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0000 Zamówienia 2022\IN.271.16.2022 I.D.E.A. - ul. Budowlanych\Modyfikacje\Modyfikacja nr 3\"/>
    </mc:Choice>
  </mc:AlternateContent>
  <xr:revisionPtr revIDLastSave="0" documentId="13_ncr:1_{200F5F34-43CC-4BDC-9D56-40E99C5FDDF0}" xr6:coauthVersionLast="47" xr6:coauthVersionMax="47" xr10:uidLastSave="{00000000-0000-0000-0000-000000000000}"/>
  <bookViews>
    <workbookView xWindow="-120" yWindow="-120" windowWidth="21840" windowHeight="13140" tabRatio="931" activeTab="1" xr2:uid="{00000000-000D-0000-FFFF-FFFF00000000}"/>
  </bookViews>
  <sheets>
    <sheet name="ZZK" sheetId="68" r:id="rId1"/>
    <sheet name="KO" sheetId="67" r:id="rId2"/>
  </sheets>
  <definedNames>
    <definedName name="bnsdfbsdifbsd" localSheetId="1">#REF!</definedName>
    <definedName name="bnsdfbsdifbsd" localSheetId="0">#REF!</definedName>
    <definedName name="bnsdfbsdifbsd">#REF!</definedName>
    <definedName name="dane" localSheetId="1">#REF!</definedName>
    <definedName name="dane" localSheetId="0">#REF!</definedName>
    <definedName name="dane">#REF!</definedName>
    <definedName name="deftrhtrehjntr4edanj" localSheetId="1">#REF!</definedName>
    <definedName name="deftrhtrehjntr4edanj" localSheetId="0">#REF!</definedName>
    <definedName name="deftrhtrehjntr4edanj">#REF!</definedName>
    <definedName name="Excel_BuiltIn_Print_Area_1" localSheetId="1">#REF!</definedName>
    <definedName name="Excel_BuiltIn_Print_Area_1" localSheetId="0">#REF!</definedName>
    <definedName name="Excel_BuiltIn_Print_Area_1">#REF!</definedName>
    <definedName name="kan" localSheetId="1">#REF!</definedName>
    <definedName name="kan" localSheetId="0">#REF!</definedName>
    <definedName name="kan">#REF!</definedName>
    <definedName name="kurs">4.2735</definedName>
    <definedName name="Leszno_kd_Wilkowicka" localSheetId="1">KO!#REF!</definedName>
    <definedName name="_xlnm.Print_Area" localSheetId="1">KO!$A$1:$G$207</definedName>
    <definedName name="_xlnm.Print_Area" localSheetId="0">ZZK!$A$1:$I$42</definedName>
    <definedName name="wgr3wg3gh543egh" localSheetId="1">#REF!</definedName>
    <definedName name="wgr3wg3gh543egh" localSheetId="0">#REF!</definedName>
    <definedName name="wgr3wg3gh543egh">#REF!</definedName>
    <definedName name="z" localSheetId="1">#REF!</definedName>
    <definedName name="z" localSheetId="0">#REF!</definedName>
    <definedName name="z">#REF!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2" i="67" l="1"/>
  <c r="G101" i="67"/>
  <c r="G58" i="67"/>
  <c r="G52" i="67"/>
  <c r="E68" i="67"/>
  <c r="G68" i="67" s="1"/>
  <c r="E67" i="67"/>
  <c r="E60" i="67"/>
  <c r="E57" i="67"/>
  <c r="E45" i="67"/>
  <c r="E43" i="67"/>
  <c r="E37" i="67"/>
  <c r="E35" i="67"/>
  <c r="E36" i="67"/>
  <c r="E34" i="67"/>
  <c r="E40" i="67"/>
  <c r="E39" i="67"/>
  <c r="E33" i="67"/>
  <c r="E31" i="67"/>
  <c r="E24" i="67"/>
  <c r="E25" i="67"/>
  <c r="E11" i="67"/>
  <c r="G63" i="67"/>
  <c r="G71" i="67"/>
  <c r="G70" i="67"/>
  <c r="G69" i="67"/>
  <c r="G77" i="67"/>
  <c r="G76" i="67"/>
  <c r="G75" i="67"/>
  <c r="G74" i="67"/>
  <c r="G73" i="67"/>
  <c r="G72" i="67"/>
  <c r="G67" i="67"/>
  <c r="G66" i="67"/>
  <c r="G65" i="67"/>
  <c r="G64" i="67"/>
  <c r="G78" i="67" l="1"/>
  <c r="G199" i="67"/>
  <c r="G198" i="67"/>
  <c r="G196" i="67"/>
  <c r="G195" i="67"/>
  <c r="G191" i="67"/>
  <c r="G190" i="67"/>
  <c r="G189" i="67"/>
  <c r="G188" i="67"/>
  <c r="G181" i="67"/>
  <c r="G180" i="67"/>
  <c r="G179" i="67"/>
  <c r="G178" i="67"/>
  <c r="G177" i="67"/>
  <c r="G176" i="67"/>
  <c r="G175" i="67"/>
  <c r="G167" i="67"/>
  <c r="G166" i="67"/>
  <c r="G165" i="67"/>
  <c r="G164" i="67"/>
  <c r="G163" i="67"/>
  <c r="G162" i="67"/>
  <c r="G161" i="67"/>
  <c r="G160" i="67"/>
  <c r="G159" i="67"/>
  <c r="G157" i="67"/>
  <c r="G156" i="67"/>
  <c r="G155" i="67"/>
  <c r="G154" i="67"/>
  <c r="G153" i="67"/>
  <c r="G152" i="67"/>
  <c r="G151" i="67"/>
  <c r="G150" i="67"/>
  <c r="G149" i="67"/>
  <c r="G148" i="67"/>
  <c r="G147" i="67"/>
  <c r="G146" i="67"/>
  <c r="G145" i="67"/>
  <c r="G144" i="67"/>
  <c r="G143" i="67"/>
  <c r="G142" i="67"/>
  <c r="G141" i="67"/>
  <c r="G140" i="67"/>
  <c r="G139" i="67"/>
  <c r="G138" i="67"/>
  <c r="G137" i="67"/>
  <c r="G134" i="67"/>
  <c r="G133" i="67"/>
  <c r="G131" i="67"/>
  <c r="G130" i="67"/>
  <c r="G129" i="67"/>
  <c r="G128" i="67"/>
  <c r="G127" i="67"/>
  <c r="G126" i="67"/>
  <c r="G125" i="67"/>
  <c r="G124" i="67"/>
  <c r="G123" i="67"/>
  <c r="G122" i="67"/>
  <c r="G121" i="67"/>
  <c r="G120" i="67"/>
  <c r="G119" i="67"/>
  <c r="G118" i="67"/>
  <c r="G117" i="67"/>
  <c r="G116" i="67"/>
  <c r="G115" i="67"/>
  <c r="G114" i="67"/>
  <c r="G113" i="67"/>
  <c r="G112" i="67"/>
  <c r="I14" i="68" l="1"/>
  <c r="G132" i="67"/>
  <c r="I22" i="68" s="1"/>
  <c r="G182" i="67"/>
  <c r="I27" i="68" s="1"/>
  <c r="I28" i="68" s="1"/>
  <c r="G197" i="67"/>
  <c r="I31" i="68" s="1"/>
  <c r="G187" i="67"/>
  <c r="I30" i="68" s="1"/>
  <c r="G111" i="67"/>
  <c r="I21" i="68" s="1"/>
  <c r="G136" i="67"/>
  <c r="I23" i="68" s="1"/>
  <c r="G158" i="67"/>
  <c r="I24" i="68" s="1"/>
  <c r="G11" i="67"/>
  <c r="I32" i="68" l="1"/>
  <c r="G200" i="67"/>
  <c r="G168" i="67"/>
  <c r="G103" i="67"/>
  <c r="G100" i="67"/>
  <c r="G99" i="67"/>
  <c r="G98" i="67"/>
  <c r="G97" i="67"/>
  <c r="G96" i="67"/>
  <c r="G95" i="67"/>
  <c r="G94" i="67"/>
  <c r="G93" i="67"/>
  <c r="G91" i="67"/>
  <c r="G92" i="67"/>
  <c r="G90" i="67"/>
  <c r="E13" i="67"/>
  <c r="G60" i="67"/>
  <c r="G104" i="67" l="1"/>
  <c r="I18" i="68" s="1"/>
  <c r="G59" i="67"/>
  <c r="G57" i="67"/>
  <c r="G61" i="67" l="1"/>
  <c r="G45" i="67"/>
  <c r="E23" i="67"/>
  <c r="G82" i="67" l="1"/>
  <c r="G81" i="67"/>
  <c r="G80" i="67"/>
  <c r="G83" i="67" l="1"/>
  <c r="I15" i="68" s="1"/>
  <c r="H33" i="68" l="1"/>
  <c r="H34" i="68" s="1"/>
  <c r="G33" i="68"/>
  <c r="G35" i="68" s="1"/>
  <c r="F33" i="68"/>
  <c r="F35" i="68" s="1"/>
  <c r="E33" i="68"/>
  <c r="E34" i="68" s="1"/>
  <c r="D33" i="68"/>
  <c r="D34" i="68" s="1"/>
  <c r="G54" i="67"/>
  <c r="G53" i="67"/>
  <c r="G51" i="67"/>
  <c r="G48" i="67"/>
  <c r="G49" i="67" s="1"/>
  <c r="I11" i="68" s="1"/>
  <c r="G44" i="67"/>
  <c r="G43" i="67"/>
  <c r="G40" i="67"/>
  <c r="G39" i="67"/>
  <c r="G38" i="67"/>
  <c r="G37" i="67"/>
  <c r="G36" i="67"/>
  <c r="G35" i="67"/>
  <c r="G34" i="67"/>
  <c r="G33" i="67"/>
  <c r="G32" i="67"/>
  <c r="G31" i="67"/>
  <c r="G28" i="67"/>
  <c r="G27" i="67"/>
  <c r="G26" i="67"/>
  <c r="G25" i="67"/>
  <c r="G24" i="67"/>
  <c r="G23" i="67"/>
  <c r="G22" i="67"/>
  <c r="G19" i="67"/>
  <c r="G18" i="67"/>
  <c r="G17" i="67"/>
  <c r="G16" i="67"/>
  <c r="G15" i="67"/>
  <c r="G14" i="67"/>
  <c r="G13" i="67"/>
  <c r="G12" i="67"/>
  <c r="G10" i="67"/>
  <c r="G9" i="67"/>
  <c r="G8" i="67"/>
  <c r="G7" i="67"/>
  <c r="G55" i="67" l="1"/>
  <c r="I25" i="68"/>
  <c r="G20" i="67"/>
  <c r="I7" i="68" s="1"/>
  <c r="I19" i="68"/>
  <c r="G29" i="67"/>
  <c r="I8" i="68" s="1"/>
  <c r="G41" i="67"/>
  <c r="I9" i="68" s="1"/>
  <c r="G46" i="67"/>
  <c r="I10" i="68" s="1"/>
  <c r="G34" i="68"/>
  <c r="F34" i="68"/>
  <c r="E35" i="68"/>
  <c r="H35" i="68"/>
  <c r="D35" i="68"/>
  <c r="I12" i="68" l="1"/>
  <c r="G84" i="67"/>
  <c r="I13" i="68"/>
  <c r="I16" i="68" l="1"/>
  <c r="I33" i="68" s="1"/>
  <c r="I34" i="68" s="1"/>
  <c r="I35" i="68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Leszno-kd Wilkowicka1" type="6" refreshedVersion="4" background="1" saveData="1">
    <textPr codePage="28592" sourceFile="C:\Users\Public\Documents\Athenasoft\Norma Std\Kosztorysy\Leszno-kd Wilkowicka.txt" decimal="," thousands=" 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<sst xmlns="http://schemas.openxmlformats.org/spreadsheetml/2006/main" count="649" uniqueCount="384">
  <si>
    <t>km</t>
  </si>
  <si>
    <t>Lp.</t>
  </si>
  <si>
    <t>ROBOTY PRZYGOTOWAWCZE</t>
  </si>
  <si>
    <t>Wyszczególnienie elementów rozliczeniowych</t>
  </si>
  <si>
    <t>D.01.00.00.</t>
  </si>
  <si>
    <t>D.04.00.00.</t>
  </si>
  <si>
    <t>PODBUDOWY</t>
  </si>
  <si>
    <t>D.05.00.00.</t>
  </si>
  <si>
    <t>NAWIERZCHNIE</t>
  </si>
  <si>
    <t>* Ceny jednostkowe i wartości robót należy podawać w PLN  z dokładnością do  0,01 PLN.</t>
  </si>
  <si>
    <t>Sporządził:</t>
  </si>
  <si>
    <t>ELEMENTY  ULIC</t>
  </si>
  <si>
    <t>R A Z E M</t>
  </si>
  <si>
    <t>Ilość jednostek</t>
  </si>
  <si>
    <t>Nazwa jednostki</t>
  </si>
  <si>
    <t>Odcinek I</t>
  </si>
  <si>
    <t>Odcinek II</t>
  </si>
  <si>
    <t>Odcinek III</t>
  </si>
  <si>
    <r>
      <t>m</t>
    </r>
    <r>
      <rPr>
        <vertAlign val="superscript"/>
        <sz val="10"/>
        <rFont val="Arial"/>
        <family val="2"/>
        <charset val="238"/>
      </rPr>
      <t>2</t>
    </r>
  </si>
  <si>
    <t>Pozycja Specyfikacji Technicznej</t>
  </si>
  <si>
    <t>Cena jedn. (PLN*)</t>
  </si>
  <si>
    <t>Krzysztof Marchwicki</t>
  </si>
  <si>
    <t>………………………………….</t>
  </si>
  <si>
    <t>Odcinek IV</t>
  </si>
  <si>
    <t>Odcinek V</t>
  </si>
  <si>
    <t>Wartość (PLN*) - OGÓŁEM</t>
  </si>
  <si>
    <t>ROBOTY ZIEMNE</t>
  </si>
  <si>
    <t>szt</t>
  </si>
  <si>
    <t>D.02.01.01</t>
  </si>
  <si>
    <t xml:space="preserve">                    ROBOTY ZIEMNE</t>
  </si>
  <si>
    <t xml:space="preserve">                   NAWIERZCHNIE</t>
  </si>
  <si>
    <t xml:space="preserve">                  ELEMENTY ULIC</t>
  </si>
  <si>
    <t xml:space="preserve">RAZEM   ROBOTY PRZYGOTOWAWCZE                                                                                                </t>
  </si>
  <si>
    <t xml:space="preserve">                    PODBUDOWY</t>
  </si>
  <si>
    <t xml:space="preserve">RAZEM   ROBOTY ZIEMNE                                                                                              </t>
  </si>
  <si>
    <t>RAZEM PODBUDOWY</t>
  </si>
  <si>
    <t>RAZEM NAWIERZCHNIE</t>
  </si>
  <si>
    <t>D.01.02.04</t>
  </si>
  <si>
    <t>RAZEM  ELEMENTY  ULIC</t>
  </si>
  <si>
    <t>D.02.00.00.</t>
  </si>
  <si>
    <t xml:space="preserve">                                                                                            </t>
  </si>
  <si>
    <t>D.02.03.01</t>
  </si>
  <si>
    <t>ROBOTY WYKOŃCZENIOWE</t>
  </si>
  <si>
    <r>
      <t>m</t>
    </r>
    <r>
      <rPr>
        <vertAlign val="superscript"/>
        <sz val="10"/>
        <rFont val="Arial"/>
        <family val="2"/>
        <charset val="238"/>
      </rPr>
      <t>3</t>
    </r>
  </si>
  <si>
    <t>m</t>
  </si>
  <si>
    <t>kpl</t>
  </si>
  <si>
    <t>BRANŻA  DROGOWA</t>
  </si>
  <si>
    <t>szt.</t>
  </si>
  <si>
    <t>D.07.02.01</t>
  </si>
  <si>
    <t xml:space="preserve">                  URZĄDZENIA BEZPIECZEŃSTWA RUCHU</t>
  </si>
  <si>
    <t>RAZEM  URZĄDZENIA BEZPIECZEŃSTWA RUCHU</t>
  </si>
  <si>
    <t>D.07.00.00.</t>
  </si>
  <si>
    <t>URZĄDZENIA BEZPIECZEŃSTWA RUCHU</t>
  </si>
  <si>
    <t>D.08.03.01</t>
  </si>
  <si>
    <t>D.08.00.00.</t>
  </si>
  <si>
    <t>D.01.01.01</t>
  </si>
  <si>
    <t xml:space="preserve">Odtworzenie trasy i punktów wysokościowych w terenie płaskim </t>
  </si>
  <si>
    <t>D.01.02.01</t>
  </si>
  <si>
    <t>jw.</t>
  </si>
  <si>
    <t xml:space="preserve">Mechaniczne ścinanie drzew o średnicy 26-35 cm z karczowaniem pni </t>
  </si>
  <si>
    <t xml:space="preserve">Mechaniczne ścinanie drzew o średnicy 36-45 cm z karczowaniem pni </t>
  </si>
  <si>
    <t>Wywóz karpiny i gałęzi na składowisko Wykonawcy z utylizacją odpadu</t>
  </si>
  <si>
    <t>mp</t>
  </si>
  <si>
    <t xml:space="preserve">Demontaż słupków znaków drogowych </t>
  </si>
  <si>
    <t>Demontaż tarcz znaków drogowych</t>
  </si>
  <si>
    <t>D.01.03.07</t>
  </si>
  <si>
    <t xml:space="preserve">Regulacja wysokościowa wraz z wymianą skrzynek, obudów i zaworów gazu </t>
  </si>
  <si>
    <t>Regulacja wysokościowa górnej części studni kanalizacji sanitarnej wraz z montażem nowych pierścieni regulacyjnych, montażem nowych włazów żeliwnych klasy D400 z wypełnieniem z betonu</t>
  </si>
  <si>
    <t xml:space="preserve">Wykop mechaniczny w gruncie kat. III z transportem w obrębie robót (grunt z wykopu do wykorzystania na nasyp) </t>
  </si>
  <si>
    <t xml:space="preserve">Wykop mechaniczny w gruncie kat. III z transportem na składowisko Wykonawcy (grunt z wykopu na odkład) </t>
  </si>
  <si>
    <t xml:space="preserve">Wykop mechaniczny w gruncie kat. III z transportem w obrębie robót (grunt z wykopu do wykorzystania na humusowanie) </t>
  </si>
  <si>
    <t xml:space="preserve">Wykop mechaniczny w gruncie kat. III z transportem na składowisko Wykonawcy (humusu na odkład) </t>
  </si>
  <si>
    <t>Mechaniczne formowanie nasypu w gruncie kat. II</t>
  </si>
  <si>
    <t xml:space="preserve">Zagęszczenie nasypów w gruncie kat. II walcami wibracyjnymi </t>
  </si>
  <si>
    <t xml:space="preserve">Mechaniczne plantowanie poboczy i skarp w gruncie kat. II </t>
  </si>
  <si>
    <t>D.04.01.01</t>
  </si>
  <si>
    <t>D.04.05.01</t>
  </si>
  <si>
    <t>D.04.03.01</t>
  </si>
  <si>
    <t>D.04.04.02</t>
  </si>
  <si>
    <t>D.04.07.01a</t>
  </si>
  <si>
    <t>D.05.03.05a</t>
  </si>
  <si>
    <t>D.05.03.13</t>
  </si>
  <si>
    <t>D.05.03.23</t>
  </si>
  <si>
    <t>D.06.01.01</t>
  </si>
  <si>
    <t>D.07.01.01</t>
  </si>
  <si>
    <t xml:space="preserve">Ustawienie słupków z rur stal. o średnicy 60 mm </t>
  </si>
  <si>
    <t>odc.</t>
  </si>
  <si>
    <r>
      <t>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 CE"/>
        <charset val="238"/>
      </rPr>
      <t/>
    </r>
  </si>
  <si>
    <r>
      <t>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 CE"/>
        <charset val="238"/>
      </rPr>
      <t/>
    </r>
  </si>
  <si>
    <t xml:space="preserve">                  ROBOTY  WYKOŃCZENIOWE</t>
  </si>
  <si>
    <t>RAZEM ROBOTY  WYKOŃCZENIOWE</t>
  </si>
  <si>
    <t>BRANŻA  ELEKTRYCZNA - BUDOWA OŚWIETLENIA</t>
  </si>
  <si>
    <t>BRANŻA  INSTALACYJNA - BUDOWA KANALIZACJI DESZCZOWEJ</t>
  </si>
  <si>
    <t>OGÓŁEM - BUDOWA KANALIZACJI DESZCZOWEJ</t>
  </si>
  <si>
    <t>NETTO</t>
  </si>
  <si>
    <t>OGÓŁEM - BUDOWA OŚWIETLENIA</t>
  </si>
  <si>
    <t>OGÓŁEM - ROBOTY DROGOWE</t>
  </si>
  <si>
    <t>Numery SSTWiORB</t>
  </si>
  <si>
    <t>D.06.00.00.</t>
  </si>
  <si>
    <t>R A Z E M   -    BRANŻA DROGOWA</t>
  </si>
  <si>
    <t>ROBOTY ELEKTRYCZNE</t>
  </si>
  <si>
    <t xml:space="preserve">                  POZOSTAŁE KOSZTY</t>
  </si>
  <si>
    <t>RAZEM  POZOSTAŁE KOSZTY</t>
  </si>
  <si>
    <t>Obsługa geotechniczna</t>
  </si>
  <si>
    <t>Tymczasowa organizacja ruchu</t>
  </si>
  <si>
    <t>Pozostałe koszty, w tym ubezpieczenie budowy</t>
  </si>
  <si>
    <t>POZOSTAŁE KOSZTY</t>
  </si>
  <si>
    <t>mb</t>
  </si>
  <si>
    <t>D.08.01.01</t>
  </si>
  <si>
    <t>m3</t>
  </si>
  <si>
    <t>Uziomy ze stali profilowanej miedziowane o długości 3 m (metoda wykonania udarowa) - grunt kat.III</t>
  </si>
  <si>
    <t>D.07.07.01</t>
  </si>
  <si>
    <t>Montaż wysięgników rurowych 1-ramienych</t>
  </si>
  <si>
    <t xml:space="preserve">Układanie kabla YAKY 4x35mm </t>
  </si>
  <si>
    <t>Układanie kabli o masie do 0.5 kg/m w rurach, pustakach lub kanałach zamkniętych</t>
  </si>
  <si>
    <t xml:space="preserve">Pomiar rezystancji uziemienia   </t>
  </si>
  <si>
    <t>Badanie linii kablowej N.N.- kabel 4-żyłowy</t>
  </si>
  <si>
    <t>Kopanie rowów dla kabli w sposób ręczny w gruncie kat. III</t>
  </si>
  <si>
    <t>Zasypywanie rowów dla kabli wykonanych ręcznie w gruncie kat. III</t>
  </si>
  <si>
    <t>Nasypanie warstwy piasku na dnie rowu kablowego o szerokości do 0.4 m</t>
  </si>
  <si>
    <t>D.08.05.06A</t>
  </si>
  <si>
    <t>Ustawienie krawężników betonowych o wymiarach 15x30 cm na ławie betonowej z oporem z betonu C12/15 na podsypce cement - piaskowej 1:4 grubosci 3 cm</t>
  </si>
  <si>
    <t>Ustawienie obrzeży betonowych 8x30 cm na ławie betonowej z oporem ipodsypce cement. - piaskowej 1:4 grub. 3 cm</t>
  </si>
  <si>
    <t>Ułożenie ścieku o szerokości 20 cm z dwóch rzędów kostki betonowej na ławie betonowej</t>
  </si>
  <si>
    <t>Rozebranie nawierzchni z płyt betonowych gr. 15 cm z odwiezieniem na miejsce składowania Zamawiającego</t>
  </si>
  <si>
    <t>Mechaniczne rozebranie nawierzchni bitumicznej wraz z podbudową, o srednie grubosci 40 cm materiał do utylizacji na koszt Wykonawcy</t>
  </si>
  <si>
    <t>Rozebranie nawierzchni z kostki betonowej grubosci 8 cm wraz z utylizacja materiału</t>
  </si>
  <si>
    <t>Montaż tarcz znaków drogowych (małych) wraz z zakupem materiału</t>
  </si>
  <si>
    <t>Montaż i stawianie słupów oświetleniowych h=9m</t>
  </si>
  <si>
    <t>OŚWIETLENIE</t>
  </si>
  <si>
    <t xml:space="preserve">Humusowanie skarp i poboczy w-wą gr. 20 cm z obsianiem trawą </t>
  </si>
  <si>
    <t>D.01.03.02</t>
  </si>
  <si>
    <t>Nasypanie warstwy piasku na dnie rowu kablowego o szerokości do 0.6 m</t>
  </si>
  <si>
    <t>Montaż mufy  napięcie do 20 kV typu RAYCHEM GUSJ 24/120-240-3SB</t>
  </si>
  <si>
    <t>Układanie kabla HAKnFtA3x120mm  w rowach kablowych ręcznie</t>
  </si>
  <si>
    <t>Układanie kabla HAKnFtA3x240mm  w rowach kablowych ręcznie</t>
  </si>
  <si>
    <t>Pomiar linii kablowej o napięciu do 20kV</t>
  </si>
  <si>
    <t>odc</t>
  </si>
  <si>
    <t>1. Przebudowa kanalizacji kablowej</t>
  </si>
  <si>
    <t>Budowa kanalizacji kablowej pierwotnej z rur z tworzyw sztucznych w wykopie wykonanym machanicznie w gruncie kategorii III, 1 warstwa i 2 otwory w ciągu kanalizacji, 2 rury w warstwie</t>
  </si>
  <si>
    <t>Budowa studni kablowych prefabrykowanych rozdzielczych SKR, typ SKR-1, grunt kategorii III</t>
  </si>
  <si>
    <t xml:space="preserve">Montaż elementów mechanicznej ochrony przed ingerencją osób nieuprawnionych w istniejących studniach kablowych, pokrywa dodatkowa z listwami, rama ciężka lub podwójna lekka </t>
  </si>
  <si>
    <t xml:space="preserve">Wciąganie kabla wypełnionego w powłoce termoplastycznej do kanalizacji kablowej, mechaniczne, średnica kabla do 30 mm, otwór kanalizacji wolny </t>
  </si>
  <si>
    <t>złącze</t>
  </si>
  <si>
    <t xml:space="preserve">Pomiary końcowe prądem stałym, kabel o liczbie par·30 </t>
  </si>
  <si>
    <t>odcinek</t>
  </si>
  <si>
    <t>BRANŻA  INSTALACYJNA - USUNIĘCIE KOLIZJI Z KABLAMI TELEKOMUNIKACYJNYMI</t>
  </si>
  <si>
    <t>OGÓŁEM - USUNIECIE KOLIZJI SIECI ELEKTRYCZNYCH</t>
  </si>
  <si>
    <t>OGÓŁEM - USUNIĘCIE KOLIZJI Z KABLAMI TELEKOMUNIKACYJNYMI</t>
  </si>
  <si>
    <t>I</t>
  </si>
  <si>
    <t/>
  </si>
  <si>
    <t>SIEĆ KANALIZACJI SANITARNEJ
Kod CPV : 45230000-8</t>
  </si>
  <si>
    <t>I.A</t>
  </si>
  <si>
    <t>Roboty ziemne i odwodnieniowe
Kod CPV : 45100000-8</t>
  </si>
  <si>
    <t>I.A.a</t>
  </si>
  <si>
    <t>Roboty ziemne
Kod CPV : 45111000-8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</si>
  <si>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</si>
  <si>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</si>
  <si>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</si>
  <si>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</si>
  <si>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</si>
  <si>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</si>
  <si>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</si>
  <si>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</si>
  <si>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</si>
  <si>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</si>
  <si>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</si>
  <si>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</si>
  <si>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</si>
  <si>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</si>
  <si>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</si>
  <si>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</si>
  <si>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</si>
  <si>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</si>
  <si>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</si>
  <si>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</si>
  <si>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I.A.b</t>
  </si>
  <si>
    <t>Odwodnienie wykopów
Kod CPV : 45111240-2</t>
  </si>
  <si>
    <t>21</t>
  </si>
  <si>
    <t>22</t>
  </si>
  <si>
    <t>I.B</t>
  </si>
  <si>
    <t>Robory montażowe</t>
  </si>
  <si>
    <t>I.B.a</t>
  </si>
  <si>
    <t>Montaż kanału
Kod CPV : 45231000-5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</si>
  <si>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</si>
  <si>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</si>
  <si>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</si>
  <si>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</si>
  <si>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</si>
  <si>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</si>
  <si>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</si>
  <si>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</si>
  <si>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</si>
  <si>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</si>
  <si>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</si>
  <si>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</si>
  <si>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</si>
  <si>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</si>
  <si>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</si>
  <si>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</si>
  <si>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próba</t>
  </si>
  <si>
    <t>39</t>
  </si>
  <si>
    <t>40</t>
  </si>
  <si>
    <t>41</t>
  </si>
  <si>
    <t>42</t>
  </si>
  <si>
    <t>43</t>
  </si>
  <si>
    <t>I.B.b</t>
  </si>
  <si>
    <t>Montaż studni
Kod CPV : 45231100-6</t>
  </si>
  <si>
    <t>44</t>
  </si>
  <si>
    <t>studnia</t>
  </si>
  <si>
    <t>45</t>
  </si>
  <si>
    <t>46</t>
  </si>
  <si>
    <t>47</t>
  </si>
  <si>
    <t>48</t>
  </si>
  <si>
    <t>49</t>
  </si>
  <si>
    <t>50</t>
  </si>
  <si>
    <t>51</t>
  </si>
  <si>
    <t>52</t>
  </si>
  <si>
    <t>KSNR 001-0106-01-00 WACETOB Warszawa</t>
  </si>
  <si>
    <t>Usunięcie warstwy ziemi urodzajnej (humusu) za pomocą spycharki z
przemieszczaniem na odległość do 40 m - grubość warstwy do 15 cm</t>
  </si>
  <si>
    <t>KSNR 001-0106-02-00 WACETOB Warszawa</t>
  </si>
  <si>
    <t>KNNR 001-0202-08-10 MRRiB</t>
  </si>
  <si>
    <t>KNNR 001-0208-02-10 MRRiB</t>
  </si>
  <si>
    <t>ZAL1 001-0210-03-10 MRRiB</t>
  </si>
  <si>
    <t>AW</t>
  </si>
  <si>
    <t>Opłata za przyjęcie ziemi na składowisko - wg stawki składowiska</t>
  </si>
  <si>
    <t>KNR 218-0511-03-00 WACETOB Warszawa</t>
  </si>
  <si>
    <t>ZAL1 004-1424-02-00 MRRiB</t>
  </si>
  <si>
    <t>011-0405-05-AA</t>
  </si>
  <si>
    <t>Badanie kanału za pomocą kamery z obrotową głowicą na wózku wraz z przygotowaniem dokumentacji</t>
  </si>
  <si>
    <t>ZAL1 004-1610-04-00 MRRiB</t>
  </si>
  <si>
    <t>ZAL1 004-1610-05-00 MRRiB</t>
  </si>
  <si>
    <t>ZAL1 004-1610-06-00 MRRiB</t>
  </si>
  <si>
    <t>KNNR 004-1610-07-00 MRRiB</t>
  </si>
  <si>
    <t>ZAL1 004-1610-09-00 MRRiB</t>
  </si>
  <si>
    <t>KNR 218-0422-03-00 WACETOB Warszawa</t>
  </si>
  <si>
    <t>KNR 218-0422-06-00 WACETOB Warszawa</t>
  </si>
  <si>
    <t>KNR 218-0422-04-00 WACETOB Warszawa</t>
  </si>
  <si>
    <t>KNR 218-0422-05-00 WACETOB Warszawa</t>
  </si>
  <si>
    <t>918-0201-10-AA</t>
  </si>
  <si>
    <t>918-0201-11-AA</t>
  </si>
  <si>
    <t>Demontaż istniejącej zaślepki Dn1200mm</t>
  </si>
  <si>
    <t>218-0422-02-aa</t>
  </si>
  <si>
    <t>Kanały z rur PEHD, SN8, o średnicy nominalnej: 800 mm, redukcja Dn1200mm/800mm</t>
  </si>
  <si>
    <t>918-0201-13-AA</t>
  </si>
  <si>
    <t>ZAL1 004-1308-03-00 MRRiB</t>
  </si>
  <si>
    <t>ZAL1 004-1308-05-00 MRRiB</t>
  </si>
  <si>
    <t>Montaż kanałów z rur PEHD SN8, o średnicy nominalnej: 400 mm, wraz z uszczelkami</t>
  </si>
  <si>
    <t>KNR 918-0201-08-00 ORGBUD-SERWIS Poznań</t>
  </si>
  <si>
    <t>Montaż kanałów z rur PEHD SN8, o średnicy nominalnej: 500 mm, wraz z uszczelkami</t>
  </si>
  <si>
    <t>Montaż kanałów z rur PEHD SN8, o średnicy nominalnej: 600 mm. wraz z uszczelkami,</t>
  </si>
  <si>
    <t>Montaż kanałów z rur PEHD, SN8, o średnicy nominalnej: 800 mm, wraz z uszczelkami,</t>
  </si>
  <si>
    <t>KNNR 001-0618-01-00 MRRiB</t>
  </si>
  <si>
    <t>KNR 218-0903-06-00 WACETOB Warszawa</t>
  </si>
  <si>
    <t>Demontaż konstr.podwieszeń rurociągów i kanałów</t>
  </si>
  <si>
    <t>Montaż konstrukcji podwieszeń rurociągów i kanałów</t>
  </si>
  <si>
    <t>KNR 218-0903-01-00 WACETOB Warszawa</t>
  </si>
  <si>
    <t>KNR 218-0901-01-00 WACETOB Warszawa</t>
  </si>
  <si>
    <t>Montaż i demontaż kładki inwentaryzowanej nad wykopem - dla ruchu pieszego</t>
  </si>
  <si>
    <t>401-0107-09-0k</t>
  </si>
  <si>
    <t>Rozścielenie ziemi urodzajnej (humusu) spycharką, po terenie płaskim</t>
  </si>
  <si>
    <t>KNNR 001-0526-01-00 MRRiB</t>
  </si>
  <si>
    <t>KNNR 001-0214-04-00 MRRiB</t>
  </si>
  <si>
    <t>KSNR 001-0210-01-00 WACETOB Warszawa</t>
  </si>
  <si>
    <t>KNNR 004-1411-06-00 MRRiB</t>
  </si>
  <si>
    <t>Wykonanie obsypki kanału - grubość podłoża 30 cm ponad górę rury - z gruntu rodzimego o strukturze piasku</t>
  </si>
  <si>
    <t>Usunięcie warstwy ziemi urodzajnej (humusu) za pomocą spycharki z
przemieszczaniem na odległość do 40 m - dodatek za każde dalsze 5 cm gr. ponad 15 cm /krotność 3/</t>
  </si>
  <si>
    <t>Roboty ziemne wykonywane koparkami podsiębiernymi, z transportem urobku samochodami samowyładowczymi na odległość do 1 km, przy pojemności łyżki koparki: 0,60 m3 /grunt kat. III-IV i samochód 5-10 t/</t>
  </si>
  <si>
    <t>Nakłady uzupełniające za każdy dalszy rozpoczęty 1 km odległości transportu ponad 1 km, przy przewozie po drogach o nawierzchni utwardzonej, gruntu kat.I-IV, samochodami samowyładowczymi: 5-10 t /KROTNOŚĆ 10/</t>
  </si>
  <si>
    <t>Wykopy oraz przekopy o głęb.do 3,0 m, wykonywane na odkład koparkami podsiębiernymi o pojemności łyżki: 0,60 m3 /grunt kat. III-IV/</t>
  </si>
  <si>
    <t>Umocnienie pionowych ścian wykopów liniowych w gruncie kat. I - IV, za pomocą dwustronnej obudowy metalowej skrzyniowej (boks)</t>
  </si>
  <si>
    <t>Roboty ziemne wykonywane koparkami podsiębiernymi, z transportem urobku samochodami samowyładowczymi na odległość do 1 km, przy pojemności łyżki koparki: 0,60 m3 /grunt kat. III-IV i samochód 5-10 t/ przewóz urobku z tymczasowego składowiska</t>
  </si>
  <si>
    <t>Wykonanie podsypki pod przewody - grubość podłoża do 15 cm, zgodnie z DP - z gruntu rodzimego o strukturze piasku</t>
  </si>
  <si>
    <t>Wykonanie podsypki pod przewody - grubość podłoża do 15 cm, zgodnie z DP - z piasku dowiezionego (zakupionego)</t>
  </si>
  <si>
    <t>Wykonanie obsypki kanału - grubość podłoża 30 cm ponad górę rury - z piasku dowiezionego (zakupionego)</t>
  </si>
  <si>
    <t>Podłoża pod studnie betonowe, wykonywane metodą stabilizacji cementem - grubość podłoża: 15 cm</t>
  </si>
  <si>
    <t>Zasypywanie spycharkami wykopów fundamentowych podłużnych, punktowych, rowów i wykopów obiektowych warstwami grubości 30 cm, przy użyciu spycharek wraz z zagęszczeniem mechanicznym - gruntem rodzimym z odkładu i tymczasowego składowiska</t>
  </si>
  <si>
    <t>Zasypanie wykopów fundament.podłużnych,punktowych, rowów, wykopów obiektowych, w gruncie kat.I-II, z zagęszczeniem mechanicznym -grub.zagęszczanej warstwy max. 30cm. Zasypka piaskiem dowożonym.</t>
  </si>
  <si>
    <t>Montaż konstrukcji podwieszeń kabli energetycznych i telekomunikacyjnych typu lekkiego, o rozpiętości elementu: 4,0 m za pomocą rury PE dwudzielnej 100mm</t>
  </si>
  <si>
    <t>Igłofiltry o średnicy do 63 mm, wpłukiwane jednostronnie bezpośrednio w grunt, w obsypce, do głębokości: 6,0 m, w rozstawie co 1,0m - wraz z pracą agregatu pompowego i igłofiltrów oraz odprowadzeniem pompowanej wody do odbiorników, zgodnie z DP</t>
  </si>
  <si>
    <t>Studzienki drenazowe zbierające w dnie wykopu o średnicy nominalnej 400mm, o głębokości 1,0m, z rur z tworzyw sztucznych kielichowych /wraz z praca pomp i tymczasowym rurociągiem do odwodnienia wykopów (monntaż i demontaż) - wąż parciany strazacki Dn80mm z odprowadzeniem wody do odbiornika</t>
  </si>
  <si>
    <t>Kanały z rur kanalizacyjnych PCW łączonych na wcisk /rury łącznie z uszczelką/, o średnicy zewnętrznej: 315 mm, lite</t>
  </si>
  <si>
    <t>Kanały z rur kanalizacyjnych PCW łączonych na wcisk /rury łącznie z uszczelką/, o średnicy zewnętrznej: 200 mm, lite</t>
  </si>
  <si>
    <t>Montaż złącza uszczalniającego typu GZ Dn1200mm (połączenie istniejących odcinków z projektowanymi)</t>
  </si>
  <si>
    <t>Montaż kanałów z rur PEHD SN8, o średnicy nominalnej: 600 mm. wraz z uszczelkami, montaż zaślepki</t>
  </si>
  <si>
    <t>Montaż kanałów z rur PEHD SN8, o średnicy nominalnej: 500 mm, wraz z uszczelkami, montaż zaślepki</t>
  </si>
  <si>
    <t>Ułożenie kształtek PVC, kanalizacyjnych dwukielichowych, łączonych na wcisk /kształtki łącznie z uszczelką/, o średnicy zewnętrznej: 315 mm, montaż zaślepki</t>
  </si>
  <si>
    <t>Ułożenie kształtek PVC, kanalizacyjnych dwukielichowych, łączonych na wcisk /kształtki łącznie z uszczelką/, o średnicy zewnętrznej: 250 mm, montaż zaślepki</t>
  </si>
  <si>
    <t>Ułożenie kształtek PE, kanalizacyjnych dwukielichowych, łączonych na wcisk /kształtki łącznie z uszczelką/, o średnicy zewnętrznej: 400 mm, montaż trójnika redukcyjnego Dn400mm/200mm</t>
  </si>
  <si>
    <t>Ułożenie kształtek PVC, kanalizacyjnych dwukielichowych, łączonych na wcisk /kształtki łącznie z uszczelką/, o średnicy zewnętrznej: 200 mm, kolana 30, 45 stopni</t>
  </si>
  <si>
    <t>Próba wodna szczelności kanałów rurowych /dla odcinka równego odległ.między studzienkami/, z rur o średnicy nominalnej: 800 mm - oprócz rur betonowych i żelbetowych</t>
  </si>
  <si>
    <t>Próba wodna szczelności kanałów rurowych /dla odcinka równego odległ.między studzienkami/, z rur o średnicy nominalnej: 600 mm - oprócz rur betonowych i żelbetowych</t>
  </si>
  <si>
    <t>Próba wodna szczelności kanałów rurowych /dla odcinka równego odległ.między studzienkami/, z rur o średnicy nominalnej: 500 mm - oprócz rur betonowych i żelbetowych</t>
  </si>
  <si>
    <t>Próba wodna szczelności kanałów rurowych /dla odcinka równego odległ.między studzienkami/, z rur o średnicy nominalnej: 400 mm - oprócz rur betonowych i żelbetowych</t>
  </si>
  <si>
    <t>Próba wodna szczelności kanałów rurowych /dla odcinka równego odległ.między studzienkami/, z rur o średnicy nominalnej: 300 mm - oprócz rur betonowych i żelbetowych</t>
  </si>
  <si>
    <t>Montaż kompletnej studni betonowej Dn 1200 mm z kręgów (beton min C35/45) łączonych na uszczelkę gumową, z prefabrykowaną kinetą stanowiącą monolityczną konstrukcje z dennicą i osadzonymi przejściami szczelnymi , wysokość studni do 4,0m - właz żeliwny okrągły 600 mm z wypełnieniem betonowym kl. D400, z zabezpieczeniem przed przesnięciem</t>
  </si>
  <si>
    <t>Montaż kompletnej studni betonowej Dn 1200 mm z kręgów (beton min C35/45) łączonych na uszczelkę gumową, z prefabrykowaną kinetą stanowiącą monolityczną konstrukcje z dennicą i osadzonymi przejściami szczelnymi , wysokość studni do 3,5m - właz żeliwny okrągły 600 mm z wypełnieniem betonowym kl. D400, z zabezpieczeniem przed przesnięciem</t>
  </si>
  <si>
    <t>Montaż kompletnej studni betonowej Dn 1200 mm z kręgów (beton min C35/45) łączonych na uszczelkę gumową, z prefabrykowaną kinetą stanowiącą monolityczną konstrukcje z dennicą i osadzonymi przejściami szczelnymi , wysokość studni do 3,0m
- właz żeliwny okrągły 600 mm z wypełnieniem betonowym kl. D400, z zabezpieczeniem przed przesnięciem</t>
  </si>
  <si>
    <t>Montaż kompletnej studni betonowej Dn 1200 mm z kręgów (beton min C35/45) łączonych na uszczelkę gumową, z prefabrykowaną kinetą stanowiącą monolityczną konstrukcje z dennicą i osadzonymi przejściami szczelnymi , wysokość studni do 2,5m - właz żeliwny okrągły 600 mm z wypełnieniem betonowym kl. D400, z zabezpieczeniem przed przesnięciem</t>
  </si>
  <si>
    <t>Montaż kompletnej studni betonowej Dn 1000 mm z kręgów (beton min C35/45) łączonych na uszczelkę gumową, z prefabrykowaną kinetą stanowiącą monolityczną konstrukcje z dennicą i osadzonymi przejściami szczelnymi , wysokość studni do 3,5m - właz żeliwny okrągły 600 mm z wypełnieniem betonowym kl. D400, z zabezpieczeniem przed przesnięciem - z podłączeniem przewodów</t>
  </si>
  <si>
    <t>Montaż kompletnej studni betonowej Dn 1000 mm z kręgów (beton min C35/45) łączonych na uszczelkę gumową, z prefabrykowaną kinetą stanowiącą monolityczną konstrukcje z dennicą i osadzonymi przejściami szczelnymi , wysokość studni do 3,0m - właz żeliwny okrągły 600 mm z wypełnieniem betonowym kl. D400, z
zabezpieczeniem przed przesnięciem - z podłączeniem przewodów</t>
  </si>
  <si>
    <t>Montaż kompletnej studni betonowej Dn 1000 mm z kręgów (beton min C35/45) łączonych na uszczelkę gumową, z prefabrykowaną kinetą stanowiącą monolityczną konstrukcje z dennicą i osadzonymi przejściami szczelnymi , wysokość studni do 2,5m - właz żeliwny okrągły 600 mm z wypełnieniem betonowym kl. D400, z
zabezpieczeniem przed przesnięciem - z podłączeniem przewodów</t>
  </si>
  <si>
    <t>Montaż kompletnej studni betonowej Dn 1000 mm z kręgów (beton min C35/45) łączonych na uszczelkę gumową, z prefabrykowaną kinetą stanowiącą monolityczną konstrukcje z dennicą i osadzonymi przejściami szczelnymi , wysokość studni do 2,0m - właz żeliwny okrągły 600 mm z wypełnieniem betonowym kl. D400, z zabezpieczeniem przed przesnięciem - z podłączeniem przewodów</t>
  </si>
  <si>
    <t>Studzienki ściekowe uliczne betonowe z gotowych elementów, o średnicy 500 mm: z osadnikiem o wysokości 0,7m, wpustem żeliwnym, krawężnikowo - jezdniowym, klasy D400</t>
  </si>
  <si>
    <t>Projekt uzbrojenia w infrastrukturę techniczną Terenu przemysłowego I.D.E.A.  w Lesznie
ETAP II, ulicę Budowlanych od ulicy Okrężnej do ulicy Nr 1, Energetyków, Mierniczą, ulicę nr 3.</t>
  </si>
  <si>
    <t>ODWODNIENIE WYKOPÓW</t>
  </si>
  <si>
    <t>MONTAŻ KANAŁU</t>
  </si>
  <si>
    <t>MONATAŻ STUDNI</t>
  </si>
  <si>
    <t>Przebudowa kanalizacji kablowej</t>
  </si>
  <si>
    <t>Przebudowa kabla rozdzielczego</t>
  </si>
  <si>
    <t xml:space="preserve">Mechaniczne ścinanie drzew o średnicy &lt; 25 cm z karczowaniem pni </t>
  </si>
  <si>
    <t>ROBOTY WYKONANIU KANALIZACJI  DESZCZOWEJ</t>
  </si>
  <si>
    <t xml:space="preserve">                  ROBOTY PO WYKONANIU KANALIZACJI  DESZCZOWEJ</t>
  </si>
  <si>
    <t>Odwiezienie gruzu z rozbiórki na składowisko Wykonawcy z załadowaniem, wyładowaniem i utylizacją odpadów
245,0*0,50+349,0*0,20+60,0*0,40*0,20+101,0*0,50*0,30=</t>
  </si>
  <si>
    <t>D.04.01.01.</t>
  </si>
  <si>
    <t>Profilowanie i zagęszczenie podłoża
Według planu sytuacyjnego</t>
  </si>
  <si>
    <t>D.04.05.01.</t>
  </si>
  <si>
    <t>Ustawienie krawężnika betonowego 15x30 na podsypce cementowo-piaskowej i ławie betonowej z oporem
Według planu sytuacyjnego</t>
  </si>
  <si>
    <t>Ułożenie obrzeża betonowego 8x30 cm na ławie betonowej z oporem
Według planu sytuacyjnego</t>
  </si>
  <si>
    <t>D.09.01.01</t>
  </si>
  <si>
    <t>RAZEM  ROBOTY PO WYKONANIU KANALIZACJI  DESZCZOWEJ</t>
  </si>
  <si>
    <t>Wykonanie warstwy ścieralnej z betonu asfaltowego AC 11 S 50/70 o grubości 5 cm</t>
  </si>
  <si>
    <t>Wykonanie warstwy wiążącej gr. 8 cm z betonu asfaltowego o uziarnieniu 0/16 mm (AC 16W) (jezdnia i zjazdy)</t>
  </si>
  <si>
    <t xml:space="preserve"> Wykonanie warstwy podbudowy grubości 10 cm z betonu asfaltowego o uziarnieniu 0/22 mm (AC 22P) (jezdnia)</t>
  </si>
  <si>
    <t>Wykonanie podbudowy zasadniczej z kruszywa kamiennego o uziarnieniu 0/31,5 mm stabilizowanego mechanicznie 
o grubości 20 cm 
Według planu sytuacyjnego</t>
  </si>
  <si>
    <t>Wykonanie nawierzchni z kostki brukowej betonowej grubości 8 cm na podsypce cementowo – piaskowej 1:4 grubości 3 cm - kostka betonowa szara
Według planu sytuacyjnego - ścieżka rowerowa</t>
  </si>
  <si>
    <t>Ułożenie ścieku z dwóch rzędów kostki betonowej na ławie betonowej
Według planu sytuacyjnego</t>
  </si>
  <si>
    <t>Humusowanie poboczy warstwą grubości 20 cm z obsianiem trawą 
Według planu sytuacyjnego</t>
  </si>
  <si>
    <t>Ścinanie i karczowanie średniej gęstości krzaków i poszycia wraz z wywozem  na składowisko Wykonawcy z utylizacją odpadu 
830,0*3,0=</t>
  </si>
  <si>
    <t>Wykonanie warstwy podbudowy pomocniczej z mieszanki związanej cementem C 3/4  grubosci 10 cm (ścieżka)
=2498</t>
  </si>
  <si>
    <t>Wykonanie podbudowy zasadniczej z mieszanki niezwiązanej z kruszywem C 90/3 grubości 15 cm (ścieżka)</t>
  </si>
  <si>
    <t>Mechaniczne profilowanie i zagęszczenie podłoża pod warstwy konstrukcyjne nawierzchni, grunt kat. II 
=2499+6572+993+167+(1403+1590)*0,50</t>
  </si>
  <si>
    <t>Wykonanie warstwy podbudowy pomocniczej z mieszanki związanej cementem C 3/4  grubosci 15 cm (jezdnia, zjazdy, parking)
=6575+993+167+(1403+391)*0,30</t>
  </si>
  <si>
    <t>Wykonanie podbudowy zasadniczej z mieszanki niezwiązanej z kruszywem C 90/3 grubości 20 cm (jezdnia, zjazdy, parking)
=6575+993+167-1403*0,20</t>
  </si>
  <si>
    <t xml:space="preserve"> Wykonanie warstwy podbudowy grubości 8 cm z betonu asfaltowego o uziarnieniu 0/22 mm (AC 22P) (jezdnia, zjazdy, parking)
=6575+993+167-1403*0,20</t>
  </si>
  <si>
    <t>Oczyszczenie warstw niebitumicznych
=2498+7454</t>
  </si>
  <si>
    <t>Skropienie warstw niebitumicznych 
=2498+7454</t>
  </si>
  <si>
    <t>Oczyszczenie warstw bitumicznych
=7454*2</t>
  </si>
  <si>
    <t>Skropienie warstw bitumicznych 
=7454*2</t>
  </si>
  <si>
    <t>Wykonanie warstwy wiążącej gr. 6 cm z betonu asfaltowego o uziarnieniu 0/16 mm (AC 16W) (jezdnia i zjazdy)
=6575+993+167-1403*0,20</t>
  </si>
  <si>
    <t>Wykonanie warstwy ścieralnej z betonu asfaltowego AC 8 S 50/70 o grubości 5 cm na ścieżce rowerowej</t>
  </si>
  <si>
    <t>Wykonanie warstwy ścieralnej z betonu asfaltowego AC 11 S 50/70 o grubości 5 cm na zjazdach, jezdni i parkingu
=6575+993+167-1403*0,20</t>
  </si>
  <si>
    <t>Ustawienie oporników betonowych o wymiarach 12x25 cm na ławie betonowej z oporem z betonu C12/15 na podsypce cement - piaskowej 1:4 grubosci 3 cm na granicy zjadu do posesji, ul. Mierniczej i Energetyków</t>
  </si>
  <si>
    <r>
      <t>Warstwa wzmacniająca podłoże z gruntu stabilizowanego cementem  klasy C</t>
    </r>
    <r>
      <rPr>
        <vertAlign val="subscript"/>
        <sz val="10"/>
        <rFont val="Arial"/>
        <family val="2"/>
        <charset val="238"/>
      </rPr>
      <t>3/4</t>
    </r>
    <r>
      <rPr>
        <sz val="10"/>
        <rFont val="Arial"/>
        <family val="2"/>
        <charset val="238"/>
      </rPr>
      <t xml:space="preserve"> grubości 15 cm
Według planu sytuacyjnego</t>
    </r>
  </si>
  <si>
    <t>Rozebranie istniejącego chodnika z kostki betonowej o grubości 8 cm na podsypce piaskowej z utylizacją pozostałosci na koszt Wykonawcy</t>
  </si>
  <si>
    <t>Rozebranie istniejącego krawężnika betonowego 15x30 cm na ławie betonowej z oporem wraz ze ściekiem przykrawężnikowym
 z utylizacją pozostałosci na koszt Wykonawcy</t>
  </si>
  <si>
    <t>Razem - suma poz. 1 do 17</t>
  </si>
  <si>
    <t>Podatek VAT - 23%  poz. 18</t>
  </si>
  <si>
    <t>OGÓŁEM - suma poz.  18 i 19</t>
  </si>
  <si>
    <t>D.07.07.01.</t>
  </si>
  <si>
    <t>IS.ST-02 KG</t>
  </si>
  <si>
    <t>D.01.03.02.</t>
  </si>
  <si>
    <t>D.01.03.04.</t>
  </si>
  <si>
    <t>BRANŻA  INSTALACYJNA - USUNIĘCIE KOLIZJI SIECI ELEKTRYCZNYCH (ETAP II)</t>
  </si>
  <si>
    <t>Wykonanie oznakowania poziomego grubowarstwowego białego</t>
  </si>
  <si>
    <t>Wykonanie oznakowania poziomego grubowarstwowego czerwonego przejazd dla rowerzystów</t>
  </si>
  <si>
    <t xml:space="preserve">Sporządzono dnia: </t>
  </si>
  <si>
    <t xml:space="preserve">Słownie =  </t>
  </si>
  <si>
    <t>KOSZTORYS  OFERTOWY</t>
  </si>
  <si>
    <t>ZBIORCZE ZESTAWIENIE KOSZTÓW INWESTYCJI - OFERTA</t>
  </si>
  <si>
    <t>Ułożenie rur osłonowych z DVK 50</t>
  </si>
  <si>
    <t>Montaż oprawy o optyce DM12</t>
  </si>
  <si>
    <t>Montaż oprawy o optyce DW52</t>
  </si>
  <si>
    <t>Ułożenie bednarki Fe/Zn 25x4m</t>
  </si>
  <si>
    <t>TPSA 40/102/2</t>
  </si>
  <si>
    <t>Podstawa</t>
  </si>
  <si>
    <t>TPSA 40/301/2</t>
  </si>
  <si>
    <t>TPSA 40/322/1</t>
  </si>
  <si>
    <t>KNR 501/505/5</t>
  </si>
  <si>
    <t>TPSA 40/503/1</t>
  </si>
  <si>
    <t>TPSA 40/717/3</t>
  </si>
  <si>
    <t>Uszczelnianie otworów kanalizacji pierwotnej, uszczelki z pianką poliuretanową, otwór wolny</t>
  </si>
  <si>
    <t>otwór</t>
  </si>
  <si>
    <t>TPSA 39/207/1</t>
  </si>
  <si>
    <t>Uszczelnianie otworów kanalizacji pierwotnej, uszczelki z pianką poliuretanową, otwór z 1 rurką/kablem</t>
  </si>
  <si>
    <t>TPSA 39/207/2</t>
  </si>
  <si>
    <t>KNR 501/1310/3</t>
  </si>
  <si>
    <t>2. Przebudowa mikrokanalizacji i kabla światłowodowego lokalnego operatora NET SOLUTION</t>
  </si>
  <si>
    <t>KNR 501/614/7</t>
  </si>
  <si>
    <t>Przekładanie kabla doziemnego, grunt kategorii III, kabel do Fi '30' mm, pierwszy. Analogia przekładanie rurociągu OPTO 32</t>
  </si>
  <si>
    <t>KNR 502/201/3</t>
  </si>
  <si>
    <t>Wykonanie przepustów pod drogami i innymi przeszkodami wykopem otwartym, grunt kategorii III, przepust rurą dwudzielną         R=0,955    M=1,000    S=1,000</t>
  </si>
  <si>
    <t>Podwyższenie o '20'cm ramy studni 500x1000</t>
  </si>
  <si>
    <t>Montaż złączy równoległych kabli wypełnionych ułożonych w kanalizacji kablowej z zastosowaniem pojedyńczych łączników żył i termokurczliwych osłon wzmocnionych, kabel o 30 parach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</si>
</sst>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#,##0.0"/>
    <numFmt numFmtId="166" formatCode="#,##0_ ;[Red]\-#,##0\ "/>
    <numFmt numFmtId="167" formatCode="#,##0.00&quot;,     &quot;;\-#,##0.00&quot;,     &quot;;&quot; -&quot;#&quot;      &quot;;@\ "/>
    <numFmt numFmtId="168" formatCode="#,##0&quot; F&quot;_);[Red]\(#,##0&quot; F&quot;\)"/>
    <numFmt numFmtId="169" formatCode="#,##0.00&quot; F&quot;_);[Red]\(#,##0.00&quot; F&quot;\)"/>
    <numFmt numFmtId="170" formatCode="#,##0.000"/>
  </numFmts>
  <fonts count="83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1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Helv"/>
      <charset val="238"/>
    </font>
    <font>
      <sz val="10"/>
      <name val="Helv"/>
      <family val="2"/>
      <charset val="238"/>
    </font>
    <font>
      <sz val="11"/>
      <color indexed="8"/>
      <name val="Calibri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1"/>
      <charset val="238"/>
    </font>
    <font>
      <sz val="11"/>
      <color indexed="9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indexed="20"/>
      <name val="Calibri"/>
      <family val="1"/>
      <charset val="238"/>
    </font>
    <font>
      <b/>
      <sz val="11"/>
      <color indexed="52"/>
      <name val="Calibri"/>
      <family val="1"/>
      <charset val="238"/>
    </font>
    <font>
      <b/>
      <sz val="11"/>
      <color indexed="9"/>
      <name val="Calibri"/>
      <family val="1"/>
      <charset val="238"/>
    </font>
    <font>
      <sz val="10"/>
      <name val="MS Sans Serif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i/>
      <sz val="11"/>
      <color indexed="23"/>
      <name val="Calibri"/>
      <family val="1"/>
      <charset val="238"/>
    </font>
    <font>
      <sz val="11"/>
      <color indexed="17"/>
      <name val="Calibri"/>
      <family val="1"/>
      <charset val="238"/>
    </font>
    <font>
      <b/>
      <sz val="15"/>
      <color indexed="56"/>
      <name val="Calibri"/>
      <family val="1"/>
      <charset val="238"/>
    </font>
    <font>
      <b/>
      <sz val="13"/>
      <color indexed="56"/>
      <name val="Calibri"/>
      <family val="1"/>
      <charset val="238"/>
    </font>
    <font>
      <b/>
      <sz val="11"/>
      <color indexed="56"/>
      <name val="Calibri"/>
      <family val="1"/>
      <charset val="238"/>
    </font>
    <font>
      <sz val="11"/>
      <color indexed="62"/>
      <name val="Calibri"/>
      <family val="1"/>
      <charset val="238"/>
    </font>
    <font>
      <sz val="11"/>
      <color indexed="52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indexed="52"/>
      <name val="Calibri"/>
      <family val="1"/>
      <charset val="238"/>
    </font>
    <font>
      <b/>
      <sz val="15"/>
      <color indexed="56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indexed="60"/>
      <name val="Calibri"/>
      <family val="1"/>
      <charset val="238"/>
    </font>
    <font>
      <sz val="11"/>
      <color indexed="60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Pl Courier New"/>
    </font>
    <font>
      <sz val="10"/>
      <color rgb="FF000000"/>
      <name val="Times New Roman"/>
      <family val="1"/>
      <charset val="238"/>
    </font>
    <font>
      <sz val="10"/>
      <name val="MS Sans Serif"/>
      <family val="1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indexed="63"/>
      <name val="Calibri"/>
      <family val="1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indexed="56"/>
      <name val="Cambria"/>
      <family val="1"/>
      <charset val="238"/>
    </font>
    <font>
      <b/>
      <sz val="11"/>
      <color indexed="8"/>
      <name val="Calibri"/>
      <family val="1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1"/>
      <charset val="238"/>
    </font>
    <font>
      <sz val="11"/>
      <color indexed="2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b/>
      <sz val="14"/>
      <name val="Arial Black"/>
      <family val="2"/>
      <charset val="238"/>
    </font>
    <font>
      <b/>
      <sz val="12"/>
      <name val="Arial Black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0070C0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vertAlign val="subscript"/>
      <sz val="10"/>
      <name val="Arial"/>
      <family val="2"/>
      <charset val="238"/>
    </font>
    <font>
      <b/>
      <sz val="12"/>
      <color indexed="10"/>
      <name val="Arial"/>
      <family val="2"/>
      <charset val="238"/>
    </font>
  </fonts>
  <fills count="7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</fills>
  <borders count="136">
    <border>
      <left/>
      <right/>
      <top/>
      <bottom/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57"/>
      </left>
      <right style="thin">
        <color indexed="57"/>
      </right>
      <top style="double">
        <color indexed="57"/>
      </top>
      <bottom style="double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double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medium">
        <color indexed="57"/>
      </left>
      <right style="thin">
        <color indexed="57"/>
      </right>
      <top/>
      <bottom style="thin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/>
      <diagonal/>
    </border>
    <border>
      <left style="medium">
        <color indexed="57"/>
      </left>
      <right style="thin">
        <color indexed="57"/>
      </right>
      <top style="double">
        <color indexed="57"/>
      </top>
      <bottom style="double">
        <color indexed="57"/>
      </bottom>
      <diagonal/>
    </border>
    <border>
      <left style="thin">
        <color indexed="57"/>
      </left>
      <right/>
      <top/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/>
      <diagonal/>
    </border>
    <border>
      <left style="thin">
        <color indexed="57"/>
      </left>
      <right/>
      <top style="double">
        <color indexed="57"/>
      </top>
      <bottom style="double">
        <color indexed="57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thin">
        <color indexed="57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 style="thin">
        <color indexed="57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 style="medium">
        <color indexed="57"/>
      </right>
      <top/>
      <bottom style="thin">
        <color indexed="57"/>
      </bottom>
      <diagonal/>
    </border>
    <border>
      <left style="medium">
        <color indexed="57"/>
      </left>
      <right style="medium">
        <color indexed="57"/>
      </right>
      <top style="double">
        <color indexed="57"/>
      </top>
      <bottom style="double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/>
      <right style="thin">
        <color indexed="57"/>
      </right>
      <top style="thin">
        <color indexed="57"/>
      </top>
      <bottom style="double">
        <color indexed="57"/>
      </bottom>
      <diagonal/>
    </border>
    <border>
      <left/>
      <right style="thin">
        <color indexed="57"/>
      </right>
      <top style="double">
        <color indexed="57"/>
      </top>
      <bottom style="double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 style="thin">
        <color indexed="57"/>
      </left>
      <right style="thin">
        <color indexed="57"/>
      </right>
      <top style="double">
        <color indexed="57"/>
      </top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 style="double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double">
        <color indexed="57"/>
      </top>
      <bottom style="double">
        <color indexed="57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 style="medium">
        <color indexed="57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57"/>
      </left>
      <right style="thin">
        <color indexed="57"/>
      </right>
      <top style="medium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medium">
        <color indexed="57"/>
      </top>
      <bottom style="thin">
        <color indexed="57"/>
      </bottom>
      <diagonal/>
    </border>
    <border>
      <left style="thin">
        <color indexed="57"/>
      </left>
      <right/>
      <top style="medium">
        <color indexed="57"/>
      </top>
      <bottom style="thin">
        <color indexed="57"/>
      </bottom>
      <diagonal/>
    </border>
    <border>
      <left/>
      <right/>
      <top style="hair">
        <color theme="6" tint="-0.499984740745262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indexed="57"/>
      </right>
      <top style="medium">
        <color indexed="57"/>
      </top>
      <bottom style="thin">
        <color indexed="57"/>
      </bottom>
      <diagonal/>
    </border>
    <border>
      <left/>
      <right/>
      <top/>
      <bottom style="thin">
        <color indexed="64"/>
      </bottom>
      <diagonal/>
    </border>
    <border>
      <left style="double">
        <color indexed="57"/>
      </left>
      <right style="double">
        <color indexed="57"/>
      </right>
      <top style="double">
        <color indexed="57"/>
      </top>
      <bottom style="double">
        <color indexed="57"/>
      </bottom>
      <diagonal/>
    </border>
    <border>
      <left style="double">
        <color indexed="57"/>
      </left>
      <right style="thin">
        <color indexed="57"/>
      </right>
      <top style="double">
        <color indexed="57"/>
      </top>
      <bottom style="thin">
        <color indexed="57"/>
      </bottom>
      <diagonal/>
    </border>
    <border>
      <left style="thin">
        <color indexed="57"/>
      </left>
      <right style="double">
        <color indexed="57"/>
      </right>
      <top style="double">
        <color indexed="57"/>
      </top>
      <bottom style="thin">
        <color indexed="57"/>
      </bottom>
      <diagonal/>
    </border>
    <border>
      <left style="double">
        <color indexed="57"/>
      </left>
      <right style="thin">
        <color indexed="57"/>
      </right>
      <top style="thin">
        <color indexed="57"/>
      </top>
      <bottom style="double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double">
        <color indexed="57"/>
      </bottom>
      <diagonal/>
    </border>
    <border>
      <left style="thin">
        <color indexed="57"/>
      </left>
      <right style="double">
        <color indexed="57"/>
      </right>
      <top style="thin">
        <color indexed="57"/>
      </top>
      <bottom style="double">
        <color indexed="57"/>
      </bottom>
      <diagonal/>
    </border>
    <border>
      <left/>
      <right/>
      <top/>
      <bottom style="double">
        <color indexed="57"/>
      </bottom>
      <diagonal/>
    </border>
    <border>
      <left style="medium">
        <color indexed="57"/>
      </left>
      <right/>
      <top style="double">
        <color indexed="57"/>
      </top>
      <bottom/>
      <diagonal/>
    </border>
    <border>
      <left/>
      <right/>
      <top style="double">
        <color indexed="57"/>
      </top>
      <bottom/>
      <diagonal/>
    </border>
    <border>
      <left/>
      <right style="medium">
        <color indexed="57"/>
      </right>
      <top style="double">
        <color indexed="57"/>
      </top>
      <bottom/>
      <diagonal/>
    </border>
    <border>
      <left style="double">
        <color rgb="FF00B050"/>
      </left>
      <right style="thin">
        <color rgb="FF00B050"/>
      </right>
      <top style="double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double">
        <color rgb="FF00B050"/>
      </top>
      <bottom style="thin">
        <color rgb="FF00B050"/>
      </bottom>
      <diagonal/>
    </border>
    <border>
      <left style="thin">
        <color rgb="FF00B050"/>
      </left>
      <right style="double">
        <color rgb="FF00B050"/>
      </right>
      <top style="double">
        <color rgb="FF00B050"/>
      </top>
      <bottom style="thin">
        <color rgb="FF00B050"/>
      </bottom>
      <diagonal/>
    </border>
    <border>
      <left style="double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double">
        <color rgb="FF00B050"/>
      </right>
      <top style="thin">
        <color rgb="FF00B050"/>
      </top>
      <bottom style="thin">
        <color rgb="FF00B050"/>
      </bottom>
      <diagonal/>
    </border>
    <border>
      <left style="double">
        <color rgb="FF00B050"/>
      </left>
      <right style="thin">
        <color rgb="FF00B050"/>
      </right>
      <top style="thin">
        <color rgb="FF00B050"/>
      </top>
      <bottom style="double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double">
        <color rgb="FF00B050"/>
      </bottom>
      <diagonal/>
    </border>
    <border>
      <left style="thin">
        <color rgb="FF00B050"/>
      </left>
      <right style="double">
        <color rgb="FF00B050"/>
      </right>
      <top style="thin">
        <color rgb="FF00B050"/>
      </top>
      <bottom style="double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double">
        <color indexed="57"/>
      </left>
      <right/>
      <top style="double">
        <color indexed="57"/>
      </top>
      <bottom style="double">
        <color rgb="FF00B050"/>
      </bottom>
      <diagonal/>
    </border>
    <border>
      <left/>
      <right/>
      <top style="double">
        <color indexed="57"/>
      </top>
      <bottom style="double">
        <color rgb="FF00B050"/>
      </bottom>
      <diagonal/>
    </border>
    <border>
      <left/>
      <right style="double">
        <color indexed="57"/>
      </right>
      <top style="double">
        <color indexed="57"/>
      </top>
      <bottom style="double">
        <color rgb="FF00B050"/>
      </bottom>
      <diagonal/>
    </border>
    <border>
      <left style="thin">
        <color indexed="57"/>
      </left>
      <right style="double">
        <color indexed="57"/>
      </right>
      <top style="thin">
        <color indexed="57"/>
      </top>
      <bottom style="double">
        <color indexed="57"/>
      </bottom>
      <diagonal/>
    </border>
    <border>
      <left style="double">
        <color indexed="57"/>
      </left>
      <right style="thin">
        <color rgb="FF00B050"/>
      </right>
      <top style="double">
        <color rgb="FF00B050"/>
      </top>
      <bottom style="thin">
        <color rgb="FF00B050"/>
      </bottom>
      <diagonal/>
    </border>
    <border>
      <left style="thin">
        <color rgb="FF00B050"/>
      </left>
      <right style="double">
        <color indexed="57"/>
      </right>
      <top style="double">
        <color rgb="FF00B050"/>
      </top>
      <bottom style="thin">
        <color rgb="FF00B050"/>
      </bottom>
      <diagonal/>
    </border>
    <border>
      <left style="double">
        <color indexed="57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double">
        <color indexed="57"/>
      </right>
      <top style="thin">
        <color rgb="FF00B050"/>
      </top>
      <bottom style="thin">
        <color rgb="FF00B050"/>
      </bottom>
      <diagonal/>
    </border>
    <border>
      <left style="double">
        <color indexed="57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double">
        <color indexed="57"/>
      </right>
      <top style="thin">
        <color rgb="FF00B050"/>
      </top>
      <bottom/>
      <diagonal/>
    </border>
    <border>
      <left style="double">
        <color indexed="57"/>
      </left>
      <right/>
      <top style="double">
        <color indexed="57"/>
      </top>
      <bottom style="double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 style="double">
        <color indexed="57"/>
      </left>
      <right/>
      <top style="double">
        <color indexed="57"/>
      </top>
      <bottom/>
      <diagonal/>
    </border>
    <border>
      <left style="double">
        <color indexed="57"/>
      </left>
      <right style="double">
        <color indexed="57"/>
      </right>
      <top style="double">
        <color indexed="57"/>
      </top>
      <bottom/>
      <diagonal/>
    </border>
    <border>
      <left/>
      <right style="double">
        <color indexed="57"/>
      </right>
      <top style="double">
        <color indexed="57"/>
      </top>
      <bottom style="double">
        <color indexed="57"/>
      </bottom>
      <diagonal/>
    </border>
    <border>
      <left style="double">
        <color indexed="57"/>
      </left>
      <right style="thin">
        <color indexed="57"/>
      </right>
      <top style="thin">
        <color indexed="57"/>
      </top>
      <bottom style="double">
        <color indexed="57"/>
      </bottom>
      <diagonal/>
    </border>
    <border>
      <left/>
      <right style="double">
        <color indexed="57"/>
      </right>
      <top style="double">
        <color indexed="57"/>
      </top>
      <bottom/>
      <diagonal/>
    </border>
    <border>
      <left style="double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double">
        <color indexed="57"/>
      </right>
      <top style="thin">
        <color indexed="57"/>
      </top>
      <bottom style="thin">
        <color indexed="57"/>
      </bottom>
      <diagonal/>
    </border>
    <border>
      <left style="double">
        <color indexed="57"/>
      </left>
      <right style="thin">
        <color indexed="57"/>
      </right>
      <top style="thin">
        <color indexed="57"/>
      </top>
      <bottom style="double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double">
        <color indexed="57"/>
      </bottom>
      <diagonal/>
    </border>
    <border>
      <left style="thin">
        <color indexed="57"/>
      </left>
      <right style="double">
        <color indexed="57"/>
      </right>
      <top style="thin">
        <color indexed="57"/>
      </top>
      <bottom style="double">
        <color indexed="57"/>
      </bottom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 style="thin">
        <color indexed="57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57"/>
      </left>
      <right/>
      <top style="thin">
        <color indexed="57"/>
      </top>
      <bottom/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 style="double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double">
        <color indexed="57"/>
      </right>
      <top/>
      <bottom style="thin">
        <color indexed="57"/>
      </bottom>
      <diagonal/>
    </border>
    <border>
      <left/>
      <right style="double">
        <color indexed="57"/>
      </right>
      <top/>
      <bottom style="double">
        <color indexed="57"/>
      </bottom>
      <diagonal/>
    </border>
    <border>
      <left style="double">
        <color indexed="57"/>
      </left>
      <right/>
      <top/>
      <bottom style="double">
        <color indexed="57"/>
      </bottom>
      <diagonal/>
    </border>
    <border>
      <left style="double">
        <color indexed="57"/>
      </left>
      <right style="double">
        <color indexed="57"/>
      </right>
      <top/>
      <bottom style="double">
        <color indexed="57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double">
        <color indexed="57"/>
      </left>
      <right/>
      <top/>
      <bottom/>
      <diagonal/>
    </border>
    <border>
      <left style="double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double">
        <color rgb="FF00B050"/>
      </right>
      <top/>
      <bottom style="thin">
        <color rgb="FF00B050"/>
      </bottom>
      <diagonal/>
    </border>
    <border>
      <left style="double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double">
        <color rgb="FF00B050"/>
      </right>
      <top style="thin">
        <color rgb="FF00B050"/>
      </top>
      <bottom/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n">
        <color indexed="57"/>
      </left>
      <right style="medium">
        <color indexed="57"/>
      </right>
      <top style="medium">
        <color indexed="57"/>
      </top>
      <bottom style="thin">
        <color indexed="57"/>
      </bottom>
      <diagonal/>
    </border>
    <border>
      <left style="thin">
        <color indexed="57"/>
      </left>
      <right style="medium">
        <color indexed="57"/>
      </right>
      <top style="thin">
        <color indexed="57"/>
      </top>
      <bottom style="thin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 style="medium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medium">
        <color indexed="57"/>
      </bottom>
      <diagonal/>
    </border>
    <border>
      <left style="thin">
        <color indexed="57"/>
      </left>
      <right style="medium">
        <color indexed="57"/>
      </right>
      <top style="thin">
        <color indexed="57"/>
      </top>
      <bottom style="medium">
        <color indexed="57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indexed="57"/>
      </left>
      <right style="thin">
        <color rgb="FF00B050"/>
      </right>
      <top style="thin">
        <color rgb="FF00B050"/>
      </top>
      <bottom style="double">
        <color indexed="57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double">
        <color indexed="57"/>
      </bottom>
      <diagonal/>
    </border>
    <border>
      <left style="thin">
        <color rgb="FF00B050"/>
      </left>
      <right style="double">
        <color indexed="57"/>
      </right>
      <top style="thin">
        <color rgb="FF00B050"/>
      </top>
      <bottom style="double">
        <color indexed="57"/>
      </bottom>
      <diagonal/>
    </border>
    <border>
      <left style="double">
        <color indexed="57"/>
      </left>
      <right style="thin">
        <color indexed="57"/>
      </right>
      <top/>
      <bottom style="double">
        <color indexed="57"/>
      </bottom>
      <diagonal/>
    </border>
    <border>
      <left style="thin">
        <color indexed="57"/>
      </left>
      <right style="thin">
        <color indexed="57"/>
      </right>
      <top/>
      <bottom style="double">
        <color indexed="57"/>
      </bottom>
      <diagonal/>
    </border>
    <border>
      <left style="thin">
        <color indexed="57"/>
      </left>
      <right style="double">
        <color indexed="57"/>
      </right>
      <top/>
      <bottom style="double">
        <color indexed="57"/>
      </bottom>
      <diagonal/>
    </border>
    <border>
      <left style="double">
        <color indexed="57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double">
        <color indexed="57"/>
      </right>
      <top/>
      <bottom style="thin">
        <color rgb="FF00B050"/>
      </bottom>
      <diagonal/>
    </border>
    <border>
      <left style="double">
        <color rgb="FF00B050"/>
      </left>
      <right style="double">
        <color indexed="57"/>
      </right>
      <top style="double">
        <color rgb="FF00B050"/>
      </top>
      <bottom style="double">
        <color rgb="FF00B050"/>
      </bottom>
      <diagonal/>
    </border>
    <border>
      <left style="thin">
        <color indexed="57"/>
      </left>
      <right style="double">
        <color indexed="57"/>
      </right>
      <top style="thin">
        <color indexed="57"/>
      </top>
      <bottom/>
      <diagonal/>
    </border>
    <border>
      <left/>
      <right/>
      <top style="double">
        <color rgb="FF00B050"/>
      </top>
      <bottom style="double">
        <color indexed="57"/>
      </bottom>
      <diagonal/>
    </border>
  </borders>
  <cellStyleXfs count="226">
    <xf numFmtId="0" fontId="0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5" fillId="34" borderId="0" applyNumberFormat="0" applyAlignment="0" applyProtection="0"/>
    <xf numFmtId="0" fontId="15" fillId="35" borderId="0" applyNumberFormat="0" applyAlignment="0" applyProtection="0"/>
    <xf numFmtId="0" fontId="15" fillId="36" borderId="0" applyNumberFormat="0" applyAlignment="0" applyProtection="0"/>
    <xf numFmtId="0" fontId="15" fillId="37" borderId="0" applyNumberFormat="0" applyAlignment="0" applyProtection="0"/>
    <xf numFmtId="0" fontId="15" fillId="38" borderId="0" applyNumberFormat="0" applyAlignment="0" applyProtection="0"/>
    <xf numFmtId="0" fontId="15" fillId="39" borderId="0" applyNumberFormat="0" applyAlignment="0" applyProtection="0"/>
    <xf numFmtId="0" fontId="16" fillId="40" borderId="0" applyNumberFormat="0" applyBorder="0" applyAlignment="0" applyProtection="0"/>
    <xf numFmtId="0" fontId="11" fillId="11" borderId="0" applyNumberFormat="0" applyBorder="0" applyAlignment="0" applyProtection="0"/>
    <xf numFmtId="0" fontId="16" fillId="41" borderId="0" applyNumberFormat="0" applyBorder="0" applyAlignment="0" applyProtection="0"/>
    <xf numFmtId="0" fontId="11" fillId="15" borderId="0" applyNumberFormat="0" applyBorder="0" applyAlignment="0" applyProtection="0"/>
    <xf numFmtId="0" fontId="16" fillId="42" borderId="0" applyNumberFormat="0" applyBorder="0" applyAlignment="0" applyProtection="0"/>
    <xf numFmtId="0" fontId="11" fillId="19" borderId="0" applyNumberFormat="0" applyBorder="0" applyAlignment="0" applyProtection="0"/>
    <xf numFmtId="0" fontId="16" fillId="43" borderId="0" applyNumberFormat="0" applyBorder="0" applyAlignment="0" applyProtection="0"/>
    <xf numFmtId="0" fontId="11" fillId="23" borderId="0" applyNumberFormat="0" applyBorder="0" applyAlignment="0" applyProtection="0"/>
    <xf numFmtId="0" fontId="16" fillId="44" borderId="0" applyNumberFormat="0" applyBorder="0" applyAlignment="0" applyProtection="0"/>
    <xf numFmtId="0" fontId="11" fillId="27" borderId="0" applyNumberFormat="0" applyBorder="0" applyAlignment="0" applyProtection="0"/>
    <xf numFmtId="0" fontId="16" fillId="45" borderId="0" applyNumberFormat="0" applyBorder="0" applyAlignment="0" applyProtection="0"/>
    <xf numFmtId="0" fontId="11" fillId="31" borderId="0" applyNumberFormat="0" applyBorder="0" applyAlignment="0" applyProtection="0"/>
    <xf numFmtId="0" fontId="15" fillId="46" borderId="0" applyNumberFormat="0" applyAlignment="0" applyProtection="0"/>
    <xf numFmtId="0" fontId="15" fillId="47" borderId="0" applyNumberFormat="0" applyAlignment="0" applyProtection="0"/>
    <xf numFmtId="0" fontId="15" fillId="48" borderId="0" applyNumberFormat="0" applyAlignment="0" applyProtection="0"/>
    <xf numFmtId="0" fontId="15" fillId="37" borderId="0" applyNumberFormat="0" applyAlignment="0" applyProtection="0"/>
    <xf numFmtId="0" fontId="15" fillId="46" borderId="0" applyNumberFormat="0" applyAlignment="0" applyProtection="0"/>
    <xf numFmtId="0" fontId="15" fillId="49" borderId="0" applyNumberFormat="0" applyAlignment="0" applyProtection="0"/>
    <xf numFmtId="0" fontId="16" fillId="50" borderId="0" applyNumberFormat="0" applyBorder="0" applyAlignment="0" applyProtection="0"/>
    <xf numFmtId="0" fontId="11" fillId="12" borderId="0" applyNumberFormat="0" applyBorder="0" applyAlignment="0" applyProtection="0"/>
    <xf numFmtId="0" fontId="16" fillId="51" borderId="0" applyNumberFormat="0" applyBorder="0" applyAlignment="0" applyProtection="0"/>
    <xf numFmtId="0" fontId="11" fillId="16" borderId="0" applyNumberFormat="0" applyBorder="0" applyAlignment="0" applyProtection="0"/>
    <xf numFmtId="0" fontId="16" fillId="52" borderId="0" applyNumberFormat="0" applyBorder="0" applyAlignment="0" applyProtection="0"/>
    <xf numFmtId="0" fontId="11" fillId="20" borderId="0" applyNumberFormat="0" applyBorder="0" applyAlignment="0" applyProtection="0"/>
    <xf numFmtId="0" fontId="16" fillId="43" borderId="0" applyNumberFormat="0" applyBorder="0" applyAlignment="0" applyProtection="0"/>
    <xf numFmtId="0" fontId="11" fillId="24" borderId="0" applyNumberFormat="0" applyBorder="0" applyAlignment="0" applyProtection="0"/>
    <xf numFmtId="0" fontId="16" fillId="50" borderId="0" applyNumberFormat="0" applyBorder="0" applyAlignment="0" applyProtection="0"/>
    <xf numFmtId="0" fontId="11" fillId="28" borderId="0" applyNumberFormat="0" applyBorder="0" applyAlignment="0" applyProtection="0"/>
    <xf numFmtId="0" fontId="16" fillId="53" borderId="0" applyNumberFormat="0" applyBorder="0" applyAlignment="0" applyProtection="0"/>
    <xf numFmtId="0" fontId="11" fillId="32" borderId="0" applyNumberFormat="0" applyBorder="0" applyAlignment="0" applyProtection="0"/>
    <xf numFmtId="0" fontId="17" fillId="54" borderId="0" applyNumberFormat="0" applyAlignment="0" applyProtection="0"/>
    <xf numFmtId="0" fontId="17" fillId="47" borderId="0" applyNumberFormat="0" applyAlignment="0" applyProtection="0"/>
    <xf numFmtId="0" fontId="17" fillId="48" borderId="0" applyNumberFormat="0" applyAlignment="0" applyProtection="0"/>
    <xf numFmtId="0" fontId="17" fillId="55" borderId="0" applyNumberFormat="0" applyAlignment="0" applyProtection="0"/>
    <xf numFmtId="0" fontId="17" fillId="56" borderId="0" applyNumberFormat="0" applyAlignment="0" applyProtection="0"/>
    <xf numFmtId="0" fontId="17" fillId="57" borderId="0" applyNumberFormat="0" applyAlignment="0" applyProtection="0"/>
    <xf numFmtId="0" fontId="18" fillId="58" borderId="0" applyNumberFormat="0" applyBorder="0" applyAlignment="0" applyProtection="0"/>
    <xf numFmtId="0" fontId="19" fillId="13" borderId="0" applyNumberFormat="0" applyBorder="0" applyAlignment="0" applyProtection="0"/>
    <xf numFmtId="0" fontId="18" fillId="51" borderId="0" applyNumberFormat="0" applyBorder="0" applyAlignment="0" applyProtection="0"/>
    <xf numFmtId="0" fontId="19" fillId="17" borderId="0" applyNumberFormat="0" applyBorder="0" applyAlignment="0" applyProtection="0"/>
    <xf numFmtId="0" fontId="18" fillId="52" borderId="0" applyNumberFormat="0" applyBorder="0" applyAlignment="0" applyProtection="0"/>
    <xf numFmtId="0" fontId="19" fillId="21" borderId="0" applyNumberFormat="0" applyBorder="0" applyAlignment="0" applyProtection="0"/>
    <xf numFmtId="0" fontId="18" fillId="59" borderId="0" applyNumberFormat="0" applyBorder="0" applyAlignment="0" applyProtection="0"/>
    <xf numFmtId="0" fontId="19" fillId="25" borderId="0" applyNumberFormat="0" applyBorder="0" applyAlignment="0" applyProtection="0"/>
    <xf numFmtId="0" fontId="18" fillId="60" borderId="0" applyNumberFormat="0" applyBorder="0" applyAlignment="0" applyProtection="0"/>
    <xf numFmtId="0" fontId="19" fillId="29" borderId="0" applyNumberFormat="0" applyBorder="0" applyAlignment="0" applyProtection="0"/>
    <xf numFmtId="0" fontId="18" fillId="61" borderId="0" applyNumberFormat="0" applyBorder="0" applyAlignment="0" applyProtection="0"/>
    <xf numFmtId="0" fontId="19" fillId="33" borderId="0" applyNumberFormat="0" applyBorder="0" applyAlignment="0" applyProtection="0"/>
    <xf numFmtId="0" fontId="17" fillId="62" borderId="0" applyNumberFormat="0" applyAlignment="0" applyProtection="0"/>
    <xf numFmtId="0" fontId="17" fillId="63" borderId="0" applyNumberFormat="0" applyAlignment="0" applyProtection="0"/>
    <xf numFmtId="0" fontId="17" fillId="64" borderId="0" applyNumberFormat="0" applyAlignment="0" applyProtection="0"/>
    <xf numFmtId="0" fontId="17" fillId="55" borderId="0" applyNumberFormat="0" applyAlignment="0" applyProtection="0"/>
    <xf numFmtId="0" fontId="17" fillId="56" borderId="0" applyNumberFormat="0" applyAlignment="0" applyProtection="0"/>
    <xf numFmtId="0" fontId="17" fillId="65" borderId="0" applyNumberFormat="0" applyAlignment="0" applyProtection="0"/>
    <xf numFmtId="0" fontId="18" fillId="66" borderId="0" applyNumberFormat="0" applyBorder="0" applyAlignment="0" applyProtection="0"/>
    <xf numFmtId="0" fontId="19" fillId="10" borderId="0" applyNumberFormat="0" applyBorder="0" applyAlignment="0" applyProtection="0"/>
    <xf numFmtId="0" fontId="18" fillId="67" borderId="0" applyNumberFormat="0" applyBorder="0" applyAlignment="0" applyProtection="0"/>
    <xf numFmtId="0" fontId="19" fillId="14" borderId="0" applyNumberFormat="0" applyBorder="0" applyAlignment="0" applyProtection="0"/>
    <xf numFmtId="0" fontId="18" fillId="68" borderId="0" applyNumberFormat="0" applyBorder="0" applyAlignment="0" applyProtection="0"/>
    <xf numFmtId="0" fontId="19" fillId="18" borderId="0" applyNumberFormat="0" applyBorder="0" applyAlignment="0" applyProtection="0"/>
    <xf numFmtId="0" fontId="18" fillId="59" borderId="0" applyNumberFormat="0" applyBorder="0" applyAlignment="0" applyProtection="0"/>
    <xf numFmtId="0" fontId="19" fillId="22" borderId="0" applyNumberFormat="0" applyBorder="0" applyAlignment="0" applyProtection="0"/>
    <xf numFmtId="0" fontId="18" fillId="60" borderId="0" applyNumberFormat="0" applyBorder="0" applyAlignment="0" applyProtection="0"/>
    <xf numFmtId="0" fontId="19" fillId="26" borderId="0" applyNumberFormat="0" applyBorder="0" applyAlignment="0" applyProtection="0"/>
    <xf numFmtId="0" fontId="18" fillId="69" borderId="0" applyNumberFormat="0" applyBorder="0" applyAlignment="0" applyProtection="0"/>
    <xf numFmtId="0" fontId="19" fillId="30" borderId="0" applyNumberFormat="0" applyBorder="0" applyAlignment="0" applyProtection="0"/>
    <xf numFmtId="0" fontId="20" fillId="35" borderId="0" applyNumberFormat="0" applyAlignment="0" applyProtection="0"/>
    <xf numFmtId="0" fontId="21" fillId="70" borderId="38" applyNumberFormat="0" applyAlignment="0" applyProtection="0"/>
    <xf numFmtId="0" fontId="22" fillId="71" borderId="39" applyNumberFormat="0" applyAlignment="0" applyProtection="0"/>
    <xf numFmtId="166" fontId="23" fillId="0" borderId="0" applyFont="0" applyFill="0" applyBorder="0" applyAlignment="0" applyProtection="0"/>
    <xf numFmtId="167" fontId="12" fillId="0" borderId="0" applyFont="0" applyFill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24" fillId="45" borderId="38" applyNumberFormat="0" applyAlignment="0" applyProtection="0"/>
    <xf numFmtId="0" fontId="25" fillId="6" borderId="32" applyNumberFormat="0" applyAlignment="0" applyProtection="0"/>
    <xf numFmtId="0" fontId="26" fillId="72" borderId="40" applyNumberFormat="0" applyAlignment="0" applyProtection="0"/>
    <xf numFmtId="0" fontId="27" fillId="7" borderId="33" applyNumberFormat="0" applyAlignment="0" applyProtection="0"/>
    <xf numFmtId="0" fontId="28" fillId="42" borderId="0" applyNumberFormat="0" applyBorder="0" applyAlignment="0" applyProtection="0"/>
    <xf numFmtId="0" fontId="29" fillId="3" borderId="0" applyNumberFormat="0" applyBorder="0" applyAlignment="0" applyProtection="0"/>
    <xf numFmtId="164" fontId="12" fillId="0" borderId="0" applyFont="0" applyFill="0" applyBorder="0" applyAlignment="0" applyProtection="0"/>
    <xf numFmtId="0" fontId="30" fillId="0" borderId="0" applyNumberFormat="0" applyFill="0" applyAlignment="0" applyProtection="0"/>
    <xf numFmtId="0" fontId="31" fillId="36" borderId="0" applyNumberFormat="0" applyAlignment="0" applyProtection="0"/>
    <xf numFmtId="0" fontId="32" fillId="0" borderId="41" applyNumberFormat="0" applyFill="0" applyAlignment="0" applyProtection="0"/>
    <xf numFmtId="0" fontId="33" fillId="0" borderId="42" applyNumberFormat="0" applyFill="0" applyAlignment="0" applyProtection="0"/>
    <xf numFmtId="0" fontId="34" fillId="0" borderId="43" applyNumberFormat="0" applyFill="0" applyAlignment="0" applyProtection="0"/>
    <xf numFmtId="0" fontId="34" fillId="0" borderId="0" applyNumberFormat="0" applyFill="0" applyAlignment="0" applyProtection="0"/>
    <xf numFmtId="0" fontId="35" fillId="39" borderId="38" applyNumberFormat="0" applyAlignment="0" applyProtection="0"/>
    <xf numFmtId="0" fontId="36" fillId="0" borderId="44" applyNumberFormat="0" applyFill="0" applyAlignment="0" applyProtection="0"/>
    <xf numFmtId="0" fontId="37" fillId="0" borderId="34" applyNumberFormat="0" applyFill="0" applyAlignment="0" applyProtection="0"/>
    <xf numFmtId="0" fontId="38" fillId="73" borderId="39" applyNumberFormat="0" applyAlignment="0" applyProtection="0"/>
    <xf numFmtId="0" fontId="39" fillId="8" borderId="35" applyNumberFormat="0" applyAlignment="0" applyProtection="0"/>
    <xf numFmtId="0" fontId="40" fillId="0" borderId="44" applyNumberFormat="0" applyFill="0" applyAlignment="0" applyProtection="0"/>
    <xf numFmtId="0" fontId="41" fillId="0" borderId="41" applyNumberFormat="0" applyFill="0" applyAlignment="0" applyProtection="0"/>
    <xf numFmtId="0" fontId="42" fillId="0" borderId="29" applyNumberFormat="0" applyFill="0" applyAlignment="0" applyProtection="0"/>
    <xf numFmtId="0" fontId="43" fillId="0" borderId="42" applyNumberFormat="0" applyFill="0" applyAlignment="0" applyProtection="0"/>
    <xf numFmtId="0" fontId="44" fillId="0" borderId="30" applyNumberFormat="0" applyFill="0" applyAlignment="0" applyProtection="0"/>
    <xf numFmtId="0" fontId="45" fillId="0" borderId="43" applyNumberFormat="0" applyFill="0" applyAlignment="0" applyProtection="0"/>
    <xf numFmtId="0" fontId="46" fillId="0" borderId="31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74" borderId="0" applyNumberFormat="0" applyAlignment="0" applyProtection="0"/>
    <xf numFmtId="0" fontId="48" fillId="75" borderId="0" applyNumberFormat="0" applyBorder="0" applyAlignment="0" applyProtection="0"/>
    <xf numFmtId="0" fontId="49" fillId="5" borderId="0" applyNumberFormat="0" applyBorder="0" applyAlignment="0" applyProtection="0"/>
    <xf numFmtId="0" fontId="50" fillId="0" borderId="0" applyNumberFormat="0" applyFont="0" applyFill="0" applyBorder="0" applyAlignment="0" applyProtection="0"/>
    <xf numFmtId="0" fontId="12" fillId="0" borderId="0"/>
    <xf numFmtId="0" fontId="13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2" fillId="76" borderId="45" applyNumberFormat="0" applyFont="0" applyAlignment="0" applyProtection="0"/>
    <xf numFmtId="0" fontId="53" fillId="72" borderId="38" applyNumberFormat="0" applyAlignment="0" applyProtection="0"/>
    <xf numFmtId="0" fontId="54" fillId="7" borderId="32" applyNumberFormat="0" applyAlignment="0" applyProtection="0"/>
    <xf numFmtId="0" fontId="50" fillId="0" borderId="46" applyNumberFormat="0" applyFont="0" applyFill="0" applyBorder="0" applyProtection="0">
      <alignment vertical="top" wrapText="1"/>
    </xf>
    <xf numFmtId="0" fontId="55" fillId="70" borderId="40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3" fillId="0" borderId="0"/>
    <xf numFmtId="0" fontId="56" fillId="0" borderId="47" applyNumberFormat="0" applyFill="0" applyAlignment="0" applyProtection="0"/>
    <xf numFmtId="0" fontId="57" fillId="0" borderId="37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Alignment="0" applyProtection="0"/>
    <xf numFmtId="0" fontId="63" fillId="0" borderId="47" applyNumberFormat="0" applyFill="0" applyAlignment="0" applyProtection="0"/>
    <xf numFmtId="0" fontId="6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77" borderId="45" applyNumberFormat="0" applyFont="0" applyAlignment="0" applyProtection="0"/>
    <xf numFmtId="0" fontId="11" fillId="9" borderId="36" applyNumberFormat="0" applyFont="0" applyAlignment="0" applyProtection="0"/>
    <xf numFmtId="0" fontId="65" fillId="0" borderId="0" applyNumberFormat="0" applyFill="0" applyAlignment="0" applyProtection="0"/>
    <xf numFmtId="0" fontId="66" fillId="41" borderId="0" applyNumberFormat="0" applyBorder="0" applyAlignment="0" applyProtection="0"/>
    <xf numFmtId="0" fontId="67" fillId="4" borderId="0" applyNumberFormat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0" fontId="76" fillId="0" borderId="0"/>
    <xf numFmtId="0" fontId="74" fillId="0" borderId="0"/>
    <xf numFmtId="0" fontId="77" fillId="0" borderId="0"/>
    <xf numFmtId="0" fontId="77" fillId="0" borderId="0"/>
  </cellStyleXfs>
  <cellXfs count="379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vertic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1" fontId="2" fillId="0" borderId="5" xfId="0" quotePrefix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2" fillId="0" borderId="16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2" borderId="27" xfId="0" applyFont="1" applyFill="1" applyBorder="1" applyAlignment="1">
      <alignment horizontal="center" vertical="center"/>
    </xf>
    <xf numFmtId="165" fontId="2" fillId="2" borderId="27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4" fontId="2" fillId="0" borderId="49" xfId="0" applyNumberFormat="1" applyFont="1" applyBorder="1" applyAlignment="1">
      <alignment horizontal="right" vertical="center"/>
    </xf>
    <xf numFmtId="4" fontId="2" fillId="0" borderId="50" xfId="0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6" xfId="0" applyNumberFormat="1" applyFont="1" applyBorder="1" applyAlignment="1">
      <alignment horizontal="right" vertic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Font="1" applyAlignment="1">
      <alignment horizontal="center" vertical="center"/>
    </xf>
    <xf numFmtId="0" fontId="70" fillId="0" borderId="51" xfId="0" applyNumberFormat="1" applyFont="1" applyFill="1" applyBorder="1" applyAlignment="1" applyProtection="1">
      <alignment horizontal="center" vertical="top"/>
    </xf>
    <xf numFmtId="4" fontId="71" fillId="0" borderId="17" xfId="0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71" fillId="0" borderId="23" xfId="0" applyNumberFormat="1" applyFont="1" applyBorder="1" applyAlignment="1">
      <alignment horizontal="center" vertical="center" wrapText="1"/>
    </xf>
    <xf numFmtId="4" fontId="71" fillId="0" borderId="23" xfId="0" applyNumberFormat="1" applyFont="1" applyBorder="1" applyAlignment="1">
      <alignment horizontal="right" vertical="center"/>
    </xf>
    <xf numFmtId="4" fontId="73" fillId="0" borderId="3" xfId="0" applyNumberFormat="1" applyFont="1" applyBorder="1" applyAlignment="1">
      <alignment horizontal="right" vertical="center"/>
    </xf>
    <xf numFmtId="4" fontId="73" fillId="0" borderId="13" xfId="0" applyNumberFormat="1" applyFont="1" applyBorder="1" applyAlignment="1">
      <alignment horizontal="right" vertical="center"/>
    </xf>
    <xf numFmtId="1" fontId="1" fillId="0" borderId="4" xfId="0" quotePrefix="1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" fontId="75" fillId="0" borderId="0" xfId="0" applyNumberFormat="1" applyFont="1" applyFill="1" applyAlignment="1">
      <alignment horizontal="right" vertical="center" wrapText="1"/>
    </xf>
    <xf numFmtId="4" fontId="1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56" xfId="0" quotePrefix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165" fontId="1" fillId="0" borderId="24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4" fontId="1" fillId="0" borderId="57" xfId="0" applyNumberFormat="1" applyFont="1" applyBorder="1" applyAlignment="1">
      <alignment horizontal="center" vertical="center" wrapText="1"/>
    </xf>
    <xf numFmtId="1" fontId="1" fillId="0" borderId="58" xfId="0" quotePrefix="1" applyNumberFormat="1" applyFont="1" applyBorder="1" applyAlignment="1">
      <alignment horizontal="center" vertical="center" wrapText="1"/>
    </xf>
    <xf numFmtId="1" fontId="1" fillId="0" borderId="59" xfId="0" quotePrefix="1" applyNumberFormat="1" applyFont="1" applyBorder="1" applyAlignment="1">
      <alignment horizontal="center" vertical="center" wrapText="1"/>
    </xf>
    <xf numFmtId="1" fontId="1" fillId="0" borderId="59" xfId="0" applyNumberFormat="1" applyFont="1" applyBorder="1" applyAlignment="1">
      <alignment horizontal="center" vertical="center" wrapText="1"/>
    </xf>
    <xf numFmtId="1" fontId="1" fillId="0" borderId="60" xfId="0" applyNumberFormat="1" applyFont="1" applyBorder="1" applyAlignment="1">
      <alignment horizontal="center" vertical="center" wrapText="1"/>
    </xf>
    <xf numFmtId="0" fontId="1" fillId="2" borderId="62" xfId="0" quotePrefix="1" applyFont="1" applyFill="1" applyBorder="1" applyAlignment="1">
      <alignment horizontal="center" vertical="center" wrapText="1"/>
    </xf>
    <xf numFmtId="0" fontId="1" fillId="2" borderId="63" xfId="0" quotePrefix="1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left" vertical="center" wrapText="1"/>
    </xf>
    <xf numFmtId="0" fontId="1" fillId="2" borderId="63" xfId="0" applyFont="1" applyFill="1" applyBorder="1" applyAlignment="1">
      <alignment horizontal="center" vertical="center"/>
    </xf>
    <xf numFmtId="165" fontId="1" fillId="2" borderId="63" xfId="0" applyNumberFormat="1" applyFont="1" applyFill="1" applyBorder="1" applyAlignment="1">
      <alignment horizontal="center" vertical="center"/>
    </xf>
    <xf numFmtId="4" fontId="1" fillId="2" borderId="63" xfId="0" applyNumberFormat="1" applyFont="1" applyFill="1" applyBorder="1" applyAlignment="1">
      <alignment horizontal="center" vertical="center"/>
    </xf>
    <xf numFmtId="4" fontId="1" fillId="2" borderId="64" xfId="0" applyNumberFormat="1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 wrapText="1"/>
    </xf>
    <xf numFmtId="0" fontId="1" fillId="0" borderId="66" xfId="0" applyFont="1" applyFill="1" applyBorder="1" applyAlignment="1">
      <alignment vertical="center" wrapText="1"/>
    </xf>
    <xf numFmtId="170" fontId="1" fillId="0" borderId="66" xfId="0" applyNumberFormat="1" applyFont="1" applyFill="1" applyBorder="1" applyAlignment="1">
      <alignment horizontal="right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/>
    </xf>
    <xf numFmtId="3" fontId="1" fillId="0" borderId="52" xfId="0" applyNumberFormat="1" applyFont="1" applyFill="1" applyBorder="1" applyAlignment="1">
      <alignment horizontal="right" vertical="center"/>
    </xf>
    <xf numFmtId="0" fontId="1" fillId="0" borderId="73" xfId="0" applyFont="1" applyFill="1" applyBorder="1" applyAlignment="1">
      <alignment horizontal="center" vertical="center" wrapText="1"/>
    </xf>
    <xf numFmtId="0" fontId="1" fillId="0" borderId="73" xfId="0" applyFont="1" applyFill="1" applyBorder="1" applyAlignment="1">
      <alignment vertical="center" wrapText="1"/>
    </xf>
    <xf numFmtId="49" fontId="5" fillId="0" borderId="27" xfId="0" applyNumberFormat="1" applyFont="1" applyBorder="1" applyAlignment="1">
      <alignment horizontal="left" vertical="center" wrapText="1"/>
    </xf>
    <xf numFmtId="165" fontId="1" fillId="0" borderId="27" xfId="0" applyNumberFormat="1" applyFont="1" applyBorder="1" applyAlignment="1">
      <alignment horizontal="center" vertical="center"/>
    </xf>
    <xf numFmtId="0" fontId="1" fillId="2" borderId="75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left" vertical="center" wrapText="1"/>
    </xf>
    <xf numFmtId="0" fontId="1" fillId="2" borderId="74" xfId="0" quotePrefix="1" applyFont="1" applyFill="1" applyBorder="1" applyAlignment="1">
      <alignment horizontal="center" vertical="center" wrapText="1"/>
    </xf>
    <xf numFmtId="0" fontId="1" fillId="2" borderId="75" xfId="0" quotePrefix="1" applyFont="1" applyFill="1" applyBorder="1" applyAlignment="1">
      <alignment horizontal="center" vertical="center" wrapText="1"/>
    </xf>
    <xf numFmtId="165" fontId="1" fillId="2" borderId="75" xfId="0" applyNumberFormat="1" applyFont="1" applyFill="1" applyBorder="1" applyAlignment="1">
      <alignment horizontal="center" vertical="center"/>
    </xf>
    <xf numFmtId="4" fontId="1" fillId="2" borderId="75" xfId="0" applyNumberFormat="1" applyFont="1" applyFill="1" applyBorder="1" applyAlignment="1">
      <alignment horizontal="center" vertical="center"/>
    </xf>
    <xf numFmtId="4" fontId="1" fillId="2" borderId="76" xfId="0" applyNumberFormat="1" applyFont="1" applyFill="1" applyBorder="1" applyAlignment="1">
      <alignment horizontal="center" vertical="center"/>
    </xf>
    <xf numFmtId="1" fontId="1" fillId="0" borderId="77" xfId="0" applyNumberFormat="1" applyFont="1" applyBorder="1" applyAlignment="1">
      <alignment horizontal="center" vertical="center" wrapText="1"/>
    </xf>
    <xf numFmtId="0" fontId="1" fillId="0" borderId="78" xfId="0" applyFont="1" applyFill="1" applyBorder="1" applyAlignment="1">
      <alignment horizontal="center" vertical="center" wrapText="1"/>
    </xf>
    <xf numFmtId="4" fontId="1" fillId="0" borderId="79" xfId="0" applyNumberFormat="1" applyFont="1" applyFill="1" applyBorder="1" applyAlignment="1">
      <alignment horizontal="right" vertical="center" wrapText="1"/>
    </xf>
    <xf numFmtId="0" fontId="1" fillId="0" borderId="80" xfId="0" applyFont="1" applyFill="1" applyBorder="1" applyAlignment="1">
      <alignment horizontal="center" vertical="center" wrapText="1"/>
    </xf>
    <xf numFmtId="4" fontId="1" fillId="0" borderId="81" xfId="0" applyNumberFormat="1" applyFont="1" applyFill="1" applyBorder="1" applyAlignment="1">
      <alignment horizontal="right" vertical="center" wrapText="1"/>
    </xf>
    <xf numFmtId="0" fontId="1" fillId="0" borderId="82" xfId="0" applyFont="1" applyFill="1" applyBorder="1" applyAlignment="1">
      <alignment horizontal="center" vertical="center" wrapText="1"/>
    </xf>
    <xf numFmtId="4" fontId="1" fillId="0" borderId="83" xfId="0" applyNumberFormat="1" applyFont="1" applyFill="1" applyBorder="1" applyAlignment="1">
      <alignment horizontal="right" vertical="center" wrapText="1"/>
    </xf>
    <xf numFmtId="4" fontId="1" fillId="0" borderId="81" xfId="0" applyNumberFormat="1" applyFont="1" applyFill="1" applyBorder="1" applyAlignment="1">
      <alignment horizontal="right" vertical="center"/>
    </xf>
    <xf numFmtId="0" fontId="2" fillId="0" borderId="86" xfId="0" applyNumberFormat="1" applyFont="1" applyBorder="1" applyAlignment="1">
      <alignment horizontal="center" vertical="center"/>
    </xf>
    <xf numFmtId="49" fontId="5" fillId="0" borderId="63" xfId="0" applyNumberFormat="1" applyFont="1" applyBorder="1" applyAlignment="1">
      <alignment horizontal="left" vertical="center" wrapText="1"/>
    </xf>
    <xf numFmtId="165" fontId="1" fillId="0" borderId="63" xfId="0" applyNumberFormat="1" applyFont="1" applyBorder="1" applyAlignment="1">
      <alignment horizontal="center" vertical="center"/>
    </xf>
    <xf numFmtId="165" fontId="2" fillId="0" borderId="63" xfId="0" applyNumberFormat="1" applyFont="1" applyFill="1" applyBorder="1" applyAlignment="1">
      <alignment horizontal="center" vertical="center"/>
    </xf>
    <xf numFmtId="4" fontId="5" fillId="0" borderId="87" xfId="0" applyNumberFormat="1" applyFont="1" applyFill="1" applyBorder="1" applyAlignment="1">
      <alignment horizontal="right" vertical="center"/>
    </xf>
    <xf numFmtId="0" fontId="8" fillId="0" borderId="8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49" fontId="8" fillId="0" borderId="27" xfId="0" applyNumberFormat="1" applyFont="1" applyBorder="1" applyAlignment="1">
      <alignment vertical="center" wrapText="1"/>
    </xf>
    <xf numFmtId="165" fontId="8" fillId="0" borderId="27" xfId="0" applyNumberFormat="1" applyFont="1" applyFill="1" applyBorder="1" applyAlignment="1">
      <alignment horizontal="center" vertical="center"/>
    </xf>
    <xf numFmtId="1" fontId="1" fillId="0" borderId="89" xfId="0" quotePrefix="1" applyNumberFormat="1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2" borderId="86" xfId="0" quotePrefix="1" applyFont="1" applyFill="1" applyBorder="1" applyAlignment="1">
      <alignment horizontal="center" vertical="center" wrapText="1"/>
    </xf>
    <xf numFmtId="4" fontId="1" fillId="2" borderId="90" xfId="0" applyNumberFormat="1" applyFont="1" applyFill="1" applyBorder="1" applyAlignment="1">
      <alignment horizontal="center" vertical="center"/>
    </xf>
    <xf numFmtId="0" fontId="1" fillId="0" borderId="91" xfId="0" applyFont="1" applyFill="1" applyBorder="1" applyAlignment="1">
      <alignment horizontal="center" vertical="center" wrapText="1"/>
    </xf>
    <xf numFmtId="0" fontId="1" fillId="0" borderId="92" xfId="0" applyFont="1" applyFill="1" applyBorder="1" applyAlignment="1">
      <alignment vertical="center" wrapText="1"/>
    </xf>
    <xf numFmtId="0" fontId="1" fillId="0" borderId="92" xfId="0" applyFont="1" applyFill="1" applyBorder="1" applyAlignment="1">
      <alignment horizontal="center" vertical="center" wrapText="1"/>
    </xf>
    <xf numFmtId="3" fontId="1" fillId="0" borderId="92" xfId="0" applyNumberFormat="1" applyFont="1" applyFill="1" applyBorder="1" applyAlignment="1">
      <alignment horizontal="right" vertical="center" wrapText="1"/>
    </xf>
    <xf numFmtId="4" fontId="1" fillId="0" borderId="93" xfId="0" applyNumberFormat="1" applyFont="1" applyFill="1" applyBorder="1" applyAlignment="1">
      <alignment horizontal="right" vertical="center" wrapText="1"/>
    </xf>
    <xf numFmtId="0" fontId="1" fillId="0" borderId="94" xfId="0" applyFont="1" applyFill="1" applyBorder="1" applyAlignment="1">
      <alignment horizontal="center" vertical="center" wrapText="1"/>
    </xf>
    <xf numFmtId="0" fontId="1" fillId="0" borderId="95" xfId="0" applyFont="1" applyFill="1" applyBorder="1" applyAlignment="1">
      <alignment horizontal="center" vertical="center" wrapText="1"/>
    </xf>
    <xf numFmtId="0" fontId="1" fillId="0" borderId="95" xfId="0" applyFont="1" applyFill="1" applyBorder="1" applyAlignment="1">
      <alignment vertical="center" wrapText="1"/>
    </xf>
    <xf numFmtId="3" fontId="1" fillId="0" borderId="95" xfId="0" applyNumberFormat="1" applyFont="1" applyFill="1" applyBorder="1" applyAlignment="1">
      <alignment horizontal="right" vertical="center" wrapText="1"/>
    </xf>
    <xf numFmtId="4" fontId="1" fillId="0" borderId="96" xfId="0" applyNumberFormat="1" applyFont="1" applyFill="1" applyBorder="1" applyAlignment="1">
      <alignment horizontal="right" vertical="center" wrapText="1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66" xfId="0" applyFont="1" applyBorder="1" applyAlignment="1">
      <alignment vertical="center" wrapText="1"/>
    </xf>
    <xf numFmtId="0" fontId="1" fillId="0" borderId="52" xfId="0" applyFont="1" applyBorder="1" applyAlignment="1">
      <alignment vertical="center" wrapText="1"/>
    </xf>
    <xf numFmtId="0" fontId="1" fillId="0" borderId="71" xfId="0" applyFont="1" applyBorder="1" applyAlignment="1">
      <alignment vertical="center" wrapText="1"/>
    </xf>
    <xf numFmtId="4" fontId="1" fillId="0" borderId="63" xfId="0" applyNumberFormat="1" applyFont="1" applyBorder="1" applyAlignment="1">
      <alignment horizontal="center" vertical="center"/>
    </xf>
    <xf numFmtId="4" fontId="1" fillId="0" borderId="66" xfId="0" applyNumberFormat="1" applyFont="1" applyFill="1" applyBorder="1" applyAlignment="1">
      <alignment horizontal="right" vertical="center" wrapText="1"/>
    </xf>
    <xf numFmtId="4" fontId="1" fillId="0" borderId="52" xfId="0" applyNumberFormat="1" applyFont="1" applyFill="1" applyBorder="1" applyAlignment="1">
      <alignment horizontal="right" vertical="center"/>
    </xf>
    <xf numFmtId="4" fontId="1" fillId="0" borderId="52" xfId="0" applyNumberFormat="1" applyFont="1" applyFill="1" applyBorder="1" applyAlignment="1">
      <alignment horizontal="right" vertical="center" wrapText="1"/>
    </xf>
    <xf numFmtId="4" fontId="1" fillId="0" borderId="73" xfId="0" applyNumberFormat="1" applyFont="1" applyFill="1" applyBorder="1" applyAlignment="1">
      <alignment horizontal="right" vertical="center" wrapText="1"/>
    </xf>
    <xf numFmtId="4" fontId="1" fillId="0" borderId="92" xfId="0" applyNumberFormat="1" applyFont="1" applyFill="1" applyBorder="1" applyAlignment="1">
      <alignment horizontal="right" vertical="center" wrapText="1"/>
    </xf>
    <xf numFmtId="4" fontId="1" fillId="0" borderId="95" xfId="0" applyNumberFormat="1" applyFont="1" applyFill="1" applyBorder="1" applyAlignment="1">
      <alignment horizontal="right" vertical="center" wrapText="1"/>
    </xf>
    <xf numFmtId="0" fontId="6" fillId="0" borderId="88" xfId="0" applyFont="1" applyBorder="1" applyAlignment="1">
      <alignment horizontal="center" vertical="center"/>
    </xf>
    <xf numFmtId="4" fontId="1" fillId="0" borderId="67" xfId="0" applyNumberFormat="1" applyFont="1" applyBorder="1" applyAlignment="1">
      <alignment horizontal="right" vertical="center"/>
    </xf>
    <xf numFmtId="4" fontId="1" fillId="0" borderId="69" xfId="0" applyNumberFormat="1" applyFont="1" applyBorder="1" applyAlignment="1">
      <alignment horizontal="right" vertical="center"/>
    </xf>
    <xf numFmtId="4" fontId="1" fillId="0" borderId="72" xfId="0" applyNumberFormat="1" applyFont="1" applyBorder="1" applyAlignment="1">
      <alignment horizontal="right" vertical="center"/>
    </xf>
    <xf numFmtId="4" fontId="1" fillId="0" borderId="92" xfId="0" applyNumberFormat="1" applyFont="1" applyBorder="1" applyAlignment="1">
      <alignment horizontal="right" vertical="center"/>
    </xf>
    <xf numFmtId="4" fontId="1" fillId="0" borderId="66" xfId="0" applyNumberFormat="1" applyFont="1" applyBorder="1" applyAlignment="1">
      <alignment horizontal="right" vertical="center"/>
    </xf>
    <xf numFmtId="2" fontId="1" fillId="0" borderId="52" xfId="0" applyNumberFormat="1" applyFont="1" applyBorder="1" applyAlignment="1">
      <alignment horizontal="right" vertical="center"/>
    </xf>
    <xf numFmtId="4" fontId="1" fillId="0" borderId="52" xfId="0" applyNumberFormat="1" applyFont="1" applyBorder="1" applyAlignment="1">
      <alignment horizontal="right" vertical="center"/>
    </xf>
    <xf numFmtId="4" fontId="1" fillId="0" borderId="71" xfId="0" applyNumberFormat="1" applyFont="1" applyBorder="1" applyAlignment="1">
      <alignment horizontal="right" vertical="center"/>
    </xf>
    <xf numFmtId="4" fontId="2" fillId="0" borderId="92" xfId="0" applyNumberFormat="1" applyFont="1" applyBorder="1" applyAlignment="1">
      <alignment horizontal="right" vertical="center"/>
    </xf>
    <xf numFmtId="4" fontId="2" fillId="0" borderId="97" xfId="0" applyNumberFormat="1" applyFont="1" applyBorder="1" applyAlignment="1">
      <alignment horizontal="right" vertical="center"/>
    </xf>
    <xf numFmtId="4" fontId="2" fillId="0" borderId="98" xfId="0" applyNumberFormat="1" applyFont="1" applyBorder="1" applyAlignment="1">
      <alignment horizontal="right" vertical="center"/>
    </xf>
    <xf numFmtId="0" fontId="2" fillId="0" borderId="100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 wrapText="1"/>
    </xf>
    <xf numFmtId="4" fontId="2" fillId="0" borderId="101" xfId="0" applyNumberFormat="1" applyFont="1" applyBorder="1" applyAlignment="1">
      <alignment horizontal="right" vertical="center"/>
    </xf>
    <xf numFmtId="4" fontId="2" fillId="0" borderId="102" xfId="0" applyNumberFormat="1" applyFont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49" fontId="71" fillId="0" borderId="85" xfId="0" applyNumberFormat="1" applyFont="1" applyBorder="1" applyAlignment="1">
      <alignment horizontal="center" vertical="center" wrapText="1"/>
    </xf>
    <xf numFmtId="4" fontId="71" fillId="0" borderId="85" xfId="0" applyNumberFormat="1" applyFont="1" applyBorder="1" applyAlignment="1">
      <alignment horizontal="right" vertical="center"/>
    </xf>
    <xf numFmtId="4" fontId="71" fillId="0" borderId="99" xfId="0" applyNumberFormat="1" applyFont="1" applyBorder="1" applyAlignment="1">
      <alignment horizontal="right" vertical="center"/>
    </xf>
    <xf numFmtId="0" fontId="70" fillId="0" borderId="0" xfId="0" applyNumberFormat="1" applyFont="1" applyFill="1" applyBorder="1" applyAlignment="1" applyProtection="1">
      <alignment horizontal="center" vertical="top"/>
    </xf>
    <xf numFmtId="0" fontId="1" fillId="0" borderId="54" xfId="0" applyFont="1" applyFill="1" applyBorder="1" applyAlignment="1">
      <alignment horizontal="center" vertical="center" wrapText="1"/>
    </xf>
    <xf numFmtId="0" fontId="6" fillId="0" borderId="54" xfId="0" applyNumberFormat="1" applyFont="1" applyFill="1" applyBorder="1" applyAlignment="1" applyProtection="1">
      <alignment horizontal="center" vertical="top"/>
    </xf>
    <xf numFmtId="4" fontId="1" fillId="0" borderId="54" xfId="0" applyNumberFormat="1" applyFont="1" applyFill="1" applyBorder="1" applyAlignment="1">
      <alignment horizontal="right" vertical="center" wrapText="1"/>
    </xf>
    <xf numFmtId="0" fontId="1" fillId="0" borderId="104" xfId="0" applyFont="1" applyFill="1" applyBorder="1" applyAlignment="1">
      <alignment horizontal="center" vertical="center" wrapText="1"/>
    </xf>
    <xf numFmtId="0" fontId="1" fillId="0" borderId="105" xfId="0" applyFont="1" applyFill="1" applyBorder="1" applyAlignment="1">
      <alignment horizontal="center" vertical="center" wrapText="1"/>
    </xf>
    <xf numFmtId="0" fontId="1" fillId="0" borderId="105" xfId="0" applyFont="1" applyFill="1" applyBorder="1" applyAlignment="1">
      <alignment vertical="center" wrapText="1"/>
    </xf>
    <xf numFmtId="3" fontId="1" fillId="0" borderId="105" xfId="0" applyNumberFormat="1" applyFont="1" applyFill="1" applyBorder="1" applyAlignment="1">
      <alignment horizontal="right" vertical="center" wrapText="1"/>
    </xf>
    <xf numFmtId="4" fontId="1" fillId="0" borderId="105" xfId="0" applyNumberFormat="1" applyFont="1" applyFill="1" applyBorder="1" applyAlignment="1">
      <alignment horizontal="right" vertical="center" wrapText="1"/>
    </xf>
    <xf numFmtId="4" fontId="1" fillId="0" borderId="106" xfId="0" applyNumberFormat="1" applyFont="1" applyFill="1" applyBorder="1" applyAlignment="1">
      <alignment horizontal="right" vertical="center" wrapText="1"/>
    </xf>
    <xf numFmtId="0" fontId="2" fillId="0" borderId="84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/>
    </xf>
    <xf numFmtId="4" fontId="1" fillId="0" borderId="27" xfId="0" applyNumberFormat="1" applyFont="1" applyBorder="1" applyAlignment="1">
      <alignment horizontal="center" vertical="center"/>
    </xf>
    <xf numFmtId="4" fontId="5" fillId="0" borderId="55" xfId="0" applyNumberFormat="1" applyFont="1" applyFill="1" applyBorder="1" applyAlignment="1">
      <alignment horizontal="right" vertical="center"/>
    </xf>
    <xf numFmtId="0" fontId="2" fillId="2" borderId="84" xfId="0" quotePrefix="1" applyFont="1" applyFill="1" applyBorder="1" applyAlignment="1">
      <alignment horizontal="center" vertical="center" wrapText="1"/>
    </xf>
    <xf numFmtId="4" fontId="1" fillId="2" borderId="27" xfId="0" applyNumberFormat="1" applyFont="1" applyFill="1" applyBorder="1" applyAlignment="1">
      <alignment horizontal="center" vertical="center"/>
    </xf>
    <xf numFmtId="4" fontId="2" fillId="2" borderId="88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0" fontId="1" fillId="0" borderId="0" xfId="0" applyNumberFormat="1" applyFont="1" applyFill="1" applyBorder="1" applyAlignment="1" applyProtection="1">
      <alignment vertical="center"/>
    </xf>
    <xf numFmtId="4" fontId="1" fillId="0" borderId="93" xfId="0" applyNumberFormat="1" applyFont="1" applyFill="1" applyBorder="1" applyAlignment="1">
      <alignment horizontal="right" vertical="center"/>
    </xf>
    <xf numFmtId="0" fontId="1" fillId="0" borderId="92" xfId="0" applyFont="1" applyBorder="1" applyAlignment="1">
      <alignment horizontal="center" vertical="center" wrapText="1"/>
    </xf>
    <xf numFmtId="165" fontId="1" fillId="0" borderId="92" xfId="0" applyNumberFormat="1" applyFont="1" applyBorder="1" applyAlignment="1">
      <alignment horizontal="center" vertical="center"/>
    </xf>
    <xf numFmtId="49" fontId="1" fillId="0" borderId="92" xfId="0" applyNumberFormat="1" applyFont="1" applyBorder="1" applyAlignment="1">
      <alignment horizontal="left" vertical="center" wrapText="1"/>
    </xf>
    <xf numFmtId="4" fontId="1" fillId="0" borderId="105" xfId="0" applyNumberFormat="1" applyFont="1" applyBorder="1" applyAlignment="1">
      <alignment horizontal="right" vertical="center"/>
    </xf>
    <xf numFmtId="0" fontId="1" fillId="0" borderId="105" xfId="0" applyFont="1" applyBorder="1" applyAlignment="1">
      <alignment horizontal="center" vertical="center"/>
    </xf>
    <xf numFmtId="0" fontId="1" fillId="0" borderId="105" xfId="0" applyFont="1" applyBorder="1" applyAlignment="1">
      <alignment horizontal="left" vertical="center" wrapText="1"/>
    </xf>
    <xf numFmtId="0" fontId="1" fillId="0" borderId="104" xfId="0" applyFont="1" applyBorder="1" applyAlignment="1">
      <alignment horizontal="center" vertical="center"/>
    </xf>
    <xf numFmtId="0" fontId="1" fillId="0" borderId="91" xfId="0" applyNumberFormat="1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49" fontId="8" fillId="0" borderId="61" xfId="0" applyNumberFormat="1" applyFont="1" applyBorder="1" applyAlignment="1">
      <alignment vertical="center" wrapText="1"/>
    </xf>
    <xf numFmtId="165" fontId="8" fillId="0" borderId="61" xfId="0" applyNumberFormat="1" applyFont="1" applyFill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3" fontId="1" fillId="0" borderId="52" xfId="0" applyNumberFormat="1" applyFont="1" applyFill="1" applyBorder="1" applyAlignment="1">
      <alignment vertical="center" wrapText="1"/>
    </xf>
    <xf numFmtId="3" fontId="1" fillId="0" borderId="105" xfId="0" applyNumberFormat="1" applyFont="1" applyFill="1" applyBorder="1" applyAlignment="1">
      <alignment vertical="center" wrapText="1"/>
    </xf>
    <xf numFmtId="3" fontId="1" fillId="0" borderId="73" xfId="0" applyNumberFormat="1" applyFont="1" applyFill="1" applyBorder="1" applyAlignment="1">
      <alignment vertical="center" wrapText="1"/>
    </xf>
    <xf numFmtId="0" fontId="8" fillId="2" borderId="63" xfId="0" applyFont="1" applyFill="1" applyBorder="1" applyAlignment="1">
      <alignment horizontal="left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left" vertical="center" wrapText="1"/>
    </xf>
    <xf numFmtId="0" fontId="1" fillId="0" borderId="0" xfId="0" applyNumberFormat="1" applyFont="1" applyFill="1" applyBorder="1" applyAlignment="1" applyProtection="1">
      <alignment vertical="top" wrapText="1"/>
    </xf>
    <xf numFmtId="0" fontId="1" fillId="0" borderId="68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left" vertical="center" wrapText="1"/>
    </xf>
    <xf numFmtId="49" fontId="78" fillId="0" borderId="27" xfId="0" applyNumberFormat="1" applyFont="1" applyBorder="1" applyAlignment="1">
      <alignment vertical="center" wrapText="1"/>
    </xf>
    <xf numFmtId="0" fontId="78" fillId="0" borderId="27" xfId="0" applyFont="1" applyBorder="1" applyAlignment="1">
      <alignment horizontal="center" vertical="center"/>
    </xf>
    <xf numFmtId="165" fontId="78" fillId="0" borderId="27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49" fontId="78" fillId="0" borderId="61" xfId="0" applyNumberFormat="1" applyFont="1" applyBorder="1" applyAlignment="1">
      <alignment vertical="center" wrapText="1"/>
    </xf>
    <xf numFmtId="0" fontId="78" fillId="0" borderId="61" xfId="0" applyFont="1" applyBorder="1" applyAlignment="1">
      <alignment horizontal="center" vertical="center"/>
    </xf>
    <xf numFmtId="165" fontId="78" fillId="0" borderId="6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4" fontId="1" fillId="2" borderId="0" xfId="0" applyNumberFormat="1" applyFont="1" applyFill="1" applyBorder="1" applyAlignment="1">
      <alignment horizontal="center" vertical="center"/>
    </xf>
    <xf numFmtId="0" fontId="1" fillId="0" borderId="67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72" xfId="0" applyFont="1" applyBorder="1" applyAlignment="1">
      <alignment vertical="center"/>
    </xf>
    <xf numFmtId="0" fontId="79" fillId="0" borderId="65" xfId="0" applyNumberFormat="1" applyFont="1" applyBorder="1" applyAlignment="1">
      <alignment horizontal="center" vertical="center" wrapText="1"/>
    </xf>
    <xf numFmtId="0" fontId="79" fillId="0" borderId="66" xfId="0" applyNumberFormat="1" applyFont="1" applyBorder="1" applyAlignment="1">
      <alignment horizontal="center" vertical="center" wrapText="1"/>
    </xf>
    <xf numFmtId="0" fontId="79" fillId="0" borderId="66" xfId="0" applyNumberFormat="1" applyFont="1" applyBorder="1" applyAlignment="1">
      <alignment horizontal="left" vertical="center" wrapText="1" indent="1"/>
    </xf>
    <xf numFmtId="0" fontId="79" fillId="0" borderId="68" xfId="0" applyNumberFormat="1" applyFont="1" applyBorder="1" applyAlignment="1">
      <alignment horizontal="center" vertical="center" wrapText="1"/>
    </xf>
    <xf numFmtId="0" fontId="79" fillId="0" borderId="52" xfId="0" applyNumberFormat="1" applyFont="1" applyBorder="1" applyAlignment="1">
      <alignment horizontal="center" vertical="center" wrapText="1"/>
    </xf>
    <xf numFmtId="0" fontId="79" fillId="0" borderId="52" xfId="0" applyNumberFormat="1" applyFont="1" applyBorder="1" applyAlignment="1">
      <alignment horizontal="left" vertical="center" wrapText="1" indent="1"/>
    </xf>
    <xf numFmtId="0" fontId="79" fillId="0" borderId="70" xfId="0" applyNumberFormat="1" applyFont="1" applyBorder="1" applyAlignment="1">
      <alignment horizontal="center" vertical="center" wrapText="1"/>
    </xf>
    <xf numFmtId="0" fontId="79" fillId="0" borderId="71" xfId="0" applyNumberFormat="1" applyFont="1" applyBorder="1" applyAlignment="1">
      <alignment horizontal="center" vertical="center" wrapText="1"/>
    </xf>
    <xf numFmtId="0" fontId="79" fillId="0" borderId="71" xfId="0" applyNumberFormat="1" applyFont="1" applyBorder="1" applyAlignment="1">
      <alignment horizontal="left" vertical="center" wrapText="1" indent="1"/>
    </xf>
    <xf numFmtId="0" fontId="1" fillId="2" borderId="111" xfId="0" quotePrefix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1" fillId="0" borderId="73" xfId="0" applyFont="1" applyBorder="1" applyAlignment="1">
      <alignment vertical="center" wrapText="1"/>
    </xf>
    <xf numFmtId="2" fontId="1" fillId="0" borderId="73" xfId="0" applyNumberFormat="1" applyFont="1" applyBorder="1" applyAlignment="1">
      <alignment horizontal="right" vertical="center"/>
    </xf>
    <xf numFmtId="4" fontId="1" fillId="0" borderId="73" xfId="0" applyNumberFormat="1" applyFont="1" applyBorder="1" applyAlignment="1">
      <alignment horizontal="right" vertical="center"/>
    </xf>
    <xf numFmtId="4" fontId="1" fillId="0" borderId="115" xfId="0" applyNumberFormat="1" applyFont="1" applyBorder="1" applyAlignment="1">
      <alignment horizontal="right" vertical="center"/>
    </xf>
    <xf numFmtId="0" fontId="1" fillId="0" borderId="112" xfId="0" applyFont="1" applyBorder="1" applyAlignment="1">
      <alignment horizontal="center" vertical="center"/>
    </xf>
    <xf numFmtId="0" fontId="1" fillId="0" borderId="110" xfId="0" applyFont="1" applyBorder="1" applyAlignment="1">
      <alignment vertical="center" wrapText="1"/>
    </xf>
    <xf numFmtId="0" fontId="1" fillId="0" borderId="110" xfId="0" applyFont="1" applyFill="1" applyBorder="1" applyAlignment="1">
      <alignment horizontal="center" vertical="center" wrapText="1"/>
    </xf>
    <xf numFmtId="2" fontId="1" fillId="0" borderId="110" xfId="0" applyNumberFormat="1" applyFont="1" applyBorder="1" applyAlignment="1">
      <alignment horizontal="right" vertical="center"/>
    </xf>
    <xf numFmtId="4" fontId="1" fillId="0" borderId="110" xfId="0" applyNumberFormat="1" applyFont="1" applyBorder="1" applyAlignment="1">
      <alignment horizontal="right" vertical="center"/>
    </xf>
    <xf numFmtId="4" fontId="1" fillId="0" borderId="113" xfId="0" applyNumberFormat="1" applyFont="1" applyBorder="1" applyAlignment="1">
      <alignment horizontal="right" vertical="center"/>
    </xf>
    <xf numFmtId="0" fontId="1" fillId="2" borderId="116" xfId="0" applyFont="1" applyFill="1" applyBorder="1" applyAlignment="1">
      <alignment horizontal="center" vertical="center"/>
    </xf>
    <xf numFmtId="0" fontId="1" fillId="2" borderId="117" xfId="0" applyFont="1" applyFill="1" applyBorder="1" applyAlignment="1">
      <alignment horizontal="center" vertical="center"/>
    </xf>
    <xf numFmtId="0" fontId="1" fillId="2" borderId="117" xfId="0" applyFont="1" applyFill="1" applyBorder="1" applyAlignment="1">
      <alignment vertical="center" wrapText="1"/>
    </xf>
    <xf numFmtId="0" fontId="1" fillId="2" borderId="117" xfId="0" applyFont="1" applyFill="1" applyBorder="1" applyAlignment="1">
      <alignment horizontal="center" vertical="center" wrapText="1"/>
    </xf>
    <xf numFmtId="2" fontId="1" fillId="2" borderId="117" xfId="0" applyNumberFormat="1" applyFont="1" applyFill="1" applyBorder="1" applyAlignment="1">
      <alignment horizontal="right" vertical="center"/>
    </xf>
    <xf numFmtId="4" fontId="1" fillId="2" borderId="117" xfId="0" applyNumberFormat="1" applyFont="1" applyFill="1" applyBorder="1" applyAlignment="1">
      <alignment horizontal="right" vertical="center"/>
    </xf>
    <xf numFmtId="4" fontId="1" fillId="2" borderId="118" xfId="0" applyNumberFormat="1" applyFont="1" applyFill="1" applyBorder="1" applyAlignment="1">
      <alignment horizontal="right" vertical="center"/>
    </xf>
    <xf numFmtId="0" fontId="1" fillId="0" borderId="110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4" fontId="2" fillId="0" borderId="119" xfId="0" applyNumberFormat="1" applyFont="1" applyBorder="1" applyAlignment="1">
      <alignment horizontal="right" vertical="center"/>
    </xf>
    <xf numFmtId="0" fontId="1" fillId="0" borderId="92" xfId="0" applyFont="1" applyBorder="1" applyAlignment="1">
      <alignment horizontal="center" vertical="center"/>
    </xf>
    <xf numFmtId="4" fontId="2" fillId="0" borderId="120" xfId="0" applyNumberFormat="1" applyFont="1" applyBorder="1" applyAlignment="1">
      <alignment horizontal="right" vertical="center"/>
    </xf>
    <xf numFmtId="1" fontId="2" fillId="0" borderId="121" xfId="0" quotePrefix="1" applyNumberFormat="1" applyFont="1" applyBorder="1" applyAlignment="1">
      <alignment horizontal="center" vertical="center"/>
    </xf>
    <xf numFmtId="0" fontId="1" fillId="0" borderId="122" xfId="0" applyFont="1" applyBorder="1" applyAlignment="1">
      <alignment horizontal="center" vertical="center"/>
    </xf>
    <xf numFmtId="49" fontId="1" fillId="0" borderId="122" xfId="0" applyNumberFormat="1" applyFont="1" applyBorder="1" applyAlignment="1">
      <alignment horizontal="center" vertical="center" wrapText="1"/>
    </xf>
    <xf numFmtId="4" fontId="2" fillId="0" borderId="122" xfId="0" applyNumberFormat="1" applyFont="1" applyBorder="1" applyAlignment="1">
      <alignment horizontal="right" vertical="center"/>
    </xf>
    <xf numFmtId="4" fontId="2" fillId="0" borderId="123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66" xfId="0" applyFont="1" applyBorder="1" applyAlignment="1">
      <alignment horizontal="right" vertical="center" wrapText="1"/>
    </xf>
    <xf numFmtId="4" fontId="1" fillId="0" borderId="66" xfId="0" applyNumberFormat="1" applyFont="1" applyBorder="1" applyAlignment="1">
      <alignment horizontal="right" vertical="center" wrapText="1"/>
    </xf>
    <xf numFmtId="0" fontId="1" fillId="0" borderId="52" xfId="0" applyFont="1" applyBorder="1" applyAlignment="1">
      <alignment horizontal="right" vertical="center" wrapText="1"/>
    </xf>
    <xf numFmtId="4" fontId="1" fillId="0" borderId="52" xfId="0" applyNumberFormat="1" applyFont="1" applyBorder="1" applyAlignment="1">
      <alignment horizontal="right" vertical="center" wrapText="1"/>
    </xf>
    <xf numFmtId="0" fontId="1" fillId="0" borderId="71" xfId="0" applyFont="1" applyBorder="1" applyAlignment="1">
      <alignment horizontal="right" vertical="center" wrapText="1"/>
    </xf>
    <xf numFmtId="4" fontId="1" fillId="0" borderId="71" xfId="0" applyNumberFormat="1" applyFont="1" applyBorder="1" applyAlignment="1">
      <alignment horizontal="right" vertical="center" wrapText="1"/>
    </xf>
    <xf numFmtId="3" fontId="1" fillId="0" borderId="66" xfId="0" applyNumberFormat="1" applyFont="1" applyBorder="1" applyAlignment="1">
      <alignment horizontal="right" vertical="center"/>
    </xf>
    <xf numFmtId="3" fontId="1" fillId="0" borderId="52" xfId="0" applyNumberFormat="1" applyFont="1" applyBorder="1" applyAlignment="1">
      <alignment horizontal="right" vertical="center"/>
    </xf>
    <xf numFmtId="3" fontId="1" fillId="0" borderId="71" xfId="0" applyNumberFormat="1" applyFont="1" applyBorder="1" applyAlignment="1">
      <alignment horizontal="right" vertical="center"/>
    </xf>
    <xf numFmtId="3" fontId="79" fillId="0" borderId="66" xfId="0" applyNumberFormat="1" applyFont="1" applyBorder="1" applyAlignment="1">
      <alignment horizontal="right" vertical="center" wrapText="1"/>
    </xf>
    <xf numFmtId="3" fontId="79" fillId="0" borderId="52" xfId="0" applyNumberFormat="1" applyFont="1" applyBorder="1" applyAlignment="1">
      <alignment horizontal="right" vertical="center" wrapText="1"/>
    </xf>
    <xf numFmtId="3" fontId="79" fillId="0" borderId="71" xfId="0" applyNumberFormat="1" applyFont="1" applyBorder="1" applyAlignment="1">
      <alignment horizontal="right" vertical="center" wrapText="1"/>
    </xf>
    <xf numFmtId="4" fontId="79" fillId="0" borderId="66" xfId="0" applyNumberFormat="1" applyFont="1" applyBorder="1" applyAlignment="1">
      <alignment horizontal="right" vertical="center" wrapText="1"/>
    </xf>
    <xf numFmtId="4" fontId="79" fillId="0" borderId="52" xfId="0" applyNumberFormat="1" applyFont="1" applyBorder="1" applyAlignment="1">
      <alignment horizontal="right" vertical="center" wrapText="1"/>
    </xf>
    <xf numFmtId="4" fontId="79" fillId="0" borderId="71" xfId="0" applyNumberFormat="1" applyFont="1" applyBorder="1" applyAlignment="1">
      <alignment horizontal="right" vertical="center" wrapText="1"/>
    </xf>
    <xf numFmtId="4" fontId="79" fillId="0" borderId="67" xfId="0" applyNumberFormat="1" applyFont="1" applyBorder="1" applyAlignment="1">
      <alignment horizontal="right" vertical="center" wrapText="1"/>
    </xf>
    <xf numFmtId="4" fontId="79" fillId="0" borderId="69" xfId="0" applyNumberFormat="1" applyFont="1" applyBorder="1" applyAlignment="1">
      <alignment horizontal="right" vertical="center" wrapText="1"/>
    </xf>
    <xf numFmtId="0" fontId="75" fillId="2" borderId="84" xfId="0" quotePrefix="1" applyFont="1" applyFill="1" applyBorder="1" applyAlignment="1">
      <alignment horizontal="center" vertical="center" wrapText="1"/>
    </xf>
    <xf numFmtId="0" fontId="75" fillId="2" borderId="27" xfId="0" applyFont="1" applyFill="1" applyBorder="1" applyAlignment="1">
      <alignment horizontal="center" vertical="center"/>
    </xf>
    <xf numFmtId="0" fontId="75" fillId="0" borderId="84" xfId="0" applyNumberFormat="1" applyFont="1" applyBorder="1" applyAlignment="1">
      <alignment horizontal="center" vertical="center"/>
    </xf>
    <xf numFmtId="0" fontId="75" fillId="0" borderId="27" xfId="0" applyFont="1" applyBorder="1" applyAlignment="1">
      <alignment horizontal="center" vertical="center" wrapText="1"/>
    </xf>
    <xf numFmtId="4" fontId="75" fillId="0" borderId="27" xfId="0" applyNumberFormat="1" applyFont="1" applyBorder="1" applyAlignment="1">
      <alignment horizontal="center" vertical="center"/>
    </xf>
    <xf numFmtId="4" fontId="80" fillId="0" borderId="55" xfId="0" applyNumberFormat="1" applyFont="1" applyFill="1" applyBorder="1" applyAlignment="1">
      <alignment horizontal="right" vertical="center"/>
    </xf>
    <xf numFmtId="0" fontId="75" fillId="0" borderId="0" xfId="0" applyNumberFormat="1" applyFont="1" applyFill="1" applyBorder="1" applyAlignment="1" applyProtection="1">
      <alignment vertical="center"/>
    </xf>
    <xf numFmtId="0" fontId="75" fillId="0" borderId="0" xfId="0" applyNumberFormat="1" applyFont="1" applyFill="1" applyBorder="1" applyAlignment="1" applyProtection="1">
      <alignment vertical="top"/>
    </xf>
    <xf numFmtId="0" fontId="1" fillId="0" borderId="105" xfId="0" applyFont="1" applyFill="1" applyBorder="1" applyAlignment="1">
      <alignment horizontal="center" vertical="center"/>
    </xf>
    <xf numFmtId="3" fontId="1" fillId="0" borderId="92" xfId="0" applyNumberFormat="1" applyFont="1" applyFill="1" applyBorder="1" applyAlignment="1">
      <alignment horizontal="right" vertical="center"/>
    </xf>
    <xf numFmtId="0" fontId="1" fillId="0" borderId="91" xfId="0" applyFont="1" applyBorder="1" applyAlignment="1">
      <alignment horizontal="center" vertical="center"/>
    </xf>
    <xf numFmtId="0" fontId="1" fillId="0" borderId="92" xfId="0" applyFont="1" applyBorder="1" applyAlignment="1">
      <alignment horizontal="left" vertical="center" wrapText="1"/>
    </xf>
    <xf numFmtId="0" fontId="1" fillId="0" borderId="91" xfId="0" quotePrefix="1" applyFont="1" applyBorder="1" applyAlignment="1">
      <alignment horizontal="center" vertical="center" wrapText="1"/>
    </xf>
    <xf numFmtId="0" fontId="1" fillId="0" borderId="92" xfId="0" applyFont="1" applyFill="1" applyBorder="1" applyAlignment="1">
      <alignment horizontal="left" vertical="center" wrapText="1"/>
    </xf>
    <xf numFmtId="0" fontId="1" fillId="0" borderId="92" xfId="225" applyFont="1" applyBorder="1" applyAlignment="1">
      <alignment horizontal="left" vertical="center" wrapText="1"/>
    </xf>
    <xf numFmtId="0" fontId="1" fillId="0" borderId="92" xfId="225" applyFont="1" applyBorder="1" applyAlignment="1">
      <alignment horizontal="center" vertical="center"/>
    </xf>
    <xf numFmtId="3" fontId="1" fillId="0" borderId="92" xfId="225" applyNumberFormat="1" applyFont="1" applyBorder="1" applyAlignment="1">
      <alignment horizontal="right" vertical="center"/>
    </xf>
    <xf numFmtId="4" fontId="1" fillId="0" borderId="92" xfId="225" applyNumberFormat="1" applyFont="1" applyBorder="1" applyAlignment="1">
      <alignment horizontal="right" vertical="center" wrapText="1"/>
    </xf>
    <xf numFmtId="0" fontId="5" fillId="2" borderId="27" xfId="0" applyFont="1" applyFill="1" applyBorder="1" applyAlignment="1">
      <alignment horizontal="left" vertical="center" wrapText="1"/>
    </xf>
    <xf numFmtId="4" fontId="5" fillId="2" borderId="124" xfId="0" applyNumberFormat="1" applyFont="1" applyFill="1" applyBorder="1" applyAlignment="1">
      <alignment horizontal="right" vertical="center"/>
    </xf>
    <xf numFmtId="4" fontId="9" fillId="0" borderId="55" xfId="0" applyNumberFormat="1" applyFont="1" applyBorder="1" applyAlignment="1">
      <alignment horizontal="right" vertical="center"/>
    </xf>
    <xf numFmtId="4" fontId="9" fillId="0" borderId="109" xfId="0" applyNumberFormat="1" applyFont="1" applyBorder="1" applyAlignment="1">
      <alignment horizontal="right" vertical="center"/>
    </xf>
    <xf numFmtId="0" fontId="1" fillId="0" borderId="125" xfId="0" applyFont="1" applyFill="1" applyBorder="1" applyAlignment="1">
      <alignment horizontal="center" vertical="center" wrapText="1"/>
    </xf>
    <xf numFmtId="0" fontId="1" fillId="0" borderId="126" xfId="0" applyFont="1" applyFill="1" applyBorder="1" applyAlignment="1">
      <alignment horizontal="center" vertical="center" wrapText="1"/>
    </xf>
    <xf numFmtId="0" fontId="1" fillId="0" borderId="126" xfId="0" applyFont="1" applyFill="1" applyBorder="1" applyAlignment="1">
      <alignment vertical="center" wrapText="1"/>
    </xf>
    <xf numFmtId="3" fontId="1" fillId="0" borderId="126" xfId="0" applyNumberFormat="1" applyFont="1" applyFill="1" applyBorder="1" applyAlignment="1">
      <alignment horizontal="right" vertical="center"/>
    </xf>
    <xf numFmtId="4" fontId="1" fillId="0" borderId="126" xfId="0" applyNumberFormat="1" applyFont="1" applyFill="1" applyBorder="1" applyAlignment="1">
      <alignment horizontal="right" vertical="center"/>
    </xf>
    <xf numFmtId="4" fontId="1" fillId="0" borderId="127" xfId="0" applyNumberFormat="1" applyFont="1" applyFill="1" applyBorder="1" applyAlignment="1">
      <alignment horizontal="right" vertical="center"/>
    </xf>
    <xf numFmtId="2" fontId="1" fillId="0" borderId="71" xfId="0" applyNumberFormat="1" applyFont="1" applyBorder="1" applyAlignment="1">
      <alignment horizontal="right" vertical="center"/>
    </xf>
    <xf numFmtId="4" fontId="82" fillId="0" borderId="19" xfId="0" applyNumberFormat="1" applyFont="1" applyBorder="1" applyAlignment="1">
      <alignment horizontal="right" vertical="center"/>
    </xf>
    <xf numFmtId="0" fontId="1" fillId="0" borderId="92" xfId="0" applyFont="1" applyFill="1" applyBorder="1" applyAlignment="1">
      <alignment horizontal="center" vertical="center"/>
    </xf>
    <xf numFmtId="0" fontId="1" fillId="0" borderId="94" xfId="0" applyNumberFormat="1" applyFont="1" applyBorder="1" applyAlignment="1">
      <alignment horizontal="center" vertical="center"/>
    </xf>
    <xf numFmtId="0" fontId="1" fillId="0" borderId="95" xfId="0" applyFont="1" applyBorder="1" applyAlignment="1">
      <alignment horizontal="center" vertical="center" wrapText="1"/>
    </xf>
    <xf numFmtId="49" fontId="1" fillId="0" borderId="95" xfId="0" applyNumberFormat="1" applyFont="1" applyBorder="1" applyAlignment="1">
      <alignment horizontal="left" vertical="center" wrapText="1"/>
    </xf>
    <xf numFmtId="165" fontId="1" fillId="0" borderId="95" xfId="0" applyNumberFormat="1" applyFont="1" applyBorder="1" applyAlignment="1">
      <alignment horizontal="center" vertical="center"/>
    </xf>
    <xf numFmtId="3" fontId="1" fillId="0" borderId="95" xfId="0" applyNumberFormat="1" applyFont="1" applyFill="1" applyBorder="1" applyAlignment="1">
      <alignment horizontal="right" vertical="center"/>
    </xf>
    <xf numFmtId="4" fontId="1" fillId="0" borderId="95" xfId="0" applyNumberFormat="1" applyFont="1" applyBorder="1" applyAlignment="1">
      <alignment horizontal="right" vertical="center"/>
    </xf>
    <xf numFmtId="4" fontId="1" fillId="0" borderId="96" xfId="0" applyNumberFormat="1" applyFont="1" applyFill="1" applyBorder="1" applyAlignment="1">
      <alignment horizontal="right" vertical="center"/>
    </xf>
    <xf numFmtId="0" fontId="1" fillId="0" borderId="128" xfId="0" applyFont="1" applyFill="1" applyBorder="1" applyAlignment="1">
      <alignment horizontal="center" vertical="center"/>
    </xf>
    <xf numFmtId="0" fontId="1" fillId="0" borderId="129" xfId="0" applyFont="1" applyFill="1" applyBorder="1" applyAlignment="1">
      <alignment horizontal="center" vertical="center"/>
    </xf>
    <xf numFmtId="0" fontId="1" fillId="0" borderId="129" xfId="0" applyFont="1" applyFill="1" applyBorder="1" applyAlignment="1">
      <alignment vertical="center" wrapText="1"/>
    </xf>
    <xf numFmtId="0" fontId="1" fillId="0" borderId="129" xfId="0" applyFont="1" applyFill="1" applyBorder="1" applyAlignment="1">
      <alignment horizontal="center" vertical="center" wrapText="1"/>
    </xf>
    <xf numFmtId="3" fontId="1" fillId="0" borderId="129" xfId="0" applyNumberFormat="1" applyFont="1" applyFill="1" applyBorder="1" applyAlignment="1">
      <alignment horizontal="right" vertical="center"/>
    </xf>
    <xf numFmtId="4" fontId="1" fillId="0" borderId="129" xfId="0" applyNumberFormat="1" applyFont="1" applyFill="1" applyBorder="1" applyAlignment="1">
      <alignment horizontal="right" vertical="center"/>
    </xf>
    <xf numFmtId="4" fontId="1" fillId="0" borderId="130" xfId="0" applyNumberFormat="1" applyFont="1" applyFill="1" applyBorder="1" applyAlignment="1">
      <alignment horizontal="right" vertical="center"/>
    </xf>
    <xf numFmtId="0" fontId="1" fillId="0" borderId="105" xfId="0" applyFont="1" applyFill="1" applyBorder="1" applyAlignment="1">
      <alignment horizontal="left" vertical="center" wrapText="1"/>
    </xf>
    <xf numFmtId="0" fontId="1" fillId="0" borderId="131" xfId="0" applyFont="1" applyFill="1" applyBorder="1" applyAlignment="1">
      <alignment horizontal="center" vertical="center" wrapText="1"/>
    </xf>
    <xf numFmtId="0" fontId="1" fillId="0" borderId="110" xfId="0" applyFont="1" applyFill="1" applyBorder="1" applyAlignment="1">
      <alignment vertical="center" wrapText="1"/>
    </xf>
    <xf numFmtId="0" fontId="1" fillId="0" borderId="110" xfId="0" applyFont="1" applyFill="1" applyBorder="1" applyAlignment="1">
      <alignment horizontal="center" vertical="center"/>
    </xf>
    <xf numFmtId="3" fontId="1" fillId="0" borderId="110" xfId="0" applyNumberFormat="1" applyFont="1" applyFill="1" applyBorder="1" applyAlignment="1">
      <alignment horizontal="right" vertical="center"/>
    </xf>
    <xf numFmtId="4" fontId="1" fillId="0" borderId="110" xfId="0" applyNumberFormat="1" applyFont="1" applyFill="1" applyBorder="1" applyAlignment="1">
      <alignment horizontal="right" vertical="center"/>
    </xf>
    <xf numFmtId="4" fontId="1" fillId="0" borderId="132" xfId="0" applyNumberFormat="1" applyFont="1" applyFill="1" applyBorder="1" applyAlignment="1">
      <alignment horizontal="right" vertical="center"/>
    </xf>
    <xf numFmtId="4" fontId="75" fillId="2" borderId="88" xfId="0" applyNumberFormat="1" applyFont="1" applyFill="1" applyBorder="1" applyAlignment="1">
      <alignment horizontal="center" vertical="center"/>
    </xf>
    <xf numFmtId="1" fontId="1" fillId="0" borderId="134" xfId="0" applyNumberFormat="1" applyFont="1" applyBorder="1" applyAlignment="1">
      <alignment horizontal="center" vertical="center" wrapText="1"/>
    </xf>
    <xf numFmtId="4" fontId="79" fillId="0" borderId="115" xfId="0" applyNumberFormat="1" applyFont="1" applyBorder="1" applyAlignment="1">
      <alignment horizontal="right" vertical="center" wrapText="1"/>
    </xf>
    <xf numFmtId="4" fontId="5" fillId="2" borderId="133" xfId="0" applyNumberFormat="1" applyFont="1" applyFill="1" applyBorder="1" applyAlignment="1">
      <alignment horizontal="right" vertical="center"/>
    </xf>
    <xf numFmtId="0" fontId="5" fillId="2" borderId="27" xfId="0" applyFont="1" applyFill="1" applyBorder="1" applyAlignment="1">
      <alignment horizontal="left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vertical="center" wrapText="1"/>
    </xf>
    <xf numFmtId="3" fontId="1" fillId="0" borderId="24" xfId="0" applyNumberFormat="1" applyFont="1" applyFill="1" applyBorder="1" applyAlignment="1">
      <alignment horizontal="right" vertical="center" wrapText="1"/>
    </xf>
    <xf numFmtId="4" fontId="1" fillId="0" borderId="24" xfId="0" applyNumberFormat="1" applyFont="1" applyFill="1" applyBorder="1" applyAlignment="1">
      <alignment horizontal="right" vertical="center" wrapText="1"/>
    </xf>
    <xf numFmtId="4" fontId="1" fillId="0" borderId="57" xfId="0" applyNumberFormat="1" applyFont="1" applyFill="1" applyBorder="1" applyAlignment="1">
      <alignment horizontal="right" vertical="center" wrapText="1"/>
    </xf>
    <xf numFmtId="0" fontId="1" fillId="0" borderId="114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right" vertical="center" wrapText="1"/>
    </xf>
    <xf numFmtId="4" fontId="1" fillId="0" borderId="73" xfId="0" applyNumberFormat="1" applyFont="1" applyBorder="1" applyAlignment="1">
      <alignment horizontal="right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71" fillId="0" borderId="13" xfId="0" applyNumberFormat="1" applyFont="1" applyBorder="1" applyAlignment="1">
      <alignment horizontal="center" vertical="center"/>
    </xf>
    <xf numFmtId="49" fontId="71" fillId="0" borderId="2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2" fillId="2" borderId="26" xfId="0" applyFont="1" applyFill="1" applyBorder="1" applyAlignment="1">
      <alignment horizontal="center" vertical="center"/>
    </xf>
    <xf numFmtId="0" fontId="72" fillId="2" borderId="23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2" fillId="2" borderId="26" xfId="0" applyFont="1" applyFill="1" applyBorder="1" applyAlignment="1">
      <alignment horizontal="center" vertical="center" wrapText="1"/>
    </xf>
    <xf numFmtId="0" fontId="72" fillId="2" borderId="23" xfId="0" applyFont="1" applyFill="1" applyBorder="1" applyAlignment="1">
      <alignment horizontal="center" vertical="center" wrapText="1"/>
    </xf>
    <xf numFmtId="0" fontId="72" fillId="2" borderId="2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49" fontId="5" fillId="0" borderId="50" xfId="0" applyNumberFormat="1" applyFont="1" applyBorder="1" applyAlignment="1">
      <alignment horizontal="center" vertical="center"/>
    </xf>
    <xf numFmtId="49" fontId="5" fillId="0" borderId="53" xfId="0" applyNumberFormat="1" applyFont="1" applyBorder="1" applyAlignment="1">
      <alignment horizontal="center" vertical="center"/>
    </xf>
    <xf numFmtId="1" fontId="69" fillId="0" borderId="61" xfId="1" applyNumberFormat="1" applyFont="1" applyFill="1" applyBorder="1" applyAlignment="1">
      <alignment horizontal="center" vertical="center"/>
    </xf>
    <xf numFmtId="1" fontId="68" fillId="0" borderId="0" xfId="1" applyNumberFormat="1" applyFont="1" applyFill="1" applyBorder="1" applyAlignment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>
      <alignment horizontal="left" vertical="center" wrapText="1"/>
    </xf>
    <xf numFmtId="49" fontId="80" fillId="0" borderId="27" xfId="0" applyNumberFormat="1" applyFont="1" applyBorder="1" applyAlignment="1">
      <alignment horizontal="left" vertical="center" wrapText="1"/>
    </xf>
    <xf numFmtId="49" fontId="78" fillId="0" borderId="135" xfId="0" applyNumberFormat="1" applyFont="1" applyBorder="1" applyAlignment="1">
      <alignment horizontal="left" vertical="center" wrapText="1"/>
    </xf>
  </cellXfs>
  <cellStyles count="226">
    <cellStyle name="_PERSONAL" xfId="4" xr:uid="{00000000-0005-0000-0000-000000000000}"/>
    <cellStyle name="_PERSONAL_1" xfId="5" xr:uid="{00000000-0005-0000-0000-000001000000}"/>
    <cellStyle name="_PERSONAL_1_A4 Inwest polskie IIpopr" xfId="6" xr:uid="{00000000-0005-0000-0000-000002000000}"/>
    <cellStyle name="_PERSONAL_1_A4 Inwest polskie IIpopr_PRZEDMIAR - szczegółowy" xfId="7" xr:uid="{00000000-0005-0000-0000-000003000000}"/>
    <cellStyle name="_PERSONAL_1_A4 Inwest polskie IIpopr_PRZEDMIAR - zagreg." xfId="8" xr:uid="{00000000-0005-0000-0000-000004000000}"/>
    <cellStyle name="_PERSONAL_1_Boleslawiec rynk" xfId="9" xr:uid="{00000000-0005-0000-0000-000005000000}"/>
    <cellStyle name="_PERSONAL_1_Boleslawiec rynk_PRZEDMIAR - szczegółowy" xfId="10" xr:uid="{00000000-0005-0000-0000-000006000000}"/>
    <cellStyle name="_PERSONAL_1_Boleslawiec rynk_PRZEDMIAR - zagreg." xfId="11" xr:uid="{00000000-0005-0000-0000-000007000000}"/>
    <cellStyle name="_PERSONAL_1_Buczyna Inwest" xfId="12" xr:uid="{00000000-0005-0000-0000-000008000000}"/>
    <cellStyle name="_PERSONAL_1_Buczyna Inwest_PRZEDMIAR - szczegółowy" xfId="13" xr:uid="{00000000-0005-0000-0000-000009000000}"/>
    <cellStyle name="_PERSONAL_1_Buczyna Inwest_PRZEDMIAR - zagreg." xfId="14" xr:uid="{00000000-0005-0000-0000-00000A000000}"/>
    <cellStyle name="_PERSONAL_1_Inwest Belchatow 1" xfId="15" xr:uid="{00000000-0005-0000-0000-00000B000000}"/>
    <cellStyle name="_PERSONAL_1_Inwest Belchatow 1_PRZEDMIAR - szczegółowy" xfId="16" xr:uid="{00000000-0005-0000-0000-00000C000000}"/>
    <cellStyle name="_PERSONAL_1_Inwest Belchatow 1_PRZEDMIAR - zagreg." xfId="17" xr:uid="{00000000-0005-0000-0000-00000D000000}"/>
    <cellStyle name="_PERSONAL_1_kladka Ruda" xfId="18" xr:uid="{00000000-0005-0000-0000-00000E000000}"/>
    <cellStyle name="_PERSONAL_1_kladka Ruda_PRZEDMIAR - szczegółowy" xfId="19" xr:uid="{00000000-0005-0000-0000-00000F000000}"/>
    <cellStyle name="_PERSONAL_1_kladka Ruda_PRZEDMIAR - zagreg." xfId="20" xr:uid="{00000000-0005-0000-0000-000010000000}"/>
    <cellStyle name="_PERSONAL_1_kladka Slodowa" xfId="21" xr:uid="{00000000-0005-0000-0000-000011000000}"/>
    <cellStyle name="_PERSONAL_1_kladka Slodowa_PRZEDMIAR - szczegółowy" xfId="22" xr:uid="{00000000-0005-0000-0000-000012000000}"/>
    <cellStyle name="_PERSONAL_1_kladka Slodowa_PRZEDMIAR - zagreg." xfId="23" xr:uid="{00000000-0005-0000-0000-000013000000}"/>
    <cellStyle name="_PERSONAL_1_Legnica ofertowe II" xfId="24" xr:uid="{00000000-0005-0000-0000-000014000000}"/>
    <cellStyle name="_PERSONAL_1_Legnica ofertowe II_PRZEDMIAR - szczegółowy" xfId="25" xr:uid="{00000000-0005-0000-0000-000015000000}"/>
    <cellStyle name="_PERSONAL_1_Legnica ofertowe II_PRZEDMIAR - zagreg." xfId="26" xr:uid="{00000000-0005-0000-0000-000016000000}"/>
    <cellStyle name="_PERSONAL_1_Legnica rynkowe" xfId="27" xr:uid="{00000000-0005-0000-0000-000017000000}"/>
    <cellStyle name="_PERSONAL_1_Legnica rynkowe_PRZEDMIAR - szczegółowy" xfId="28" xr:uid="{00000000-0005-0000-0000-000018000000}"/>
    <cellStyle name="_PERSONAL_1_Legnica rynkowe_PRZEDMIAR - zagreg." xfId="29" xr:uid="{00000000-0005-0000-0000-000019000000}"/>
    <cellStyle name="_PERSONAL_1_LegnicaII" xfId="30" xr:uid="{00000000-0005-0000-0000-00001A000000}"/>
    <cellStyle name="_PERSONAL_1_LegnicaII_PRZEDMIAR - szczegółowy" xfId="31" xr:uid="{00000000-0005-0000-0000-00001B000000}"/>
    <cellStyle name="_PERSONAL_1_LegnicaII_PRZEDMIAR - zagreg." xfId="32" xr:uid="{00000000-0005-0000-0000-00001C000000}"/>
    <cellStyle name="_PERSONAL_1_Lubin 2 slepy" xfId="33" xr:uid="{00000000-0005-0000-0000-00001D000000}"/>
    <cellStyle name="_PERSONAL_1_Lubin 2 slepy_PRZEDMIAR - szczegółowy" xfId="34" xr:uid="{00000000-0005-0000-0000-00001E000000}"/>
    <cellStyle name="_PERSONAL_1_Lubin 2 slepy_PRZEDMIAR - zagreg." xfId="35" xr:uid="{00000000-0005-0000-0000-00001F000000}"/>
    <cellStyle name="_PERSONAL_1_Makolno slepy" xfId="36" xr:uid="{00000000-0005-0000-0000-000020000000}"/>
    <cellStyle name="_PERSONAL_1_Makolno Slepy 3" xfId="37" xr:uid="{00000000-0005-0000-0000-000021000000}"/>
    <cellStyle name="_PERSONAL_1_Makolno Slepy 3_PRZEDMIAR - szczegółowy" xfId="38" xr:uid="{00000000-0005-0000-0000-000022000000}"/>
    <cellStyle name="_PERSONAL_1_Makolno Slepy 3_PRZEDMIAR - zagreg." xfId="39" xr:uid="{00000000-0005-0000-0000-000023000000}"/>
    <cellStyle name="_PERSONAL_1_Makolno slepy_PRZEDMIAR - szczegółowy" xfId="40" xr:uid="{00000000-0005-0000-0000-000024000000}"/>
    <cellStyle name="_PERSONAL_1_Makolno slepy_PRZEDMIAR - zagreg." xfId="41" xr:uid="{00000000-0005-0000-0000-000025000000}"/>
    <cellStyle name="_PERSONAL_1_Most Milenijny" xfId="42" xr:uid="{00000000-0005-0000-0000-000026000000}"/>
    <cellStyle name="_PERSONAL_1_Most Milenijny_PRZEDMIAR - szczegółowy" xfId="43" xr:uid="{00000000-0005-0000-0000-000027000000}"/>
    <cellStyle name="_PERSONAL_1_Most Milenijny_PRZEDMIAR - zagreg." xfId="44" xr:uid="{00000000-0005-0000-0000-000028000000}"/>
    <cellStyle name="_PERSONAL_1_mosty Warszawskie" xfId="45" xr:uid="{00000000-0005-0000-0000-000029000000}"/>
    <cellStyle name="_PERSONAL_1_mosty Warszawskie_PRZEDMIAR - szczegółowy" xfId="46" xr:uid="{00000000-0005-0000-0000-00002A000000}"/>
    <cellStyle name="_PERSONAL_1_mosty Warszawskie_PRZEDMIAR - zagreg." xfId="47" xr:uid="{00000000-0005-0000-0000-00002B000000}"/>
    <cellStyle name="_PERSONAL_1_Mszczonow kladka popr" xfId="48" xr:uid="{00000000-0005-0000-0000-00002C000000}"/>
    <cellStyle name="_PERSONAL_1_Mszczonow kladka popr_PRZEDMIAR - szczegółowy" xfId="49" xr:uid="{00000000-0005-0000-0000-00002D000000}"/>
    <cellStyle name="_PERSONAL_1_Mszczonow kladka popr_PRZEDMIAR - zagreg." xfId="50" xr:uid="{00000000-0005-0000-0000-00002E000000}"/>
    <cellStyle name="_PERSONAL_1_Piensk graniczny" xfId="51" xr:uid="{00000000-0005-0000-0000-00002F000000}"/>
    <cellStyle name="_PERSONAL_1_Piensk graniczny_PRZEDMIAR - szczegółowy" xfId="52" xr:uid="{00000000-0005-0000-0000-000030000000}"/>
    <cellStyle name="_PERSONAL_1_Piensk graniczny_PRZEDMIAR - zagreg." xfId="53" xr:uid="{00000000-0005-0000-0000-000031000000}"/>
    <cellStyle name="_PERSONAL_1_Polkowice 2 slepy" xfId="54" xr:uid="{00000000-0005-0000-0000-000032000000}"/>
    <cellStyle name="_PERSONAL_1_Polkowice 2 slepy_PRZEDMIAR - szczegółowy" xfId="55" xr:uid="{00000000-0005-0000-0000-000033000000}"/>
    <cellStyle name="_PERSONAL_1_Polkowice 2 slepy_PRZEDMIAR - zagreg." xfId="56" xr:uid="{00000000-0005-0000-0000-000034000000}"/>
    <cellStyle name="_PERSONAL_1_PRZEDMIAR - szczegółowy" xfId="57" xr:uid="{00000000-0005-0000-0000-000035000000}"/>
    <cellStyle name="_PERSONAL_1_PRZEDMIAR - zagreg." xfId="58" xr:uid="{00000000-0005-0000-0000-000036000000}"/>
    <cellStyle name="_PERSONAL_1_Serock1" xfId="59" xr:uid="{00000000-0005-0000-0000-000037000000}"/>
    <cellStyle name="_PERSONAL_1_Serock1_PRZEDMIAR - szczegółowy" xfId="60" xr:uid="{00000000-0005-0000-0000-000038000000}"/>
    <cellStyle name="_PERSONAL_1_Serock1_PRZEDMIAR - zagreg." xfId="61" xr:uid="{00000000-0005-0000-0000-000039000000}"/>
    <cellStyle name="_PERSONAL_1_Serock12" xfId="62" xr:uid="{00000000-0005-0000-0000-00003A000000}"/>
    <cellStyle name="_PERSONAL_1_Serock12_PRZEDMIAR - szczegółowy" xfId="63" xr:uid="{00000000-0005-0000-0000-00003B000000}"/>
    <cellStyle name="_PERSONAL_1_Serock12_PRZEDMIAR - zagreg." xfId="64" xr:uid="{00000000-0005-0000-0000-00003C000000}"/>
    <cellStyle name="_PERSONAL_1_Swidnica inwest" xfId="65" xr:uid="{00000000-0005-0000-0000-00003D000000}"/>
    <cellStyle name="_PERSONAL_1_Swidnica inwest_PRZEDMIAR - szczegółowy" xfId="66" xr:uid="{00000000-0005-0000-0000-00003E000000}"/>
    <cellStyle name="_PERSONAL_1_Swidnica inwest_PRZEDMIAR - zagreg." xfId="67" xr:uid="{00000000-0005-0000-0000-00003F000000}"/>
    <cellStyle name="_PERSONAL_1_Tarnowka Inwestorski" xfId="68" xr:uid="{00000000-0005-0000-0000-000040000000}"/>
    <cellStyle name="_PERSONAL_1_Tarnowka Inwestorski_PRZEDMIAR - szczegółowy" xfId="69" xr:uid="{00000000-0005-0000-0000-000041000000}"/>
    <cellStyle name="_PERSONAL_1_Tarnowka Inwestorski_PRZEDMIAR - zagreg." xfId="70" xr:uid="{00000000-0005-0000-0000-000042000000}"/>
    <cellStyle name="_PERSONAL_1_Wd22 Inwest 2709" xfId="71" xr:uid="{00000000-0005-0000-0000-000043000000}"/>
    <cellStyle name="_PERSONAL_1_Wd22 Inwest 2709_PRZEDMIAR - szczegółowy" xfId="72" xr:uid="{00000000-0005-0000-0000-000044000000}"/>
    <cellStyle name="_PERSONAL_1_Wd22 Inwest 2709_PRZEDMIAR - zagreg." xfId="73" xr:uid="{00000000-0005-0000-0000-000045000000}"/>
    <cellStyle name="_PERSONAL_PRZEDMIAR - szczegółowy" xfId="74" xr:uid="{00000000-0005-0000-0000-000046000000}"/>
    <cellStyle name="_PERSONAL_PRZEDMIAR - zagreg." xfId="75" xr:uid="{00000000-0005-0000-0000-000047000000}"/>
    <cellStyle name="20% - Accent1" xfId="76" xr:uid="{00000000-0005-0000-0000-000048000000}"/>
    <cellStyle name="20% - Accent2" xfId="77" xr:uid="{00000000-0005-0000-0000-000049000000}"/>
    <cellStyle name="20% - Accent3" xfId="78" xr:uid="{00000000-0005-0000-0000-00004A000000}"/>
    <cellStyle name="20% - Accent4" xfId="79" xr:uid="{00000000-0005-0000-0000-00004B000000}"/>
    <cellStyle name="20% - Accent5" xfId="80" xr:uid="{00000000-0005-0000-0000-00004C000000}"/>
    <cellStyle name="20% - Accent6" xfId="81" xr:uid="{00000000-0005-0000-0000-00004D000000}"/>
    <cellStyle name="20% - akcent 1 2" xfId="82" xr:uid="{00000000-0005-0000-0000-00004E000000}"/>
    <cellStyle name="20% - akcent 1 3" xfId="83" xr:uid="{00000000-0005-0000-0000-00004F000000}"/>
    <cellStyle name="20% - akcent 2 2" xfId="84" xr:uid="{00000000-0005-0000-0000-000050000000}"/>
    <cellStyle name="20% - akcent 2 3" xfId="85" xr:uid="{00000000-0005-0000-0000-000051000000}"/>
    <cellStyle name="20% - akcent 3 2" xfId="86" xr:uid="{00000000-0005-0000-0000-000052000000}"/>
    <cellStyle name="20% - akcent 3 3" xfId="87" xr:uid="{00000000-0005-0000-0000-000053000000}"/>
    <cellStyle name="20% - akcent 4 2" xfId="88" xr:uid="{00000000-0005-0000-0000-000054000000}"/>
    <cellStyle name="20% - akcent 4 3" xfId="89" xr:uid="{00000000-0005-0000-0000-000055000000}"/>
    <cellStyle name="20% - akcent 5 2" xfId="90" xr:uid="{00000000-0005-0000-0000-000056000000}"/>
    <cellStyle name="20% - akcent 5 3" xfId="91" xr:uid="{00000000-0005-0000-0000-000057000000}"/>
    <cellStyle name="20% - akcent 6 2" xfId="92" xr:uid="{00000000-0005-0000-0000-000058000000}"/>
    <cellStyle name="20% - akcent 6 3" xfId="93" xr:uid="{00000000-0005-0000-0000-000059000000}"/>
    <cellStyle name="40% - Accent1" xfId="94" xr:uid="{00000000-0005-0000-0000-00005A000000}"/>
    <cellStyle name="40% - Accent2" xfId="95" xr:uid="{00000000-0005-0000-0000-00005B000000}"/>
    <cellStyle name="40% - Accent3" xfId="96" xr:uid="{00000000-0005-0000-0000-00005C000000}"/>
    <cellStyle name="40% - Accent4" xfId="97" xr:uid="{00000000-0005-0000-0000-00005D000000}"/>
    <cellStyle name="40% - Accent5" xfId="98" xr:uid="{00000000-0005-0000-0000-00005E000000}"/>
    <cellStyle name="40% - Accent6" xfId="99" xr:uid="{00000000-0005-0000-0000-00005F000000}"/>
    <cellStyle name="40% - akcent 1 2" xfId="100" xr:uid="{00000000-0005-0000-0000-000060000000}"/>
    <cellStyle name="40% - akcent 1 3" xfId="101" xr:uid="{00000000-0005-0000-0000-000061000000}"/>
    <cellStyle name="40% - akcent 2 2" xfId="102" xr:uid="{00000000-0005-0000-0000-000062000000}"/>
    <cellStyle name="40% - akcent 2 3" xfId="103" xr:uid="{00000000-0005-0000-0000-000063000000}"/>
    <cellStyle name="40% - akcent 3 2" xfId="104" xr:uid="{00000000-0005-0000-0000-000064000000}"/>
    <cellStyle name="40% - akcent 3 3" xfId="105" xr:uid="{00000000-0005-0000-0000-000065000000}"/>
    <cellStyle name="40% - akcent 4 2" xfId="106" xr:uid="{00000000-0005-0000-0000-000066000000}"/>
    <cellStyle name="40% - akcent 4 3" xfId="107" xr:uid="{00000000-0005-0000-0000-000067000000}"/>
    <cellStyle name="40% - akcent 5 2" xfId="108" xr:uid="{00000000-0005-0000-0000-000068000000}"/>
    <cellStyle name="40% - akcent 5 3" xfId="109" xr:uid="{00000000-0005-0000-0000-000069000000}"/>
    <cellStyle name="40% - akcent 6 2" xfId="110" xr:uid="{00000000-0005-0000-0000-00006A000000}"/>
    <cellStyle name="40% - akcent 6 3" xfId="111" xr:uid="{00000000-0005-0000-0000-00006B000000}"/>
    <cellStyle name="60% - Accent1" xfId="112" xr:uid="{00000000-0005-0000-0000-00006C000000}"/>
    <cellStyle name="60% - Accent2" xfId="113" xr:uid="{00000000-0005-0000-0000-00006D000000}"/>
    <cellStyle name="60% - Accent3" xfId="114" xr:uid="{00000000-0005-0000-0000-00006E000000}"/>
    <cellStyle name="60% - Accent4" xfId="115" xr:uid="{00000000-0005-0000-0000-00006F000000}"/>
    <cellStyle name="60% - Accent5" xfId="116" xr:uid="{00000000-0005-0000-0000-000070000000}"/>
    <cellStyle name="60% - Accent6" xfId="117" xr:uid="{00000000-0005-0000-0000-000071000000}"/>
    <cellStyle name="60% - akcent 1 2" xfId="118" xr:uid="{00000000-0005-0000-0000-000072000000}"/>
    <cellStyle name="60% - akcent 1 3" xfId="119" xr:uid="{00000000-0005-0000-0000-000073000000}"/>
    <cellStyle name="60% - akcent 2 2" xfId="120" xr:uid="{00000000-0005-0000-0000-000074000000}"/>
    <cellStyle name="60% - akcent 2 3" xfId="121" xr:uid="{00000000-0005-0000-0000-000075000000}"/>
    <cellStyle name="60% - akcent 3 2" xfId="122" xr:uid="{00000000-0005-0000-0000-000076000000}"/>
    <cellStyle name="60% - akcent 3 3" xfId="123" xr:uid="{00000000-0005-0000-0000-000077000000}"/>
    <cellStyle name="60% - akcent 4 2" xfId="124" xr:uid="{00000000-0005-0000-0000-000078000000}"/>
    <cellStyle name="60% - akcent 4 3" xfId="125" xr:uid="{00000000-0005-0000-0000-000079000000}"/>
    <cellStyle name="60% - akcent 5 2" xfId="126" xr:uid="{00000000-0005-0000-0000-00007A000000}"/>
    <cellStyle name="60% - akcent 5 3" xfId="127" xr:uid="{00000000-0005-0000-0000-00007B000000}"/>
    <cellStyle name="60% - akcent 6 2" xfId="128" xr:uid="{00000000-0005-0000-0000-00007C000000}"/>
    <cellStyle name="60% - akcent 6 3" xfId="129" xr:uid="{00000000-0005-0000-0000-00007D000000}"/>
    <cellStyle name="Accent1" xfId="130" xr:uid="{00000000-0005-0000-0000-00007E000000}"/>
    <cellStyle name="Accent2" xfId="131" xr:uid="{00000000-0005-0000-0000-00007F000000}"/>
    <cellStyle name="Accent3" xfId="132" xr:uid="{00000000-0005-0000-0000-000080000000}"/>
    <cellStyle name="Accent4" xfId="133" xr:uid="{00000000-0005-0000-0000-000081000000}"/>
    <cellStyle name="Accent5" xfId="134" xr:uid="{00000000-0005-0000-0000-000082000000}"/>
    <cellStyle name="Accent6" xfId="135" xr:uid="{00000000-0005-0000-0000-000083000000}"/>
    <cellStyle name="Akcent 1 2" xfId="136" xr:uid="{00000000-0005-0000-0000-000084000000}"/>
    <cellStyle name="Akcent 1 3" xfId="137" xr:uid="{00000000-0005-0000-0000-000085000000}"/>
    <cellStyle name="Akcent 2 2" xfId="138" xr:uid="{00000000-0005-0000-0000-000086000000}"/>
    <cellStyle name="Akcent 2 3" xfId="139" xr:uid="{00000000-0005-0000-0000-000087000000}"/>
    <cellStyle name="Akcent 3 2" xfId="140" xr:uid="{00000000-0005-0000-0000-000088000000}"/>
    <cellStyle name="Akcent 3 3" xfId="141" xr:uid="{00000000-0005-0000-0000-000089000000}"/>
    <cellStyle name="Akcent 4 2" xfId="142" xr:uid="{00000000-0005-0000-0000-00008A000000}"/>
    <cellStyle name="Akcent 4 3" xfId="143" xr:uid="{00000000-0005-0000-0000-00008B000000}"/>
    <cellStyle name="Akcent 5 2" xfId="144" xr:uid="{00000000-0005-0000-0000-00008C000000}"/>
    <cellStyle name="Akcent 5 3" xfId="145" xr:uid="{00000000-0005-0000-0000-00008D000000}"/>
    <cellStyle name="Akcent 6 2" xfId="146" xr:uid="{00000000-0005-0000-0000-00008E000000}"/>
    <cellStyle name="Akcent 6 3" xfId="147" xr:uid="{00000000-0005-0000-0000-00008F000000}"/>
    <cellStyle name="Bad" xfId="148" xr:uid="{00000000-0005-0000-0000-000090000000}"/>
    <cellStyle name="Calculation" xfId="149" xr:uid="{00000000-0005-0000-0000-000091000000}"/>
    <cellStyle name="Check Cell" xfId="150" xr:uid="{00000000-0005-0000-0000-000092000000}"/>
    <cellStyle name="Comma [0]_laroux" xfId="151" xr:uid="{00000000-0005-0000-0000-000093000000}"/>
    <cellStyle name="Comma_KI-Wiraowa-Okcie" xfId="152" xr:uid="{00000000-0005-0000-0000-000094000000}"/>
    <cellStyle name="Currency [0]_laroux" xfId="153" xr:uid="{00000000-0005-0000-0000-000095000000}"/>
    <cellStyle name="Currency_laroux" xfId="154" xr:uid="{00000000-0005-0000-0000-000096000000}"/>
    <cellStyle name="Dane wejściowe 2" xfId="155" xr:uid="{00000000-0005-0000-0000-000097000000}"/>
    <cellStyle name="Dane wejściowe 3" xfId="156" xr:uid="{00000000-0005-0000-0000-000098000000}"/>
    <cellStyle name="Dane wyjściowe 2" xfId="157" xr:uid="{00000000-0005-0000-0000-000099000000}"/>
    <cellStyle name="Dane wyjściowe 3" xfId="158" xr:uid="{00000000-0005-0000-0000-00009A000000}"/>
    <cellStyle name="Dobre 2" xfId="159" xr:uid="{00000000-0005-0000-0000-00009B000000}"/>
    <cellStyle name="Dobre 3" xfId="160" xr:uid="{00000000-0005-0000-0000-00009C000000}"/>
    <cellStyle name="Dziesiętny 2" xfId="161" xr:uid="{00000000-0005-0000-0000-00009D000000}"/>
    <cellStyle name="Explanatory Text" xfId="162" xr:uid="{00000000-0005-0000-0000-00009E000000}"/>
    <cellStyle name="Good" xfId="163" xr:uid="{00000000-0005-0000-0000-00009F000000}"/>
    <cellStyle name="Heading 1" xfId="164" xr:uid="{00000000-0005-0000-0000-0000A0000000}"/>
    <cellStyle name="Heading 2" xfId="165" xr:uid="{00000000-0005-0000-0000-0000A1000000}"/>
    <cellStyle name="Heading 3" xfId="166" xr:uid="{00000000-0005-0000-0000-0000A2000000}"/>
    <cellStyle name="Heading 4" xfId="167" xr:uid="{00000000-0005-0000-0000-0000A3000000}"/>
    <cellStyle name="Input" xfId="168" xr:uid="{00000000-0005-0000-0000-0000A4000000}"/>
    <cellStyle name="Komórka połączona 2" xfId="169" xr:uid="{00000000-0005-0000-0000-0000A5000000}"/>
    <cellStyle name="Komórka połączona 3" xfId="170" xr:uid="{00000000-0005-0000-0000-0000A6000000}"/>
    <cellStyle name="Komórka zaznaczona 2" xfId="171" xr:uid="{00000000-0005-0000-0000-0000A7000000}"/>
    <cellStyle name="Komórka zaznaczona 3" xfId="172" xr:uid="{00000000-0005-0000-0000-0000A8000000}"/>
    <cellStyle name="Linked Cell" xfId="173" xr:uid="{00000000-0005-0000-0000-0000A9000000}"/>
    <cellStyle name="Nagłówek 1 2" xfId="174" xr:uid="{00000000-0005-0000-0000-0000AA000000}"/>
    <cellStyle name="Nagłówek 1 3" xfId="175" xr:uid="{00000000-0005-0000-0000-0000AB000000}"/>
    <cellStyle name="Nagłówek 2 2" xfId="176" xr:uid="{00000000-0005-0000-0000-0000AC000000}"/>
    <cellStyle name="Nagłówek 2 3" xfId="177" xr:uid="{00000000-0005-0000-0000-0000AD000000}"/>
    <cellStyle name="Nagłówek 3 2" xfId="178" xr:uid="{00000000-0005-0000-0000-0000AE000000}"/>
    <cellStyle name="Nagłówek 3 3" xfId="179" xr:uid="{00000000-0005-0000-0000-0000AF000000}"/>
    <cellStyle name="Nagłówek 4 2" xfId="180" xr:uid="{00000000-0005-0000-0000-0000B0000000}"/>
    <cellStyle name="Nagłówek 4 3" xfId="181" xr:uid="{00000000-0005-0000-0000-0000B1000000}"/>
    <cellStyle name="Neutral" xfId="182" xr:uid="{00000000-0005-0000-0000-0000B2000000}"/>
    <cellStyle name="Neutralne 2" xfId="183" xr:uid="{00000000-0005-0000-0000-0000B3000000}"/>
    <cellStyle name="Neutralne 3" xfId="184" xr:uid="{00000000-0005-0000-0000-0000B4000000}"/>
    <cellStyle name="None" xfId="185" xr:uid="{00000000-0005-0000-0000-0000B5000000}"/>
    <cellStyle name="Normal_KI-Wiraowa-Okcie" xfId="186" xr:uid="{00000000-0005-0000-0000-0000B6000000}"/>
    <cellStyle name="normální_laroux" xfId="187" xr:uid="{00000000-0005-0000-0000-0000B7000000}"/>
    <cellStyle name="Normalny" xfId="0" builtinId="0"/>
    <cellStyle name="Normalny 10" xfId="188" xr:uid="{00000000-0005-0000-0000-0000B9000000}"/>
    <cellStyle name="Normalny 11" xfId="189" xr:uid="{00000000-0005-0000-0000-0000BA000000}"/>
    <cellStyle name="Normalny 12" xfId="221" xr:uid="{00000000-0005-0000-0000-0000BB000000}"/>
    <cellStyle name="Normalny 13" xfId="222" xr:uid="{00000000-0005-0000-0000-0000BC000000}"/>
    <cellStyle name="Normalny 14" xfId="223" xr:uid="{00000000-0005-0000-0000-0000BD000000}"/>
    <cellStyle name="Normalny 2" xfId="1" xr:uid="{00000000-0005-0000-0000-0000BE000000}"/>
    <cellStyle name="Normalny 3" xfId="190" xr:uid="{00000000-0005-0000-0000-0000BF000000}"/>
    <cellStyle name="Normalny 3 2" xfId="2" xr:uid="{00000000-0005-0000-0000-0000C0000000}"/>
    <cellStyle name="Normalny 3_KD KI" xfId="191" xr:uid="{00000000-0005-0000-0000-0000C1000000}"/>
    <cellStyle name="Normalny 4" xfId="192" xr:uid="{00000000-0005-0000-0000-0000C2000000}"/>
    <cellStyle name="Normalny 4 2" xfId="193" xr:uid="{00000000-0005-0000-0000-0000C3000000}"/>
    <cellStyle name="Normalny 45" xfId="224" xr:uid="{00000000-0005-0000-0000-0000C4000000}"/>
    <cellStyle name="Normalny 5" xfId="194" xr:uid="{00000000-0005-0000-0000-0000C5000000}"/>
    <cellStyle name="Normalny 5 2" xfId="225" xr:uid="{2D96DEC4-317E-4274-8936-40A5A7E1577B}"/>
    <cellStyle name="Normalny 6" xfId="3" xr:uid="{00000000-0005-0000-0000-0000C6000000}"/>
    <cellStyle name="Normalny 7" xfId="195" xr:uid="{00000000-0005-0000-0000-0000C7000000}"/>
    <cellStyle name="Normalny 8" xfId="196" xr:uid="{00000000-0005-0000-0000-0000C8000000}"/>
    <cellStyle name="Normalny 9" xfId="197" xr:uid="{00000000-0005-0000-0000-0000C9000000}"/>
    <cellStyle name="Note" xfId="198" xr:uid="{00000000-0005-0000-0000-0000CA000000}"/>
    <cellStyle name="Obliczenia 2" xfId="199" xr:uid="{00000000-0005-0000-0000-0000CB000000}"/>
    <cellStyle name="Obliczenia 3" xfId="200" xr:uid="{00000000-0005-0000-0000-0000CC000000}"/>
    <cellStyle name="Opis" xfId="201" xr:uid="{00000000-0005-0000-0000-0000CD000000}"/>
    <cellStyle name="Output" xfId="202" xr:uid="{00000000-0005-0000-0000-0000CE000000}"/>
    <cellStyle name="PRZEDMIAR" xfId="203" xr:uid="{00000000-0005-0000-0000-0000CF000000}"/>
    <cellStyle name="PRZEDMIAR 2" xfId="204" xr:uid="{00000000-0005-0000-0000-0000D0000000}"/>
    <cellStyle name="Styl 1" xfId="205" xr:uid="{00000000-0005-0000-0000-0000D1000000}"/>
    <cellStyle name="Suma 2" xfId="206" xr:uid="{00000000-0005-0000-0000-0000D2000000}"/>
    <cellStyle name="Suma 3" xfId="207" xr:uid="{00000000-0005-0000-0000-0000D3000000}"/>
    <cellStyle name="Tekst objaśnienia 2" xfId="208" xr:uid="{00000000-0005-0000-0000-0000D4000000}"/>
    <cellStyle name="Tekst objaśnienia 3" xfId="209" xr:uid="{00000000-0005-0000-0000-0000D5000000}"/>
    <cellStyle name="Tekst ostrzeżenia 2" xfId="210" xr:uid="{00000000-0005-0000-0000-0000D6000000}"/>
    <cellStyle name="Tekst ostrzeżenia 3" xfId="211" xr:uid="{00000000-0005-0000-0000-0000D7000000}"/>
    <cellStyle name="Title" xfId="212" xr:uid="{00000000-0005-0000-0000-0000D8000000}"/>
    <cellStyle name="Total" xfId="213" xr:uid="{00000000-0005-0000-0000-0000D9000000}"/>
    <cellStyle name="Tytuł 2" xfId="214" xr:uid="{00000000-0005-0000-0000-0000DA000000}"/>
    <cellStyle name="Tytuł 3" xfId="215" xr:uid="{00000000-0005-0000-0000-0000DB000000}"/>
    <cellStyle name="Uwaga 2" xfId="216" xr:uid="{00000000-0005-0000-0000-0000DC000000}"/>
    <cellStyle name="Uwaga 3" xfId="217" xr:uid="{00000000-0005-0000-0000-0000DD000000}"/>
    <cellStyle name="Warning Text" xfId="218" xr:uid="{00000000-0005-0000-0000-0000DE000000}"/>
    <cellStyle name="Złe 2" xfId="219" xr:uid="{00000000-0005-0000-0000-0000DF000000}"/>
    <cellStyle name="Złe 3" xfId="220" xr:uid="{00000000-0005-0000-0000-0000E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I46"/>
  <sheetViews>
    <sheetView showZeros="0" topLeftCell="A19" zoomScaleNormal="100" zoomScaleSheetLayoutView="110" workbookViewId="0">
      <selection activeCell="A2" sqref="A2:I2"/>
    </sheetView>
  </sheetViews>
  <sheetFormatPr defaultRowHeight="12.75"/>
  <cols>
    <col min="1" max="1" width="5.85546875" style="5" customWidth="1"/>
    <col min="2" max="2" width="13.42578125" style="5" customWidth="1"/>
    <col min="3" max="3" width="56.28515625" style="5" customWidth="1"/>
    <col min="4" max="8" width="16.7109375" style="5" hidden="1" customWidth="1"/>
    <col min="9" max="9" width="18.42578125" style="5" customWidth="1"/>
    <col min="10" max="16384" width="9.140625" style="1"/>
  </cols>
  <sheetData>
    <row r="1" spans="1:9" ht="24" customHeight="1">
      <c r="A1" s="368" t="s">
        <v>359</v>
      </c>
      <c r="B1" s="368"/>
      <c r="C1" s="368"/>
      <c r="D1" s="368"/>
      <c r="E1" s="368"/>
      <c r="F1" s="368"/>
      <c r="G1" s="368"/>
      <c r="H1" s="368"/>
      <c r="I1" s="368"/>
    </row>
    <row r="2" spans="1:9" s="2" customFormat="1" ht="33" customHeight="1">
      <c r="A2" s="369" t="s">
        <v>304</v>
      </c>
      <c r="B2" s="370"/>
      <c r="C2" s="370"/>
      <c r="D2" s="370"/>
      <c r="E2" s="370"/>
      <c r="F2" s="370"/>
      <c r="G2" s="370"/>
      <c r="H2" s="370"/>
      <c r="I2" s="370"/>
    </row>
    <row r="3" spans="1:9" ht="6.75" customHeight="1" thickBot="1">
      <c r="A3" s="30" t="s">
        <v>40</v>
      </c>
      <c r="C3" s="36"/>
    </row>
    <row r="4" spans="1:9" s="7" customFormat="1" ht="46.5" customHeight="1" thickBot="1">
      <c r="A4" s="25" t="s">
        <v>1</v>
      </c>
      <c r="B4" s="25" t="s">
        <v>19</v>
      </c>
      <c r="C4" s="25" t="s">
        <v>3</v>
      </c>
      <c r="D4" s="25" t="s">
        <v>15</v>
      </c>
      <c r="E4" s="25" t="s">
        <v>16</v>
      </c>
      <c r="F4" s="25" t="s">
        <v>17</v>
      </c>
      <c r="G4" s="25" t="s">
        <v>23</v>
      </c>
      <c r="H4" s="25" t="s">
        <v>24</v>
      </c>
      <c r="I4" s="25" t="s">
        <v>12</v>
      </c>
    </row>
    <row r="5" spans="1:9" s="8" customFormat="1" ht="20.100000000000001" customHeight="1" thickBot="1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4</v>
      </c>
    </row>
    <row r="6" spans="1:9" s="8" customFormat="1" ht="24.95" customHeight="1" thickBot="1">
      <c r="A6" s="362" t="s">
        <v>46</v>
      </c>
      <c r="B6" s="363"/>
      <c r="C6" s="363"/>
      <c r="D6" s="363"/>
      <c r="E6" s="363"/>
      <c r="F6" s="363"/>
      <c r="G6" s="363"/>
      <c r="H6" s="363"/>
      <c r="I6" s="364"/>
    </row>
    <row r="7" spans="1:9" s="4" customFormat="1" ht="20.100000000000001" customHeight="1">
      <c r="A7" s="13">
        <v>1</v>
      </c>
      <c r="B7" s="14" t="s">
        <v>4</v>
      </c>
      <c r="C7" s="14" t="s">
        <v>2</v>
      </c>
      <c r="D7" s="15"/>
      <c r="E7" s="15"/>
      <c r="F7" s="18"/>
      <c r="G7" s="15"/>
      <c r="H7" s="18"/>
      <c r="I7" s="21">
        <f>KO!G20</f>
        <v>0</v>
      </c>
    </row>
    <row r="8" spans="1:9" s="4" customFormat="1" ht="20.100000000000001" customHeight="1">
      <c r="A8" s="12">
        <v>2</v>
      </c>
      <c r="B8" s="29" t="s">
        <v>39</v>
      </c>
      <c r="C8" s="27" t="s">
        <v>26</v>
      </c>
      <c r="D8" s="11"/>
      <c r="E8" s="11"/>
      <c r="F8" s="19"/>
      <c r="G8" s="11"/>
      <c r="H8" s="19"/>
      <c r="I8" s="22">
        <f>KO!G29</f>
        <v>0</v>
      </c>
    </row>
    <row r="9" spans="1:9" s="4" customFormat="1" ht="20.100000000000001" customHeight="1">
      <c r="A9" s="10">
        <v>3</v>
      </c>
      <c r="B9" s="29" t="s">
        <v>5</v>
      </c>
      <c r="C9" s="28" t="s">
        <v>6</v>
      </c>
      <c r="D9" s="11"/>
      <c r="E9" s="11"/>
      <c r="F9" s="19"/>
      <c r="G9" s="11"/>
      <c r="H9" s="19"/>
      <c r="I9" s="22">
        <f>KO!G41</f>
        <v>0</v>
      </c>
    </row>
    <row r="10" spans="1:9" s="4" customFormat="1" ht="20.100000000000001" customHeight="1">
      <c r="A10" s="10">
        <v>4</v>
      </c>
      <c r="B10" s="29" t="s">
        <v>7</v>
      </c>
      <c r="C10" s="27" t="s">
        <v>8</v>
      </c>
      <c r="D10" s="11"/>
      <c r="E10" s="11"/>
      <c r="F10" s="19"/>
      <c r="G10" s="11"/>
      <c r="H10" s="19"/>
      <c r="I10" s="22">
        <f>KO!G46</f>
        <v>0</v>
      </c>
    </row>
    <row r="11" spans="1:9" s="4" customFormat="1" ht="20.100000000000001" customHeight="1">
      <c r="A11" s="10">
        <v>5</v>
      </c>
      <c r="B11" s="29" t="s">
        <v>98</v>
      </c>
      <c r="C11" s="27" t="s">
        <v>42</v>
      </c>
      <c r="D11" s="156"/>
      <c r="E11" s="156"/>
      <c r="F11" s="157"/>
      <c r="G11" s="156"/>
      <c r="H11" s="157"/>
      <c r="I11" s="158">
        <f>KO!G49</f>
        <v>0</v>
      </c>
    </row>
    <row r="12" spans="1:9" s="4" customFormat="1" ht="20.100000000000001" customHeight="1">
      <c r="A12" s="10">
        <v>6</v>
      </c>
      <c r="B12" s="29" t="s">
        <v>51</v>
      </c>
      <c r="C12" s="27" t="s">
        <v>52</v>
      </c>
      <c r="D12" s="156"/>
      <c r="E12" s="156"/>
      <c r="F12" s="157"/>
      <c r="G12" s="156"/>
      <c r="H12" s="157"/>
      <c r="I12" s="158">
        <f>KO!G55</f>
        <v>0</v>
      </c>
    </row>
    <row r="13" spans="1:9" s="6" customFormat="1" ht="20.100000000000001" customHeight="1">
      <c r="A13" s="159">
        <v>7</v>
      </c>
      <c r="B13" s="160" t="s">
        <v>54</v>
      </c>
      <c r="C13" s="161" t="s">
        <v>11</v>
      </c>
      <c r="D13" s="162"/>
      <c r="E13" s="162"/>
      <c r="F13" s="163"/>
      <c r="G13" s="162"/>
      <c r="H13" s="163"/>
      <c r="I13" s="158">
        <f>KO!G61</f>
        <v>0</v>
      </c>
    </row>
    <row r="14" spans="1:9" s="6" customFormat="1" ht="20.100000000000001" customHeight="1">
      <c r="A14" s="159">
        <v>8</v>
      </c>
      <c r="B14" s="160"/>
      <c r="C14" s="161" t="s">
        <v>311</v>
      </c>
      <c r="D14" s="187"/>
      <c r="E14" s="187"/>
      <c r="F14" s="187"/>
      <c r="G14" s="187"/>
      <c r="H14" s="187"/>
      <c r="I14" s="23">
        <f>KO!G78</f>
        <v>0</v>
      </c>
    </row>
    <row r="15" spans="1:9" s="6" customFormat="1" ht="20.100000000000001" customHeight="1" thickBot="1">
      <c r="A15" s="159">
        <v>9</v>
      </c>
      <c r="B15" s="160"/>
      <c r="C15" s="161" t="s">
        <v>106</v>
      </c>
      <c r="D15" s="187"/>
      <c r="E15" s="187"/>
      <c r="F15" s="187"/>
      <c r="G15" s="187"/>
      <c r="H15" s="187"/>
      <c r="I15" s="35">
        <f>KO!G83</f>
        <v>0</v>
      </c>
    </row>
    <row r="16" spans="1:9" s="6" customFormat="1" ht="20.100000000000001" customHeight="1" thickBot="1">
      <c r="A16" s="164"/>
      <c r="B16" s="165"/>
      <c r="C16" s="166" t="s">
        <v>99</v>
      </c>
      <c r="D16" s="167"/>
      <c r="E16" s="167"/>
      <c r="F16" s="167"/>
      <c r="G16" s="167"/>
      <c r="H16" s="167"/>
      <c r="I16" s="168">
        <f>SUM(I7:I15)</f>
        <v>0</v>
      </c>
    </row>
    <row r="17" spans="1:9" s="8" customFormat="1" ht="24.95" customHeight="1" thickBot="1">
      <c r="A17" s="362" t="s">
        <v>91</v>
      </c>
      <c r="B17" s="363"/>
      <c r="C17" s="363"/>
      <c r="D17" s="363"/>
      <c r="E17" s="363"/>
      <c r="F17" s="363"/>
      <c r="G17" s="363"/>
      <c r="H17" s="363"/>
      <c r="I17" s="364"/>
    </row>
    <row r="18" spans="1:9" s="4" customFormat="1" ht="20.100000000000001" customHeight="1" thickBot="1">
      <c r="A18" s="13">
        <v>10</v>
      </c>
      <c r="B18" s="37" t="s">
        <v>349</v>
      </c>
      <c r="C18" s="37" t="s">
        <v>100</v>
      </c>
      <c r="D18" s="15"/>
      <c r="E18" s="15"/>
      <c r="F18" s="18"/>
      <c r="G18" s="15"/>
      <c r="H18" s="18"/>
      <c r="I18" s="24">
        <f>KO!G104</f>
        <v>0</v>
      </c>
    </row>
    <row r="19" spans="1:9" s="6" customFormat="1" ht="20.100000000000001" customHeight="1" thickBot="1">
      <c r="A19" s="47"/>
      <c r="B19" s="48"/>
      <c r="C19" s="49" t="s">
        <v>12</v>
      </c>
      <c r="D19" s="50"/>
      <c r="E19" s="50"/>
      <c r="F19" s="50"/>
      <c r="G19" s="50"/>
      <c r="H19" s="50"/>
      <c r="I19" s="46">
        <f>SUM(I18)</f>
        <v>0</v>
      </c>
    </row>
    <row r="20" spans="1:9" s="8" customFormat="1" ht="24.95" customHeight="1" thickBot="1">
      <c r="A20" s="362" t="s">
        <v>92</v>
      </c>
      <c r="B20" s="363"/>
      <c r="C20" s="363"/>
      <c r="D20" s="363"/>
      <c r="E20" s="363"/>
      <c r="F20" s="363"/>
      <c r="G20" s="363"/>
      <c r="H20" s="363"/>
      <c r="I20" s="364"/>
    </row>
    <row r="21" spans="1:9" s="4" customFormat="1" ht="20.100000000000001" customHeight="1">
      <c r="A21" s="38">
        <v>11</v>
      </c>
      <c r="B21" s="263" t="s">
        <v>350</v>
      </c>
      <c r="C21" s="263" t="s">
        <v>26</v>
      </c>
      <c r="D21" s="39"/>
      <c r="E21" s="39"/>
      <c r="F21" s="39"/>
      <c r="G21" s="39"/>
      <c r="H21" s="39"/>
      <c r="I21" s="264">
        <f>KO!G111</f>
        <v>0</v>
      </c>
    </row>
    <row r="22" spans="1:9" s="4" customFormat="1" ht="20.100000000000001" customHeight="1">
      <c r="A22" s="10">
        <v>12</v>
      </c>
      <c r="B22" s="265" t="s">
        <v>350</v>
      </c>
      <c r="C22" s="265" t="s">
        <v>305</v>
      </c>
      <c r="D22" s="156"/>
      <c r="E22" s="156"/>
      <c r="F22" s="156"/>
      <c r="G22" s="156"/>
      <c r="H22" s="156"/>
      <c r="I22" s="266">
        <f>KO!G132</f>
        <v>0</v>
      </c>
    </row>
    <row r="23" spans="1:9" s="4" customFormat="1" ht="20.100000000000001" customHeight="1">
      <c r="A23" s="10">
        <v>13</v>
      </c>
      <c r="B23" s="265" t="s">
        <v>350</v>
      </c>
      <c r="C23" s="265" t="s">
        <v>306</v>
      </c>
      <c r="D23" s="156"/>
      <c r="E23" s="156"/>
      <c r="F23" s="156"/>
      <c r="G23" s="156"/>
      <c r="H23" s="156"/>
      <c r="I23" s="266">
        <f>KO!G136</f>
        <v>0</v>
      </c>
    </row>
    <row r="24" spans="1:9" s="4" customFormat="1" ht="20.100000000000001" customHeight="1" thickBot="1">
      <c r="A24" s="267">
        <v>14</v>
      </c>
      <c r="B24" s="268" t="s">
        <v>350</v>
      </c>
      <c r="C24" s="269" t="s">
        <v>307</v>
      </c>
      <c r="D24" s="270"/>
      <c r="E24" s="270"/>
      <c r="F24" s="270"/>
      <c r="G24" s="270"/>
      <c r="H24" s="270"/>
      <c r="I24" s="271">
        <f>KO!G158</f>
        <v>0</v>
      </c>
    </row>
    <row r="25" spans="1:9" s="6" customFormat="1" ht="20.100000000000001" customHeight="1" thickBot="1">
      <c r="A25" s="47"/>
      <c r="B25" s="48"/>
      <c r="C25" s="49" t="s">
        <v>12</v>
      </c>
      <c r="D25" s="50"/>
      <c r="E25" s="50"/>
      <c r="F25" s="50"/>
      <c r="G25" s="50"/>
      <c r="H25" s="50"/>
      <c r="I25" s="46">
        <f>SUM(I21:I24)</f>
        <v>0</v>
      </c>
    </row>
    <row r="26" spans="1:9" s="8" customFormat="1" ht="24.95" customHeight="1" thickBot="1">
      <c r="A26" s="362" t="s">
        <v>353</v>
      </c>
      <c r="B26" s="363"/>
      <c r="C26" s="363"/>
      <c r="D26" s="363"/>
      <c r="E26" s="363"/>
      <c r="F26" s="363"/>
      <c r="G26" s="363"/>
      <c r="H26" s="363"/>
      <c r="I26" s="364"/>
    </row>
    <row r="27" spans="1:9" s="4" customFormat="1" ht="20.100000000000001" customHeight="1" thickBot="1">
      <c r="A27" s="13">
        <v>15</v>
      </c>
      <c r="B27" s="37" t="s">
        <v>351</v>
      </c>
      <c r="C27" s="37" t="s">
        <v>100</v>
      </c>
      <c r="D27" s="15"/>
      <c r="E27" s="15"/>
      <c r="F27" s="18"/>
      <c r="G27" s="15"/>
      <c r="H27" s="18"/>
      <c r="I27" s="24">
        <f>KO!G182</f>
        <v>0</v>
      </c>
    </row>
    <row r="28" spans="1:9" s="6" customFormat="1" ht="20.100000000000001" customHeight="1" thickBot="1">
      <c r="A28" s="47"/>
      <c r="B28" s="48"/>
      <c r="C28" s="49" t="s">
        <v>12</v>
      </c>
      <c r="D28" s="50"/>
      <c r="E28" s="50"/>
      <c r="F28" s="50"/>
      <c r="G28" s="50"/>
      <c r="H28" s="50"/>
      <c r="I28" s="46">
        <f>SUM(I27)</f>
        <v>0</v>
      </c>
    </row>
    <row r="29" spans="1:9" s="8" customFormat="1" ht="39.950000000000003" customHeight="1" thickBot="1">
      <c r="A29" s="365" t="s">
        <v>146</v>
      </c>
      <c r="B29" s="366"/>
      <c r="C29" s="366"/>
      <c r="D29" s="366"/>
      <c r="E29" s="366"/>
      <c r="F29" s="366"/>
      <c r="G29" s="366"/>
      <c r="H29" s="366"/>
      <c r="I29" s="367"/>
    </row>
    <row r="30" spans="1:9" s="4" customFormat="1" ht="20.100000000000001" customHeight="1">
      <c r="A30" s="38">
        <v>16</v>
      </c>
      <c r="B30" s="263" t="s">
        <v>352</v>
      </c>
      <c r="C30" s="263" t="s">
        <v>308</v>
      </c>
      <c r="D30" s="39"/>
      <c r="E30" s="39"/>
      <c r="F30" s="39"/>
      <c r="G30" s="39"/>
      <c r="H30" s="39"/>
      <c r="I30" s="264">
        <f>KO!G187</f>
        <v>0</v>
      </c>
    </row>
    <row r="31" spans="1:9" s="4" customFormat="1" ht="20.100000000000001" customHeight="1" thickBot="1">
      <c r="A31" s="267">
        <v>17</v>
      </c>
      <c r="B31" s="268" t="s">
        <v>352</v>
      </c>
      <c r="C31" s="269" t="s">
        <v>309</v>
      </c>
      <c r="D31" s="270"/>
      <c r="E31" s="270"/>
      <c r="F31" s="270"/>
      <c r="G31" s="270"/>
      <c r="H31" s="270"/>
      <c r="I31" s="271">
        <f>KO!G197</f>
        <v>0</v>
      </c>
    </row>
    <row r="32" spans="1:9" s="6" customFormat="1" ht="20.100000000000001" customHeight="1" thickBot="1">
      <c r="A32" s="47"/>
      <c r="B32" s="48"/>
      <c r="C32" s="49" t="s">
        <v>12</v>
      </c>
      <c r="D32" s="50"/>
      <c r="E32" s="50"/>
      <c r="F32" s="50"/>
      <c r="G32" s="50"/>
      <c r="H32" s="50"/>
      <c r="I32" s="46">
        <f>SUM(I30:I31)</f>
        <v>0</v>
      </c>
    </row>
    <row r="33" spans="1:9" s="4" customFormat="1" ht="20.100000000000001" customHeight="1">
      <c r="A33" s="38">
        <v>18</v>
      </c>
      <c r="B33" s="371" t="s">
        <v>346</v>
      </c>
      <c r="C33" s="372"/>
      <c r="D33" s="39" t="e">
        <f>SUM(#REF!)</f>
        <v>#REF!</v>
      </c>
      <c r="E33" s="39" t="e">
        <f>SUM(#REF!)</f>
        <v>#REF!</v>
      </c>
      <c r="F33" s="40" t="e">
        <f>SUM(#REF!)</f>
        <v>#REF!</v>
      </c>
      <c r="G33" s="39" t="e">
        <f>SUM(#REF!)</f>
        <v>#REF!</v>
      </c>
      <c r="H33" s="40" t="e">
        <f>SUM(#REF!)</f>
        <v>#REF!</v>
      </c>
      <c r="I33" s="41">
        <f>I32+I28+I25+I19+I16</f>
        <v>0</v>
      </c>
    </row>
    <row r="34" spans="1:9" s="4" customFormat="1" ht="20.100000000000001" customHeight="1" thickBot="1">
      <c r="A34" s="16">
        <v>19</v>
      </c>
      <c r="B34" s="356" t="s">
        <v>347</v>
      </c>
      <c r="C34" s="357"/>
      <c r="D34" s="17" t="e">
        <f>D33*22%</f>
        <v>#REF!</v>
      </c>
      <c r="E34" s="17" t="e">
        <f>E33*22%</f>
        <v>#REF!</v>
      </c>
      <c r="F34" s="20" t="e">
        <f>F33*22%</f>
        <v>#REF!</v>
      </c>
      <c r="G34" s="17" t="e">
        <f>G33*22%</f>
        <v>#REF!</v>
      </c>
      <c r="H34" s="20" t="e">
        <f>H33*22%</f>
        <v>#REF!</v>
      </c>
      <c r="I34" s="42">
        <f>ROUND(I33*0.23,2)</f>
        <v>0</v>
      </c>
    </row>
    <row r="35" spans="1:9" s="4" customFormat="1" ht="24.95" customHeight="1" thickTop="1" thickBot="1">
      <c r="A35" s="272">
        <v>20</v>
      </c>
      <c r="B35" s="358" t="s">
        <v>348</v>
      </c>
      <c r="C35" s="359"/>
      <c r="D35" s="51" t="e">
        <f>SUM(D33:D34)</f>
        <v>#REF!</v>
      </c>
      <c r="E35" s="51" t="e">
        <f>SUM(E33:E34)</f>
        <v>#REF!</v>
      </c>
      <c r="F35" s="52" t="e">
        <f>SUM(F33:F34)</f>
        <v>#REF!</v>
      </c>
      <c r="G35" s="51" t="e">
        <f>SUM(G33:G34)</f>
        <v>#REF!</v>
      </c>
      <c r="H35" s="52" t="e">
        <f>SUM(H33:H34)</f>
        <v>#REF!</v>
      </c>
      <c r="I35" s="319">
        <f>I34+I33</f>
        <v>0</v>
      </c>
    </row>
    <row r="36" spans="1:9" ht="17.100000000000001" customHeight="1" thickTop="1">
      <c r="B36" s="9" t="s">
        <v>9</v>
      </c>
    </row>
    <row r="37" spans="1:9" ht="24.75" customHeight="1">
      <c r="B37" s="360" t="s">
        <v>357</v>
      </c>
      <c r="C37" s="361"/>
      <c r="D37" s="361"/>
      <c r="E37" s="361"/>
      <c r="F37" s="361"/>
      <c r="G37" s="361"/>
      <c r="H37" s="361"/>
      <c r="I37" s="361"/>
    </row>
    <row r="38" spans="1:9" ht="6.75" customHeight="1"/>
    <row r="39" spans="1:9" ht="17.100000000000001" customHeight="1">
      <c r="C39" s="31" t="s">
        <v>10</v>
      </c>
      <c r="H39" s="3" t="s">
        <v>10</v>
      </c>
    </row>
    <row r="40" spans="1:9" ht="50.25" customHeight="1">
      <c r="C40" s="3"/>
      <c r="F40" s="3"/>
      <c r="H40" s="3"/>
    </row>
    <row r="41" spans="1:9" ht="17.100000000000001" customHeight="1">
      <c r="C41" s="45"/>
      <c r="F41" s="3"/>
      <c r="H41" s="3" t="s">
        <v>22</v>
      </c>
    </row>
    <row r="42" spans="1:9" ht="17.100000000000001" customHeight="1">
      <c r="B42" s="30" t="s">
        <v>356</v>
      </c>
      <c r="C42" s="3"/>
      <c r="F42" s="3"/>
      <c r="H42" s="3" t="s">
        <v>21</v>
      </c>
    </row>
    <row r="43" spans="1:9" ht="17.100000000000001" customHeight="1">
      <c r="C43" s="3"/>
    </row>
    <row r="46" spans="1:9" ht="14.25">
      <c r="F46" s="3"/>
    </row>
  </sheetData>
  <mergeCells count="11">
    <mergeCell ref="A1:I1"/>
    <mergeCell ref="A2:I2"/>
    <mergeCell ref="A6:I6"/>
    <mergeCell ref="A17:I17"/>
    <mergeCell ref="B33:C33"/>
    <mergeCell ref="B34:C34"/>
    <mergeCell ref="B35:C35"/>
    <mergeCell ref="B37:I37"/>
    <mergeCell ref="A20:I20"/>
    <mergeCell ref="A26:I26"/>
    <mergeCell ref="A29:I29"/>
  </mergeCells>
  <pageMargins left="1.2204724409448819" right="0.19685039370078741" top="0.23622047244094491" bottom="3.937007874015748E-2" header="0.19685039370078741" footer="0.19685039370078741"/>
  <pageSetup paperSize="257" scale="9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6"/>
  <sheetViews>
    <sheetView tabSelected="1" topLeftCell="A178" zoomScaleNormal="100" zoomScaleSheetLayoutView="120" workbookViewId="0">
      <selection activeCell="G197" sqref="G197"/>
    </sheetView>
  </sheetViews>
  <sheetFormatPr defaultRowHeight="12.75"/>
  <cols>
    <col min="1" max="1" width="5.7109375" style="56" customWidth="1"/>
    <col min="2" max="2" width="11.85546875" style="56" customWidth="1"/>
    <col min="3" max="3" width="57.85546875" style="57" customWidth="1"/>
    <col min="4" max="4" width="8.5703125" style="56" customWidth="1"/>
    <col min="5" max="5" width="9.140625" style="58" customWidth="1"/>
    <col min="6" max="6" width="9.85546875" style="59" customWidth="1"/>
    <col min="7" max="7" width="17.5703125" style="60" customWidth="1"/>
    <col min="8" max="8" width="31.85546875" style="43" customWidth="1"/>
    <col min="9" max="16384" width="9.140625" style="43"/>
  </cols>
  <sheetData>
    <row r="1" spans="1:7" s="1" customFormat="1" ht="25.5" customHeight="1">
      <c r="A1" s="374" t="s">
        <v>358</v>
      </c>
      <c r="B1" s="374"/>
      <c r="C1" s="374"/>
      <c r="D1" s="374"/>
      <c r="E1" s="374"/>
      <c r="F1" s="374"/>
      <c r="G1" s="374"/>
    </row>
    <row r="2" spans="1:7" s="2" customFormat="1" ht="45.75" customHeight="1">
      <c r="A2" s="375" t="s">
        <v>304</v>
      </c>
      <c r="B2" s="375"/>
      <c r="C2" s="375"/>
      <c r="D2" s="375"/>
      <c r="E2" s="375"/>
      <c r="F2" s="375"/>
      <c r="G2" s="375"/>
    </row>
    <row r="3" spans="1:7" s="1" customFormat="1" ht="25.5" customHeight="1" thickBot="1">
      <c r="A3" s="373" t="s">
        <v>46</v>
      </c>
      <c r="B3" s="373"/>
      <c r="C3" s="373"/>
      <c r="D3" s="373"/>
      <c r="E3" s="373"/>
      <c r="F3" s="373"/>
      <c r="G3" s="373"/>
    </row>
    <row r="4" spans="1:7" ht="39.950000000000003" customHeight="1" thickTop="1">
      <c r="A4" s="65" t="s">
        <v>1</v>
      </c>
      <c r="B4" s="34" t="s">
        <v>97</v>
      </c>
      <c r="C4" s="66" t="s">
        <v>3</v>
      </c>
      <c r="D4" s="34" t="s">
        <v>14</v>
      </c>
      <c r="E4" s="67" t="s">
        <v>13</v>
      </c>
      <c r="F4" s="68" t="s">
        <v>20</v>
      </c>
      <c r="G4" s="69" t="s">
        <v>25</v>
      </c>
    </row>
    <row r="5" spans="1:7" s="55" customFormat="1" ht="20.100000000000001" customHeight="1" thickBot="1">
      <c r="A5" s="70">
        <v>1</v>
      </c>
      <c r="B5" s="53">
        <v>2</v>
      </c>
      <c r="C5" s="54">
        <v>3</v>
      </c>
      <c r="D5" s="54">
        <v>4</v>
      </c>
      <c r="E5" s="54">
        <v>5</v>
      </c>
      <c r="F5" s="54">
        <v>6</v>
      </c>
      <c r="G5" s="100">
        <v>7</v>
      </c>
    </row>
    <row r="6" spans="1:7" s="55" customFormat="1" ht="24.95" customHeight="1" thickTop="1" thickBot="1">
      <c r="A6" s="95"/>
      <c r="B6" s="96"/>
      <c r="C6" s="94" t="s">
        <v>2</v>
      </c>
      <c r="D6" s="93"/>
      <c r="E6" s="97"/>
      <c r="F6" s="98"/>
      <c r="G6" s="99"/>
    </row>
    <row r="7" spans="1:7" ht="35.1" customHeight="1" thickTop="1">
      <c r="A7" s="101">
        <v>1</v>
      </c>
      <c r="B7" s="81" t="s">
        <v>55</v>
      </c>
      <c r="C7" s="82" t="s">
        <v>56</v>
      </c>
      <c r="D7" s="81" t="s">
        <v>0</v>
      </c>
      <c r="E7" s="83">
        <v>0.83</v>
      </c>
      <c r="F7" s="141"/>
      <c r="G7" s="102">
        <f>ROUND(E7*F7,2)</f>
        <v>0</v>
      </c>
    </row>
    <row r="8" spans="1:7" ht="35.1" customHeight="1">
      <c r="A8" s="103">
        <v>2</v>
      </c>
      <c r="B8" s="84" t="s">
        <v>57</v>
      </c>
      <c r="C8" s="85" t="s">
        <v>310</v>
      </c>
      <c r="D8" s="84" t="s">
        <v>47</v>
      </c>
      <c r="E8" s="203">
        <v>156</v>
      </c>
      <c r="F8" s="142"/>
      <c r="G8" s="104">
        <f t="shared" ref="G8:G19" si="0">ROUND(E8*F8,2)</f>
        <v>0</v>
      </c>
    </row>
    <row r="9" spans="1:7" ht="35.1" customHeight="1">
      <c r="A9" s="103">
        <v>3</v>
      </c>
      <c r="B9" s="84" t="s">
        <v>58</v>
      </c>
      <c r="C9" s="85" t="s">
        <v>59</v>
      </c>
      <c r="D9" s="84" t="s">
        <v>47</v>
      </c>
      <c r="E9" s="203">
        <v>63</v>
      </c>
      <c r="F9" s="142"/>
      <c r="G9" s="104">
        <f t="shared" si="0"/>
        <v>0</v>
      </c>
    </row>
    <row r="10" spans="1:7" ht="35.1" customHeight="1">
      <c r="A10" s="103">
        <v>4</v>
      </c>
      <c r="B10" s="84" t="s">
        <v>58</v>
      </c>
      <c r="C10" s="85" t="s">
        <v>60</v>
      </c>
      <c r="D10" s="84" t="s">
        <v>47</v>
      </c>
      <c r="E10" s="203">
        <v>15</v>
      </c>
      <c r="F10" s="142"/>
      <c r="G10" s="104">
        <f t="shared" si="0"/>
        <v>0</v>
      </c>
    </row>
    <row r="11" spans="1:7" s="188" customFormat="1" ht="45" customHeight="1">
      <c r="A11" s="196">
        <v>5</v>
      </c>
      <c r="B11" s="194" t="s">
        <v>57</v>
      </c>
      <c r="C11" s="195" t="s">
        <v>328</v>
      </c>
      <c r="D11" s="191" t="s">
        <v>18</v>
      </c>
      <c r="E11" s="204">
        <f>830*3</f>
        <v>2490</v>
      </c>
      <c r="F11" s="193"/>
      <c r="G11" s="178">
        <f t="shared" ref="G11" si="1">ROUND($F11*E11,2)</f>
        <v>0</v>
      </c>
    </row>
    <row r="12" spans="1:7" ht="35.1" customHeight="1">
      <c r="A12" s="103">
        <v>6</v>
      </c>
      <c r="B12" s="84" t="s">
        <v>58</v>
      </c>
      <c r="C12" s="85" t="s">
        <v>61</v>
      </c>
      <c r="D12" s="84" t="s">
        <v>62</v>
      </c>
      <c r="E12" s="203">
        <v>256</v>
      </c>
      <c r="F12" s="142"/>
      <c r="G12" s="104">
        <f t="shared" si="0"/>
        <v>0</v>
      </c>
    </row>
    <row r="13" spans="1:7" ht="45" customHeight="1">
      <c r="A13" s="103">
        <v>7</v>
      </c>
      <c r="B13" s="84" t="s">
        <v>37</v>
      </c>
      <c r="C13" s="85" t="s">
        <v>125</v>
      </c>
      <c r="D13" s="84" t="s">
        <v>87</v>
      </c>
      <c r="E13" s="203">
        <f>1354+230*6</f>
        <v>2734</v>
      </c>
      <c r="F13" s="143"/>
      <c r="G13" s="104">
        <f t="shared" si="0"/>
        <v>0</v>
      </c>
    </row>
    <row r="14" spans="1:7" ht="35.1" customHeight="1">
      <c r="A14" s="103">
        <v>8</v>
      </c>
      <c r="B14" s="84" t="s">
        <v>58</v>
      </c>
      <c r="C14" s="85" t="s">
        <v>126</v>
      </c>
      <c r="D14" s="84" t="s">
        <v>87</v>
      </c>
      <c r="E14" s="203">
        <v>390</v>
      </c>
      <c r="F14" s="143"/>
      <c r="G14" s="104">
        <f t="shared" si="0"/>
        <v>0</v>
      </c>
    </row>
    <row r="15" spans="1:7" ht="35.1" customHeight="1">
      <c r="A15" s="103">
        <v>9</v>
      </c>
      <c r="B15" s="84" t="s">
        <v>58</v>
      </c>
      <c r="C15" s="85" t="s">
        <v>124</v>
      </c>
      <c r="D15" s="84" t="s">
        <v>87</v>
      </c>
      <c r="E15" s="203">
        <v>2816</v>
      </c>
      <c r="F15" s="143"/>
      <c r="G15" s="104">
        <f t="shared" si="0"/>
        <v>0</v>
      </c>
    </row>
    <row r="16" spans="1:7" ht="35.1" customHeight="1">
      <c r="A16" s="103">
        <v>10</v>
      </c>
      <c r="B16" s="84" t="s">
        <v>58</v>
      </c>
      <c r="C16" s="85" t="s">
        <v>63</v>
      </c>
      <c r="D16" s="84" t="s">
        <v>27</v>
      </c>
      <c r="E16" s="203">
        <v>7</v>
      </c>
      <c r="F16" s="143"/>
      <c r="G16" s="104">
        <f t="shared" si="0"/>
        <v>0</v>
      </c>
    </row>
    <row r="17" spans="1:7" ht="35.1" customHeight="1">
      <c r="A17" s="103">
        <v>11</v>
      </c>
      <c r="B17" s="84" t="s">
        <v>58</v>
      </c>
      <c r="C17" s="85" t="s">
        <v>64</v>
      </c>
      <c r="D17" s="84" t="s">
        <v>27</v>
      </c>
      <c r="E17" s="203">
        <v>18</v>
      </c>
      <c r="F17" s="143"/>
      <c r="G17" s="104">
        <f t="shared" si="0"/>
        <v>0</v>
      </c>
    </row>
    <row r="18" spans="1:7" ht="35.1" customHeight="1">
      <c r="A18" s="103">
        <v>12</v>
      </c>
      <c r="B18" s="84" t="s">
        <v>65</v>
      </c>
      <c r="C18" s="85" t="s">
        <v>66</v>
      </c>
      <c r="D18" s="84" t="s">
        <v>27</v>
      </c>
      <c r="E18" s="203">
        <v>17</v>
      </c>
      <c r="F18" s="143"/>
      <c r="G18" s="104">
        <f t="shared" si="0"/>
        <v>0</v>
      </c>
    </row>
    <row r="19" spans="1:7" ht="50.1" customHeight="1" thickBot="1">
      <c r="A19" s="105">
        <v>13</v>
      </c>
      <c r="B19" s="89" t="s">
        <v>58</v>
      </c>
      <c r="C19" s="90" t="s">
        <v>67</v>
      </c>
      <c r="D19" s="89" t="s">
        <v>27</v>
      </c>
      <c r="E19" s="205">
        <v>12</v>
      </c>
      <c r="F19" s="144"/>
      <c r="G19" s="106">
        <f t="shared" si="0"/>
        <v>0</v>
      </c>
    </row>
    <row r="20" spans="1:7" s="4" customFormat="1" ht="24.95" customHeight="1" thickTop="1" thickBot="1">
      <c r="A20" s="179"/>
      <c r="B20" s="180"/>
      <c r="C20" s="91" t="s">
        <v>32</v>
      </c>
      <c r="D20" s="92"/>
      <c r="E20" s="181"/>
      <c r="F20" s="182"/>
      <c r="G20" s="183">
        <f>SUM(G7:G19)</f>
        <v>0</v>
      </c>
    </row>
    <row r="21" spans="1:7" s="4" customFormat="1" ht="24.95" customHeight="1" thickTop="1" thickBot="1">
      <c r="A21" s="184"/>
      <c r="B21" s="32"/>
      <c r="C21" s="308" t="s">
        <v>29</v>
      </c>
      <c r="D21" s="32"/>
      <c r="E21" s="33"/>
      <c r="F21" s="185"/>
      <c r="G21" s="186"/>
    </row>
    <row r="22" spans="1:7" ht="35.1" customHeight="1" thickTop="1">
      <c r="A22" s="336">
        <v>14</v>
      </c>
      <c r="B22" s="250" t="s">
        <v>28</v>
      </c>
      <c r="C22" s="337" t="s">
        <v>68</v>
      </c>
      <c r="D22" s="338" t="s">
        <v>43</v>
      </c>
      <c r="E22" s="339">
        <v>1483</v>
      </c>
      <c r="F22" s="340"/>
      <c r="G22" s="341">
        <f>ROUND(F22*E22,2)</f>
        <v>0</v>
      </c>
    </row>
    <row r="23" spans="1:7" ht="35.1" customHeight="1">
      <c r="A23" s="103">
        <v>15</v>
      </c>
      <c r="B23" s="84" t="s">
        <v>58</v>
      </c>
      <c r="C23" s="85" t="s">
        <v>69</v>
      </c>
      <c r="D23" s="87" t="s">
        <v>43</v>
      </c>
      <c r="E23" s="88">
        <f>3461+3722.5*0.3</f>
        <v>4578</v>
      </c>
      <c r="F23" s="142"/>
      <c r="G23" s="107">
        <f t="shared" ref="G23:G28" si="2">ROUND(F23*E23,2)</f>
        <v>0</v>
      </c>
    </row>
    <row r="24" spans="1:7" ht="35.1" customHeight="1">
      <c r="A24" s="103">
        <v>16</v>
      </c>
      <c r="B24" s="84" t="s">
        <v>58</v>
      </c>
      <c r="C24" s="85" t="s">
        <v>70</v>
      </c>
      <c r="D24" s="87" t="s">
        <v>43</v>
      </c>
      <c r="E24" s="88">
        <f>4088*0.3</f>
        <v>1226</v>
      </c>
      <c r="F24" s="142"/>
      <c r="G24" s="107">
        <f t="shared" si="2"/>
        <v>0</v>
      </c>
    </row>
    <row r="25" spans="1:7" ht="35.1" customHeight="1">
      <c r="A25" s="103">
        <v>17</v>
      </c>
      <c r="B25" s="84" t="s">
        <v>58</v>
      </c>
      <c r="C25" s="85" t="s">
        <v>71</v>
      </c>
      <c r="D25" s="87" t="s">
        <v>43</v>
      </c>
      <c r="E25" s="88">
        <f>830*4*0.56</f>
        <v>1859</v>
      </c>
      <c r="F25" s="142"/>
      <c r="G25" s="107">
        <f t="shared" si="2"/>
        <v>0</v>
      </c>
    </row>
    <row r="26" spans="1:7" ht="35.1" customHeight="1">
      <c r="A26" s="103">
        <v>18</v>
      </c>
      <c r="B26" s="84" t="s">
        <v>41</v>
      </c>
      <c r="C26" s="85" t="s">
        <v>72</v>
      </c>
      <c r="D26" s="87" t="s">
        <v>88</v>
      </c>
      <c r="E26" s="88">
        <v>1483</v>
      </c>
      <c r="F26" s="142"/>
      <c r="G26" s="107">
        <f t="shared" si="2"/>
        <v>0</v>
      </c>
    </row>
    <row r="27" spans="1:7" ht="35.1" customHeight="1">
      <c r="A27" s="103">
        <v>19</v>
      </c>
      <c r="B27" s="84" t="s">
        <v>58</v>
      </c>
      <c r="C27" s="85" t="s">
        <v>73</v>
      </c>
      <c r="D27" s="87" t="s">
        <v>88</v>
      </c>
      <c r="E27" s="88">
        <v>1483</v>
      </c>
      <c r="F27" s="142"/>
      <c r="G27" s="107">
        <f t="shared" si="2"/>
        <v>0</v>
      </c>
    </row>
    <row r="28" spans="1:7" ht="35.1" customHeight="1" thickBot="1">
      <c r="A28" s="312">
        <v>20</v>
      </c>
      <c r="B28" s="313" t="s">
        <v>58</v>
      </c>
      <c r="C28" s="314" t="s">
        <v>74</v>
      </c>
      <c r="D28" s="313" t="s">
        <v>18</v>
      </c>
      <c r="E28" s="315">
        <v>4088</v>
      </c>
      <c r="F28" s="316"/>
      <c r="G28" s="317">
        <f t="shared" si="2"/>
        <v>0</v>
      </c>
    </row>
    <row r="29" spans="1:7" s="4" customFormat="1" ht="24.95" customHeight="1" thickTop="1" thickBot="1">
      <c r="A29" s="179"/>
      <c r="B29" s="180"/>
      <c r="C29" s="91" t="s">
        <v>34</v>
      </c>
      <c r="D29" s="92"/>
      <c r="E29" s="181"/>
      <c r="F29" s="182"/>
      <c r="G29" s="183">
        <f>SUM(G22:G28)</f>
        <v>0</v>
      </c>
    </row>
    <row r="30" spans="1:7" s="4" customFormat="1" ht="24.95" customHeight="1" thickTop="1" thickBot="1">
      <c r="A30" s="184"/>
      <c r="B30" s="32"/>
      <c r="C30" s="346" t="s">
        <v>33</v>
      </c>
      <c r="D30" s="32"/>
      <c r="E30" s="33"/>
      <c r="F30" s="185"/>
      <c r="G30" s="186"/>
    </row>
    <row r="31" spans="1:7" ht="45" customHeight="1" thickTop="1">
      <c r="A31" s="347">
        <v>21</v>
      </c>
      <c r="B31" s="348" t="s">
        <v>75</v>
      </c>
      <c r="C31" s="349" t="s">
        <v>331</v>
      </c>
      <c r="D31" s="348" t="s">
        <v>18</v>
      </c>
      <c r="E31" s="350">
        <f>2499+6572+993+(1403+1590)*0.5+167</f>
        <v>11728</v>
      </c>
      <c r="F31" s="351"/>
      <c r="G31" s="352">
        <f t="shared" ref="G31:G40" si="3">ROUND(E31*F31,2)</f>
        <v>0</v>
      </c>
    </row>
    <row r="32" spans="1:7" ht="45" customHeight="1">
      <c r="A32" s="121">
        <v>22</v>
      </c>
      <c r="B32" s="123" t="s">
        <v>76</v>
      </c>
      <c r="C32" s="122" t="s">
        <v>329</v>
      </c>
      <c r="D32" s="123" t="s">
        <v>18</v>
      </c>
      <c r="E32" s="124">
        <v>2498</v>
      </c>
      <c r="F32" s="145"/>
      <c r="G32" s="125">
        <f t="shared" si="3"/>
        <v>0</v>
      </c>
    </row>
    <row r="33" spans="1:7" ht="45" customHeight="1">
      <c r="A33" s="121">
        <v>23</v>
      </c>
      <c r="B33" s="123" t="s">
        <v>58</v>
      </c>
      <c r="C33" s="122" t="s">
        <v>332</v>
      </c>
      <c r="D33" s="123" t="s">
        <v>18</v>
      </c>
      <c r="E33" s="124">
        <f>6575+993+(1403+391)*0.3+167</f>
        <v>8273</v>
      </c>
      <c r="F33" s="145"/>
      <c r="G33" s="125">
        <f t="shared" si="3"/>
        <v>0</v>
      </c>
    </row>
    <row r="34" spans="1:7" ht="35.1" customHeight="1">
      <c r="A34" s="121">
        <v>24</v>
      </c>
      <c r="B34" s="123" t="s">
        <v>77</v>
      </c>
      <c r="C34" s="122" t="s">
        <v>335</v>
      </c>
      <c r="D34" s="123" t="s">
        <v>18</v>
      </c>
      <c r="E34" s="124">
        <f>2498+7454</f>
        <v>9952</v>
      </c>
      <c r="F34" s="145"/>
      <c r="G34" s="125">
        <f t="shared" si="3"/>
        <v>0</v>
      </c>
    </row>
    <row r="35" spans="1:7" ht="35.1" customHeight="1">
      <c r="A35" s="121">
        <v>25</v>
      </c>
      <c r="B35" s="123" t="s">
        <v>58</v>
      </c>
      <c r="C35" s="122" t="s">
        <v>337</v>
      </c>
      <c r="D35" s="123" t="s">
        <v>18</v>
      </c>
      <c r="E35" s="124">
        <f>7454*2</f>
        <v>14908</v>
      </c>
      <c r="F35" s="145"/>
      <c r="G35" s="125">
        <f t="shared" si="3"/>
        <v>0</v>
      </c>
    </row>
    <row r="36" spans="1:7" ht="35.1" customHeight="1">
      <c r="A36" s="121">
        <v>26</v>
      </c>
      <c r="B36" s="123" t="s">
        <v>58</v>
      </c>
      <c r="C36" s="122" t="s">
        <v>336</v>
      </c>
      <c r="D36" s="123" t="s">
        <v>18</v>
      </c>
      <c r="E36" s="124">
        <f>2498+7454</f>
        <v>9952</v>
      </c>
      <c r="F36" s="145"/>
      <c r="G36" s="125">
        <f t="shared" si="3"/>
        <v>0</v>
      </c>
    </row>
    <row r="37" spans="1:7" ht="35.1" customHeight="1">
      <c r="A37" s="121">
        <v>27</v>
      </c>
      <c r="B37" s="123" t="s">
        <v>58</v>
      </c>
      <c r="C37" s="122" t="s">
        <v>338</v>
      </c>
      <c r="D37" s="123" t="s">
        <v>18</v>
      </c>
      <c r="E37" s="124">
        <f>7454*2</f>
        <v>14908</v>
      </c>
      <c r="F37" s="145"/>
      <c r="G37" s="125">
        <f t="shared" si="3"/>
        <v>0</v>
      </c>
    </row>
    <row r="38" spans="1:7" ht="45" customHeight="1">
      <c r="A38" s="121">
        <v>28</v>
      </c>
      <c r="B38" s="123" t="s">
        <v>78</v>
      </c>
      <c r="C38" s="122" t="s">
        <v>330</v>
      </c>
      <c r="D38" s="123" t="s">
        <v>87</v>
      </c>
      <c r="E38" s="124">
        <v>2498</v>
      </c>
      <c r="F38" s="145"/>
      <c r="G38" s="125">
        <f t="shared" si="3"/>
        <v>0</v>
      </c>
    </row>
    <row r="39" spans="1:7" ht="45" customHeight="1">
      <c r="A39" s="121">
        <v>29</v>
      </c>
      <c r="B39" s="123" t="s">
        <v>58</v>
      </c>
      <c r="C39" s="122" t="s">
        <v>333</v>
      </c>
      <c r="D39" s="123" t="s">
        <v>87</v>
      </c>
      <c r="E39" s="124">
        <f>6575+993+167-1403*0.2</f>
        <v>7454</v>
      </c>
      <c r="F39" s="145"/>
      <c r="G39" s="125">
        <f t="shared" si="3"/>
        <v>0</v>
      </c>
    </row>
    <row r="40" spans="1:7" ht="60" customHeight="1" thickBot="1">
      <c r="A40" s="126">
        <v>30</v>
      </c>
      <c r="B40" s="127" t="s">
        <v>79</v>
      </c>
      <c r="C40" s="128" t="s">
        <v>334</v>
      </c>
      <c r="D40" s="127" t="s">
        <v>18</v>
      </c>
      <c r="E40" s="129">
        <f>6575+993+167-1403*0.2</f>
        <v>7454</v>
      </c>
      <c r="F40" s="146"/>
      <c r="G40" s="130">
        <f t="shared" si="3"/>
        <v>0</v>
      </c>
    </row>
    <row r="41" spans="1:7" s="4" customFormat="1" ht="24.95" customHeight="1" thickTop="1" thickBot="1">
      <c r="A41" s="179"/>
      <c r="B41" s="180"/>
      <c r="C41" s="91" t="s">
        <v>35</v>
      </c>
      <c r="D41" s="92"/>
      <c r="E41" s="181"/>
      <c r="F41" s="182"/>
      <c r="G41" s="183">
        <f>SUM(G31:G40)</f>
        <v>0</v>
      </c>
    </row>
    <row r="42" spans="1:7" s="4" customFormat="1" ht="24.95" customHeight="1" thickTop="1" thickBot="1">
      <c r="A42" s="184"/>
      <c r="B42" s="32"/>
      <c r="C42" s="308" t="s">
        <v>30</v>
      </c>
      <c r="D42" s="32"/>
      <c r="E42" s="33"/>
      <c r="F42" s="185"/>
      <c r="G42" s="186"/>
    </row>
    <row r="43" spans="1:7" ht="45" customHeight="1" thickTop="1">
      <c r="A43" s="173">
        <v>31</v>
      </c>
      <c r="B43" s="174" t="s">
        <v>58</v>
      </c>
      <c r="C43" s="175" t="s">
        <v>339</v>
      </c>
      <c r="D43" s="174" t="s">
        <v>18</v>
      </c>
      <c r="E43" s="176">
        <f>6575+993+167-1403*0.2</f>
        <v>7454</v>
      </c>
      <c r="F43" s="177"/>
      <c r="G43" s="178">
        <f t="shared" ref="G43:G44" si="4">ROUND(E43*F43,2)</f>
        <v>0</v>
      </c>
    </row>
    <row r="44" spans="1:7" ht="45" customHeight="1">
      <c r="A44" s="121">
        <v>32</v>
      </c>
      <c r="B44" s="123" t="s">
        <v>80</v>
      </c>
      <c r="C44" s="122" t="s">
        <v>340</v>
      </c>
      <c r="D44" s="123" t="s">
        <v>87</v>
      </c>
      <c r="E44" s="124">
        <v>2498</v>
      </c>
      <c r="F44" s="145"/>
      <c r="G44" s="125">
        <f t="shared" si="4"/>
        <v>0</v>
      </c>
    </row>
    <row r="45" spans="1:7" ht="45" customHeight="1" thickBot="1">
      <c r="A45" s="121">
        <v>33</v>
      </c>
      <c r="B45" s="123" t="s">
        <v>80</v>
      </c>
      <c r="C45" s="122" t="s">
        <v>341</v>
      </c>
      <c r="D45" s="123" t="s">
        <v>87</v>
      </c>
      <c r="E45" s="124">
        <f>6575+993+167-1403*0.2</f>
        <v>7454</v>
      </c>
      <c r="F45" s="145"/>
      <c r="G45" s="125">
        <f t="shared" ref="G45" si="5">ROUND(E45*F45,2)</f>
        <v>0</v>
      </c>
    </row>
    <row r="46" spans="1:7" s="4" customFormat="1" ht="24.95" customHeight="1" thickTop="1" thickBot="1">
      <c r="A46" s="179"/>
      <c r="B46" s="180"/>
      <c r="C46" s="91" t="s">
        <v>36</v>
      </c>
      <c r="D46" s="92"/>
      <c r="E46" s="181"/>
      <c r="F46" s="182"/>
      <c r="G46" s="183">
        <f>SUM(G43:G45)</f>
        <v>0</v>
      </c>
    </row>
    <row r="47" spans="1:7" s="4" customFormat="1" ht="24.95" customHeight="1" thickTop="1" thickBot="1">
      <c r="A47" s="184"/>
      <c r="B47" s="32"/>
      <c r="C47" s="308" t="s">
        <v>89</v>
      </c>
      <c r="D47" s="32"/>
      <c r="E47" s="33"/>
      <c r="F47" s="185"/>
      <c r="G47" s="186"/>
    </row>
    <row r="48" spans="1:7" ht="35.1" customHeight="1" thickTop="1" thickBot="1">
      <c r="A48" s="328">
        <v>34</v>
      </c>
      <c r="B48" s="329" t="s">
        <v>83</v>
      </c>
      <c r="C48" s="330" t="s">
        <v>130</v>
      </c>
      <c r="D48" s="331" t="s">
        <v>18</v>
      </c>
      <c r="E48" s="332">
        <v>4088</v>
      </c>
      <c r="F48" s="333"/>
      <c r="G48" s="334">
        <f>ROUND(E48*F48,2)</f>
        <v>0</v>
      </c>
    </row>
    <row r="49" spans="1:7" s="4" customFormat="1" ht="24.95" customHeight="1" thickTop="1" thickBot="1">
      <c r="A49" s="179"/>
      <c r="B49" s="180"/>
      <c r="C49" s="91" t="s">
        <v>90</v>
      </c>
      <c r="D49" s="92"/>
      <c r="E49" s="181"/>
      <c r="F49" s="182"/>
      <c r="G49" s="183">
        <f>SUM(G48)</f>
        <v>0</v>
      </c>
    </row>
    <row r="50" spans="1:7" ht="24.95" customHeight="1" thickTop="1" thickBot="1">
      <c r="A50" s="184"/>
      <c r="B50" s="32"/>
      <c r="C50" s="308" t="s">
        <v>49</v>
      </c>
      <c r="D50" s="32"/>
      <c r="E50" s="33"/>
      <c r="F50" s="185"/>
      <c r="G50" s="186"/>
    </row>
    <row r="51" spans="1:7" ht="35.1" customHeight="1" thickTop="1">
      <c r="A51" s="173">
        <v>35</v>
      </c>
      <c r="B51" s="174" t="s">
        <v>84</v>
      </c>
      <c r="C51" s="335" t="s">
        <v>354</v>
      </c>
      <c r="D51" s="174" t="s">
        <v>18</v>
      </c>
      <c r="E51" s="176">
        <v>168</v>
      </c>
      <c r="F51" s="177"/>
      <c r="G51" s="178">
        <f>ROUND(E51*F51,2)</f>
        <v>0</v>
      </c>
    </row>
    <row r="52" spans="1:7" ht="35.1" customHeight="1">
      <c r="A52" s="173">
        <v>35</v>
      </c>
      <c r="B52" s="174" t="s">
        <v>84</v>
      </c>
      <c r="C52" s="335" t="s">
        <v>355</v>
      </c>
      <c r="D52" s="174" t="s">
        <v>18</v>
      </c>
      <c r="E52" s="176">
        <v>50</v>
      </c>
      <c r="F52" s="177"/>
      <c r="G52" s="178">
        <f>ROUND(E52*F52,2)</f>
        <v>0</v>
      </c>
    </row>
    <row r="53" spans="1:7" ht="35.1" customHeight="1">
      <c r="A53" s="121">
        <v>36</v>
      </c>
      <c r="B53" s="123" t="s">
        <v>48</v>
      </c>
      <c r="C53" s="122" t="s">
        <v>85</v>
      </c>
      <c r="D53" s="123" t="s">
        <v>27</v>
      </c>
      <c r="E53" s="124">
        <v>15</v>
      </c>
      <c r="F53" s="145"/>
      <c r="G53" s="125">
        <f t="shared" ref="G53:G54" si="6">ROUND(E53*F53,2)</f>
        <v>0</v>
      </c>
    </row>
    <row r="54" spans="1:7" ht="35.1" customHeight="1" thickBot="1">
      <c r="A54" s="121">
        <v>37</v>
      </c>
      <c r="B54" s="123" t="s">
        <v>58</v>
      </c>
      <c r="C54" s="122" t="s">
        <v>127</v>
      </c>
      <c r="D54" s="123" t="s">
        <v>27</v>
      </c>
      <c r="E54" s="124">
        <v>22</v>
      </c>
      <c r="F54" s="145"/>
      <c r="G54" s="125">
        <f t="shared" si="6"/>
        <v>0</v>
      </c>
    </row>
    <row r="55" spans="1:7" ht="24.95" customHeight="1" thickTop="1" thickBot="1">
      <c r="A55" s="179"/>
      <c r="B55" s="180"/>
      <c r="C55" s="91" t="s">
        <v>50</v>
      </c>
      <c r="D55" s="92"/>
      <c r="E55" s="181"/>
      <c r="F55" s="182"/>
      <c r="G55" s="183">
        <f>SUM(G51:G54)</f>
        <v>0</v>
      </c>
    </row>
    <row r="56" spans="1:7" ht="24.95" customHeight="1" thickTop="1" thickBot="1">
      <c r="A56" s="184"/>
      <c r="B56" s="32"/>
      <c r="C56" s="308" t="s">
        <v>31</v>
      </c>
      <c r="D56" s="32"/>
      <c r="E56" s="33"/>
      <c r="F56" s="185"/>
      <c r="G56" s="186"/>
    </row>
    <row r="57" spans="1:7" ht="45" customHeight="1" thickTop="1">
      <c r="A57" s="173">
        <v>38</v>
      </c>
      <c r="B57" s="298" t="s">
        <v>108</v>
      </c>
      <c r="C57" s="175" t="s">
        <v>121</v>
      </c>
      <c r="D57" s="174" t="s">
        <v>44</v>
      </c>
      <c r="E57" s="176">
        <f>1403+391</f>
        <v>1794</v>
      </c>
      <c r="F57" s="177"/>
      <c r="G57" s="178">
        <f t="shared" ref="G57:G59" si="7">ROUND(E57*F57,2)</f>
        <v>0</v>
      </c>
    </row>
    <row r="58" spans="1:7" ht="60" customHeight="1">
      <c r="A58" s="121">
        <v>39</v>
      </c>
      <c r="B58" s="320" t="s">
        <v>108</v>
      </c>
      <c r="C58" s="122" t="s">
        <v>342</v>
      </c>
      <c r="D58" s="123" t="s">
        <v>44</v>
      </c>
      <c r="E58" s="124">
        <v>109</v>
      </c>
      <c r="F58" s="145"/>
      <c r="G58" s="125">
        <f t="shared" si="7"/>
        <v>0</v>
      </c>
    </row>
    <row r="59" spans="1:7" ht="35.1" customHeight="1">
      <c r="A59" s="121">
        <v>40</v>
      </c>
      <c r="B59" s="123" t="s">
        <v>53</v>
      </c>
      <c r="C59" s="122" t="s">
        <v>122</v>
      </c>
      <c r="D59" s="123" t="s">
        <v>44</v>
      </c>
      <c r="E59" s="124">
        <v>1590</v>
      </c>
      <c r="F59" s="145"/>
      <c r="G59" s="125">
        <f t="shared" si="7"/>
        <v>0</v>
      </c>
    </row>
    <row r="60" spans="1:7" s="188" customFormat="1" ht="35.1" customHeight="1" thickBot="1">
      <c r="A60" s="321">
        <v>41</v>
      </c>
      <c r="B60" s="322" t="s">
        <v>120</v>
      </c>
      <c r="C60" s="323" t="s">
        <v>123</v>
      </c>
      <c r="D60" s="324" t="s">
        <v>107</v>
      </c>
      <c r="E60" s="325">
        <f>1403+293</f>
        <v>1696</v>
      </c>
      <c r="F60" s="326"/>
      <c r="G60" s="327">
        <f>ROUND($F60*E60,2)</f>
        <v>0</v>
      </c>
    </row>
    <row r="61" spans="1:7" s="4" customFormat="1" ht="24.95" customHeight="1" thickTop="1" thickBot="1">
      <c r="A61" s="179"/>
      <c r="B61" s="180"/>
      <c r="C61" s="91" t="s">
        <v>38</v>
      </c>
      <c r="D61" s="92"/>
      <c r="E61" s="181"/>
      <c r="F61" s="182"/>
      <c r="G61" s="183">
        <f>SUM(G57:G60)</f>
        <v>0</v>
      </c>
    </row>
    <row r="62" spans="1:7" ht="24.95" customHeight="1" thickTop="1" thickBot="1">
      <c r="A62" s="290"/>
      <c r="B62" s="291"/>
      <c r="C62" s="376" t="s">
        <v>312</v>
      </c>
      <c r="D62" s="376"/>
      <c r="E62" s="376"/>
      <c r="F62" s="376"/>
      <c r="G62" s="342"/>
    </row>
    <row r="63" spans="1:7" s="296" customFormat="1" ht="30" customHeight="1" thickTop="1">
      <c r="A63" s="196">
        <v>42</v>
      </c>
      <c r="B63" s="174" t="s">
        <v>37</v>
      </c>
      <c r="C63" s="175" t="s">
        <v>125</v>
      </c>
      <c r="D63" s="174" t="s">
        <v>87</v>
      </c>
      <c r="E63" s="204">
        <v>81</v>
      </c>
      <c r="F63" s="177"/>
      <c r="G63" s="178">
        <f t="shared" ref="G63" si="8">ROUND(E63*F63,2)</f>
        <v>0</v>
      </c>
    </row>
    <row r="64" spans="1:7" s="296" customFormat="1" ht="45" customHeight="1">
      <c r="A64" s="300">
        <v>43</v>
      </c>
      <c r="B64" s="265" t="s">
        <v>37</v>
      </c>
      <c r="C64" s="301" t="s">
        <v>344</v>
      </c>
      <c r="D64" s="191" t="s">
        <v>18</v>
      </c>
      <c r="E64" s="124">
        <v>41</v>
      </c>
      <c r="F64" s="151"/>
      <c r="G64" s="125">
        <f t="shared" ref="G64:G66" si="9">ROUND($F64*E64,2)</f>
        <v>0</v>
      </c>
    </row>
    <row r="65" spans="1:7" s="296" customFormat="1" ht="45" customHeight="1">
      <c r="A65" s="300">
        <v>44</v>
      </c>
      <c r="B65" s="265" t="s">
        <v>37</v>
      </c>
      <c r="C65" s="301" t="s">
        <v>345</v>
      </c>
      <c r="D65" s="265" t="s">
        <v>107</v>
      </c>
      <c r="E65" s="124">
        <v>17</v>
      </c>
      <c r="F65" s="151"/>
      <c r="G65" s="125">
        <f t="shared" si="9"/>
        <v>0</v>
      </c>
    </row>
    <row r="66" spans="1:7" s="296" customFormat="1" ht="45" customHeight="1">
      <c r="A66" s="300">
        <v>45</v>
      </c>
      <c r="B66" s="265" t="s">
        <v>37</v>
      </c>
      <c r="C66" s="301" t="s">
        <v>313</v>
      </c>
      <c r="D66" s="265" t="s">
        <v>43</v>
      </c>
      <c r="E66" s="124">
        <v>8</v>
      </c>
      <c r="F66" s="151"/>
      <c r="G66" s="125">
        <f t="shared" si="9"/>
        <v>0</v>
      </c>
    </row>
    <row r="67" spans="1:7" s="297" customFormat="1" ht="35.1" customHeight="1">
      <c r="A67" s="302">
        <v>46</v>
      </c>
      <c r="B67" s="265" t="s">
        <v>314</v>
      </c>
      <c r="C67" s="301" t="s">
        <v>315</v>
      </c>
      <c r="D67" s="191" t="s">
        <v>18</v>
      </c>
      <c r="E67" s="299">
        <f>41+81</f>
        <v>122</v>
      </c>
      <c r="F67" s="151"/>
      <c r="G67" s="189">
        <f t="shared" ref="G67:G68" si="10">ROUND($F67*E67,2)</f>
        <v>0</v>
      </c>
    </row>
    <row r="68" spans="1:7" s="297" customFormat="1" ht="45" customHeight="1">
      <c r="A68" s="197">
        <v>47</v>
      </c>
      <c r="B68" s="190" t="s">
        <v>316</v>
      </c>
      <c r="C68" s="192" t="s">
        <v>343</v>
      </c>
      <c r="D68" s="191" t="s">
        <v>18</v>
      </c>
      <c r="E68" s="299">
        <f>41+81</f>
        <v>122</v>
      </c>
      <c r="F68" s="151"/>
      <c r="G68" s="189">
        <f t="shared" si="10"/>
        <v>0</v>
      </c>
    </row>
    <row r="69" spans="1:7" ht="35.1" customHeight="1">
      <c r="A69" s="121">
        <v>48</v>
      </c>
      <c r="B69" s="123" t="s">
        <v>79</v>
      </c>
      <c r="C69" s="122" t="s">
        <v>323</v>
      </c>
      <c r="D69" s="123" t="s">
        <v>18</v>
      </c>
      <c r="E69" s="124">
        <v>81</v>
      </c>
      <c r="F69" s="145"/>
      <c r="G69" s="125">
        <f t="shared" ref="G69:G71" si="11">ROUND(E69*F69,2)</f>
        <v>0</v>
      </c>
    </row>
    <row r="70" spans="1:7" ht="35.1" customHeight="1">
      <c r="A70" s="121">
        <v>49</v>
      </c>
      <c r="B70" s="123" t="s">
        <v>58</v>
      </c>
      <c r="C70" s="122" t="s">
        <v>322</v>
      </c>
      <c r="D70" s="123" t="s">
        <v>18</v>
      </c>
      <c r="E70" s="124">
        <v>81</v>
      </c>
      <c r="F70" s="145"/>
      <c r="G70" s="125">
        <f t="shared" si="11"/>
        <v>0</v>
      </c>
    </row>
    <row r="71" spans="1:7" ht="35.1" customHeight="1">
      <c r="A71" s="121">
        <v>50</v>
      </c>
      <c r="B71" s="123" t="s">
        <v>81</v>
      </c>
      <c r="C71" s="122" t="s">
        <v>321</v>
      </c>
      <c r="D71" s="123" t="s">
        <v>87</v>
      </c>
      <c r="E71" s="124">
        <v>81</v>
      </c>
      <c r="F71" s="145"/>
      <c r="G71" s="125">
        <f t="shared" si="11"/>
        <v>0</v>
      </c>
    </row>
    <row r="72" spans="1:7" s="297" customFormat="1" ht="54.95" customHeight="1">
      <c r="A72" s="121">
        <v>51</v>
      </c>
      <c r="B72" s="123" t="s">
        <v>82</v>
      </c>
      <c r="C72" s="303" t="s">
        <v>324</v>
      </c>
      <c r="D72" s="123" t="s">
        <v>18</v>
      </c>
      <c r="E72" s="124">
        <v>81</v>
      </c>
      <c r="F72" s="145"/>
      <c r="G72" s="189">
        <f>ROUND($F72*E72,2)</f>
        <v>0</v>
      </c>
    </row>
    <row r="73" spans="1:7" s="297" customFormat="1" ht="54.95" customHeight="1">
      <c r="A73" s="121">
        <v>52</v>
      </c>
      <c r="B73" s="123" t="s">
        <v>82</v>
      </c>
      <c r="C73" s="303" t="s">
        <v>325</v>
      </c>
      <c r="D73" s="123" t="s">
        <v>18</v>
      </c>
      <c r="E73" s="124">
        <v>41</v>
      </c>
      <c r="F73" s="145"/>
      <c r="G73" s="189">
        <f t="shared" ref="G73" si="12">ROUND($F73*E73,2)</f>
        <v>0</v>
      </c>
    </row>
    <row r="74" spans="1:7" s="296" customFormat="1" ht="45" customHeight="1">
      <c r="A74" s="197">
        <v>53</v>
      </c>
      <c r="B74" s="190" t="s">
        <v>108</v>
      </c>
      <c r="C74" s="304" t="s">
        <v>317</v>
      </c>
      <c r="D74" s="305" t="s">
        <v>107</v>
      </c>
      <c r="E74" s="306">
        <v>17</v>
      </c>
      <c r="F74" s="307"/>
      <c r="G74" s="189">
        <f t="shared" ref="G74" si="13">ROUND($F74*E74,2)</f>
        <v>0</v>
      </c>
    </row>
    <row r="75" spans="1:7" s="296" customFormat="1" ht="45" customHeight="1">
      <c r="A75" s="197">
        <v>54</v>
      </c>
      <c r="B75" s="190" t="s">
        <v>53</v>
      </c>
      <c r="C75" s="192" t="s">
        <v>318</v>
      </c>
      <c r="D75" s="191" t="s">
        <v>107</v>
      </c>
      <c r="E75" s="299">
        <v>12</v>
      </c>
      <c r="F75" s="151"/>
      <c r="G75" s="189">
        <f>ROUND($F75*E75,2)</f>
        <v>0</v>
      </c>
    </row>
    <row r="76" spans="1:7" s="296" customFormat="1" ht="45" customHeight="1">
      <c r="A76" s="197">
        <v>55</v>
      </c>
      <c r="B76" s="190" t="s">
        <v>120</v>
      </c>
      <c r="C76" s="192" t="s">
        <v>326</v>
      </c>
      <c r="D76" s="191" t="s">
        <v>107</v>
      </c>
      <c r="E76" s="299">
        <v>17</v>
      </c>
      <c r="F76" s="151"/>
      <c r="G76" s="189">
        <f>ROUND($F76*E76,2)</f>
        <v>0</v>
      </c>
    </row>
    <row r="77" spans="1:7" s="297" customFormat="1" ht="35.1" customHeight="1" thickBot="1">
      <c r="A77" s="321">
        <v>56</v>
      </c>
      <c r="B77" s="322" t="s">
        <v>319</v>
      </c>
      <c r="C77" s="323" t="s">
        <v>327</v>
      </c>
      <c r="D77" s="324" t="s">
        <v>18</v>
      </c>
      <c r="E77" s="325">
        <v>49</v>
      </c>
      <c r="F77" s="326"/>
      <c r="G77" s="327">
        <f>ROUND($F77*E77,2)</f>
        <v>0</v>
      </c>
    </row>
    <row r="78" spans="1:7" s="4" customFormat="1" ht="24.95" customHeight="1" thickTop="1" thickBot="1">
      <c r="A78" s="292"/>
      <c r="B78" s="293"/>
      <c r="C78" s="377" t="s">
        <v>320</v>
      </c>
      <c r="D78" s="377"/>
      <c r="E78" s="377"/>
      <c r="F78" s="294"/>
      <c r="G78" s="295">
        <f>SUM(G63:G77)</f>
        <v>0</v>
      </c>
    </row>
    <row r="79" spans="1:7" ht="24.95" customHeight="1" thickTop="1" thickBot="1">
      <c r="A79" s="184"/>
      <c r="B79" s="32"/>
      <c r="C79" s="308" t="s">
        <v>101</v>
      </c>
      <c r="D79" s="32"/>
      <c r="E79" s="33"/>
      <c r="F79" s="185"/>
      <c r="G79" s="186"/>
    </row>
    <row r="80" spans="1:7" ht="24.95" customHeight="1" thickTop="1">
      <c r="A80" s="173">
        <v>57</v>
      </c>
      <c r="B80" s="174"/>
      <c r="C80" s="175" t="s">
        <v>103</v>
      </c>
      <c r="D80" s="174" t="s">
        <v>45</v>
      </c>
      <c r="E80" s="176">
        <v>1</v>
      </c>
      <c r="F80" s="177"/>
      <c r="G80" s="178">
        <f t="shared" ref="G80:G82" si="14">ROUND(E80*F80,2)</f>
        <v>0</v>
      </c>
    </row>
    <row r="81" spans="1:7" ht="24.95" customHeight="1">
      <c r="A81" s="121">
        <v>58</v>
      </c>
      <c r="B81" s="123"/>
      <c r="C81" s="122" t="s">
        <v>104</v>
      </c>
      <c r="D81" s="123" t="s">
        <v>45</v>
      </c>
      <c r="E81" s="124">
        <v>1</v>
      </c>
      <c r="F81" s="145"/>
      <c r="G81" s="125">
        <f t="shared" si="14"/>
        <v>0</v>
      </c>
    </row>
    <row r="82" spans="1:7" ht="24.95" customHeight="1" thickBot="1">
      <c r="A82" s="126">
        <v>59</v>
      </c>
      <c r="B82" s="127"/>
      <c r="C82" s="128" t="s">
        <v>105</v>
      </c>
      <c r="D82" s="127" t="s">
        <v>45</v>
      </c>
      <c r="E82" s="129">
        <v>1</v>
      </c>
      <c r="F82" s="146"/>
      <c r="G82" s="130">
        <f t="shared" si="14"/>
        <v>0</v>
      </c>
    </row>
    <row r="83" spans="1:7" s="4" customFormat="1" ht="30" customHeight="1" thickTop="1" thickBot="1">
      <c r="A83" s="108"/>
      <c r="B83" s="118"/>
      <c r="C83" s="109" t="s">
        <v>102</v>
      </c>
      <c r="D83" s="110"/>
      <c r="E83" s="111"/>
      <c r="F83" s="140"/>
      <c r="G83" s="112">
        <f>SUM(G80:G82)</f>
        <v>0</v>
      </c>
    </row>
    <row r="84" spans="1:7" s="4" customFormat="1" ht="35.1" customHeight="1" thickTop="1" thickBot="1">
      <c r="A84" s="113"/>
      <c r="B84" s="114"/>
      <c r="C84" s="115" t="s">
        <v>96</v>
      </c>
      <c r="D84" s="114"/>
      <c r="E84" s="116" t="s">
        <v>94</v>
      </c>
      <c r="F84" s="147"/>
      <c r="G84" s="310">
        <f>G61+G55+G49+G46+G41+G29+G20+G83+G78</f>
        <v>0</v>
      </c>
    </row>
    <row r="85" spans="1:7" ht="18" customHeight="1" thickTop="1"/>
    <row r="86" spans="1:7" s="1" customFormat="1" ht="25.5" customHeight="1" thickBot="1">
      <c r="A86" s="373" t="s">
        <v>91</v>
      </c>
      <c r="B86" s="373"/>
      <c r="C86" s="373"/>
      <c r="D86" s="373"/>
      <c r="E86" s="373"/>
      <c r="F86" s="373"/>
      <c r="G86" s="373"/>
    </row>
    <row r="87" spans="1:7" ht="39.950000000000003" customHeight="1" thickTop="1">
      <c r="A87" s="65" t="s">
        <v>1</v>
      </c>
      <c r="B87" s="34" t="s">
        <v>97</v>
      </c>
      <c r="C87" s="66" t="s">
        <v>3</v>
      </c>
      <c r="D87" s="34" t="s">
        <v>14</v>
      </c>
      <c r="E87" s="67" t="s">
        <v>13</v>
      </c>
      <c r="F87" s="68" t="s">
        <v>20</v>
      </c>
      <c r="G87" s="69" t="s">
        <v>25</v>
      </c>
    </row>
    <row r="88" spans="1:7" s="55" customFormat="1" ht="20.100000000000001" customHeight="1" thickBot="1">
      <c r="A88" s="117">
        <v>1</v>
      </c>
      <c r="B88" s="53">
        <v>2</v>
      </c>
      <c r="C88" s="54">
        <v>3</v>
      </c>
      <c r="D88" s="54">
        <v>4</v>
      </c>
      <c r="E88" s="54">
        <v>5</v>
      </c>
      <c r="F88" s="54">
        <v>6</v>
      </c>
      <c r="G88" s="100">
        <v>7</v>
      </c>
    </row>
    <row r="89" spans="1:7" s="55" customFormat="1" ht="24.95" customHeight="1" thickTop="1" thickBot="1">
      <c r="A89" s="119"/>
      <c r="B89" s="75"/>
      <c r="C89" s="76" t="s">
        <v>129</v>
      </c>
      <c r="D89" s="77"/>
      <c r="E89" s="78"/>
      <c r="F89" s="79"/>
      <c r="G89" s="120"/>
    </row>
    <row r="90" spans="1:7" s="210" customFormat="1" ht="30" customHeight="1" thickTop="1">
      <c r="A90" s="207">
        <v>1</v>
      </c>
      <c r="B90" s="208" t="s">
        <v>111</v>
      </c>
      <c r="C90" s="209" t="s">
        <v>117</v>
      </c>
      <c r="D90" s="208" t="s">
        <v>109</v>
      </c>
      <c r="E90" s="273">
        <v>303</v>
      </c>
      <c r="F90" s="274"/>
      <c r="G90" s="148">
        <f t="shared" ref="G90:G101" si="15">ROUND(E90*F90,2)</f>
        <v>0</v>
      </c>
    </row>
    <row r="91" spans="1:7" s="210" customFormat="1" ht="30" customHeight="1">
      <c r="A91" s="211">
        <v>2</v>
      </c>
      <c r="B91" s="212" t="s">
        <v>111</v>
      </c>
      <c r="C91" s="213" t="s">
        <v>119</v>
      </c>
      <c r="D91" s="212" t="s">
        <v>44</v>
      </c>
      <c r="E91" s="275">
        <v>606</v>
      </c>
      <c r="F91" s="276"/>
      <c r="G91" s="149">
        <f t="shared" si="15"/>
        <v>0</v>
      </c>
    </row>
    <row r="92" spans="1:7" s="210" customFormat="1" ht="30" customHeight="1">
      <c r="A92" s="211">
        <v>3</v>
      </c>
      <c r="B92" s="212" t="s">
        <v>111</v>
      </c>
      <c r="C92" s="213" t="s">
        <v>118</v>
      </c>
      <c r="D92" s="212" t="s">
        <v>43</v>
      </c>
      <c r="E92" s="275">
        <v>227</v>
      </c>
      <c r="F92" s="276"/>
      <c r="G92" s="149">
        <f t="shared" si="15"/>
        <v>0</v>
      </c>
    </row>
    <row r="93" spans="1:7" s="210" customFormat="1" ht="30" customHeight="1">
      <c r="A93" s="211">
        <v>4</v>
      </c>
      <c r="B93" s="212" t="s">
        <v>111</v>
      </c>
      <c r="C93" s="213" t="s">
        <v>360</v>
      </c>
      <c r="D93" s="212" t="s">
        <v>44</v>
      </c>
      <c r="E93" s="275">
        <v>55</v>
      </c>
      <c r="F93" s="276"/>
      <c r="G93" s="149">
        <f t="shared" si="15"/>
        <v>0</v>
      </c>
    </row>
    <row r="94" spans="1:7" s="210" customFormat="1" ht="30" customHeight="1">
      <c r="A94" s="211">
        <v>5</v>
      </c>
      <c r="B94" s="212" t="s">
        <v>111</v>
      </c>
      <c r="C94" s="213" t="s">
        <v>116</v>
      </c>
      <c r="D94" s="212" t="s">
        <v>86</v>
      </c>
      <c r="E94" s="275">
        <v>22</v>
      </c>
      <c r="F94" s="276"/>
      <c r="G94" s="149">
        <f t="shared" si="15"/>
        <v>0</v>
      </c>
    </row>
    <row r="95" spans="1:7" s="210" customFormat="1" ht="30" customHeight="1">
      <c r="A95" s="211">
        <v>6</v>
      </c>
      <c r="B95" s="212" t="s">
        <v>111</v>
      </c>
      <c r="C95" s="213" t="s">
        <v>115</v>
      </c>
      <c r="D95" s="212" t="s">
        <v>27</v>
      </c>
      <c r="E95" s="275">
        <v>0</v>
      </c>
      <c r="F95" s="276"/>
      <c r="G95" s="149">
        <f t="shared" si="15"/>
        <v>0</v>
      </c>
    </row>
    <row r="96" spans="1:7" s="210" customFormat="1" ht="30" customHeight="1">
      <c r="A96" s="211">
        <v>7</v>
      </c>
      <c r="B96" s="212" t="s">
        <v>111</v>
      </c>
      <c r="C96" s="213" t="s">
        <v>114</v>
      </c>
      <c r="D96" s="212" t="s">
        <v>44</v>
      </c>
      <c r="E96" s="275">
        <v>55</v>
      </c>
      <c r="F96" s="276"/>
      <c r="G96" s="149">
        <f t="shared" si="15"/>
        <v>0</v>
      </c>
    </row>
    <row r="97" spans="1:7" s="210" customFormat="1" ht="30" customHeight="1">
      <c r="A97" s="211">
        <v>8</v>
      </c>
      <c r="B97" s="212" t="s">
        <v>111</v>
      </c>
      <c r="C97" s="213" t="s">
        <v>113</v>
      </c>
      <c r="D97" s="212" t="s">
        <v>44</v>
      </c>
      <c r="E97" s="275">
        <v>989</v>
      </c>
      <c r="F97" s="276"/>
      <c r="G97" s="149">
        <f t="shared" si="15"/>
        <v>0</v>
      </c>
    </row>
    <row r="98" spans="1:7" s="210" customFormat="1" ht="30" customHeight="1">
      <c r="A98" s="211">
        <v>9</v>
      </c>
      <c r="B98" s="212" t="s">
        <v>111</v>
      </c>
      <c r="C98" s="213" t="s">
        <v>128</v>
      </c>
      <c r="D98" s="212" t="s">
        <v>47</v>
      </c>
      <c r="E98" s="275">
        <v>21</v>
      </c>
      <c r="F98" s="276"/>
      <c r="G98" s="149">
        <f t="shared" si="15"/>
        <v>0</v>
      </c>
    </row>
    <row r="99" spans="1:7" s="210" customFormat="1" ht="30" customHeight="1">
      <c r="A99" s="211">
        <v>10</v>
      </c>
      <c r="B99" s="212" t="s">
        <v>111</v>
      </c>
      <c r="C99" s="213" t="s">
        <v>112</v>
      </c>
      <c r="D99" s="212" t="s">
        <v>47</v>
      </c>
      <c r="E99" s="275">
        <v>21</v>
      </c>
      <c r="F99" s="276"/>
      <c r="G99" s="149">
        <f t="shared" si="15"/>
        <v>0</v>
      </c>
    </row>
    <row r="100" spans="1:7" s="210" customFormat="1" ht="30" customHeight="1">
      <c r="A100" s="211">
        <v>11</v>
      </c>
      <c r="B100" s="212" t="s">
        <v>111</v>
      </c>
      <c r="C100" s="213" t="s">
        <v>361</v>
      </c>
      <c r="D100" s="212" t="s">
        <v>47</v>
      </c>
      <c r="E100" s="275">
        <v>17</v>
      </c>
      <c r="F100" s="276"/>
      <c r="G100" s="149">
        <f t="shared" si="15"/>
        <v>0</v>
      </c>
    </row>
    <row r="101" spans="1:7" s="210" customFormat="1" ht="30" customHeight="1">
      <c r="A101" s="353">
        <v>12</v>
      </c>
      <c r="B101" s="212" t="s">
        <v>111</v>
      </c>
      <c r="C101" s="213" t="s">
        <v>362</v>
      </c>
      <c r="D101" s="262" t="s">
        <v>47</v>
      </c>
      <c r="E101" s="354">
        <v>4</v>
      </c>
      <c r="F101" s="355"/>
      <c r="G101" s="247">
        <f t="shared" si="15"/>
        <v>0</v>
      </c>
    </row>
    <row r="102" spans="1:7" s="210" customFormat="1" ht="30" customHeight="1" thickBot="1">
      <c r="A102" s="353">
        <v>13</v>
      </c>
      <c r="B102" s="215" t="s">
        <v>111</v>
      </c>
      <c r="C102" s="216" t="s">
        <v>110</v>
      </c>
      <c r="D102" s="215" t="s">
        <v>47</v>
      </c>
      <c r="E102" s="277">
        <v>2</v>
      </c>
      <c r="F102" s="355"/>
      <c r="G102" s="247">
        <v>0</v>
      </c>
    </row>
    <row r="103" spans="1:7" s="210" customFormat="1" ht="30" customHeight="1" thickTop="1" thickBot="1">
      <c r="A103" s="214">
        <v>14</v>
      </c>
      <c r="B103" s="215" t="s">
        <v>111</v>
      </c>
      <c r="C103" s="216" t="s">
        <v>363</v>
      </c>
      <c r="D103" s="215" t="s">
        <v>44</v>
      </c>
      <c r="E103" s="277">
        <v>20</v>
      </c>
      <c r="F103" s="278"/>
      <c r="G103" s="150">
        <f>ROUND(E103*F103,2)</f>
        <v>0</v>
      </c>
    </row>
    <row r="104" spans="1:7" s="4" customFormat="1" ht="35.1" customHeight="1" thickTop="1" thickBot="1">
      <c r="A104" s="198"/>
      <c r="B104" s="199"/>
      <c r="C104" s="200" t="s">
        <v>95</v>
      </c>
      <c r="D104" s="199"/>
      <c r="E104" s="201" t="s">
        <v>94</v>
      </c>
      <c r="F104" s="202"/>
      <c r="G104" s="311">
        <f>SUM(G90:G103)</f>
        <v>0</v>
      </c>
    </row>
    <row r="105" spans="1:7" s="30" customFormat="1" ht="18" customHeight="1" thickTop="1">
      <c r="A105" s="44"/>
      <c r="B105" s="44"/>
      <c r="C105" s="61"/>
      <c r="D105" s="62"/>
      <c r="E105" s="63"/>
      <c r="F105" s="64"/>
      <c r="G105" s="63"/>
    </row>
    <row r="106" spans="1:7" s="1" customFormat="1" ht="25.5" customHeight="1" thickBot="1">
      <c r="A106" s="373" t="s">
        <v>92</v>
      </c>
      <c r="B106" s="373"/>
      <c r="C106" s="373"/>
      <c r="D106" s="373"/>
      <c r="E106" s="373"/>
      <c r="F106" s="373"/>
      <c r="G106" s="373"/>
    </row>
    <row r="107" spans="1:7" ht="39.950000000000003" customHeight="1" thickTop="1">
      <c r="A107" s="65" t="s">
        <v>1</v>
      </c>
      <c r="B107" s="34" t="s">
        <v>97</v>
      </c>
      <c r="C107" s="66" t="s">
        <v>3</v>
      </c>
      <c r="D107" s="34" t="s">
        <v>14</v>
      </c>
      <c r="E107" s="67" t="s">
        <v>13</v>
      </c>
      <c r="F107" s="68" t="s">
        <v>20</v>
      </c>
      <c r="G107" s="69" t="s">
        <v>25</v>
      </c>
    </row>
    <row r="108" spans="1:7" s="55" customFormat="1" ht="20.100000000000001" customHeight="1" thickBot="1">
      <c r="A108" s="70">
        <v>1</v>
      </c>
      <c r="B108" s="71">
        <v>2</v>
      </c>
      <c r="C108" s="72">
        <v>3</v>
      </c>
      <c r="D108" s="72">
        <v>4</v>
      </c>
      <c r="E108" s="72">
        <v>5</v>
      </c>
      <c r="F108" s="72">
        <v>6</v>
      </c>
      <c r="G108" s="73">
        <v>7</v>
      </c>
    </row>
    <row r="109" spans="1:7" s="30" customFormat="1" ht="30" customHeight="1" thickTop="1" thickBot="1">
      <c r="A109" s="254" t="s">
        <v>149</v>
      </c>
      <c r="B109" s="255" t="s">
        <v>150</v>
      </c>
      <c r="C109" s="256" t="s">
        <v>151</v>
      </c>
      <c r="D109" s="257" t="s">
        <v>150</v>
      </c>
      <c r="E109" s="258"/>
      <c r="F109" s="259"/>
      <c r="G109" s="260"/>
    </row>
    <row r="110" spans="1:7" s="30" customFormat="1" ht="30" customHeight="1" thickTop="1" thickBot="1">
      <c r="A110" s="254" t="s">
        <v>152</v>
      </c>
      <c r="B110" s="255" t="s">
        <v>150</v>
      </c>
      <c r="C110" s="256" t="s">
        <v>153</v>
      </c>
      <c r="D110" s="257" t="s">
        <v>150</v>
      </c>
      <c r="E110" s="258"/>
      <c r="F110" s="259"/>
      <c r="G110" s="260"/>
    </row>
    <row r="111" spans="1:7" s="30" customFormat="1" ht="30" customHeight="1" thickTop="1" thickBot="1">
      <c r="A111" s="254" t="s">
        <v>154</v>
      </c>
      <c r="B111" s="255" t="s">
        <v>150</v>
      </c>
      <c r="C111" s="256" t="s">
        <v>155</v>
      </c>
      <c r="D111" s="257" t="s">
        <v>150</v>
      </c>
      <c r="E111" s="258"/>
      <c r="F111" s="259"/>
      <c r="G111" s="309">
        <f>SUM(G112:G131)</f>
        <v>0</v>
      </c>
    </row>
    <row r="112" spans="1:7" s="30" customFormat="1" ht="60" customHeight="1" thickTop="1">
      <c r="A112" s="248" t="s">
        <v>156</v>
      </c>
      <c r="B112" s="261" t="s">
        <v>218</v>
      </c>
      <c r="C112" s="249" t="s">
        <v>219</v>
      </c>
      <c r="D112" s="250" t="s">
        <v>18</v>
      </c>
      <c r="E112" s="251">
        <v>30</v>
      </c>
      <c r="F112" s="252"/>
      <c r="G112" s="253">
        <f t="shared" ref="G112:G131" si="16">ROUND(E112*F112,2)</f>
        <v>0</v>
      </c>
    </row>
    <row r="113" spans="1:7" s="30" customFormat="1" ht="60" customHeight="1">
      <c r="A113" s="133" t="s">
        <v>157</v>
      </c>
      <c r="B113" s="212" t="s">
        <v>220</v>
      </c>
      <c r="C113" s="138" t="s">
        <v>266</v>
      </c>
      <c r="D113" s="123" t="s">
        <v>87</v>
      </c>
      <c r="E113" s="153">
        <v>30</v>
      </c>
      <c r="F113" s="154"/>
      <c r="G113" s="149">
        <f t="shared" si="16"/>
        <v>0</v>
      </c>
    </row>
    <row r="114" spans="1:7" s="30" customFormat="1" ht="60" customHeight="1">
      <c r="A114" s="133" t="s">
        <v>158</v>
      </c>
      <c r="B114" s="212" t="s">
        <v>221</v>
      </c>
      <c r="C114" s="138" t="s">
        <v>267</v>
      </c>
      <c r="D114" s="212" t="s">
        <v>43</v>
      </c>
      <c r="E114" s="153">
        <v>1506.07</v>
      </c>
      <c r="F114" s="154"/>
      <c r="G114" s="149">
        <f t="shared" si="16"/>
        <v>0</v>
      </c>
    </row>
    <row r="115" spans="1:7" s="30" customFormat="1" ht="60" customHeight="1">
      <c r="A115" s="133" t="s">
        <v>159</v>
      </c>
      <c r="B115" s="212" t="s">
        <v>222</v>
      </c>
      <c r="C115" s="138" t="s">
        <v>268</v>
      </c>
      <c r="D115" s="212" t="s">
        <v>43</v>
      </c>
      <c r="E115" s="153">
        <v>593.02</v>
      </c>
      <c r="F115" s="154"/>
      <c r="G115" s="149">
        <f t="shared" si="16"/>
        <v>0</v>
      </c>
    </row>
    <row r="116" spans="1:7" s="30" customFormat="1" ht="50.1" customHeight="1">
      <c r="A116" s="133" t="s">
        <v>160</v>
      </c>
      <c r="B116" s="212" t="s">
        <v>223</v>
      </c>
      <c r="C116" s="138" t="s">
        <v>269</v>
      </c>
      <c r="D116" s="212" t="s">
        <v>43</v>
      </c>
      <c r="E116" s="153">
        <v>3652.21</v>
      </c>
      <c r="F116" s="154"/>
      <c r="G116" s="149">
        <f t="shared" si="16"/>
        <v>0</v>
      </c>
    </row>
    <row r="117" spans="1:7" s="30" customFormat="1" ht="50.1" customHeight="1">
      <c r="A117" s="133" t="s">
        <v>161</v>
      </c>
      <c r="B117" s="212" t="s">
        <v>224</v>
      </c>
      <c r="C117" s="138" t="s">
        <v>270</v>
      </c>
      <c r="D117" s="212" t="s">
        <v>43</v>
      </c>
      <c r="E117" s="153">
        <v>5158.28</v>
      </c>
      <c r="F117" s="154"/>
      <c r="G117" s="149">
        <f t="shared" si="16"/>
        <v>0</v>
      </c>
    </row>
    <row r="118" spans="1:7" s="30" customFormat="1" ht="50.1" customHeight="1">
      <c r="A118" s="133" t="s">
        <v>162</v>
      </c>
      <c r="B118" s="212" t="s">
        <v>224</v>
      </c>
      <c r="C118" s="138" t="s">
        <v>225</v>
      </c>
      <c r="D118" s="212" t="s">
        <v>43</v>
      </c>
      <c r="E118" s="153">
        <v>593.02</v>
      </c>
      <c r="F118" s="154"/>
      <c r="G118" s="149">
        <f t="shared" si="16"/>
        <v>0</v>
      </c>
    </row>
    <row r="119" spans="1:7" s="30" customFormat="1" ht="60" customHeight="1">
      <c r="A119" s="133" t="s">
        <v>163</v>
      </c>
      <c r="B119" s="212" t="s">
        <v>221</v>
      </c>
      <c r="C119" s="138" t="s">
        <v>271</v>
      </c>
      <c r="D119" s="212" t="s">
        <v>43</v>
      </c>
      <c r="E119" s="153">
        <v>913.05</v>
      </c>
      <c r="F119" s="154"/>
      <c r="G119" s="149">
        <f t="shared" si="16"/>
        <v>0</v>
      </c>
    </row>
    <row r="120" spans="1:7" s="30" customFormat="1" ht="60" customHeight="1">
      <c r="A120" s="133" t="s">
        <v>164</v>
      </c>
      <c r="B120" s="212" t="s">
        <v>226</v>
      </c>
      <c r="C120" s="138" t="s">
        <v>272</v>
      </c>
      <c r="D120" s="212" t="s">
        <v>43</v>
      </c>
      <c r="E120" s="153">
        <v>457.83</v>
      </c>
      <c r="F120" s="154"/>
      <c r="G120" s="149">
        <f t="shared" si="16"/>
        <v>0</v>
      </c>
    </row>
    <row r="121" spans="1:7" s="30" customFormat="1" ht="60" customHeight="1">
      <c r="A121" s="133" t="s">
        <v>165</v>
      </c>
      <c r="B121" s="212" t="s">
        <v>226</v>
      </c>
      <c r="C121" s="138" t="s">
        <v>265</v>
      </c>
      <c r="D121" s="212" t="s">
        <v>43</v>
      </c>
      <c r="E121" s="153">
        <v>1304.06</v>
      </c>
      <c r="F121" s="154"/>
      <c r="G121" s="149">
        <f t="shared" si="16"/>
        <v>0</v>
      </c>
    </row>
    <row r="122" spans="1:7" s="30" customFormat="1" ht="60" customHeight="1">
      <c r="A122" s="133" t="s">
        <v>166</v>
      </c>
      <c r="B122" s="212" t="s">
        <v>226</v>
      </c>
      <c r="C122" s="138" t="s">
        <v>273</v>
      </c>
      <c r="D122" s="212" t="s">
        <v>43</v>
      </c>
      <c r="E122" s="153">
        <v>63.02</v>
      </c>
      <c r="F122" s="154"/>
      <c r="G122" s="149">
        <f t="shared" si="16"/>
        <v>0</v>
      </c>
    </row>
    <row r="123" spans="1:7" s="30" customFormat="1" ht="60" customHeight="1">
      <c r="A123" s="133" t="s">
        <v>167</v>
      </c>
      <c r="B123" s="212" t="s">
        <v>226</v>
      </c>
      <c r="C123" s="138" t="s">
        <v>274</v>
      </c>
      <c r="D123" s="212" t="s">
        <v>43</v>
      </c>
      <c r="E123" s="153">
        <v>182.13</v>
      </c>
      <c r="F123" s="154"/>
      <c r="G123" s="149">
        <f t="shared" si="16"/>
        <v>0</v>
      </c>
    </row>
    <row r="124" spans="1:7" s="30" customFormat="1" ht="50.1" customHeight="1">
      <c r="A124" s="133" t="s">
        <v>168</v>
      </c>
      <c r="B124" s="212" t="s">
        <v>264</v>
      </c>
      <c r="C124" s="138" t="s">
        <v>275</v>
      </c>
      <c r="D124" s="212" t="s">
        <v>43</v>
      </c>
      <c r="E124" s="153">
        <v>8.3699999999999992</v>
      </c>
      <c r="F124" s="154"/>
      <c r="G124" s="149">
        <f t="shared" si="16"/>
        <v>0</v>
      </c>
    </row>
    <row r="125" spans="1:7" s="30" customFormat="1" ht="69.95" customHeight="1">
      <c r="A125" s="133" t="s">
        <v>169</v>
      </c>
      <c r="B125" s="212" t="s">
        <v>263</v>
      </c>
      <c r="C125" s="138" t="s">
        <v>276</v>
      </c>
      <c r="D125" s="212" t="s">
        <v>43</v>
      </c>
      <c r="E125" s="153">
        <v>2803.36</v>
      </c>
      <c r="F125" s="154"/>
      <c r="G125" s="149">
        <f t="shared" si="16"/>
        <v>0</v>
      </c>
    </row>
    <row r="126" spans="1:7" s="30" customFormat="1" ht="69.95" customHeight="1">
      <c r="A126" s="133" t="s">
        <v>170</v>
      </c>
      <c r="B126" s="212" t="s">
        <v>262</v>
      </c>
      <c r="C126" s="138" t="s">
        <v>277</v>
      </c>
      <c r="D126" s="212" t="s">
        <v>43</v>
      </c>
      <c r="E126" s="153">
        <v>347.86</v>
      </c>
      <c r="F126" s="154"/>
      <c r="G126" s="149">
        <f t="shared" si="16"/>
        <v>0</v>
      </c>
    </row>
    <row r="127" spans="1:7" s="30" customFormat="1" ht="50.1" customHeight="1">
      <c r="A127" s="133" t="s">
        <v>171</v>
      </c>
      <c r="B127" s="212" t="s">
        <v>261</v>
      </c>
      <c r="C127" s="138" t="s">
        <v>260</v>
      </c>
      <c r="D127" s="212" t="s">
        <v>43</v>
      </c>
      <c r="E127" s="153">
        <v>9</v>
      </c>
      <c r="F127" s="154"/>
      <c r="G127" s="149">
        <f t="shared" si="16"/>
        <v>0</v>
      </c>
    </row>
    <row r="128" spans="1:7" s="30" customFormat="1" ht="50.1" customHeight="1">
      <c r="A128" s="133" t="s">
        <v>172</v>
      </c>
      <c r="B128" s="212" t="s">
        <v>259</v>
      </c>
      <c r="C128" s="138" t="s">
        <v>258</v>
      </c>
      <c r="D128" s="84" t="s">
        <v>45</v>
      </c>
      <c r="E128" s="153">
        <v>5</v>
      </c>
      <c r="F128" s="154"/>
      <c r="G128" s="149">
        <f t="shared" si="16"/>
        <v>0</v>
      </c>
    </row>
    <row r="129" spans="1:7" s="30" customFormat="1" ht="60" customHeight="1">
      <c r="A129" s="133" t="s">
        <v>173</v>
      </c>
      <c r="B129" s="212" t="s">
        <v>257</v>
      </c>
      <c r="C129" s="138" t="s">
        <v>278</v>
      </c>
      <c r="D129" s="84" t="s">
        <v>45</v>
      </c>
      <c r="E129" s="153">
        <v>63</v>
      </c>
      <c r="F129" s="154"/>
      <c r="G129" s="149">
        <f t="shared" si="16"/>
        <v>0</v>
      </c>
    </row>
    <row r="130" spans="1:7" s="30" customFormat="1" ht="60" customHeight="1">
      <c r="A130" s="133" t="s">
        <v>174</v>
      </c>
      <c r="B130" s="212" t="s">
        <v>256</v>
      </c>
      <c r="C130" s="138" t="s">
        <v>255</v>
      </c>
      <c r="D130" s="84" t="s">
        <v>45</v>
      </c>
      <c r="E130" s="153">
        <v>29</v>
      </c>
      <c r="F130" s="154"/>
      <c r="G130" s="149">
        <f t="shared" si="16"/>
        <v>0</v>
      </c>
    </row>
    <row r="131" spans="1:7" s="30" customFormat="1" ht="60" customHeight="1" thickBot="1">
      <c r="A131" s="135" t="s">
        <v>175</v>
      </c>
      <c r="B131" s="215" t="s">
        <v>253</v>
      </c>
      <c r="C131" s="139" t="s">
        <v>254</v>
      </c>
      <c r="D131" s="86" t="s">
        <v>45</v>
      </c>
      <c r="E131" s="318">
        <v>29</v>
      </c>
      <c r="F131" s="155"/>
      <c r="G131" s="150">
        <f t="shared" si="16"/>
        <v>0</v>
      </c>
    </row>
    <row r="132" spans="1:7" s="30" customFormat="1" ht="30" customHeight="1" thickTop="1" thickBot="1">
      <c r="A132" s="254" t="s">
        <v>176</v>
      </c>
      <c r="B132" s="257" t="s">
        <v>150</v>
      </c>
      <c r="C132" s="256" t="s">
        <v>177</v>
      </c>
      <c r="D132" s="257" t="s">
        <v>150</v>
      </c>
      <c r="E132" s="258"/>
      <c r="F132" s="259"/>
      <c r="G132" s="309">
        <f>SUM(G133:G134)</f>
        <v>0</v>
      </c>
    </row>
    <row r="133" spans="1:7" s="30" customFormat="1" ht="80.099999999999994" customHeight="1" thickTop="1">
      <c r="A133" s="248" t="s">
        <v>178</v>
      </c>
      <c r="B133" s="261" t="s">
        <v>224</v>
      </c>
      <c r="C133" s="249" t="s">
        <v>279</v>
      </c>
      <c r="D133" s="250" t="s">
        <v>27</v>
      </c>
      <c r="E133" s="251">
        <v>10</v>
      </c>
      <c r="F133" s="252"/>
      <c r="G133" s="253">
        <f t="shared" ref="G133:G134" si="17">ROUND(E133*F133,2)</f>
        <v>0</v>
      </c>
    </row>
    <row r="134" spans="1:7" s="30" customFormat="1" ht="80.099999999999994" customHeight="1" thickBot="1">
      <c r="A134" s="243" t="s">
        <v>179</v>
      </c>
      <c r="B134" s="262" t="s">
        <v>252</v>
      </c>
      <c r="C134" s="244" t="s">
        <v>280</v>
      </c>
      <c r="D134" s="89" t="s">
        <v>27</v>
      </c>
      <c r="E134" s="245">
        <v>1</v>
      </c>
      <c r="F134" s="246"/>
      <c r="G134" s="247">
        <f t="shared" si="17"/>
        <v>0</v>
      </c>
    </row>
    <row r="135" spans="1:7" s="30" customFormat="1" ht="30" customHeight="1" thickTop="1" thickBot="1">
      <c r="A135" s="254" t="s">
        <v>180</v>
      </c>
      <c r="B135" s="257" t="s">
        <v>150</v>
      </c>
      <c r="C135" s="256" t="s">
        <v>181</v>
      </c>
      <c r="D135" s="257" t="s">
        <v>150</v>
      </c>
      <c r="E135" s="258"/>
      <c r="F135" s="259"/>
      <c r="G135" s="260"/>
    </row>
    <row r="136" spans="1:7" s="30" customFormat="1" ht="30" customHeight="1" thickTop="1" thickBot="1">
      <c r="A136" s="254" t="s">
        <v>182</v>
      </c>
      <c r="B136" s="257" t="s">
        <v>150</v>
      </c>
      <c r="C136" s="256" t="s">
        <v>183</v>
      </c>
      <c r="D136" s="257" t="s">
        <v>150</v>
      </c>
      <c r="E136" s="258"/>
      <c r="F136" s="259"/>
      <c r="G136" s="309">
        <f>SUM(G137:G157)</f>
        <v>0</v>
      </c>
    </row>
    <row r="137" spans="1:7" s="30" customFormat="1" ht="50.1" customHeight="1" thickTop="1">
      <c r="A137" s="248" t="s">
        <v>184</v>
      </c>
      <c r="B137" s="261" t="s">
        <v>244</v>
      </c>
      <c r="C137" s="249" t="s">
        <v>251</v>
      </c>
      <c r="D137" s="250" t="s">
        <v>44</v>
      </c>
      <c r="E137" s="251">
        <v>648.29999999999995</v>
      </c>
      <c r="F137" s="252"/>
      <c r="G137" s="253">
        <f t="shared" ref="G137:G167" si="18">ROUND(E137*F137,2)</f>
        <v>0</v>
      </c>
    </row>
    <row r="138" spans="1:7" s="30" customFormat="1" ht="50.1" customHeight="1">
      <c r="A138" s="133" t="s">
        <v>185</v>
      </c>
      <c r="B138" s="212" t="s">
        <v>240</v>
      </c>
      <c r="C138" s="138" t="s">
        <v>250</v>
      </c>
      <c r="D138" s="84" t="s">
        <v>44</v>
      </c>
      <c r="E138" s="153">
        <v>18.7</v>
      </c>
      <c r="F138" s="154"/>
      <c r="G138" s="149">
        <f t="shared" si="18"/>
        <v>0</v>
      </c>
    </row>
    <row r="139" spans="1:7" s="30" customFormat="1" ht="50.1" customHeight="1">
      <c r="A139" s="133" t="s">
        <v>186</v>
      </c>
      <c r="B139" s="212" t="s">
        <v>239</v>
      </c>
      <c r="C139" s="138" t="s">
        <v>249</v>
      </c>
      <c r="D139" s="84" t="s">
        <v>44</v>
      </c>
      <c r="E139" s="153">
        <v>17.899999999999999</v>
      </c>
      <c r="F139" s="154"/>
      <c r="G139" s="149">
        <f t="shared" si="18"/>
        <v>0</v>
      </c>
    </row>
    <row r="140" spans="1:7" s="30" customFormat="1" ht="60" customHeight="1">
      <c r="A140" s="133" t="s">
        <v>187</v>
      </c>
      <c r="B140" s="212" t="s">
        <v>248</v>
      </c>
      <c r="C140" s="138" t="s">
        <v>247</v>
      </c>
      <c r="D140" s="84" t="s">
        <v>44</v>
      </c>
      <c r="E140" s="153">
        <v>85.1</v>
      </c>
      <c r="F140" s="154"/>
      <c r="G140" s="149">
        <f t="shared" si="18"/>
        <v>0</v>
      </c>
    </row>
    <row r="141" spans="1:7" s="30" customFormat="1" ht="50.1" customHeight="1">
      <c r="A141" s="133" t="s">
        <v>188</v>
      </c>
      <c r="B141" s="212" t="s">
        <v>246</v>
      </c>
      <c r="C141" s="138" t="s">
        <v>281</v>
      </c>
      <c r="D141" s="84" t="s">
        <v>44</v>
      </c>
      <c r="E141" s="153">
        <v>185.1</v>
      </c>
      <c r="F141" s="154"/>
      <c r="G141" s="149">
        <f t="shared" si="18"/>
        <v>0</v>
      </c>
    </row>
    <row r="142" spans="1:7" s="30" customFormat="1" ht="50.1" customHeight="1">
      <c r="A142" s="133" t="s">
        <v>189</v>
      </c>
      <c r="B142" s="212" t="s">
        <v>245</v>
      </c>
      <c r="C142" s="138" t="s">
        <v>282</v>
      </c>
      <c r="D142" s="84" t="s">
        <v>44</v>
      </c>
      <c r="E142" s="153">
        <v>182.5</v>
      </c>
      <c r="F142" s="154"/>
      <c r="G142" s="149">
        <f t="shared" si="18"/>
        <v>0</v>
      </c>
    </row>
    <row r="143" spans="1:7" s="30" customFormat="1" ht="50.1" customHeight="1">
      <c r="A143" s="133" t="s">
        <v>190</v>
      </c>
      <c r="B143" s="212" t="s">
        <v>244</v>
      </c>
      <c r="C143" s="138" t="s">
        <v>243</v>
      </c>
      <c r="D143" s="84" t="s">
        <v>27</v>
      </c>
      <c r="E143" s="153">
        <v>1</v>
      </c>
      <c r="F143" s="154"/>
      <c r="G143" s="149">
        <f t="shared" si="18"/>
        <v>0</v>
      </c>
    </row>
    <row r="144" spans="1:7" s="30" customFormat="1" ht="50.1" customHeight="1">
      <c r="A144" s="133" t="s">
        <v>191</v>
      </c>
      <c r="B144" s="212" t="s">
        <v>242</v>
      </c>
      <c r="C144" s="138" t="s">
        <v>283</v>
      </c>
      <c r="D144" s="84" t="s">
        <v>27</v>
      </c>
      <c r="E144" s="153">
        <v>1</v>
      </c>
      <c r="F144" s="154"/>
      <c r="G144" s="149">
        <f t="shared" si="18"/>
        <v>0</v>
      </c>
    </row>
    <row r="145" spans="1:7" s="30" customFormat="1" ht="50.1" customHeight="1">
      <c r="A145" s="133" t="s">
        <v>192</v>
      </c>
      <c r="B145" s="212" t="s">
        <v>224</v>
      </c>
      <c r="C145" s="138" t="s">
        <v>241</v>
      </c>
      <c r="D145" s="84" t="s">
        <v>45</v>
      </c>
      <c r="E145" s="153">
        <v>1</v>
      </c>
      <c r="F145" s="154"/>
      <c r="G145" s="149">
        <f t="shared" si="18"/>
        <v>0</v>
      </c>
    </row>
    <row r="146" spans="1:7" s="30" customFormat="1" ht="50.1" customHeight="1">
      <c r="A146" s="133" t="s">
        <v>193</v>
      </c>
      <c r="B146" s="212" t="s">
        <v>240</v>
      </c>
      <c r="C146" s="138" t="s">
        <v>284</v>
      </c>
      <c r="D146" s="84" t="s">
        <v>27</v>
      </c>
      <c r="E146" s="153">
        <v>1</v>
      </c>
      <c r="F146" s="154"/>
      <c r="G146" s="149">
        <f t="shared" si="18"/>
        <v>0</v>
      </c>
    </row>
    <row r="147" spans="1:7" s="30" customFormat="1" ht="50.1" customHeight="1">
      <c r="A147" s="133" t="s">
        <v>194</v>
      </c>
      <c r="B147" s="212" t="s">
        <v>239</v>
      </c>
      <c r="C147" s="138" t="s">
        <v>285</v>
      </c>
      <c r="D147" s="84" t="s">
        <v>27</v>
      </c>
      <c r="E147" s="153">
        <v>1</v>
      </c>
      <c r="F147" s="154"/>
      <c r="G147" s="149">
        <f t="shared" si="18"/>
        <v>0</v>
      </c>
    </row>
    <row r="148" spans="1:7" s="30" customFormat="1" ht="60" customHeight="1">
      <c r="A148" s="133" t="s">
        <v>195</v>
      </c>
      <c r="B148" s="212" t="s">
        <v>238</v>
      </c>
      <c r="C148" s="138" t="s">
        <v>286</v>
      </c>
      <c r="D148" s="84" t="s">
        <v>27</v>
      </c>
      <c r="E148" s="153">
        <v>2</v>
      </c>
      <c r="F148" s="154"/>
      <c r="G148" s="149">
        <f t="shared" si="18"/>
        <v>0</v>
      </c>
    </row>
    <row r="149" spans="1:7" s="30" customFormat="1" ht="60" customHeight="1">
      <c r="A149" s="133" t="s">
        <v>196</v>
      </c>
      <c r="B149" s="212" t="s">
        <v>237</v>
      </c>
      <c r="C149" s="138" t="s">
        <v>287</v>
      </c>
      <c r="D149" s="84" t="s">
        <v>27</v>
      </c>
      <c r="E149" s="153">
        <v>14</v>
      </c>
      <c r="F149" s="154"/>
      <c r="G149" s="149">
        <f t="shared" si="18"/>
        <v>0</v>
      </c>
    </row>
    <row r="150" spans="1:7" s="30" customFormat="1" ht="60" customHeight="1">
      <c r="A150" s="133" t="s">
        <v>197</v>
      </c>
      <c r="B150" s="212" t="s">
        <v>236</v>
      </c>
      <c r="C150" s="138" t="s">
        <v>288</v>
      </c>
      <c r="D150" s="84" t="s">
        <v>27</v>
      </c>
      <c r="E150" s="153">
        <v>1</v>
      </c>
      <c r="F150" s="154"/>
      <c r="G150" s="149">
        <f t="shared" si="18"/>
        <v>0</v>
      </c>
    </row>
    <row r="151" spans="1:7" s="30" customFormat="1" ht="60" customHeight="1">
      <c r="A151" s="133" t="s">
        <v>198</v>
      </c>
      <c r="B151" s="212" t="s">
        <v>235</v>
      </c>
      <c r="C151" s="138" t="s">
        <v>289</v>
      </c>
      <c r="D151" s="84" t="s">
        <v>27</v>
      </c>
      <c r="E151" s="153">
        <v>2</v>
      </c>
      <c r="F151" s="154"/>
      <c r="G151" s="149">
        <f t="shared" si="18"/>
        <v>0</v>
      </c>
    </row>
    <row r="152" spans="1:7" s="30" customFormat="1" ht="50.1" customHeight="1">
      <c r="A152" s="133" t="s">
        <v>199</v>
      </c>
      <c r="B152" s="212" t="s">
        <v>234</v>
      </c>
      <c r="C152" s="138" t="s">
        <v>290</v>
      </c>
      <c r="D152" s="84" t="s">
        <v>200</v>
      </c>
      <c r="E152" s="153">
        <v>15</v>
      </c>
      <c r="F152" s="154"/>
      <c r="G152" s="149">
        <f t="shared" si="18"/>
        <v>0</v>
      </c>
    </row>
    <row r="153" spans="1:7" s="30" customFormat="1" ht="50.1" customHeight="1">
      <c r="A153" s="133" t="s">
        <v>201</v>
      </c>
      <c r="B153" s="212" t="s">
        <v>233</v>
      </c>
      <c r="C153" s="138" t="s">
        <v>291</v>
      </c>
      <c r="D153" s="84" t="s">
        <v>200</v>
      </c>
      <c r="E153" s="153">
        <v>1</v>
      </c>
      <c r="F153" s="154"/>
      <c r="G153" s="149">
        <f t="shared" si="18"/>
        <v>0</v>
      </c>
    </row>
    <row r="154" spans="1:7" s="30" customFormat="1" ht="50.1" customHeight="1">
      <c r="A154" s="133" t="s">
        <v>202</v>
      </c>
      <c r="B154" s="212" t="s">
        <v>232</v>
      </c>
      <c r="C154" s="138" t="s">
        <v>292</v>
      </c>
      <c r="D154" s="84" t="s">
        <v>200</v>
      </c>
      <c r="E154" s="153">
        <v>1</v>
      </c>
      <c r="F154" s="154"/>
      <c r="G154" s="149">
        <f t="shared" si="18"/>
        <v>0</v>
      </c>
    </row>
    <row r="155" spans="1:7" s="30" customFormat="1" ht="50.1" customHeight="1">
      <c r="A155" s="133" t="s">
        <v>203</v>
      </c>
      <c r="B155" s="212" t="s">
        <v>231</v>
      </c>
      <c r="C155" s="138" t="s">
        <v>293</v>
      </c>
      <c r="D155" s="84" t="s">
        <v>200</v>
      </c>
      <c r="E155" s="153">
        <v>2</v>
      </c>
      <c r="F155" s="154"/>
      <c r="G155" s="149">
        <f t="shared" si="18"/>
        <v>0</v>
      </c>
    </row>
    <row r="156" spans="1:7" s="30" customFormat="1" ht="50.1" customHeight="1">
      <c r="A156" s="133" t="s">
        <v>204</v>
      </c>
      <c r="B156" s="212" t="s">
        <v>230</v>
      </c>
      <c r="C156" s="138" t="s">
        <v>294</v>
      </c>
      <c r="D156" s="84" t="s">
        <v>200</v>
      </c>
      <c r="E156" s="153">
        <v>10</v>
      </c>
      <c r="F156" s="154"/>
      <c r="G156" s="149">
        <f t="shared" si="18"/>
        <v>0</v>
      </c>
    </row>
    <row r="157" spans="1:7" s="30" customFormat="1" ht="50.1" customHeight="1" thickBot="1">
      <c r="A157" s="243" t="s">
        <v>205</v>
      </c>
      <c r="B157" s="262" t="s">
        <v>150</v>
      </c>
      <c r="C157" s="244" t="s">
        <v>229</v>
      </c>
      <c r="D157" s="89" t="s">
        <v>44</v>
      </c>
      <c r="E157" s="245">
        <v>957.1</v>
      </c>
      <c r="F157" s="246"/>
      <c r="G157" s="247">
        <f t="shared" si="18"/>
        <v>0</v>
      </c>
    </row>
    <row r="158" spans="1:7" s="30" customFormat="1" ht="30" customHeight="1" thickTop="1" thickBot="1">
      <c r="A158" s="254" t="s">
        <v>206</v>
      </c>
      <c r="B158" s="257" t="s">
        <v>150</v>
      </c>
      <c r="C158" s="256" t="s">
        <v>207</v>
      </c>
      <c r="D158" s="257" t="s">
        <v>150</v>
      </c>
      <c r="E158" s="258"/>
      <c r="F158" s="259"/>
      <c r="G158" s="309">
        <f>SUM(G159:G167)</f>
        <v>0</v>
      </c>
    </row>
    <row r="159" spans="1:7" s="30" customFormat="1" ht="90" customHeight="1" thickTop="1">
      <c r="A159" s="248" t="s">
        <v>208</v>
      </c>
      <c r="B159" s="261" t="s">
        <v>228</v>
      </c>
      <c r="C159" s="249" t="s">
        <v>295</v>
      </c>
      <c r="D159" s="250" t="s">
        <v>209</v>
      </c>
      <c r="E159" s="251">
        <v>2</v>
      </c>
      <c r="F159" s="252"/>
      <c r="G159" s="253">
        <f t="shared" si="18"/>
        <v>0</v>
      </c>
    </row>
    <row r="160" spans="1:7" s="30" customFormat="1" ht="90" customHeight="1">
      <c r="A160" s="133" t="s">
        <v>210</v>
      </c>
      <c r="B160" s="212" t="s">
        <v>228</v>
      </c>
      <c r="C160" s="138" t="s">
        <v>296</v>
      </c>
      <c r="D160" s="84" t="s">
        <v>209</v>
      </c>
      <c r="E160" s="153">
        <v>9</v>
      </c>
      <c r="F160" s="154"/>
      <c r="G160" s="149">
        <f t="shared" si="18"/>
        <v>0</v>
      </c>
    </row>
    <row r="161" spans="1:7" s="30" customFormat="1" ht="90" customHeight="1">
      <c r="A161" s="133" t="s">
        <v>211</v>
      </c>
      <c r="B161" s="212" t="s">
        <v>228</v>
      </c>
      <c r="C161" s="138" t="s">
        <v>297</v>
      </c>
      <c r="D161" s="84" t="s">
        <v>209</v>
      </c>
      <c r="E161" s="153">
        <v>5</v>
      </c>
      <c r="F161" s="154"/>
      <c r="G161" s="149">
        <f t="shared" si="18"/>
        <v>0</v>
      </c>
    </row>
    <row r="162" spans="1:7" s="30" customFormat="1" ht="90" customHeight="1">
      <c r="A162" s="133" t="s">
        <v>212</v>
      </c>
      <c r="B162" s="212" t="s">
        <v>228</v>
      </c>
      <c r="C162" s="138" t="s">
        <v>298</v>
      </c>
      <c r="D162" s="84" t="s">
        <v>209</v>
      </c>
      <c r="E162" s="153">
        <v>1</v>
      </c>
      <c r="F162" s="154"/>
      <c r="G162" s="149">
        <f t="shared" si="18"/>
        <v>0</v>
      </c>
    </row>
    <row r="163" spans="1:7" s="30" customFormat="1" ht="90" customHeight="1">
      <c r="A163" s="133" t="s">
        <v>213</v>
      </c>
      <c r="B163" s="212" t="s">
        <v>228</v>
      </c>
      <c r="C163" s="138" t="s">
        <v>299</v>
      </c>
      <c r="D163" s="84" t="s">
        <v>209</v>
      </c>
      <c r="E163" s="153">
        <v>2</v>
      </c>
      <c r="F163" s="154"/>
      <c r="G163" s="149">
        <f t="shared" si="18"/>
        <v>0</v>
      </c>
    </row>
    <row r="164" spans="1:7" s="30" customFormat="1" ht="90" customHeight="1">
      <c r="A164" s="133" t="s">
        <v>214</v>
      </c>
      <c r="B164" s="212" t="s">
        <v>228</v>
      </c>
      <c r="C164" s="138" t="s">
        <v>300</v>
      </c>
      <c r="D164" s="84" t="s">
        <v>209</v>
      </c>
      <c r="E164" s="153">
        <v>4</v>
      </c>
      <c r="F164" s="154"/>
      <c r="G164" s="149">
        <f t="shared" si="18"/>
        <v>0</v>
      </c>
    </row>
    <row r="165" spans="1:7" s="30" customFormat="1" ht="90" customHeight="1">
      <c r="A165" s="133" t="s">
        <v>215</v>
      </c>
      <c r="B165" s="212" t="s">
        <v>228</v>
      </c>
      <c r="C165" s="138" t="s">
        <v>301</v>
      </c>
      <c r="D165" s="84" t="s">
        <v>209</v>
      </c>
      <c r="E165" s="153">
        <v>5</v>
      </c>
      <c r="F165" s="154"/>
      <c r="G165" s="149">
        <f t="shared" si="18"/>
        <v>0</v>
      </c>
    </row>
    <row r="166" spans="1:7" s="30" customFormat="1" ht="90" customHeight="1">
      <c r="A166" s="133" t="s">
        <v>216</v>
      </c>
      <c r="B166" s="212" t="s">
        <v>228</v>
      </c>
      <c r="C166" s="138" t="s">
        <v>302</v>
      </c>
      <c r="D166" s="84" t="s">
        <v>209</v>
      </c>
      <c r="E166" s="153">
        <v>1</v>
      </c>
      <c r="F166" s="154"/>
      <c r="G166" s="149">
        <f t="shared" si="18"/>
        <v>0</v>
      </c>
    </row>
    <row r="167" spans="1:7" s="30" customFormat="1" ht="60" customHeight="1" thickBot="1">
      <c r="A167" s="133" t="s">
        <v>217</v>
      </c>
      <c r="B167" s="212" t="s">
        <v>227</v>
      </c>
      <c r="C167" s="138" t="s">
        <v>303</v>
      </c>
      <c r="D167" s="84" t="s">
        <v>27</v>
      </c>
      <c r="E167" s="153">
        <v>35</v>
      </c>
      <c r="F167" s="154"/>
      <c r="G167" s="149">
        <f t="shared" si="18"/>
        <v>0</v>
      </c>
    </row>
    <row r="168" spans="1:7" s="4" customFormat="1" ht="35.1" customHeight="1" thickTop="1" thickBot="1">
      <c r="A168" s="113"/>
      <c r="B168" s="114"/>
      <c r="C168" s="217" t="s">
        <v>93</v>
      </c>
      <c r="D168" s="218"/>
      <c r="E168" s="219" t="s">
        <v>94</v>
      </c>
      <c r="F168" s="147"/>
      <c r="G168" s="310">
        <f>G158+G136+G132+G111</f>
        <v>0</v>
      </c>
    </row>
    <row r="169" spans="1:7" s="30" customFormat="1" ht="13.5" thickTop="1">
      <c r="A169" s="44"/>
      <c r="B169" s="44"/>
      <c r="C169" s="61"/>
      <c r="D169" s="44"/>
      <c r="E169" s="63"/>
      <c r="F169" s="64"/>
      <c r="G169" s="63"/>
    </row>
    <row r="170" spans="1:7" s="30" customFormat="1">
      <c r="A170" s="44"/>
      <c r="B170" s="44"/>
      <c r="C170" s="61"/>
      <c r="D170" s="44"/>
      <c r="E170" s="63"/>
      <c r="F170" s="64"/>
      <c r="G170" s="63"/>
    </row>
    <row r="171" spans="1:7" s="1" customFormat="1" ht="25.5" customHeight="1" thickBot="1">
      <c r="A171" s="373" t="s">
        <v>353</v>
      </c>
      <c r="B171" s="373"/>
      <c r="C171" s="373"/>
      <c r="D171" s="373"/>
      <c r="E171" s="373"/>
      <c r="F171" s="373"/>
      <c r="G171" s="373"/>
    </row>
    <row r="172" spans="1:7" ht="39.950000000000003" customHeight="1" thickTop="1">
      <c r="A172" s="65" t="s">
        <v>1</v>
      </c>
      <c r="B172" s="34" t="s">
        <v>97</v>
      </c>
      <c r="C172" s="66" t="s">
        <v>3</v>
      </c>
      <c r="D172" s="34" t="s">
        <v>14</v>
      </c>
      <c r="E172" s="67" t="s">
        <v>13</v>
      </c>
      <c r="F172" s="68" t="s">
        <v>20</v>
      </c>
      <c r="G172" s="69" t="s">
        <v>25</v>
      </c>
    </row>
    <row r="173" spans="1:7" s="55" customFormat="1" ht="20.100000000000001" customHeight="1" thickBot="1">
      <c r="A173" s="70">
        <v>1</v>
      </c>
      <c r="B173" s="71">
        <v>2</v>
      </c>
      <c r="C173" s="72">
        <v>3</v>
      </c>
      <c r="D173" s="72">
        <v>4</v>
      </c>
      <c r="E173" s="72">
        <v>5</v>
      </c>
      <c r="F173" s="72">
        <v>6</v>
      </c>
      <c r="G173" s="73">
        <v>7</v>
      </c>
    </row>
    <row r="174" spans="1:7" s="55" customFormat="1" ht="24.95" customHeight="1" thickTop="1" thickBot="1">
      <c r="A174" s="74"/>
      <c r="B174" s="75"/>
      <c r="C174" s="76" t="s">
        <v>100</v>
      </c>
      <c r="D174" s="77"/>
      <c r="E174" s="78"/>
      <c r="F174" s="79"/>
      <c r="G174" s="80"/>
    </row>
    <row r="175" spans="1:7" s="222" customFormat="1" ht="24.95" customHeight="1" thickTop="1">
      <c r="A175" s="131">
        <v>1</v>
      </c>
      <c r="B175" s="132" t="s">
        <v>131</v>
      </c>
      <c r="C175" s="137" t="s">
        <v>117</v>
      </c>
      <c r="D175" s="132" t="s">
        <v>109</v>
      </c>
      <c r="E175" s="279">
        <v>173</v>
      </c>
      <c r="F175" s="152"/>
      <c r="G175" s="229">
        <f t="shared" ref="G175:G181" si="19">ROUND(E175*F175,2)</f>
        <v>0</v>
      </c>
    </row>
    <row r="176" spans="1:7" s="222" customFormat="1" ht="30" customHeight="1">
      <c r="A176" s="133">
        <v>2</v>
      </c>
      <c r="B176" s="134" t="s">
        <v>131</v>
      </c>
      <c r="C176" s="138" t="s">
        <v>132</v>
      </c>
      <c r="D176" s="134" t="s">
        <v>44</v>
      </c>
      <c r="E176" s="280">
        <v>640</v>
      </c>
      <c r="F176" s="154"/>
      <c r="G176" s="230">
        <f t="shared" si="19"/>
        <v>0</v>
      </c>
    </row>
    <row r="177" spans="1:8" s="222" customFormat="1" ht="24.95" customHeight="1">
      <c r="A177" s="133">
        <v>3</v>
      </c>
      <c r="B177" s="134" t="s">
        <v>131</v>
      </c>
      <c r="C177" s="138" t="s">
        <v>118</v>
      </c>
      <c r="D177" s="134" t="s">
        <v>109</v>
      </c>
      <c r="E177" s="280">
        <v>115</v>
      </c>
      <c r="F177" s="154"/>
      <c r="G177" s="230">
        <f t="shared" si="19"/>
        <v>0</v>
      </c>
    </row>
    <row r="178" spans="1:8" s="222" customFormat="1" ht="30" customHeight="1">
      <c r="A178" s="133">
        <v>4</v>
      </c>
      <c r="B178" s="134" t="s">
        <v>131</v>
      </c>
      <c r="C178" s="138" t="s">
        <v>133</v>
      </c>
      <c r="D178" s="134" t="s">
        <v>47</v>
      </c>
      <c r="E178" s="280">
        <v>6</v>
      </c>
      <c r="F178" s="154"/>
      <c r="G178" s="230">
        <f t="shared" si="19"/>
        <v>0</v>
      </c>
    </row>
    <row r="179" spans="1:8" s="222" customFormat="1" ht="24.95" customHeight="1">
      <c r="A179" s="133">
        <v>5</v>
      </c>
      <c r="B179" s="134" t="s">
        <v>131</v>
      </c>
      <c r="C179" s="138" t="s">
        <v>134</v>
      </c>
      <c r="D179" s="134" t="s">
        <v>44</v>
      </c>
      <c r="E179" s="280">
        <v>430</v>
      </c>
      <c r="F179" s="154"/>
      <c r="G179" s="230">
        <f t="shared" si="19"/>
        <v>0</v>
      </c>
    </row>
    <row r="180" spans="1:8" s="222" customFormat="1" ht="24.95" customHeight="1">
      <c r="A180" s="133">
        <v>6</v>
      </c>
      <c r="B180" s="134" t="s">
        <v>131</v>
      </c>
      <c r="C180" s="138" t="s">
        <v>135</v>
      </c>
      <c r="D180" s="134" t="s">
        <v>44</v>
      </c>
      <c r="E180" s="280">
        <v>250</v>
      </c>
      <c r="F180" s="154"/>
      <c r="G180" s="230">
        <f t="shared" si="19"/>
        <v>0</v>
      </c>
    </row>
    <row r="181" spans="1:8" s="222" customFormat="1" ht="24.95" customHeight="1" thickBot="1">
      <c r="A181" s="135">
        <v>7</v>
      </c>
      <c r="B181" s="136" t="s">
        <v>131</v>
      </c>
      <c r="C181" s="139" t="s">
        <v>136</v>
      </c>
      <c r="D181" s="136" t="s">
        <v>137</v>
      </c>
      <c r="E181" s="281">
        <v>3</v>
      </c>
      <c r="F181" s="155"/>
      <c r="G181" s="231">
        <f t="shared" si="19"/>
        <v>0</v>
      </c>
    </row>
    <row r="182" spans="1:8" s="4" customFormat="1" ht="35.1" customHeight="1" thickTop="1" thickBot="1">
      <c r="A182" s="198"/>
      <c r="B182" s="199"/>
      <c r="C182" s="378" t="s">
        <v>147</v>
      </c>
      <c r="D182" s="378"/>
      <c r="E182" s="225" t="s">
        <v>94</v>
      </c>
      <c r="F182" s="202"/>
      <c r="G182" s="311">
        <f>SUM(G175:G181)</f>
        <v>0</v>
      </c>
    </row>
    <row r="183" spans="1:8" s="30" customFormat="1" ht="13.5" thickTop="1">
      <c r="A183" s="220"/>
      <c r="B183" s="220"/>
      <c r="C183" s="221"/>
      <c r="D183" s="220"/>
      <c r="E183" s="220"/>
      <c r="F183" s="220"/>
      <c r="G183" s="220"/>
      <c r="H183" s="1"/>
    </row>
    <row r="184" spans="1:8" s="1" customFormat="1" ht="25.5" customHeight="1" thickBot="1">
      <c r="A184" s="373" t="s">
        <v>146</v>
      </c>
      <c r="B184" s="373"/>
      <c r="C184" s="373"/>
      <c r="D184" s="373"/>
      <c r="E184" s="373"/>
      <c r="F184" s="373"/>
      <c r="G184" s="373"/>
    </row>
    <row r="185" spans="1:8" ht="39.950000000000003" customHeight="1" thickTop="1">
      <c r="A185" s="65" t="s">
        <v>1</v>
      </c>
      <c r="B185" s="34" t="s">
        <v>365</v>
      </c>
      <c r="C185" s="66" t="s">
        <v>3</v>
      </c>
      <c r="D185" s="34" t="s">
        <v>14</v>
      </c>
      <c r="E185" s="67" t="s">
        <v>13</v>
      </c>
      <c r="F185" s="68" t="s">
        <v>20</v>
      </c>
      <c r="G185" s="69" t="s">
        <v>25</v>
      </c>
    </row>
    <row r="186" spans="1:8" s="55" customFormat="1" ht="20.100000000000001" customHeight="1" thickBot="1">
      <c r="A186" s="70">
        <v>1</v>
      </c>
      <c r="B186" s="71">
        <v>2</v>
      </c>
      <c r="C186" s="72">
        <v>3</v>
      </c>
      <c r="D186" s="72">
        <v>4</v>
      </c>
      <c r="E186" s="72">
        <v>5</v>
      </c>
      <c r="F186" s="72">
        <v>6</v>
      </c>
      <c r="G186" s="343">
        <v>7</v>
      </c>
    </row>
    <row r="187" spans="1:8" s="30" customFormat="1" ht="20.100000000000001" customHeight="1" thickTop="1" thickBot="1">
      <c r="A187" s="119"/>
      <c r="B187" s="77"/>
      <c r="C187" s="206" t="s">
        <v>138</v>
      </c>
      <c r="D187" s="77"/>
      <c r="E187" s="78"/>
      <c r="F187" s="79"/>
      <c r="G187" s="345">
        <f>SUM(G188:G196)</f>
        <v>0</v>
      </c>
    </row>
    <row r="188" spans="1:8" s="30" customFormat="1" ht="49.5" customHeight="1" thickTop="1">
      <c r="A188" s="232">
        <v>1</v>
      </c>
      <c r="B188" s="233" t="s">
        <v>364</v>
      </c>
      <c r="C188" s="234" t="s">
        <v>139</v>
      </c>
      <c r="D188" s="233" t="s">
        <v>44</v>
      </c>
      <c r="E188" s="282">
        <v>22</v>
      </c>
      <c r="F188" s="285"/>
      <c r="G188" s="288">
        <f t="shared" ref="G188:G196" si="20">ROUND(E188*F188,2)</f>
        <v>0</v>
      </c>
    </row>
    <row r="189" spans="1:8" s="30" customFormat="1" ht="45" customHeight="1">
      <c r="A189" s="235">
        <v>2</v>
      </c>
      <c r="B189" s="236" t="s">
        <v>366</v>
      </c>
      <c r="C189" s="237" t="s">
        <v>140</v>
      </c>
      <c r="D189" s="236" t="s">
        <v>27</v>
      </c>
      <c r="E189" s="283">
        <v>1</v>
      </c>
      <c r="F189" s="286"/>
      <c r="G189" s="289">
        <f t="shared" si="20"/>
        <v>0</v>
      </c>
    </row>
    <row r="190" spans="1:8" s="30" customFormat="1" ht="45" customHeight="1">
      <c r="A190" s="235">
        <v>3</v>
      </c>
      <c r="B190" s="236" t="s">
        <v>367</v>
      </c>
      <c r="C190" s="237" t="s">
        <v>141</v>
      </c>
      <c r="D190" s="236" t="s">
        <v>27</v>
      </c>
      <c r="E190" s="283">
        <v>1</v>
      </c>
      <c r="F190" s="286"/>
      <c r="G190" s="289">
        <f t="shared" si="20"/>
        <v>0</v>
      </c>
    </row>
    <row r="191" spans="1:8" s="30" customFormat="1" ht="45" customHeight="1" thickBot="1">
      <c r="A191" s="235">
        <v>4</v>
      </c>
      <c r="B191" s="236" t="s">
        <v>368</v>
      </c>
      <c r="C191" s="237" t="s">
        <v>382</v>
      </c>
      <c r="D191" s="236" t="s">
        <v>27</v>
      </c>
      <c r="E191" s="283">
        <v>3</v>
      </c>
      <c r="F191" s="286"/>
      <c r="G191" s="289">
        <f t="shared" si="20"/>
        <v>0</v>
      </c>
    </row>
    <row r="192" spans="1:8" s="30" customFormat="1" ht="45" customHeight="1" thickTop="1">
      <c r="A192" s="235">
        <v>5</v>
      </c>
      <c r="B192" s="236" t="s">
        <v>369</v>
      </c>
      <c r="C192" s="234" t="s">
        <v>142</v>
      </c>
      <c r="D192" s="236" t="s">
        <v>44</v>
      </c>
      <c r="E192" s="283">
        <v>35</v>
      </c>
      <c r="F192" s="286"/>
      <c r="G192" s="289">
        <f t="shared" si="20"/>
        <v>0</v>
      </c>
    </row>
    <row r="193" spans="1:7" s="30" customFormat="1" ht="45" customHeight="1">
      <c r="A193" s="235">
        <v>6</v>
      </c>
      <c r="B193" s="236" t="s">
        <v>370</v>
      </c>
      <c r="C193" s="237" t="s">
        <v>383</v>
      </c>
      <c r="D193" s="236" t="s">
        <v>143</v>
      </c>
      <c r="E193" s="283">
        <v>2</v>
      </c>
      <c r="F193" s="286"/>
      <c r="G193" s="289">
        <v>0</v>
      </c>
    </row>
    <row r="194" spans="1:7" s="30" customFormat="1" ht="45" customHeight="1" thickBot="1">
      <c r="A194" s="235">
        <v>7</v>
      </c>
      <c r="B194" s="236" t="s">
        <v>373</v>
      </c>
      <c r="C194" s="240" t="s">
        <v>371</v>
      </c>
      <c r="D194" s="239" t="s">
        <v>372</v>
      </c>
      <c r="E194" s="283">
        <v>2</v>
      </c>
      <c r="F194" s="286"/>
      <c r="G194" s="289">
        <v>0</v>
      </c>
    </row>
    <row r="195" spans="1:7" s="30" customFormat="1" ht="45" customHeight="1" thickTop="1" thickBot="1">
      <c r="A195" s="235">
        <v>8</v>
      </c>
      <c r="B195" s="236" t="s">
        <v>375</v>
      </c>
      <c r="C195" s="240" t="s">
        <v>374</v>
      </c>
      <c r="D195" s="239" t="s">
        <v>372</v>
      </c>
      <c r="E195" s="283">
        <v>2</v>
      </c>
      <c r="F195" s="286"/>
      <c r="G195" s="289">
        <f>ROUND(E195*F195,2)</f>
        <v>0</v>
      </c>
    </row>
    <row r="196" spans="1:7" s="30" customFormat="1" ht="45" customHeight="1" thickTop="1" thickBot="1">
      <c r="A196" s="238">
        <v>9</v>
      </c>
      <c r="B196" s="239" t="s">
        <v>376</v>
      </c>
      <c r="C196" s="240" t="s">
        <v>144</v>
      </c>
      <c r="D196" s="239" t="s">
        <v>145</v>
      </c>
      <c r="E196" s="284">
        <v>1</v>
      </c>
      <c r="F196" s="287"/>
      <c r="G196" s="344">
        <f t="shared" si="20"/>
        <v>0</v>
      </c>
    </row>
    <row r="197" spans="1:7" s="30" customFormat="1" ht="27.75" customHeight="1" thickTop="1" thickBot="1">
      <c r="A197" s="241"/>
      <c r="B197" s="226"/>
      <c r="C197" s="227" t="s">
        <v>377</v>
      </c>
      <c r="D197" s="226"/>
      <c r="E197" s="242"/>
      <c r="F197" s="228"/>
      <c r="G197" s="345">
        <f>SUM(G198:G199)</f>
        <v>0</v>
      </c>
    </row>
    <row r="198" spans="1:7" s="30" customFormat="1" ht="39.950000000000003" customHeight="1" thickTop="1">
      <c r="A198" s="232">
        <v>10</v>
      </c>
      <c r="B198" s="233" t="s">
        <v>378</v>
      </c>
      <c r="C198" s="234" t="s">
        <v>379</v>
      </c>
      <c r="D198" s="233" t="s">
        <v>44</v>
      </c>
      <c r="E198" s="282">
        <v>500</v>
      </c>
      <c r="F198" s="285"/>
      <c r="G198" s="288">
        <f t="shared" ref="G198:G199" si="21">ROUND(E198*F198,2)</f>
        <v>0</v>
      </c>
    </row>
    <row r="199" spans="1:7" s="30" customFormat="1" ht="39.950000000000003" customHeight="1">
      <c r="A199" s="235">
        <v>11</v>
      </c>
      <c r="B199" s="236" t="s">
        <v>380</v>
      </c>
      <c r="C199" s="237" t="s">
        <v>381</v>
      </c>
      <c r="D199" s="236" t="s">
        <v>44</v>
      </c>
      <c r="E199" s="283">
        <v>50</v>
      </c>
      <c r="F199" s="286"/>
      <c r="G199" s="289">
        <f t="shared" si="21"/>
        <v>0</v>
      </c>
    </row>
    <row r="200" spans="1:7" s="4" customFormat="1" ht="35.1" customHeight="1" thickBot="1">
      <c r="A200" s="198"/>
      <c r="B200" s="199"/>
      <c r="C200" s="223" t="s">
        <v>148</v>
      </c>
      <c r="D200" s="224"/>
      <c r="E200" s="225" t="s">
        <v>94</v>
      </c>
      <c r="F200" s="202"/>
      <c r="G200" s="311">
        <f>G197+G187</f>
        <v>0</v>
      </c>
    </row>
    <row r="201" spans="1:7" s="30" customFormat="1" ht="13.5" thickTop="1">
      <c r="A201" s="44"/>
      <c r="B201" s="44"/>
      <c r="C201" s="61"/>
      <c r="D201" s="44"/>
      <c r="E201" s="63"/>
      <c r="F201" s="64"/>
      <c r="G201" s="63"/>
    </row>
    <row r="202" spans="1:7" s="30" customFormat="1">
      <c r="A202" s="44"/>
      <c r="B202" s="9" t="s">
        <v>9</v>
      </c>
      <c r="C202" s="61"/>
      <c r="D202" s="44"/>
      <c r="E202" s="63"/>
      <c r="F202" s="64"/>
      <c r="G202" s="63"/>
    </row>
    <row r="204" spans="1:7">
      <c r="E204" s="31" t="s">
        <v>10</v>
      </c>
    </row>
    <row r="205" spans="1:7" ht="86.25" customHeight="1">
      <c r="D205" s="170"/>
      <c r="E205" s="171"/>
      <c r="F205" s="172"/>
    </row>
    <row r="206" spans="1:7">
      <c r="E206" s="169"/>
    </row>
  </sheetData>
  <mergeCells count="10">
    <mergeCell ref="A171:G171"/>
    <mergeCell ref="A184:G184"/>
    <mergeCell ref="A1:G1"/>
    <mergeCell ref="A2:G2"/>
    <mergeCell ref="A3:G3"/>
    <mergeCell ref="A86:G86"/>
    <mergeCell ref="A106:G106"/>
    <mergeCell ref="C62:F62"/>
    <mergeCell ref="C78:E78"/>
    <mergeCell ref="C182:D182"/>
  </mergeCells>
  <pageMargins left="0.47244094488188981" right="0.19685039370078741" top="0.35433070866141736" bottom="0.3937007874015748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ZZK</vt:lpstr>
      <vt:lpstr>KO</vt:lpstr>
      <vt:lpstr>KO!Obszar_wydruku</vt:lpstr>
      <vt:lpstr>ZZK!Obszar_wydruku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</dc:creator>
  <cp:lastModifiedBy>Piotrowiak Marek</cp:lastModifiedBy>
  <cp:lastPrinted>2022-04-12T07:08:50Z</cp:lastPrinted>
  <dcterms:created xsi:type="dcterms:W3CDTF">2004-04-13T06:47:34Z</dcterms:created>
  <dcterms:modified xsi:type="dcterms:W3CDTF">2022-08-09T07:12:06Z</dcterms:modified>
</cp:coreProperties>
</file>