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2. Gaz/45. 45 Grupa Zakupowa/Załaczniki -  VOL:GAZ:45:2024_sprostowanie_05.12.24/"/>
    </mc:Choice>
  </mc:AlternateContent>
  <xr:revisionPtr revIDLastSave="0" documentId="13_ncr:1_{A0B29C08-7595-4A4F-9FEF-DACC5C183F30}" xr6:coauthVersionLast="47" xr6:coauthVersionMax="47" xr10:uidLastSave="{00000000-0000-0000-0000-000000000000}"/>
  <bookViews>
    <workbookView xWindow="0" yWindow="760" windowWidth="30240" windowHeight="17400" xr2:uid="{00000000-000D-0000-FFFF-FFFF00000000}"/>
  </bookViews>
  <sheets>
    <sheet name="Formularz Cenowy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0" i="1" l="1"/>
  <c r="M179" i="1"/>
  <c r="D179" i="1"/>
  <c r="I178" i="1"/>
  <c r="I180" i="1" s="1"/>
  <c r="D178" i="1"/>
  <c r="L172" i="1"/>
  <c r="M171" i="1"/>
  <c r="D171" i="1"/>
  <c r="I170" i="1"/>
  <c r="I172" i="1" s="1"/>
  <c r="D170" i="1"/>
  <c r="M186" i="1" s="1"/>
  <c r="L164" i="1"/>
  <c r="F164" i="1"/>
  <c r="E164" i="1"/>
  <c r="D164" i="1"/>
  <c r="C164" i="1"/>
  <c r="I162" i="1"/>
  <c r="M162" i="1" s="1"/>
  <c r="I160" i="1"/>
  <c r="I164" i="1" s="1"/>
  <c r="L153" i="1"/>
  <c r="M188" i="1" s="1"/>
  <c r="I153" i="1"/>
  <c r="F153" i="1"/>
  <c r="E153" i="1"/>
  <c r="D153" i="1"/>
  <c r="C153" i="1"/>
  <c r="I151" i="1"/>
  <c r="M151" i="1" s="1"/>
  <c r="I149" i="1"/>
  <c r="M149" i="1" s="1"/>
  <c r="I147" i="1"/>
  <c r="M147" i="1" s="1"/>
  <c r="M153" i="1" s="1"/>
  <c r="L137" i="1"/>
  <c r="I137" i="1"/>
  <c r="M136" i="1"/>
  <c r="E136" i="1"/>
  <c r="D136" i="1"/>
  <c r="I135" i="1"/>
  <c r="M135" i="1" s="1"/>
  <c r="M137" i="1" s="1"/>
  <c r="E135" i="1"/>
  <c r="D135" i="1"/>
  <c r="L129" i="1"/>
  <c r="M128" i="1"/>
  <c r="D128" i="1"/>
  <c r="I127" i="1"/>
  <c r="I129" i="1" s="1"/>
  <c r="D127" i="1"/>
  <c r="L121" i="1"/>
  <c r="F121" i="1"/>
  <c r="E121" i="1"/>
  <c r="D121" i="1"/>
  <c r="C121" i="1"/>
  <c r="I119" i="1"/>
  <c r="M119" i="1" s="1"/>
  <c r="I117" i="1"/>
  <c r="M117" i="1" s="1"/>
  <c r="I115" i="1"/>
  <c r="M115" i="1" s="1"/>
  <c r="M113" i="1"/>
  <c r="I113" i="1"/>
  <c r="L106" i="1"/>
  <c r="F106" i="1"/>
  <c r="E106" i="1"/>
  <c r="D106" i="1"/>
  <c r="C106" i="1"/>
  <c r="I104" i="1"/>
  <c r="M104" i="1" s="1"/>
  <c r="I102" i="1"/>
  <c r="M102" i="1" s="1"/>
  <c r="I100" i="1"/>
  <c r="I106" i="1" s="1"/>
  <c r="L90" i="1"/>
  <c r="M89" i="1"/>
  <c r="E89" i="1"/>
  <c r="D89" i="1"/>
  <c r="I88" i="1"/>
  <c r="M88" i="1" s="1"/>
  <c r="M90" i="1" s="1"/>
  <c r="E88" i="1"/>
  <c r="D88" i="1"/>
  <c r="L82" i="1"/>
  <c r="I82" i="1"/>
  <c r="M81" i="1"/>
  <c r="D81" i="1"/>
  <c r="I80" i="1"/>
  <c r="M80" i="1" s="1"/>
  <c r="M82" i="1" s="1"/>
  <c r="D80" i="1"/>
  <c r="L73" i="1"/>
  <c r="F73" i="1"/>
  <c r="E73" i="1"/>
  <c r="D73" i="1"/>
  <c r="C73" i="1"/>
  <c r="M71" i="1"/>
  <c r="I71" i="1"/>
  <c r="I73" i="1" s="1"/>
  <c r="M69" i="1"/>
  <c r="I69" i="1"/>
  <c r="I67" i="1"/>
  <c r="M67" i="1" s="1"/>
  <c r="M73" i="1" s="1"/>
  <c r="L60" i="1"/>
  <c r="F60" i="1"/>
  <c r="E60" i="1"/>
  <c r="D60" i="1"/>
  <c r="C60" i="1"/>
  <c r="I58" i="1"/>
  <c r="M58" i="1" s="1"/>
  <c r="I56" i="1"/>
  <c r="M56" i="1" s="1"/>
  <c r="I54" i="1"/>
  <c r="M54" i="1" s="1"/>
  <c r="I52" i="1"/>
  <c r="M52" i="1" s="1"/>
  <c r="I50" i="1"/>
  <c r="M50" i="1" s="1"/>
  <c r="I48" i="1"/>
  <c r="I60" i="1" s="1"/>
  <c r="L38" i="1"/>
  <c r="I38" i="1"/>
  <c r="M37" i="1"/>
  <c r="D37" i="1"/>
  <c r="M36" i="1"/>
  <c r="M38" i="1" s="1"/>
  <c r="I36" i="1"/>
  <c r="D36" i="1"/>
  <c r="L30" i="1"/>
  <c r="M195" i="1" s="1"/>
  <c r="F30" i="1"/>
  <c r="E30" i="1"/>
  <c r="D30" i="1"/>
  <c r="M193" i="1" s="1"/>
  <c r="C30" i="1"/>
  <c r="I28" i="1"/>
  <c r="M28" i="1" s="1"/>
  <c r="I26" i="1"/>
  <c r="M26" i="1" s="1"/>
  <c r="M30" i="1" s="1"/>
  <c r="L19" i="1"/>
  <c r="F19" i="1"/>
  <c r="E19" i="1"/>
  <c r="D19" i="1"/>
  <c r="C19" i="1"/>
  <c r="I17" i="1"/>
  <c r="M17" i="1" s="1"/>
  <c r="I15" i="1"/>
  <c r="M15" i="1" s="1"/>
  <c r="I13" i="1"/>
  <c r="M13" i="1" s="1"/>
  <c r="I11" i="1"/>
  <c r="M11" i="1" s="1"/>
  <c r="I9" i="1"/>
  <c r="M9" i="1" s="1"/>
  <c r="M121" i="1" l="1"/>
  <c r="M19" i="1"/>
  <c r="M100" i="1"/>
  <c r="M106" i="1" s="1"/>
  <c r="M196" i="1" s="1"/>
  <c r="M160" i="1"/>
  <c r="M164" i="1" s="1"/>
  <c r="I30" i="1"/>
  <c r="M194" i="1" s="1"/>
  <c r="I90" i="1"/>
  <c r="I121" i="1"/>
  <c r="M48" i="1"/>
  <c r="M60" i="1" s="1"/>
  <c r="M178" i="1"/>
  <c r="M180" i="1" s="1"/>
  <c r="I19" i="1"/>
  <c r="M187" i="1" s="1"/>
  <c r="M127" i="1"/>
  <c r="M129" i="1" s="1"/>
  <c r="M170" i="1"/>
  <c r="M172" i="1" s="1"/>
  <c r="M197" i="1" l="1"/>
  <c r="M198" i="1" s="1"/>
  <c r="M189" i="1"/>
  <c r="M190" i="1" l="1"/>
  <c r="M191" i="1" s="1"/>
</calcChain>
</file>

<file path=xl/sharedStrings.xml><?xml version="1.0" encoding="utf-8"?>
<sst xmlns="http://schemas.openxmlformats.org/spreadsheetml/2006/main" count="404" uniqueCount="54">
  <si>
    <t>1.</t>
  </si>
  <si>
    <t>Nazwa OSD</t>
  </si>
  <si>
    <t>PSG Sp. z o.o. O/Poznań</t>
  </si>
  <si>
    <t>Punkty objęte taryfą ochronną</t>
  </si>
  <si>
    <t>DYSTRYBUCJA PALIWA GAZOWEGO</t>
  </si>
  <si>
    <t>SPRZEDAŻ PALIWA GAZOWEGO</t>
  </si>
  <si>
    <t>Grupa taryfowa</t>
  </si>
  <si>
    <t>Akcyza P/ZW*</t>
  </si>
  <si>
    <t>Liczba punktów poboru</t>
  </si>
  <si>
    <t>Prognoza zużycia paliwa gazowego w okresie obowiązywania umowy [kWh]</t>
  </si>
  <si>
    <t>Moc umowna * ilość godzin w okresie obowiązywania umowy [kWh/h*h]</t>
  </si>
  <si>
    <t>Licznik miesięcy obowiązywania umowy [szt]</t>
  </si>
  <si>
    <t>Stawka opłaty stałej netto [zł]</t>
  </si>
  <si>
    <t>Stawka opłaty zmiennej netto [zł]</t>
  </si>
  <si>
    <t>Razem DYSTRYBUCJA netto [zł]</t>
  </si>
  <si>
    <t>Stawka opłaty abonamentowej netto [zł]</t>
  </si>
  <si>
    <t>Cena jednostkowa paliwa gazowego netto [zł]</t>
  </si>
  <si>
    <t>Razem SPRZEDAŻ netto [zł]</t>
  </si>
  <si>
    <t>Wartość NETTO [zł]</t>
  </si>
  <si>
    <t>W-1.1</t>
  </si>
  <si>
    <t>P</t>
  </si>
  <si>
    <t>ZW</t>
  </si>
  <si>
    <t>W-2.1</t>
  </si>
  <si>
    <t>W-3.6</t>
  </si>
  <si>
    <t>W-4</t>
  </si>
  <si>
    <t>W-5.1</t>
  </si>
  <si>
    <t>SUMA</t>
  </si>
  <si>
    <t>Punkty nie objęte taryfą ochronną</t>
  </si>
  <si>
    <t>Punkt objęty taryfą ochronną częściowo</t>
  </si>
  <si>
    <t>8018590365500045696676</t>
  </si>
  <si>
    <t>Część objęta ochroną</t>
  </si>
  <si>
    <t>Część nieobjęta ochroną</t>
  </si>
  <si>
    <t>2.</t>
  </si>
  <si>
    <t>PSG Sp. z o.o. O/Zabrze</t>
  </si>
  <si>
    <t>W-3.9</t>
  </si>
  <si>
    <t>8018590365500010724786</t>
  </si>
  <si>
    <t>8018590365500000028863</t>
  </si>
  <si>
    <t>3.</t>
  </si>
  <si>
    <t>PSG Sp. z o.o. O/Warszawa</t>
  </si>
  <si>
    <t>W-2.2</t>
  </si>
  <si>
    <t>8018590365500059599086</t>
  </si>
  <si>
    <t>5.</t>
  </si>
  <si>
    <t>PSG Sp. z o.o. O/Tarnów</t>
  </si>
  <si>
    <t>8018590365500076192390</t>
  </si>
  <si>
    <t>8018590365500082038798</t>
  </si>
  <si>
    <t>* P - przeznaczonego do celów opałowych (z akcyzą)</t>
  </si>
  <si>
    <t>Razem WOLUMEN [kWh]</t>
  </si>
  <si>
    <t>** ZW - bez akcyzy, z zerową stawką akcyzy lub uwzględniająca zwolnienie od akcyzy</t>
  </si>
  <si>
    <t>Razem DYSTRYBUCJA</t>
  </si>
  <si>
    <t>Razem SPRZEDAŻ</t>
  </si>
  <si>
    <t>Razem WARTOŚĆ NETTO</t>
  </si>
  <si>
    <t>podatek VAT 23%</t>
  </si>
  <si>
    <t>Razem brutto</t>
  </si>
  <si>
    <t>Załącznik nr 2.a do SWZ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</si>
</sst>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#,##0.00000"/>
    <numFmt numFmtId="166" formatCode="#,##0.000"/>
    <numFmt numFmtId="167" formatCode="#,##0.00&quot; zł&quot;"/>
    <numFmt numFmtId="168" formatCode="#,##0.00&quot; &quot;[$zł-415];[Red]&quot;-&quot;#,##0.00&quot; &quot;[$zł-415]"/>
  </numFmts>
  <fonts count="21">
    <font>
      <sz val="10"/>
      <color theme="1"/>
      <name val="Liberation Sans"/>
      <charset val="238"/>
    </font>
    <font>
      <sz val="10"/>
      <color theme="1"/>
      <name val="Liberation Sans"/>
      <charset val="238"/>
    </font>
    <font>
      <b/>
      <sz val="10"/>
      <color theme="1"/>
      <name val="Liberation Sans"/>
      <charset val="238"/>
    </font>
    <font>
      <b/>
      <sz val="10"/>
      <color rgb="FFFFFFFF"/>
      <name val="Liberation Sans"/>
      <charset val="238"/>
    </font>
    <font>
      <sz val="10"/>
      <color rgb="FFCC0000"/>
      <name val="Liberation Sans"/>
      <charset val="238"/>
    </font>
    <font>
      <sz val="10"/>
      <color rgb="FFCCECFF"/>
      <name val="Liberation Sans"/>
      <charset val="238"/>
    </font>
    <font>
      <sz val="12"/>
      <color rgb="FF000000"/>
      <name val="Calibri"/>
      <family val="2"/>
    </font>
    <font>
      <i/>
      <sz val="10"/>
      <color rgb="FF808080"/>
      <name val="Liberation Sans"/>
      <charset val="238"/>
    </font>
    <font>
      <sz val="10"/>
      <color rgb="FF006600"/>
      <name val="Liberation Sans"/>
      <charset val="238"/>
    </font>
    <font>
      <b/>
      <sz val="24"/>
      <color rgb="FF000000"/>
      <name val="Liberation Sans"/>
      <charset val="238"/>
    </font>
    <font>
      <b/>
      <sz val="18"/>
      <color rgb="FF000000"/>
      <name val="Liberation Sans"/>
      <charset val="238"/>
    </font>
    <font>
      <b/>
      <sz val="12"/>
      <color rgb="FF000000"/>
      <name val="Liberation Sans"/>
      <charset val="238"/>
    </font>
    <font>
      <u/>
      <sz val="10"/>
      <color rgb="FF0000EE"/>
      <name val="Liberation Sans"/>
      <charset val="238"/>
    </font>
    <font>
      <sz val="10"/>
      <color rgb="FF996600"/>
      <name val="Liberation Sans"/>
      <charset val="238"/>
    </font>
    <font>
      <sz val="10"/>
      <color rgb="FF333333"/>
      <name val="Liberation Sans"/>
      <charset val="238"/>
    </font>
    <font>
      <b/>
      <i/>
      <u/>
      <sz val="10"/>
      <color theme="1"/>
      <name val="Liberation Sans"/>
      <charset val="238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4"/>
      <color theme="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CECFF"/>
        <bgColor rgb="FFCCECFF"/>
      </patternFill>
    </fill>
    <fill>
      <patternFill patternType="solid">
        <fgColor rgb="FFFFFFFF"/>
        <bgColor rgb="FFFFFFFF"/>
      </patternFill>
    </fill>
    <fill>
      <patternFill patternType="solid">
        <fgColor rgb="FFFFAA95"/>
        <bgColor rgb="FFFFAA95"/>
      </patternFill>
    </fill>
    <fill>
      <patternFill patternType="solid">
        <fgColor rgb="FF95B3D7"/>
        <bgColor rgb="FF95B3D7"/>
      </patternFill>
    </fill>
    <fill>
      <patternFill patternType="solid">
        <fgColor rgb="FFC3D69B"/>
        <bgColor rgb="FFC3D69B"/>
      </patternFill>
    </fill>
    <fill>
      <patternFill patternType="solid">
        <fgColor rgb="FFDBEEF4"/>
        <bgColor rgb="FFDBEEF4"/>
      </patternFill>
    </fill>
    <fill>
      <patternFill patternType="solid">
        <fgColor rgb="FFCCC1DA"/>
        <bgColor rgb="FFCCC1DA"/>
      </patternFill>
    </fill>
    <fill>
      <patternFill patternType="solid">
        <fgColor rgb="FFBFBFBF"/>
        <bgColor rgb="FFBFBFBF"/>
      </patternFill>
    </fill>
    <fill>
      <patternFill patternType="solid">
        <fgColor rgb="FF8EB4E3"/>
        <bgColor rgb="FF8EB4E3"/>
      </patternFill>
    </fill>
    <fill>
      <patternFill patternType="solid">
        <fgColor rgb="FF54A06B"/>
        <bgColor rgb="FF54A06B"/>
      </patternFill>
    </fill>
    <fill>
      <patternFill patternType="solid">
        <fgColor rgb="FFD6A21E"/>
        <bgColor rgb="FFD6A21E"/>
      </patternFill>
    </fill>
  </fills>
  <borders count="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1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0" borderId="0"/>
    <xf numFmtId="0" fontId="6" fillId="0" borderId="0" applyNumberFormat="0" applyFill="0" applyBorder="0" applyProtection="0"/>
    <xf numFmtId="0" fontId="3" fillId="6" borderId="0"/>
    <xf numFmtId="0" fontId="7" fillId="0" borderId="0"/>
    <xf numFmtId="0" fontId="8" fillId="7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8" borderId="0"/>
    <xf numFmtId="0" fontId="14" fillId="8" borderId="1"/>
    <xf numFmtId="0" fontId="15" fillId="0" borderId="0"/>
    <xf numFmtId="0" fontId="1" fillId="0" borderId="0"/>
    <xf numFmtId="0" fontId="1" fillId="0" borderId="0"/>
    <xf numFmtId="0" fontId="4" fillId="0" borderId="0"/>
  </cellStyleXfs>
  <cellXfs count="63">
    <xf numFmtId="0" fontId="0" fillId="0" borderId="0" xfId="0"/>
    <xf numFmtId="0" fontId="16" fillId="0" borderId="0" xfId="0" applyFont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4" fontId="18" fillId="0" borderId="0" xfId="0" applyNumberFormat="1" applyFont="1" applyAlignment="1">
      <alignment horizontal="center" vertical="center"/>
    </xf>
    <xf numFmtId="0" fontId="16" fillId="9" borderId="2" xfId="0" applyFont="1" applyFill="1" applyBorder="1" applyAlignment="1">
      <alignment horizontal="center" vertical="center"/>
    </xf>
    <xf numFmtId="0" fontId="16" fillId="10" borderId="2" xfId="0" applyFont="1" applyFill="1" applyBorder="1" applyAlignment="1">
      <alignment horizontal="center" vertical="center"/>
    </xf>
    <xf numFmtId="0" fontId="18" fillId="11" borderId="2" xfId="0" applyFont="1" applyFill="1" applyBorder="1" applyAlignment="1">
      <alignment horizontal="center" vertical="center"/>
    </xf>
    <xf numFmtId="0" fontId="18" fillId="12" borderId="2" xfId="0" applyFont="1" applyFill="1" applyBorder="1" applyAlignment="1">
      <alignment horizontal="center" vertical="center"/>
    </xf>
    <xf numFmtId="0" fontId="18" fillId="13" borderId="2" xfId="0" applyFont="1" applyFill="1" applyBorder="1" applyAlignment="1">
      <alignment horizontal="center" vertical="center"/>
    </xf>
    <xf numFmtId="0" fontId="16" fillId="9" borderId="2" xfId="0" applyFont="1" applyFill="1" applyBorder="1" applyAlignment="1">
      <alignment horizontal="center" vertical="center" wrapText="1"/>
    </xf>
    <xf numFmtId="0" fontId="18" fillId="9" borderId="2" xfId="0" applyFont="1" applyFill="1" applyBorder="1" applyAlignment="1">
      <alignment horizontal="center" vertical="center" wrapText="1"/>
    </xf>
    <xf numFmtId="3" fontId="16" fillId="9" borderId="2" xfId="0" applyNumberFormat="1" applyFont="1" applyFill="1" applyBorder="1" applyAlignment="1">
      <alignment horizontal="center" vertical="center" wrapText="1"/>
    </xf>
    <xf numFmtId="0" fontId="16" fillId="14" borderId="2" xfId="0" applyFont="1" applyFill="1" applyBorder="1" applyAlignment="1">
      <alignment horizontal="center" vertical="center" wrapText="1"/>
    </xf>
    <xf numFmtId="4" fontId="16" fillId="14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9" borderId="2" xfId="0" applyFont="1" applyFill="1" applyBorder="1" applyAlignment="1">
      <alignment horizontal="center" vertical="center"/>
    </xf>
    <xf numFmtId="4" fontId="16" fillId="0" borderId="2" xfId="0" applyNumberFormat="1" applyFont="1" applyBorder="1" applyAlignment="1">
      <alignment horizontal="center" vertical="center"/>
    </xf>
    <xf numFmtId="3" fontId="16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4" fontId="16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4" fontId="16" fillId="0" borderId="3" xfId="0" applyNumberFormat="1" applyFont="1" applyBorder="1" applyAlignment="1">
      <alignment horizontal="center" vertical="center"/>
    </xf>
    <xf numFmtId="0" fontId="16" fillId="15" borderId="2" xfId="0" applyFont="1" applyFill="1" applyBorder="1" applyAlignment="1">
      <alignment horizontal="center" vertical="center"/>
    </xf>
    <xf numFmtId="0" fontId="16" fillId="15" borderId="2" xfId="0" applyFont="1" applyFill="1" applyBorder="1" applyAlignment="1">
      <alignment horizontal="center" vertical="center"/>
    </xf>
    <xf numFmtId="4" fontId="18" fillId="16" borderId="2" xfId="0" applyNumberFormat="1" applyFont="1" applyFill="1" applyBorder="1" applyAlignment="1">
      <alignment horizontal="center" vertical="center"/>
    </xf>
    <xf numFmtId="0" fontId="18" fillId="16" borderId="2" xfId="0" applyFont="1" applyFill="1" applyBorder="1" applyAlignment="1">
      <alignment horizontal="center" vertical="center"/>
    </xf>
    <xf numFmtId="4" fontId="18" fillId="17" borderId="2" xfId="0" applyNumberFormat="1" applyFont="1" applyFill="1" applyBorder="1" applyAlignment="1">
      <alignment horizontal="center" vertical="center"/>
    </xf>
    <xf numFmtId="4" fontId="18" fillId="13" borderId="4" xfId="0" applyNumberFormat="1" applyFont="1" applyFill="1" applyBorder="1" applyAlignment="1">
      <alignment horizontal="center" vertical="center"/>
    </xf>
    <xf numFmtId="0" fontId="18" fillId="18" borderId="2" xfId="0" applyFont="1" applyFill="1" applyBorder="1" applyAlignment="1">
      <alignment horizontal="center" vertical="center"/>
    </xf>
    <xf numFmtId="4" fontId="16" fillId="0" borderId="5" xfId="0" applyNumberFormat="1" applyFont="1" applyBorder="1" applyAlignment="1">
      <alignment horizontal="center" vertical="center"/>
    </xf>
    <xf numFmtId="166" fontId="19" fillId="0" borderId="5" xfId="0" applyNumberFormat="1" applyFont="1" applyBorder="1" applyAlignment="1">
      <alignment horizontal="center" vertical="center"/>
    </xf>
    <xf numFmtId="0" fontId="16" fillId="19" borderId="2" xfId="0" applyFont="1" applyFill="1" applyBorder="1" applyAlignment="1">
      <alignment horizontal="center" vertical="center"/>
    </xf>
    <xf numFmtId="0" fontId="18" fillId="9" borderId="0" xfId="0" applyFont="1" applyFill="1" applyAlignment="1">
      <alignment horizontal="left" vertical="center"/>
    </xf>
    <xf numFmtId="0" fontId="16" fillId="0" borderId="2" xfId="0" applyFont="1" applyBorder="1" applyAlignment="1">
      <alignment horizontal="center" vertical="center"/>
    </xf>
    <xf numFmtId="0" fontId="16" fillId="14" borderId="3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3" fontId="18" fillId="16" borderId="2" xfId="0" applyNumberFormat="1" applyFont="1" applyFill="1" applyBorder="1" applyAlignment="1">
      <alignment horizontal="center" vertical="center"/>
    </xf>
    <xf numFmtId="4" fontId="18" fillId="13" borderId="7" xfId="0" applyNumberFormat="1" applyFont="1" applyFill="1" applyBorder="1" applyAlignment="1">
      <alignment horizontal="center" vertical="center"/>
    </xf>
    <xf numFmtId="4" fontId="18" fillId="13" borderId="2" xfId="0" applyNumberFormat="1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4" fontId="18" fillId="0" borderId="8" xfId="0" applyNumberFormat="1" applyFont="1" applyBorder="1" applyAlignment="1">
      <alignment horizontal="center" vertical="center"/>
    </xf>
    <xf numFmtId="3" fontId="16" fillId="0" borderId="8" xfId="0" applyNumberFormat="1" applyFont="1" applyBorder="1" applyAlignment="1">
      <alignment horizontal="center" vertical="center"/>
    </xf>
    <xf numFmtId="4" fontId="16" fillId="0" borderId="8" xfId="0" applyNumberFormat="1" applyFont="1" applyBorder="1" applyAlignment="1">
      <alignment horizontal="center" vertical="center"/>
    </xf>
    <xf numFmtId="164" fontId="16" fillId="0" borderId="2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6" fillId="0" borderId="2" xfId="0" applyFont="1" applyBorder="1" applyAlignment="1">
      <alignment vertical="center"/>
    </xf>
    <xf numFmtId="0" fontId="16" fillId="9" borderId="2" xfId="0" applyFont="1" applyFill="1" applyBorder="1" applyAlignment="1">
      <alignment vertical="center"/>
    </xf>
    <xf numFmtId="0" fontId="17" fillId="11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4" fontId="20" fillId="0" borderId="2" xfId="0" applyNumberFormat="1" applyFont="1" applyBorder="1" applyAlignment="1">
      <alignment horizontal="center" vertical="center"/>
    </xf>
    <xf numFmtId="167" fontId="20" fillId="0" borderId="2" xfId="0" applyNumberFormat="1" applyFont="1" applyBorder="1" applyAlignment="1">
      <alignment horizontal="center" vertical="center"/>
    </xf>
    <xf numFmtId="167" fontId="20" fillId="0" borderId="6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167" fontId="17" fillId="0" borderId="2" xfId="0" applyNumberFormat="1" applyFont="1" applyBorder="1" applyAlignment="1">
      <alignment horizontal="center" vertical="center"/>
    </xf>
    <xf numFmtId="0" fontId="17" fillId="18" borderId="2" xfId="0" applyFont="1" applyFill="1" applyBorder="1" applyAlignment="1">
      <alignment horizontal="center" vertical="center"/>
    </xf>
    <xf numFmtId="168" fontId="20" fillId="0" borderId="2" xfId="0" applyNumberFormat="1" applyFont="1" applyBorder="1" applyAlignment="1">
      <alignment horizontal="center" vertical="center"/>
    </xf>
  </cellXfs>
  <cellStyles count="21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ConditionalStyle_1" xfId="6" xr:uid="{00000000-0005-0000-0000-000005000000}"/>
    <cellStyle name="Default" xfId="7" xr:uid="{00000000-0005-0000-0000-000006000000}"/>
    <cellStyle name="Error" xfId="8" xr:uid="{00000000-0005-0000-0000-000007000000}"/>
    <cellStyle name="Footnote" xfId="9" xr:uid="{00000000-0005-0000-0000-000008000000}"/>
    <cellStyle name="Good" xfId="10" xr:uid="{00000000-0005-0000-0000-000009000000}"/>
    <cellStyle name="Heading" xfId="11" xr:uid="{00000000-0005-0000-0000-00000A000000}"/>
    <cellStyle name="Heading 1" xfId="12" xr:uid="{00000000-0005-0000-0000-00000B000000}"/>
    <cellStyle name="Heading 2" xfId="13" xr:uid="{00000000-0005-0000-0000-00000C000000}"/>
    <cellStyle name="Hyperlink" xfId="14" xr:uid="{00000000-0005-0000-0000-00000D000000}"/>
    <cellStyle name="Neutral" xfId="15" xr:uid="{00000000-0005-0000-0000-00000E000000}"/>
    <cellStyle name="Normalny" xfId="0" builtinId="0" customBuiltin="1"/>
    <cellStyle name="Note" xfId="16" xr:uid="{00000000-0005-0000-0000-000010000000}"/>
    <cellStyle name="Result" xfId="17" xr:uid="{00000000-0005-0000-0000-000011000000}"/>
    <cellStyle name="Status" xfId="18" xr:uid="{00000000-0005-0000-0000-000012000000}"/>
    <cellStyle name="Text" xfId="19" xr:uid="{00000000-0005-0000-0000-000013000000}"/>
    <cellStyle name="Warning" xfId="20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198"/>
  <sheetViews>
    <sheetView tabSelected="1" workbookViewId="0">
      <selection activeCell="D206" sqref="D206"/>
    </sheetView>
  </sheetViews>
  <sheetFormatPr baseColWidth="10" defaultColWidth="14.59765625" defaultRowHeight="14"/>
  <cols>
    <col min="1" max="1" width="16" style="1" customWidth="1"/>
    <col min="2" max="2" width="9.796875" style="1" customWidth="1"/>
    <col min="3" max="3" width="13.3984375" style="1" customWidth="1"/>
    <col min="4" max="4" width="26.59765625" style="1" customWidth="1"/>
    <col min="5" max="5" width="27.19921875" style="1" customWidth="1"/>
    <col min="6" max="6" width="24" style="2" customWidth="1"/>
    <col min="7" max="7" width="19.59765625" style="1" customWidth="1"/>
    <col min="8" max="8" width="20" style="1" customWidth="1"/>
    <col min="9" max="9" width="26" style="3" customWidth="1"/>
    <col min="10" max="10" width="21.19921875" style="1" customWidth="1"/>
    <col min="11" max="11" width="24" style="1" customWidth="1"/>
    <col min="12" max="12" width="31" style="1" customWidth="1"/>
    <col min="13" max="13" width="26.3984375" style="1" customWidth="1"/>
    <col min="14" max="14" width="14.59765625" style="1" customWidth="1"/>
    <col min="15" max="15" width="18.19921875" style="1" customWidth="1"/>
    <col min="16" max="1023" width="14.59765625" style="1" customWidth="1"/>
    <col min="1024" max="1024" width="17" style="1" customWidth="1"/>
    <col min="1025" max="1025" width="14.59765625" style="51" customWidth="1"/>
    <col min="1026" max="16384" width="14.59765625" style="51"/>
  </cols>
  <sheetData>
    <row r="2" spans="1:13" ht="34.5" customHeight="1">
      <c r="B2" s="4" t="s">
        <v>53</v>
      </c>
      <c r="C2" s="4"/>
      <c r="D2" s="4"/>
      <c r="E2" s="4"/>
      <c r="F2" s="4"/>
      <c r="G2" s="4"/>
      <c r="H2" s="4"/>
    </row>
    <row r="3" spans="1:13" ht="12.75" customHeight="1">
      <c r="A3" s="5" t="s">
        <v>0</v>
      </c>
      <c r="D3" s="6"/>
      <c r="E3" s="6"/>
      <c r="F3" s="5"/>
      <c r="I3" s="6"/>
      <c r="L3" s="6"/>
      <c r="M3" s="6"/>
    </row>
    <row r="4" spans="1:13">
      <c r="A4" s="7" t="s">
        <v>1</v>
      </c>
      <c r="B4" s="7"/>
      <c r="C4" s="7"/>
    </row>
    <row r="5" spans="1:13">
      <c r="A5" s="8" t="s">
        <v>2</v>
      </c>
      <c r="B5" s="8"/>
      <c r="C5" s="8"/>
      <c r="G5" s="5"/>
      <c r="H5" s="5"/>
      <c r="I5" s="5"/>
      <c r="J5" s="5"/>
      <c r="K5" s="5"/>
      <c r="L5" s="5"/>
    </row>
    <row r="6" spans="1:13">
      <c r="A6" s="9" t="s">
        <v>3</v>
      </c>
      <c r="B6" s="9"/>
      <c r="C6" s="9"/>
      <c r="D6" s="9"/>
      <c r="G6" s="10" t="s">
        <v>4</v>
      </c>
      <c r="H6" s="10"/>
      <c r="I6" s="10"/>
      <c r="J6" s="11" t="s">
        <v>5</v>
      </c>
      <c r="K6" s="11"/>
      <c r="L6" s="11"/>
    </row>
    <row r="7" spans="1:13" ht="39.75" customHeight="1">
      <c r="A7" s="12" t="s">
        <v>6</v>
      </c>
      <c r="B7" s="12" t="s">
        <v>7</v>
      </c>
      <c r="C7" s="12" t="s">
        <v>8</v>
      </c>
      <c r="D7" s="13" t="s">
        <v>9</v>
      </c>
      <c r="E7" s="12" t="s">
        <v>10</v>
      </c>
      <c r="F7" s="14" t="s">
        <v>11</v>
      </c>
      <c r="G7" s="15" t="s">
        <v>12</v>
      </c>
      <c r="H7" s="15" t="s">
        <v>13</v>
      </c>
      <c r="I7" s="16" t="s">
        <v>14</v>
      </c>
      <c r="J7" s="15" t="s">
        <v>15</v>
      </c>
      <c r="K7" s="15" t="s">
        <v>16</v>
      </c>
      <c r="L7" s="15" t="s">
        <v>17</v>
      </c>
      <c r="M7" s="17" t="s">
        <v>18</v>
      </c>
    </row>
    <row r="8" spans="1:13" ht="29.25" customHeight="1">
      <c r="A8" s="12"/>
      <c r="B8" s="12"/>
      <c r="C8" s="12"/>
      <c r="D8" s="13"/>
      <c r="E8" s="12"/>
      <c r="F8" s="14"/>
      <c r="G8" s="15"/>
      <c r="H8" s="15"/>
      <c r="I8" s="16"/>
      <c r="J8" s="15"/>
      <c r="K8" s="15"/>
      <c r="L8" s="15"/>
      <c r="M8" s="17"/>
    </row>
    <row r="9" spans="1:13">
      <c r="A9" s="7" t="s">
        <v>19</v>
      </c>
      <c r="B9" s="18" t="s">
        <v>20</v>
      </c>
      <c r="C9" s="18"/>
      <c r="D9" s="19"/>
      <c r="E9" s="19"/>
      <c r="F9" s="20"/>
      <c r="G9" s="21">
        <v>5.38</v>
      </c>
      <c r="H9" s="17">
        <v>6.0409999999999998E-2</v>
      </c>
      <c r="I9" s="22">
        <f>G9*(F9+F10)+H9*(D9+D10)</f>
        <v>258.24</v>
      </c>
      <c r="J9" s="19"/>
      <c r="K9" s="23"/>
      <c r="L9" s="24"/>
      <c r="M9" s="22">
        <f>I9+L9+L10</f>
        <v>258.24</v>
      </c>
    </row>
    <row r="10" spans="1:13">
      <c r="A10" s="7"/>
      <c r="B10" s="18" t="s">
        <v>21</v>
      </c>
      <c r="C10" s="18">
        <v>2</v>
      </c>
      <c r="D10" s="19">
        <v>0</v>
      </c>
      <c r="E10" s="19"/>
      <c r="F10" s="20">
        <v>48</v>
      </c>
      <c r="G10" s="21"/>
      <c r="H10" s="17"/>
      <c r="I10" s="22"/>
      <c r="J10" s="19"/>
      <c r="K10" s="23"/>
      <c r="L10" s="24"/>
      <c r="M10" s="22"/>
    </row>
    <row r="11" spans="1:13">
      <c r="A11" s="7" t="s">
        <v>22</v>
      </c>
      <c r="B11" s="18" t="s">
        <v>20</v>
      </c>
      <c r="C11" s="18"/>
      <c r="D11" s="19"/>
      <c r="E11" s="19"/>
      <c r="F11" s="20"/>
      <c r="G11" s="21">
        <v>12.42</v>
      </c>
      <c r="H11" s="17">
        <v>4.555E-2</v>
      </c>
      <c r="I11" s="22">
        <f>G11*(F11+F12)+H11*(D11+D12)</f>
        <v>2090.1999999999998</v>
      </c>
      <c r="J11" s="19"/>
      <c r="K11" s="23"/>
      <c r="L11" s="24"/>
      <c r="M11" s="22">
        <f>I11+L11+L12</f>
        <v>2090.1999999999998</v>
      </c>
    </row>
    <row r="12" spans="1:13">
      <c r="A12" s="7"/>
      <c r="B12" s="18" t="s">
        <v>21</v>
      </c>
      <c r="C12" s="18">
        <v>2</v>
      </c>
      <c r="D12" s="19">
        <v>32800</v>
      </c>
      <c r="E12" s="19"/>
      <c r="F12" s="20">
        <v>48</v>
      </c>
      <c r="G12" s="21"/>
      <c r="H12" s="17"/>
      <c r="I12" s="22"/>
      <c r="J12" s="19"/>
      <c r="K12" s="23"/>
      <c r="L12" s="24"/>
      <c r="M12" s="22"/>
    </row>
    <row r="13" spans="1:13">
      <c r="A13" s="7" t="s">
        <v>23</v>
      </c>
      <c r="B13" s="18" t="s">
        <v>20</v>
      </c>
      <c r="C13" s="18"/>
      <c r="D13" s="19"/>
      <c r="E13" s="19"/>
      <c r="F13" s="20"/>
      <c r="G13" s="21">
        <v>40.75</v>
      </c>
      <c r="H13" s="17">
        <v>4.4110000000000003E-2</v>
      </c>
      <c r="I13" s="22">
        <f>G13*(F13+F14)+H13*(D13+D14)</f>
        <v>13318.111540000002</v>
      </c>
      <c r="J13" s="19"/>
      <c r="K13" s="23"/>
      <c r="L13" s="24"/>
      <c r="M13" s="22">
        <f>I13+L13+L14</f>
        <v>13318.111540000002</v>
      </c>
    </row>
    <row r="14" spans="1:13">
      <c r="A14" s="7"/>
      <c r="B14" s="18" t="s">
        <v>21</v>
      </c>
      <c r="C14" s="18">
        <v>3</v>
      </c>
      <c r="D14" s="19">
        <v>235414</v>
      </c>
      <c r="E14" s="19"/>
      <c r="F14" s="20">
        <v>72</v>
      </c>
      <c r="G14" s="21"/>
      <c r="H14" s="17"/>
      <c r="I14" s="22"/>
      <c r="J14" s="19"/>
      <c r="K14" s="23"/>
      <c r="L14" s="24"/>
      <c r="M14" s="22"/>
    </row>
    <row r="15" spans="1:13">
      <c r="A15" s="7" t="s">
        <v>24</v>
      </c>
      <c r="B15" s="18" t="s">
        <v>20</v>
      </c>
      <c r="C15" s="18"/>
      <c r="D15" s="19"/>
      <c r="E15" s="19"/>
      <c r="F15" s="20"/>
      <c r="G15" s="21">
        <v>225.63</v>
      </c>
      <c r="H15" s="17">
        <v>4.2139999999999997E-2</v>
      </c>
      <c r="I15" s="22">
        <f>G15*(F15+F16)+H15*(D15+D16)</f>
        <v>13651.467280000001</v>
      </c>
      <c r="J15" s="19"/>
      <c r="K15" s="23"/>
      <c r="L15" s="24"/>
      <c r="M15" s="22">
        <f>I15+L15+L16</f>
        <v>13651.467280000001</v>
      </c>
    </row>
    <row r="16" spans="1:13">
      <c r="A16" s="7"/>
      <c r="B16" s="18" t="s">
        <v>21</v>
      </c>
      <c r="C16" s="18">
        <v>1</v>
      </c>
      <c r="D16" s="19">
        <v>195452</v>
      </c>
      <c r="E16" s="19"/>
      <c r="F16" s="20">
        <v>24</v>
      </c>
      <c r="G16" s="21"/>
      <c r="H16" s="17"/>
      <c r="I16" s="22"/>
      <c r="J16" s="19"/>
      <c r="K16" s="23"/>
      <c r="L16" s="24"/>
      <c r="M16" s="22"/>
    </row>
    <row r="17" spans="1:13">
      <c r="A17" s="7" t="s">
        <v>25</v>
      </c>
      <c r="B17" s="18" t="s">
        <v>20</v>
      </c>
      <c r="C17" s="18"/>
      <c r="D17" s="19"/>
      <c r="E17" s="19"/>
      <c r="F17" s="20"/>
      <c r="G17" s="21">
        <v>6.43E-3</v>
      </c>
      <c r="H17" s="17">
        <v>2.562E-2</v>
      </c>
      <c r="I17" s="22">
        <f>G17*(E17+E18)+H17*(D17+D18)</f>
        <v>220651.97616000002</v>
      </c>
      <c r="J17" s="19"/>
      <c r="K17" s="23"/>
      <c r="L17" s="24"/>
      <c r="M17" s="22">
        <f>I17+L17+L18</f>
        <v>220651.97616000002</v>
      </c>
    </row>
    <row r="18" spans="1:13">
      <c r="A18" s="7"/>
      <c r="B18" s="18" t="s">
        <v>21</v>
      </c>
      <c r="C18" s="18">
        <v>5</v>
      </c>
      <c r="D18" s="19">
        <v>3102928</v>
      </c>
      <c r="E18" s="19">
        <v>21952560</v>
      </c>
      <c r="F18" s="20">
        <v>120</v>
      </c>
      <c r="G18" s="21"/>
      <c r="H18" s="17"/>
      <c r="I18" s="22"/>
      <c r="J18" s="19"/>
      <c r="K18" s="23"/>
      <c r="L18" s="24"/>
      <c r="M18" s="22"/>
    </row>
    <row r="19" spans="1:13">
      <c r="A19" s="25" t="s">
        <v>26</v>
      </c>
      <c r="B19" s="25"/>
      <c r="C19" s="26">
        <f>SUM(C9:C18)</f>
        <v>13</v>
      </c>
      <c r="D19" s="27">
        <f>SUM(D9:D18)</f>
        <v>3566594</v>
      </c>
      <c r="E19" s="27">
        <f>SUM(E9:E18)</f>
        <v>21952560</v>
      </c>
      <c r="F19" s="28">
        <f>SUM(F9:F18)</f>
        <v>312</v>
      </c>
      <c r="G19" s="52"/>
      <c r="H19" s="52"/>
      <c r="I19" s="29">
        <f>I9+I17+I11+I13+I15</f>
        <v>249969.99498000005</v>
      </c>
      <c r="J19" s="52"/>
      <c r="K19" s="52"/>
      <c r="L19" s="30">
        <f>SUM(L9:L18)</f>
        <v>0</v>
      </c>
      <c r="M19" s="30">
        <f>M9+M17+M11+M13+M15</f>
        <v>249969.99498000005</v>
      </c>
    </row>
    <row r="20" spans="1:13" ht="12.75" customHeight="1">
      <c r="A20" s="5"/>
      <c r="D20" s="6"/>
      <c r="E20" s="6"/>
      <c r="F20" s="5"/>
      <c r="I20" s="6"/>
      <c r="L20" s="6"/>
      <c r="M20" s="6"/>
    </row>
    <row r="21" spans="1:13">
      <c r="A21" s="7" t="s">
        <v>1</v>
      </c>
      <c r="B21" s="7"/>
      <c r="C21" s="7"/>
    </row>
    <row r="22" spans="1:13">
      <c r="A22" s="8" t="s">
        <v>2</v>
      </c>
      <c r="B22" s="8"/>
      <c r="C22" s="8"/>
      <c r="G22" s="5"/>
      <c r="H22" s="5"/>
      <c r="I22" s="5"/>
      <c r="J22" s="5"/>
      <c r="K22" s="5"/>
      <c r="L22" s="5"/>
    </row>
    <row r="23" spans="1:13">
      <c r="A23" s="31" t="s">
        <v>27</v>
      </c>
      <c r="B23" s="31"/>
      <c r="C23" s="31"/>
      <c r="D23" s="31"/>
      <c r="G23" s="10" t="s">
        <v>4</v>
      </c>
      <c r="H23" s="10"/>
      <c r="I23" s="10"/>
      <c r="J23" s="11" t="s">
        <v>5</v>
      </c>
      <c r="K23" s="11"/>
      <c r="L23" s="11"/>
    </row>
    <row r="24" spans="1:13" ht="39.75" customHeight="1">
      <c r="A24" s="12" t="s">
        <v>6</v>
      </c>
      <c r="B24" s="12" t="s">
        <v>7</v>
      </c>
      <c r="C24" s="12" t="s">
        <v>8</v>
      </c>
      <c r="D24" s="13" t="s">
        <v>9</v>
      </c>
      <c r="E24" s="12" t="s">
        <v>10</v>
      </c>
      <c r="F24" s="14" t="s">
        <v>11</v>
      </c>
      <c r="G24" s="15" t="s">
        <v>12</v>
      </c>
      <c r="H24" s="15" t="s">
        <v>13</v>
      </c>
      <c r="I24" s="16" t="s">
        <v>14</v>
      </c>
      <c r="J24" s="15" t="s">
        <v>15</v>
      </c>
      <c r="K24" s="15" t="s">
        <v>16</v>
      </c>
      <c r="L24" s="15" t="s">
        <v>17</v>
      </c>
      <c r="M24" s="17" t="s">
        <v>18</v>
      </c>
    </row>
    <row r="25" spans="1:13" ht="29.25" customHeight="1">
      <c r="A25" s="12"/>
      <c r="B25" s="12"/>
      <c r="C25" s="12"/>
      <c r="D25" s="13"/>
      <c r="E25" s="12"/>
      <c r="F25" s="14"/>
      <c r="G25" s="15"/>
      <c r="H25" s="15"/>
      <c r="I25" s="16"/>
      <c r="J25" s="15"/>
      <c r="K25" s="15"/>
      <c r="L25" s="15"/>
      <c r="M25" s="17"/>
    </row>
    <row r="26" spans="1:13">
      <c r="A26" s="7" t="s">
        <v>19</v>
      </c>
      <c r="B26" s="18" t="s">
        <v>20</v>
      </c>
      <c r="C26" s="18"/>
      <c r="D26" s="32"/>
      <c r="E26" s="19"/>
      <c r="F26" s="20"/>
      <c r="G26" s="21">
        <v>12.42</v>
      </c>
      <c r="H26" s="17">
        <v>4.555E-2</v>
      </c>
      <c r="I26" s="22">
        <f>G26*(F26+F27)+H26*(D26+D27)</f>
        <v>831.37940000000003</v>
      </c>
      <c r="J26" s="19"/>
      <c r="K26" s="23"/>
      <c r="L26" s="24"/>
      <c r="M26" s="22">
        <f>I26+L26+L27</f>
        <v>831.37940000000003</v>
      </c>
    </row>
    <row r="27" spans="1:13">
      <c r="A27" s="7"/>
      <c r="B27" s="18" t="s">
        <v>21</v>
      </c>
      <c r="C27" s="18">
        <v>1</v>
      </c>
      <c r="D27" s="32">
        <v>11708</v>
      </c>
      <c r="E27" s="19"/>
      <c r="F27" s="20">
        <v>24</v>
      </c>
      <c r="G27" s="21"/>
      <c r="H27" s="17"/>
      <c r="I27" s="22"/>
      <c r="J27" s="19"/>
      <c r="K27" s="23"/>
      <c r="L27" s="24"/>
      <c r="M27" s="22"/>
    </row>
    <row r="28" spans="1:13">
      <c r="A28" s="7" t="s">
        <v>23</v>
      </c>
      <c r="B28" s="18" t="s">
        <v>20</v>
      </c>
      <c r="C28" s="18"/>
      <c r="D28" s="33"/>
      <c r="E28" s="19"/>
      <c r="F28" s="20"/>
      <c r="G28" s="21">
        <v>40.75</v>
      </c>
      <c r="H28" s="17">
        <v>4.4110000000000003E-2</v>
      </c>
      <c r="I28" s="22">
        <f>G28*(F28+F29)+H28*(D28+D29)</f>
        <v>8805.6654600000002</v>
      </c>
      <c r="J28" s="19"/>
      <c r="K28" s="23"/>
      <c r="L28" s="24"/>
      <c r="M28" s="22">
        <f>I28+L28+L29</f>
        <v>8805.6654600000002</v>
      </c>
    </row>
    <row r="29" spans="1:13">
      <c r="A29" s="7"/>
      <c r="B29" s="18" t="s">
        <v>21</v>
      </c>
      <c r="C29" s="18">
        <v>2</v>
      </c>
      <c r="D29" s="32">
        <v>155286</v>
      </c>
      <c r="E29" s="19"/>
      <c r="F29" s="20">
        <v>48</v>
      </c>
      <c r="G29" s="21"/>
      <c r="H29" s="17"/>
      <c r="I29" s="22"/>
      <c r="J29" s="19"/>
      <c r="K29" s="23"/>
      <c r="L29" s="24"/>
      <c r="M29" s="22"/>
    </row>
    <row r="30" spans="1:13">
      <c r="A30" s="25" t="s">
        <v>26</v>
      </c>
      <c r="B30" s="25"/>
      <c r="C30" s="26">
        <f>SUM(C26:C29)</f>
        <v>3</v>
      </c>
      <c r="D30" s="27">
        <f>SUM(D26:D29)</f>
        <v>166994</v>
      </c>
      <c r="E30" s="27">
        <f>SUM(E26:E29)</f>
        <v>0</v>
      </c>
      <c r="F30" s="28">
        <f>SUM(F26:F29)</f>
        <v>72</v>
      </c>
      <c r="G30" s="52"/>
      <c r="H30" s="52"/>
      <c r="I30" s="29">
        <f>I26+I28</f>
        <v>9637.04486</v>
      </c>
      <c r="J30" s="52"/>
      <c r="K30" s="52"/>
      <c r="L30" s="30">
        <f>SUM(L26:L29)</f>
        <v>0</v>
      </c>
      <c r="M30" s="30">
        <f>M26+M28</f>
        <v>9637.04486</v>
      </c>
    </row>
    <row r="31" spans="1:13" ht="12.75" customHeight="1">
      <c r="A31" s="5"/>
      <c r="D31" s="6"/>
      <c r="E31" s="6"/>
      <c r="F31" s="5"/>
      <c r="I31" s="6"/>
      <c r="L31" s="6"/>
      <c r="M31" s="6"/>
    </row>
    <row r="32" spans="1:13">
      <c r="A32" s="34" t="s">
        <v>28</v>
      </c>
      <c r="B32" s="34"/>
      <c r="C32" s="34"/>
      <c r="D32" s="34"/>
      <c r="G32" s="5"/>
      <c r="H32" s="5"/>
      <c r="I32" s="5"/>
      <c r="J32" s="5"/>
      <c r="K32" s="5"/>
      <c r="L32" s="5"/>
    </row>
    <row r="33" spans="1:13">
      <c r="A33" s="35" t="s">
        <v>29</v>
      </c>
      <c r="B33" s="35"/>
      <c r="C33" s="35"/>
      <c r="D33" s="36"/>
      <c r="G33" s="10" t="s">
        <v>4</v>
      </c>
      <c r="H33" s="10"/>
      <c r="I33" s="10"/>
      <c r="J33" s="11" t="s">
        <v>5</v>
      </c>
      <c r="K33" s="11"/>
      <c r="L33" s="11"/>
    </row>
    <row r="34" spans="1:13" ht="36" customHeight="1">
      <c r="A34" s="12" t="s">
        <v>6</v>
      </c>
      <c r="B34" s="12" t="s">
        <v>7</v>
      </c>
      <c r="C34" s="53"/>
      <c r="D34" s="13" t="s">
        <v>9</v>
      </c>
      <c r="E34" s="12" t="s">
        <v>10</v>
      </c>
      <c r="F34" s="14" t="s">
        <v>11</v>
      </c>
      <c r="G34" s="15" t="s">
        <v>12</v>
      </c>
      <c r="H34" s="15" t="s">
        <v>13</v>
      </c>
      <c r="I34" s="16" t="s">
        <v>14</v>
      </c>
      <c r="J34" s="15" t="s">
        <v>15</v>
      </c>
      <c r="K34" s="15" t="s">
        <v>16</v>
      </c>
      <c r="L34" s="37" t="s">
        <v>17</v>
      </c>
      <c r="M34" s="38" t="s">
        <v>18</v>
      </c>
    </row>
    <row r="35" spans="1:13" ht="36" customHeight="1">
      <c r="A35" s="12"/>
      <c r="B35" s="12"/>
      <c r="C35" s="53"/>
      <c r="D35" s="13"/>
      <c r="E35" s="12"/>
      <c r="F35" s="14"/>
      <c r="G35" s="15"/>
      <c r="H35" s="15"/>
      <c r="I35" s="16"/>
      <c r="J35" s="15"/>
      <c r="K35" s="15"/>
      <c r="L35" s="37"/>
      <c r="M35" s="38"/>
    </row>
    <row r="36" spans="1:13" ht="36.75" customHeight="1">
      <c r="A36" s="12" t="s">
        <v>23</v>
      </c>
      <c r="B36" s="12" t="s">
        <v>21</v>
      </c>
      <c r="C36" s="39" t="s">
        <v>30</v>
      </c>
      <c r="D36" s="39">
        <f>D38*90%</f>
        <v>41077.800000000003</v>
      </c>
      <c r="E36" s="39"/>
      <c r="F36" s="40">
        <v>24</v>
      </c>
      <c r="G36" s="17">
        <v>40.75</v>
      </c>
      <c r="H36" s="17">
        <v>4.4110000000000003E-2</v>
      </c>
      <c r="I36" s="19">
        <f>G36*F36+H36*D38</f>
        <v>2991.2686199999998</v>
      </c>
      <c r="J36" s="52"/>
      <c r="K36" s="41"/>
      <c r="L36" s="24"/>
      <c r="M36" s="19">
        <f>I36+L36</f>
        <v>2991.2686199999998</v>
      </c>
    </row>
    <row r="37" spans="1:13" ht="45">
      <c r="A37" s="12"/>
      <c r="B37" s="12"/>
      <c r="C37" s="39" t="s">
        <v>31</v>
      </c>
      <c r="D37" s="39">
        <f>D38*10%</f>
        <v>4564.2</v>
      </c>
      <c r="E37" s="39"/>
      <c r="F37" s="40"/>
      <c r="G37" s="17"/>
      <c r="H37" s="17"/>
      <c r="I37" s="19">
        <v>0</v>
      </c>
      <c r="J37" s="52"/>
      <c r="K37" s="41"/>
      <c r="L37" s="24"/>
      <c r="M37" s="19">
        <f>L37</f>
        <v>0</v>
      </c>
    </row>
    <row r="38" spans="1:13">
      <c r="A38" s="25" t="s">
        <v>26</v>
      </c>
      <c r="B38" s="25"/>
      <c r="C38" s="6"/>
      <c r="D38" s="27">
        <v>45642</v>
      </c>
      <c r="E38" s="27"/>
      <c r="F38" s="42">
        <v>24</v>
      </c>
      <c r="G38" s="36"/>
      <c r="H38" s="36"/>
      <c r="I38" s="29">
        <f>I36</f>
        <v>2991.2686199999998</v>
      </c>
      <c r="J38" s="52"/>
      <c r="K38" s="52"/>
      <c r="L38" s="43">
        <f>SUM(L36:L37)</f>
        <v>0</v>
      </c>
      <c r="M38" s="44">
        <f>M36+M37</f>
        <v>2991.2686199999998</v>
      </c>
    </row>
    <row r="39" spans="1:13" ht="12.75" customHeight="1">
      <c r="A39" s="5"/>
      <c r="D39" s="6"/>
      <c r="E39" s="6"/>
      <c r="F39" s="5"/>
      <c r="I39" s="6"/>
      <c r="L39" s="6"/>
      <c r="M39" s="6"/>
    </row>
    <row r="40" spans="1:13" s="46" customFormat="1" ht="12.75" customHeight="1">
      <c r="A40" s="45"/>
      <c r="D40" s="47"/>
      <c r="E40" s="47"/>
      <c r="F40" s="45"/>
      <c r="I40" s="47"/>
      <c r="L40" s="47"/>
      <c r="M40" s="47"/>
    </row>
    <row r="41" spans="1:13" ht="12.75" customHeight="1">
      <c r="A41" s="5"/>
      <c r="D41" s="6"/>
      <c r="E41" s="6"/>
      <c r="F41" s="5"/>
      <c r="I41" s="6"/>
      <c r="L41" s="6"/>
      <c r="M41" s="6"/>
    </row>
    <row r="42" spans="1:13" ht="12.75" customHeight="1">
      <c r="A42" s="5" t="s">
        <v>32</v>
      </c>
      <c r="D42" s="6"/>
      <c r="E42" s="6"/>
      <c r="F42" s="5"/>
      <c r="I42" s="6"/>
      <c r="L42" s="6"/>
      <c r="M42" s="6"/>
    </row>
    <row r="43" spans="1:13" ht="12.75" customHeight="1">
      <c r="A43" s="7" t="s">
        <v>1</v>
      </c>
      <c r="B43" s="7"/>
      <c r="C43" s="7"/>
      <c r="D43" s="6"/>
      <c r="E43" s="6"/>
      <c r="F43" s="5"/>
      <c r="I43" s="6"/>
      <c r="L43" s="6"/>
      <c r="M43" s="6"/>
    </row>
    <row r="44" spans="1:13">
      <c r="A44" s="8" t="s">
        <v>33</v>
      </c>
      <c r="B44" s="8"/>
      <c r="C44" s="8"/>
    </row>
    <row r="45" spans="1:13">
      <c r="A45" s="9" t="s">
        <v>3</v>
      </c>
      <c r="B45" s="9"/>
      <c r="C45" s="9"/>
      <c r="D45" s="9"/>
      <c r="G45" s="10" t="s">
        <v>4</v>
      </c>
      <c r="H45" s="10"/>
      <c r="I45" s="10"/>
      <c r="J45" s="11" t="s">
        <v>5</v>
      </c>
      <c r="K45" s="11"/>
      <c r="L45" s="11"/>
    </row>
    <row r="46" spans="1:13" ht="39.75" customHeight="1">
      <c r="A46" s="12" t="s">
        <v>6</v>
      </c>
      <c r="B46" s="12" t="s">
        <v>7</v>
      </c>
      <c r="C46" s="12" t="s">
        <v>8</v>
      </c>
      <c r="D46" s="13" t="s">
        <v>9</v>
      </c>
      <c r="E46" s="12" t="s">
        <v>10</v>
      </c>
      <c r="F46" s="14" t="s">
        <v>11</v>
      </c>
      <c r="G46" s="15" t="s">
        <v>12</v>
      </c>
      <c r="H46" s="15" t="s">
        <v>13</v>
      </c>
      <c r="I46" s="16" t="s">
        <v>14</v>
      </c>
      <c r="J46" s="15" t="s">
        <v>15</v>
      </c>
      <c r="K46" s="15" t="s">
        <v>16</v>
      </c>
      <c r="L46" s="15" t="s">
        <v>17</v>
      </c>
      <c r="M46" s="17" t="s">
        <v>18</v>
      </c>
    </row>
    <row r="47" spans="1:13" ht="29.25" customHeight="1">
      <c r="A47" s="12"/>
      <c r="B47" s="12"/>
      <c r="C47" s="12"/>
      <c r="D47" s="13"/>
      <c r="E47" s="12"/>
      <c r="F47" s="14"/>
      <c r="G47" s="15"/>
      <c r="H47" s="15"/>
      <c r="I47" s="16"/>
      <c r="J47" s="15"/>
      <c r="K47" s="15"/>
      <c r="L47" s="15"/>
      <c r="M47" s="17"/>
    </row>
    <row r="48" spans="1:13">
      <c r="A48" s="7" t="s">
        <v>19</v>
      </c>
      <c r="B48" s="18" t="s">
        <v>20</v>
      </c>
      <c r="C48" s="18">
        <v>3</v>
      </c>
      <c r="D48" s="32">
        <v>10292</v>
      </c>
      <c r="E48" s="19"/>
      <c r="F48" s="20">
        <v>72</v>
      </c>
      <c r="G48" s="21">
        <v>5.45</v>
      </c>
      <c r="H48" s="17">
        <v>7.016E-2</v>
      </c>
      <c r="I48" s="22">
        <f>G48*(F48+F49)+H48*(D48+D49)</f>
        <v>1114.4867200000001</v>
      </c>
      <c r="J48" s="19"/>
      <c r="K48" s="23"/>
      <c r="L48" s="24"/>
      <c r="M48" s="22">
        <f>I48+L48+L49</f>
        <v>1114.4867200000001</v>
      </c>
    </row>
    <row r="49" spans="1:13">
      <c r="A49" s="7"/>
      <c r="B49" s="18" t="s">
        <v>21</v>
      </c>
      <c r="C49" s="18"/>
      <c r="D49" s="32"/>
      <c r="E49" s="19"/>
      <c r="F49" s="20"/>
      <c r="G49" s="21"/>
      <c r="H49" s="17"/>
      <c r="I49" s="22"/>
      <c r="J49" s="19"/>
      <c r="K49" s="23"/>
      <c r="L49" s="24"/>
      <c r="M49" s="22"/>
    </row>
    <row r="50" spans="1:13">
      <c r="A50" s="7" t="s">
        <v>22</v>
      </c>
      <c r="B50" s="18" t="s">
        <v>20</v>
      </c>
      <c r="C50" s="18"/>
      <c r="D50" s="32"/>
      <c r="E50" s="19"/>
      <c r="F50" s="20"/>
      <c r="G50" s="21">
        <v>11.58</v>
      </c>
      <c r="H50" s="17">
        <v>5.5390000000000002E-2</v>
      </c>
      <c r="I50" s="22">
        <f>G50*(F50+F51)+H50*(D50+D51)</f>
        <v>2552.45496</v>
      </c>
      <c r="J50" s="19"/>
      <c r="K50" s="23"/>
      <c r="L50" s="24"/>
      <c r="M50" s="22">
        <f>I50+L50+L51</f>
        <v>2552.45496</v>
      </c>
    </row>
    <row r="51" spans="1:13">
      <c r="A51" s="7"/>
      <c r="B51" s="18" t="s">
        <v>21</v>
      </c>
      <c r="C51" s="18">
        <v>2</v>
      </c>
      <c r="D51" s="32">
        <v>41064</v>
      </c>
      <c r="E51" s="19"/>
      <c r="F51" s="20">
        <v>24</v>
      </c>
      <c r="G51" s="21"/>
      <c r="H51" s="17"/>
      <c r="I51" s="22"/>
      <c r="J51" s="19"/>
      <c r="K51" s="23"/>
      <c r="L51" s="24"/>
      <c r="M51" s="22"/>
    </row>
    <row r="52" spans="1:13">
      <c r="A52" s="7" t="s">
        <v>23</v>
      </c>
      <c r="B52" s="18" t="s">
        <v>20</v>
      </c>
      <c r="C52" s="18">
        <v>2</v>
      </c>
      <c r="D52" s="32">
        <v>332227</v>
      </c>
      <c r="E52" s="19"/>
      <c r="F52" s="20">
        <v>24</v>
      </c>
      <c r="G52" s="21">
        <v>30.32</v>
      </c>
      <c r="H52" s="17">
        <v>4.9829999999999999E-2</v>
      </c>
      <c r="I52" s="22">
        <f>G52*(F52+F53)+H52*(D52+D53)</f>
        <v>67485.903210000004</v>
      </c>
      <c r="J52" s="19"/>
      <c r="K52" s="23"/>
      <c r="L52" s="24"/>
      <c r="M52" s="22">
        <f>I52+L52+L53</f>
        <v>67485.903210000004</v>
      </c>
    </row>
    <row r="53" spans="1:13">
      <c r="A53" s="7"/>
      <c r="B53" s="18" t="s">
        <v>21</v>
      </c>
      <c r="C53" s="18">
        <v>10</v>
      </c>
      <c r="D53" s="32">
        <v>861460</v>
      </c>
      <c r="E53" s="19"/>
      <c r="F53" s="20">
        <v>240</v>
      </c>
      <c r="G53" s="21"/>
      <c r="H53" s="17"/>
      <c r="I53" s="22"/>
      <c r="J53" s="19"/>
      <c r="K53" s="23"/>
      <c r="L53" s="24"/>
      <c r="M53" s="22"/>
    </row>
    <row r="54" spans="1:13">
      <c r="A54" s="7" t="s">
        <v>34</v>
      </c>
      <c r="B54" s="18" t="s">
        <v>20</v>
      </c>
      <c r="C54" s="18">
        <v>3</v>
      </c>
      <c r="D54" s="32">
        <v>345539</v>
      </c>
      <c r="E54" s="19"/>
      <c r="F54" s="20">
        <v>72</v>
      </c>
      <c r="G54" s="21">
        <v>32.94</v>
      </c>
      <c r="H54" s="17">
        <v>4.9829999999999999E-2</v>
      </c>
      <c r="I54" s="22">
        <f>G54*(F54+F55)+H54*(D54+D55)</f>
        <v>19589.888370000001</v>
      </c>
      <c r="J54" s="19"/>
      <c r="K54" s="23"/>
      <c r="L54" s="24"/>
      <c r="M54" s="22">
        <f>I54+L54+L55</f>
        <v>19589.888370000001</v>
      </c>
    </row>
    <row r="55" spans="1:13">
      <c r="A55" s="7"/>
      <c r="B55" s="18" t="s">
        <v>21</v>
      </c>
      <c r="C55" s="18"/>
      <c r="D55" s="32"/>
      <c r="E55" s="19"/>
      <c r="F55" s="20"/>
      <c r="G55" s="21"/>
      <c r="H55" s="17"/>
      <c r="I55" s="22"/>
      <c r="J55" s="19"/>
      <c r="K55" s="23"/>
      <c r="L55" s="24"/>
      <c r="M55" s="22"/>
    </row>
    <row r="56" spans="1:13">
      <c r="A56" s="7" t="s">
        <v>24</v>
      </c>
      <c r="B56" s="18" t="s">
        <v>20</v>
      </c>
      <c r="C56" s="18"/>
      <c r="D56" s="32"/>
      <c r="E56" s="19"/>
      <c r="F56" s="20"/>
      <c r="G56" s="21">
        <v>213.9</v>
      </c>
      <c r="H56" s="17">
        <v>4.3279999999999999E-2</v>
      </c>
      <c r="I56" s="22">
        <f>G56*(F56+F57)+H56*(D56+D57)</f>
        <v>15050.392</v>
      </c>
      <c r="J56" s="19"/>
      <c r="K56" s="23"/>
      <c r="L56" s="24"/>
      <c r="M56" s="22">
        <f>I56+L56+L57</f>
        <v>15050.392</v>
      </c>
    </row>
    <row r="57" spans="1:13">
      <c r="A57" s="7"/>
      <c r="B57" s="18" t="s">
        <v>21</v>
      </c>
      <c r="C57" s="18">
        <v>1</v>
      </c>
      <c r="D57" s="32">
        <v>248900</v>
      </c>
      <c r="E57" s="19"/>
      <c r="F57" s="20">
        <v>20</v>
      </c>
      <c r="G57" s="21"/>
      <c r="H57" s="17"/>
      <c r="I57" s="22"/>
      <c r="J57" s="19"/>
      <c r="K57" s="23"/>
      <c r="L57" s="24"/>
      <c r="M57" s="22"/>
    </row>
    <row r="58" spans="1:13">
      <c r="A58" s="7" t="s">
        <v>25</v>
      </c>
      <c r="B58" s="18" t="s">
        <v>20</v>
      </c>
      <c r="C58" s="18"/>
      <c r="D58" s="32"/>
      <c r="E58" s="19"/>
      <c r="F58" s="20"/>
      <c r="G58" s="21">
        <v>7.9299999999999995E-3</v>
      </c>
      <c r="H58" s="17">
        <v>2.215E-2</v>
      </c>
      <c r="I58" s="22">
        <f>G58*(E58+E59)+H58*(D58+D59)</f>
        <v>101588.01568</v>
      </c>
      <c r="J58" s="19"/>
      <c r="K58" s="23"/>
      <c r="L58" s="24"/>
      <c r="M58" s="22">
        <f>I58+L58+L59</f>
        <v>101588.01568</v>
      </c>
    </row>
    <row r="59" spans="1:13">
      <c r="A59" s="7"/>
      <c r="B59" s="18" t="s">
        <v>21</v>
      </c>
      <c r="C59" s="18">
        <v>4</v>
      </c>
      <c r="D59" s="32">
        <v>1166200</v>
      </c>
      <c r="E59" s="19">
        <v>9553176</v>
      </c>
      <c r="F59" s="20">
        <v>74</v>
      </c>
      <c r="G59" s="21"/>
      <c r="H59" s="17"/>
      <c r="I59" s="22"/>
      <c r="J59" s="19"/>
      <c r="K59" s="23"/>
      <c r="L59" s="24"/>
      <c r="M59" s="22"/>
    </row>
    <row r="60" spans="1:13">
      <c r="A60" s="25" t="s">
        <v>26</v>
      </c>
      <c r="B60" s="25"/>
      <c r="C60" s="26">
        <f>SUM(C48:C59)</f>
        <v>25</v>
      </c>
      <c r="D60" s="27">
        <f>SUM(D48:D59)</f>
        <v>3005682</v>
      </c>
      <c r="E60" s="27">
        <f>SUM(E48:E59)</f>
        <v>9553176</v>
      </c>
      <c r="F60" s="28">
        <f>SUM(F48:F59)</f>
        <v>526</v>
      </c>
      <c r="G60" s="52"/>
      <c r="H60" s="52"/>
      <c r="I60" s="29">
        <f>I52+I48+I54+I56+I58</f>
        <v>204828.68598000001</v>
      </c>
      <c r="J60" s="52"/>
      <c r="K60" s="52"/>
      <c r="L60" s="30">
        <f>SUM(L48:L59)</f>
        <v>0</v>
      </c>
      <c r="M60" s="30">
        <f>M52+M48+M54+M56+M58</f>
        <v>204828.68598000001</v>
      </c>
    </row>
    <row r="61" spans="1:13" ht="12.75" customHeight="1">
      <c r="A61" s="5"/>
      <c r="D61" s="6"/>
      <c r="E61" s="6"/>
      <c r="F61" s="5"/>
      <c r="I61" s="6"/>
      <c r="L61" s="6"/>
      <c r="M61" s="6"/>
    </row>
    <row r="62" spans="1:13">
      <c r="A62" s="7" t="s">
        <v>1</v>
      </c>
      <c r="B62" s="7"/>
      <c r="C62" s="7"/>
    </row>
    <row r="63" spans="1:13">
      <c r="A63" s="8" t="s">
        <v>33</v>
      </c>
      <c r="B63" s="8"/>
      <c r="C63" s="8"/>
      <c r="G63" s="5"/>
      <c r="H63" s="5"/>
      <c r="I63" s="5"/>
      <c r="J63" s="5"/>
      <c r="K63" s="5"/>
      <c r="L63" s="5"/>
    </row>
    <row r="64" spans="1:13">
      <c r="A64" s="31" t="s">
        <v>27</v>
      </c>
      <c r="B64" s="31"/>
      <c r="C64" s="31"/>
      <c r="D64" s="31"/>
      <c r="G64" s="10" t="s">
        <v>4</v>
      </c>
      <c r="H64" s="10"/>
      <c r="I64" s="10"/>
      <c r="J64" s="11" t="s">
        <v>5</v>
      </c>
      <c r="K64" s="11"/>
      <c r="L64" s="11"/>
    </row>
    <row r="65" spans="1:13" ht="39.75" customHeight="1">
      <c r="A65" s="12" t="s">
        <v>6</v>
      </c>
      <c r="B65" s="12" t="s">
        <v>7</v>
      </c>
      <c r="C65" s="12" t="s">
        <v>8</v>
      </c>
      <c r="D65" s="13" t="s">
        <v>9</v>
      </c>
      <c r="E65" s="12" t="s">
        <v>10</v>
      </c>
      <c r="F65" s="14" t="s">
        <v>11</v>
      </c>
      <c r="G65" s="15" t="s">
        <v>12</v>
      </c>
      <c r="H65" s="15" t="s">
        <v>13</v>
      </c>
      <c r="I65" s="16" t="s">
        <v>14</v>
      </c>
      <c r="J65" s="15" t="s">
        <v>15</v>
      </c>
      <c r="K65" s="15" t="s">
        <v>16</v>
      </c>
      <c r="L65" s="15" t="s">
        <v>17</v>
      </c>
      <c r="M65" s="17" t="s">
        <v>18</v>
      </c>
    </row>
    <row r="66" spans="1:13" ht="29.25" customHeight="1">
      <c r="A66" s="12"/>
      <c r="B66" s="12"/>
      <c r="C66" s="12"/>
      <c r="D66" s="13"/>
      <c r="E66" s="12"/>
      <c r="F66" s="14"/>
      <c r="G66" s="15"/>
      <c r="H66" s="15"/>
      <c r="I66" s="16"/>
      <c r="J66" s="15"/>
      <c r="K66" s="15"/>
      <c r="L66" s="15"/>
      <c r="M66" s="17"/>
    </row>
    <row r="67" spans="1:13">
      <c r="A67" s="7" t="s">
        <v>19</v>
      </c>
      <c r="B67" s="18" t="s">
        <v>20</v>
      </c>
      <c r="C67" s="18"/>
      <c r="D67" s="32"/>
      <c r="E67" s="19"/>
      <c r="F67" s="20"/>
      <c r="G67" s="21">
        <v>5.45</v>
      </c>
      <c r="H67" s="17">
        <v>7.016E-2</v>
      </c>
      <c r="I67" s="22">
        <f>G67*(F67+F68)+H67*(D67+D68)</f>
        <v>2516.2400000000002</v>
      </c>
      <c r="J67" s="19"/>
      <c r="K67" s="23"/>
      <c r="L67" s="24"/>
      <c r="M67" s="22">
        <f>I67+L67+L68</f>
        <v>2516.2400000000002</v>
      </c>
    </row>
    <row r="68" spans="1:13">
      <c r="A68" s="7"/>
      <c r="B68" s="18" t="s">
        <v>21</v>
      </c>
      <c r="C68" s="18">
        <v>1</v>
      </c>
      <c r="D68" s="32">
        <v>34000</v>
      </c>
      <c r="E68" s="19"/>
      <c r="F68" s="20">
        <v>24</v>
      </c>
      <c r="G68" s="21"/>
      <c r="H68" s="17"/>
      <c r="I68" s="22"/>
      <c r="J68" s="19"/>
      <c r="K68" s="23"/>
      <c r="L68" s="24"/>
      <c r="M68" s="22"/>
    </row>
    <row r="69" spans="1:13">
      <c r="A69" s="7" t="s">
        <v>22</v>
      </c>
      <c r="B69" s="18" t="s">
        <v>20</v>
      </c>
      <c r="C69" s="18"/>
      <c r="D69" s="32"/>
      <c r="E69" s="19"/>
      <c r="F69" s="20"/>
      <c r="G69" s="21">
        <v>11.58</v>
      </c>
      <c r="H69" s="17">
        <v>5.5390000000000002E-2</v>
      </c>
      <c r="I69" s="22">
        <f>G69*(F69+F70)+H69*(D69+D70)</f>
        <v>277.92</v>
      </c>
      <c r="J69" s="19"/>
      <c r="K69" s="23"/>
      <c r="L69" s="24"/>
      <c r="M69" s="22">
        <f>I69+L69+L70</f>
        <v>277.92</v>
      </c>
    </row>
    <row r="70" spans="1:13">
      <c r="A70" s="7"/>
      <c r="B70" s="18" t="s">
        <v>21</v>
      </c>
      <c r="C70" s="18">
        <v>1</v>
      </c>
      <c r="D70" s="32">
        <v>0</v>
      </c>
      <c r="E70" s="19"/>
      <c r="F70" s="20">
        <v>24</v>
      </c>
      <c r="G70" s="21"/>
      <c r="H70" s="17"/>
      <c r="I70" s="22"/>
      <c r="J70" s="19"/>
      <c r="K70" s="23"/>
      <c r="L70" s="24"/>
      <c r="M70" s="22"/>
    </row>
    <row r="71" spans="1:13">
      <c r="A71" s="7" t="s">
        <v>23</v>
      </c>
      <c r="B71" s="18" t="s">
        <v>20</v>
      </c>
      <c r="C71" s="18"/>
      <c r="D71" s="32"/>
      <c r="E71" s="19"/>
      <c r="F71" s="20"/>
      <c r="G71" s="21">
        <v>7.9299999999999995E-3</v>
      </c>
      <c r="H71" s="17">
        <v>2.215E-2</v>
      </c>
      <c r="I71" s="22">
        <f>G71*(F71+F72)+H71*(D71+D72)</f>
        <v>3509.5165399999996</v>
      </c>
      <c r="J71" s="19"/>
      <c r="K71" s="23"/>
      <c r="L71" s="24"/>
      <c r="M71" s="22">
        <f>I71+L71+L72</f>
        <v>3509.5165399999996</v>
      </c>
    </row>
    <row r="72" spans="1:13">
      <c r="A72" s="7"/>
      <c r="B72" s="18" t="s">
        <v>21</v>
      </c>
      <c r="C72" s="18">
        <v>2</v>
      </c>
      <c r="D72" s="32">
        <v>158426</v>
      </c>
      <c r="E72" s="19"/>
      <c r="F72" s="20">
        <v>48</v>
      </c>
      <c r="G72" s="21"/>
      <c r="H72" s="17"/>
      <c r="I72" s="22"/>
      <c r="J72" s="19"/>
      <c r="K72" s="23"/>
      <c r="L72" s="24"/>
      <c r="M72" s="22"/>
    </row>
    <row r="73" spans="1:13">
      <c r="A73" s="25" t="s">
        <v>26</v>
      </c>
      <c r="B73" s="25"/>
      <c r="C73" s="26">
        <f>SUM(C67:C72)</f>
        <v>4</v>
      </c>
      <c r="D73" s="27">
        <f>SUM(D67:D72)</f>
        <v>192426</v>
      </c>
      <c r="E73" s="27">
        <f>SUM(E67:E72)</f>
        <v>0</v>
      </c>
      <c r="F73" s="28">
        <f>SUM(F67:F72)</f>
        <v>96</v>
      </c>
      <c r="G73" s="52"/>
      <c r="H73" s="52"/>
      <c r="I73" s="29">
        <f>I67+I71</f>
        <v>6025.7565400000003</v>
      </c>
      <c r="J73" s="52"/>
      <c r="K73" s="52"/>
      <c r="L73" s="30">
        <f>SUM(L67:L72)</f>
        <v>0</v>
      </c>
      <c r="M73" s="30">
        <f>M67+M71</f>
        <v>6025.7565400000003</v>
      </c>
    </row>
    <row r="74" spans="1:13">
      <c r="A74" s="5"/>
    </row>
    <row r="76" spans="1:13">
      <c r="A76" s="34" t="s">
        <v>28</v>
      </c>
      <c r="B76" s="34"/>
      <c r="C76" s="34"/>
      <c r="D76" s="34"/>
      <c r="G76" s="5"/>
      <c r="H76" s="5"/>
      <c r="I76" s="5"/>
      <c r="J76" s="5"/>
      <c r="K76" s="5"/>
      <c r="L76" s="5"/>
    </row>
    <row r="77" spans="1:13">
      <c r="A77" s="35" t="s">
        <v>35</v>
      </c>
      <c r="B77" s="35"/>
      <c r="C77" s="35"/>
      <c r="D77" s="36"/>
      <c r="G77" s="10" t="s">
        <v>4</v>
      </c>
      <c r="H77" s="10"/>
      <c r="I77" s="10"/>
      <c r="J77" s="11" t="s">
        <v>5</v>
      </c>
      <c r="K77" s="11"/>
      <c r="L77" s="11"/>
    </row>
    <row r="78" spans="1:13" ht="36" customHeight="1">
      <c r="A78" s="12" t="s">
        <v>6</v>
      </c>
      <c r="B78" s="12" t="s">
        <v>7</v>
      </c>
      <c r="C78" s="53"/>
      <c r="D78" s="13" t="s">
        <v>9</v>
      </c>
      <c r="E78" s="12" t="s">
        <v>10</v>
      </c>
      <c r="F78" s="14" t="s">
        <v>11</v>
      </c>
      <c r="G78" s="15" t="s">
        <v>12</v>
      </c>
      <c r="H78" s="15" t="s">
        <v>13</v>
      </c>
      <c r="I78" s="16" t="s">
        <v>14</v>
      </c>
      <c r="J78" s="15" t="s">
        <v>15</v>
      </c>
      <c r="K78" s="15" t="s">
        <v>16</v>
      </c>
      <c r="L78" s="37" t="s">
        <v>17</v>
      </c>
      <c r="M78" s="38" t="s">
        <v>18</v>
      </c>
    </row>
    <row r="79" spans="1:13" ht="36" customHeight="1">
      <c r="A79" s="12"/>
      <c r="B79" s="12"/>
      <c r="C79" s="53"/>
      <c r="D79" s="13"/>
      <c r="E79" s="12"/>
      <c r="F79" s="14"/>
      <c r="G79" s="15"/>
      <c r="H79" s="15"/>
      <c r="I79" s="16"/>
      <c r="J79" s="15"/>
      <c r="K79" s="15"/>
      <c r="L79" s="37"/>
      <c r="M79" s="38"/>
    </row>
    <row r="80" spans="1:13" ht="36.75" customHeight="1">
      <c r="A80" s="12" t="s">
        <v>23</v>
      </c>
      <c r="B80" s="12" t="s">
        <v>21</v>
      </c>
      <c r="C80" s="39" t="s">
        <v>30</v>
      </c>
      <c r="D80" s="39">
        <f>D82*97.26%</f>
        <v>164746.76879999999</v>
      </c>
      <c r="E80" s="39"/>
      <c r="F80" s="40">
        <v>24</v>
      </c>
      <c r="G80" s="17">
        <v>30.32</v>
      </c>
      <c r="H80" s="17">
        <v>4.9829999999999999E-2</v>
      </c>
      <c r="I80" s="19">
        <f>G80*F80+H80*D82</f>
        <v>9168.2840400000005</v>
      </c>
      <c r="J80" s="52"/>
      <c r="K80" s="41"/>
      <c r="L80" s="24"/>
      <c r="M80" s="19">
        <f>I80+L80</f>
        <v>9168.2840400000005</v>
      </c>
    </row>
    <row r="81" spans="1:13" ht="45">
      <c r="A81" s="12"/>
      <c r="B81" s="12"/>
      <c r="C81" s="39" t="s">
        <v>31</v>
      </c>
      <c r="D81" s="39">
        <f>D82*2.74%</f>
        <v>4641.2312000000002</v>
      </c>
      <c r="E81" s="39"/>
      <c r="F81" s="40"/>
      <c r="G81" s="17"/>
      <c r="H81" s="17"/>
      <c r="I81" s="19">
        <v>0</v>
      </c>
      <c r="J81" s="52"/>
      <c r="K81" s="41"/>
      <c r="L81" s="24"/>
      <c r="M81" s="19">
        <f>L81</f>
        <v>0</v>
      </c>
    </row>
    <row r="82" spans="1:13">
      <c r="A82" s="25" t="s">
        <v>26</v>
      </c>
      <c r="B82" s="25"/>
      <c r="C82" s="6"/>
      <c r="D82" s="27">
        <v>169388</v>
      </c>
      <c r="E82" s="27"/>
      <c r="F82" s="42">
        <v>24</v>
      </c>
      <c r="G82" s="36"/>
      <c r="H82" s="36"/>
      <c r="I82" s="29">
        <f>I80</f>
        <v>9168.2840400000005</v>
      </c>
      <c r="J82" s="52"/>
      <c r="K82" s="52"/>
      <c r="L82" s="43">
        <f>SUM(L80:L81)</f>
        <v>0</v>
      </c>
      <c r="M82" s="44">
        <f>M80+M81</f>
        <v>9168.2840400000005</v>
      </c>
    </row>
    <row r="84" spans="1:13">
      <c r="A84" s="34" t="s">
        <v>28</v>
      </c>
      <c r="B84" s="34"/>
      <c r="C84" s="34"/>
      <c r="D84" s="34"/>
      <c r="G84" s="5"/>
      <c r="H84" s="5"/>
      <c r="I84" s="5"/>
      <c r="J84" s="5"/>
      <c r="K84" s="5"/>
      <c r="L84" s="5"/>
    </row>
    <row r="85" spans="1:13">
      <c r="A85" s="35" t="s">
        <v>36</v>
      </c>
      <c r="B85" s="35"/>
      <c r="C85" s="35"/>
      <c r="D85" s="36"/>
      <c r="G85" s="10" t="s">
        <v>4</v>
      </c>
      <c r="H85" s="10"/>
      <c r="I85" s="10"/>
      <c r="J85" s="11" t="s">
        <v>5</v>
      </c>
      <c r="K85" s="11"/>
      <c r="L85" s="11"/>
    </row>
    <row r="86" spans="1:13" ht="36" customHeight="1">
      <c r="A86" s="12" t="s">
        <v>6</v>
      </c>
      <c r="B86" s="12" t="s">
        <v>7</v>
      </c>
      <c r="C86" s="53"/>
      <c r="D86" s="13" t="s">
        <v>9</v>
      </c>
      <c r="E86" s="12" t="s">
        <v>10</v>
      </c>
      <c r="F86" s="14" t="s">
        <v>11</v>
      </c>
      <c r="G86" s="15" t="s">
        <v>12</v>
      </c>
      <c r="H86" s="15" t="s">
        <v>13</v>
      </c>
      <c r="I86" s="16" t="s">
        <v>14</v>
      </c>
      <c r="J86" s="15" t="s">
        <v>15</v>
      </c>
      <c r="K86" s="15" t="s">
        <v>16</v>
      </c>
      <c r="L86" s="37" t="s">
        <v>17</v>
      </c>
      <c r="M86" s="38" t="s">
        <v>18</v>
      </c>
    </row>
    <row r="87" spans="1:13" ht="36" customHeight="1">
      <c r="A87" s="12"/>
      <c r="B87" s="12"/>
      <c r="C87" s="53"/>
      <c r="D87" s="13"/>
      <c r="E87" s="12"/>
      <c r="F87" s="14"/>
      <c r="G87" s="15"/>
      <c r="H87" s="15"/>
      <c r="I87" s="16"/>
      <c r="J87" s="15"/>
      <c r="K87" s="15"/>
      <c r="L87" s="37"/>
      <c r="M87" s="38"/>
    </row>
    <row r="88" spans="1:13" ht="36.75" customHeight="1">
      <c r="A88" s="12" t="s">
        <v>25</v>
      </c>
      <c r="B88" s="12" t="s">
        <v>21</v>
      </c>
      <c r="C88" s="39" t="s">
        <v>30</v>
      </c>
      <c r="D88" s="39">
        <f>D90*85.43%</f>
        <v>1238735</v>
      </c>
      <c r="E88" s="39">
        <f>E90*85.43%</f>
        <v>6226411.7760000005</v>
      </c>
      <c r="F88" s="40">
        <v>24</v>
      </c>
      <c r="G88" s="17">
        <v>7.9299999999999995E-3</v>
      </c>
      <c r="H88" s="17">
        <v>2.215E-2</v>
      </c>
      <c r="I88" s="19">
        <f>G88*E90+H88*D90</f>
        <v>89913.877600000007</v>
      </c>
      <c r="J88" s="52"/>
      <c r="K88" s="41"/>
      <c r="L88" s="24"/>
      <c r="M88" s="19">
        <f>I88+L88</f>
        <v>89913.877600000007</v>
      </c>
    </row>
    <row r="89" spans="1:13" ht="45">
      <c r="A89" s="12"/>
      <c r="B89" s="12"/>
      <c r="C89" s="39" t="s">
        <v>31</v>
      </c>
      <c r="D89" s="39">
        <f>D90*14.57%</f>
        <v>211265</v>
      </c>
      <c r="E89" s="39">
        <f>E90*14.57%</f>
        <v>1061908.2239999999</v>
      </c>
      <c r="F89" s="40"/>
      <c r="G89" s="17"/>
      <c r="H89" s="17"/>
      <c r="I89" s="19">
        <v>0</v>
      </c>
      <c r="J89" s="52"/>
      <c r="K89" s="41"/>
      <c r="L89" s="24"/>
      <c r="M89" s="19">
        <f>L89</f>
        <v>0</v>
      </c>
    </row>
    <row r="90" spans="1:13">
      <c r="A90" s="25" t="s">
        <v>26</v>
      </c>
      <c r="B90" s="25"/>
      <c r="C90" s="6"/>
      <c r="D90" s="27">
        <v>1450000</v>
      </c>
      <c r="E90" s="27">
        <v>7288320</v>
      </c>
      <c r="F90" s="42">
        <v>24</v>
      </c>
      <c r="G90" s="36"/>
      <c r="H90" s="36"/>
      <c r="I90" s="29">
        <f>I88</f>
        <v>89913.877600000007</v>
      </c>
      <c r="J90" s="52"/>
      <c r="K90" s="52"/>
      <c r="L90" s="43">
        <f>SUM(L88:L89)</f>
        <v>0</v>
      </c>
      <c r="M90" s="44">
        <f>M88+M89</f>
        <v>89913.877600000007</v>
      </c>
    </row>
    <row r="92" spans="1:13" s="46" customFormat="1">
      <c r="F92" s="48"/>
      <c r="I92" s="49"/>
    </row>
    <row r="94" spans="1:13" ht="12.75" customHeight="1">
      <c r="A94" s="5" t="s">
        <v>37</v>
      </c>
      <c r="D94" s="6"/>
      <c r="E94" s="6"/>
      <c r="F94" s="5"/>
      <c r="I94" s="6"/>
      <c r="L94" s="6"/>
      <c r="M94" s="6"/>
    </row>
    <row r="95" spans="1:13">
      <c r="A95" s="7" t="s">
        <v>1</v>
      </c>
      <c r="B95" s="7"/>
      <c r="C95" s="7"/>
    </row>
    <row r="96" spans="1:13">
      <c r="A96" s="8" t="s">
        <v>38</v>
      </c>
      <c r="B96" s="8"/>
      <c r="C96" s="8"/>
      <c r="G96" s="5"/>
      <c r="H96" s="5"/>
      <c r="I96" s="5"/>
      <c r="J96" s="5"/>
      <c r="K96" s="5"/>
      <c r="L96" s="5"/>
    </row>
    <row r="97" spans="1:17">
      <c r="A97" s="31" t="s">
        <v>27</v>
      </c>
      <c r="B97" s="31"/>
      <c r="C97" s="31"/>
      <c r="D97" s="31"/>
      <c r="G97" s="10" t="s">
        <v>4</v>
      </c>
      <c r="H97" s="10"/>
      <c r="I97" s="10"/>
      <c r="J97" s="11" t="s">
        <v>5</v>
      </c>
      <c r="K97" s="11"/>
      <c r="L97" s="11"/>
    </row>
    <row r="98" spans="1:17" ht="39.75" customHeight="1">
      <c r="A98" s="12" t="s">
        <v>6</v>
      </c>
      <c r="B98" s="12" t="s">
        <v>7</v>
      </c>
      <c r="C98" s="12" t="s">
        <v>8</v>
      </c>
      <c r="D98" s="13" t="s">
        <v>9</v>
      </c>
      <c r="E98" s="12" t="s">
        <v>10</v>
      </c>
      <c r="F98" s="14" t="s">
        <v>11</v>
      </c>
      <c r="G98" s="15" t="s">
        <v>12</v>
      </c>
      <c r="H98" s="15" t="s">
        <v>13</v>
      </c>
      <c r="I98" s="16" t="s">
        <v>14</v>
      </c>
      <c r="J98" s="15" t="s">
        <v>15</v>
      </c>
      <c r="K98" s="15" t="s">
        <v>16</v>
      </c>
      <c r="L98" s="15" t="s">
        <v>17</v>
      </c>
      <c r="M98" s="17" t="s">
        <v>18</v>
      </c>
    </row>
    <row r="99" spans="1:17" ht="29.25" customHeight="1">
      <c r="A99" s="12"/>
      <c r="B99" s="12"/>
      <c r="C99" s="12"/>
      <c r="D99" s="13"/>
      <c r="E99" s="12"/>
      <c r="F99" s="14"/>
      <c r="G99" s="15"/>
      <c r="H99" s="15"/>
      <c r="I99" s="16"/>
      <c r="J99" s="15"/>
      <c r="K99" s="15"/>
      <c r="L99" s="15"/>
      <c r="M99" s="17"/>
    </row>
    <row r="100" spans="1:17">
      <c r="A100" s="7" t="s">
        <v>23</v>
      </c>
      <c r="B100" s="18" t="s">
        <v>20</v>
      </c>
      <c r="C100" s="18"/>
      <c r="D100" s="32"/>
      <c r="E100" s="19"/>
      <c r="F100" s="20"/>
      <c r="G100" s="21">
        <v>52.05</v>
      </c>
      <c r="H100" s="17">
        <v>3.1419999999999997E-2</v>
      </c>
      <c r="I100" s="22">
        <f>G100*(F100+F101)+H100*(D100+D101)</f>
        <v>17633.923999999999</v>
      </c>
      <c r="J100" s="19"/>
      <c r="K100" s="23"/>
      <c r="L100" s="24"/>
      <c r="M100" s="22">
        <f>I100+L100+L101</f>
        <v>17633.923999999999</v>
      </c>
      <c r="O100" s="3"/>
      <c r="P100" s="3"/>
      <c r="Q100" s="2"/>
    </row>
    <row r="101" spans="1:17">
      <c r="A101" s="7"/>
      <c r="B101" s="18" t="s">
        <v>21</v>
      </c>
      <c r="C101" s="18">
        <v>4</v>
      </c>
      <c r="D101" s="32">
        <v>402200</v>
      </c>
      <c r="E101" s="19"/>
      <c r="F101" s="20">
        <v>96</v>
      </c>
      <c r="G101" s="21"/>
      <c r="H101" s="17"/>
      <c r="I101" s="22"/>
      <c r="J101" s="19"/>
      <c r="K101" s="23"/>
      <c r="L101" s="24"/>
      <c r="M101" s="22"/>
      <c r="O101" s="3"/>
      <c r="P101" s="3"/>
      <c r="Q101" s="2"/>
    </row>
    <row r="102" spans="1:17">
      <c r="A102" s="7" t="s">
        <v>24</v>
      </c>
      <c r="B102" s="18" t="s">
        <v>20</v>
      </c>
      <c r="C102" s="18"/>
      <c r="D102" s="32"/>
      <c r="E102" s="19"/>
      <c r="F102" s="20"/>
      <c r="G102" s="21">
        <v>288.99</v>
      </c>
      <c r="H102" s="17">
        <v>3.1029999999999999E-2</v>
      </c>
      <c r="I102" s="22">
        <f>G102*(F102+F103)+H102*(D102+D103)</f>
        <v>11450.074659999998</v>
      </c>
      <c r="J102" s="19"/>
      <c r="K102" s="23"/>
      <c r="L102" s="24"/>
      <c r="M102" s="22">
        <f>I102+L102+L103</f>
        <v>11450.074659999998</v>
      </c>
      <c r="O102" s="3"/>
      <c r="P102" s="3"/>
      <c r="Q102" s="2"/>
    </row>
    <row r="103" spans="1:17">
      <c r="A103" s="7"/>
      <c r="B103" s="18" t="s">
        <v>21</v>
      </c>
      <c r="C103" s="18">
        <v>1</v>
      </c>
      <c r="D103" s="32">
        <v>173422</v>
      </c>
      <c r="E103" s="19"/>
      <c r="F103" s="20">
        <v>21</v>
      </c>
      <c r="G103" s="21"/>
      <c r="H103" s="17"/>
      <c r="I103" s="22"/>
      <c r="J103" s="19"/>
      <c r="K103" s="23"/>
      <c r="L103" s="24"/>
      <c r="M103" s="22"/>
      <c r="O103" s="3"/>
      <c r="P103" s="3"/>
      <c r="Q103" s="2"/>
    </row>
    <row r="104" spans="1:17">
      <c r="A104" s="7" t="s">
        <v>25</v>
      </c>
      <c r="B104" s="18" t="s">
        <v>20</v>
      </c>
      <c r="C104" s="18"/>
      <c r="D104" s="32"/>
      <c r="E104" s="19"/>
      <c r="F104" s="20"/>
      <c r="G104" s="21">
        <v>7.9500000000000005E-3</v>
      </c>
      <c r="H104" s="17">
        <v>2.2069999999999999E-2</v>
      </c>
      <c r="I104" s="22">
        <f>G104*(E104+E105)+H104*(D104+D105)</f>
        <v>33907.5772</v>
      </c>
      <c r="J104" s="19"/>
      <c r="K104" s="23"/>
      <c r="L104" s="24"/>
      <c r="M104" s="22">
        <f>I104+L104+L105</f>
        <v>33907.5772</v>
      </c>
      <c r="O104" s="3"/>
      <c r="P104" s="3"/>
      <c r="Q104" s="2"/>
    </row>
    <row r="105" spans="1:17">
      <c r="A105" s="7"/>
      <c r="B105" s="18" t="s">
        <v>21</v>
      </c>
      <c r="C105" s="18">
        <v>1</v>
      </c>
      <c r="D105" s="32">
        <v>80000</v>
      </c>
      <c r="E105" s="19">
        <v>4043016</v>
      </c>
      <c r="F105" s="20">
        <v>23</v>
      </c>
      <c r="G105" s="21"/>
      <c r="H105" s="17"/>
      <c r="I105" s="22"/>
      <c r="J105" s="19"/>
      <c r="K105" s="23"/>
      <c r="L105" s="24"/>
      <c r="M105" s="22"/>
      <c r="O105" s="3"/>
      <c r="P105" s="3"/>
      <c r="Q105" s="2"/>
    </row>
    <row r="106" spans="1:17">
      <c r="A106" s="25" t="s">
        <v>26</v>
      </c>
      <c r="B106" s="25"/>
      <c r="C106" s="26">
        <f>SUM(C100:C105)</f>
        <v>6</v>
      </c>
      <c r="D106" s="27">
        <f>SUM(D100:D105)</f>
        <v>655622</v>
      </c>
      <c r="E106" s="27">
        <f>SUM(E100:E105)</f>
        <v>4043016</v>
      </c>
      <c r="F106" s="28">
        <f>SUM(F100:F105)</f>
        <v>140</v>
      </c>
      <c r="G106" s="52"/>
      <c r="H106" s="52"/>
      <c r="I106" s="29">
        <f>I100+I102+I104</f>
        <v>62991.575859999997</v>
      </c>
      <c r="J106" s="52"/>
      <c r="K106" s="52"/>
      <c r="L106" s="30">
        <f>SUM(L100:L105)</f>
        <v>0</v>
      </c>
      <c r="M106" s="30">
        <f>M100+M102+M104</f>
        <v>62991.575859999997</v>
      </c>
    </row>
    <row r="108" spans="1:17">
      <c r="A108" s="7" t="s">
        <v>1</v>
      </c>
      <c r="B108" s="7"/>
      <c r="C108" s="7"/>
    </row>
    <row r="109" spans="1:17">
      <c r="A109" s="8" t="s">
        <v>38</v>
      </c>
      <c r="B109" s="8"/>
      <c r="C109" s="8"/>
      <c r="G109" s="5"/>
      <c r="H109" s="5"/>
      <c r="I109" s="5"/>
      <c r="J109" s="5"/>
      <c r="K109" s="5"/>
      <c r="L109" s="5"/>
    </row>
    <row r="110" spans="1:17">
      <c r="A110" s="9" t="s">
        <v>3</v>
      </c>
      <c r="B110" s="9"/>
      <c r="C110" s="9"/>
      <c r="D110" s="9"/>
      <c r="G110" s="10" t="s">
        <v>4</v>
      </c>
      <c r="H110" s="10"/>
      <c r="I110" s="10"/>
      <c r="J110" s="11" t="s">
        <v>5</v>
      </c>
      <c r="K110" s="11"/>
      <c r="L110" s="11"/>
    </row>
    <row r="111" spans="1:17" ht="39.75" customHeight="1">
      <c r="A111" s="12" t="s">
        <v>6</v>
      </c>
      <c r="B111" s="12" t="s">
        <v>7</v>
      </c>
      <c r="C111" s="12" t="s">
        <v>8</v>
      </c>
      <c r="D111" s="13" t="s">
        <v>9</v>
      </c>
      <c r="E111" s="12" t="s">
        <v>10</v>
      </c>
      <c r="F111" s="14" t="s">
        <v>11</v>
      </c>
      <c r="G111" s="15" t="s">
        <v>12</v>
      </c>
      <c r="H111" s="15" t="s">
        <v>13</v>
      </c>
      <c r="I111" s="16" t="s">
        <v>14</v>
      </c>
      <c r="J111" s="15" t="s">
        <v>15</v>
      </c>
      <c r="K111" s="15" t="s">
        <v>16</v>
      </c>
      <c r="L111" s="15" t="s">
        <v>17</v>
      </c>
      <c r="M111" s="17" t="s">
        <v>18</v>
      </c>
    </row>
    <row r="112" spans="1:17" ht="29.25" customHeight="1">
      <c r="A112" s="12"/>
      <c r="B112" s="12"/>
      <c r="C112" s="12"/>
      <c r="D112" s="13"/>
      <c r="E112" s="12"/>
      <c r="F112" s="14"/>
      <c r="G112" s="15"/>
      <c r="H112" s="15"/>
      <c r="I112" s="16"/>
      <c r="J112" s="15"/>
      <c r="K112" s="15"/>
      <c r="L112" s="15"/>
      <c r="M112" s="17"/>
    </row>
    <row r="113" spans="1:17">
      <c r="A113" s="7" t="s">
        <v>39</v>
      </c>
      <c r="B113" s="18" t="s">
        <v>20</v>
      </c>
      <c r="C113" s="18"/>
      <c r="D113" s="32"/>
      <c r="E113" s="19"/>
      <c r="F113" s="20"/>
      <c r="G113" s="21">
        <v>15.22</v>
      </c>
      <c r="H113" s="17">
        <v>3.5650000000000001E-2</v>
      </c>
      <c r="I113" s="22">
        <f>G113*(F113+F114)+H113*(D113+D114)</f>
        <v>1687.895</v>
      </c>
      <c r="J113" s="19"/>
      <c r="K113" s="23"/>
      <c r="L113" s="24"/>
      <c r="M113" s="22">
        <f>I113+L113+L114</f>
        <v>1687.895</v>
      </c>
      <c r="O113" s="3"/>
      <c r="P113" s="3"/>
      <c r="Q113" s="2"/>
    </row>
    <row r="114" spans="1:17">
      <c r="A114" s="7"/>
      <c r="B114" s="18" t="s">
        <v>21</v>
      </c>
      <c r="C114" s="18">
        <v>1</v>
      </c>
      <c r="D114" s="32">
        <v>37100</v>
      </c>
      <c r="E114" s="19"/>
      <c r="F114" s="20">
        <v>24</v>
      </c>
      <c r="G114" s="21"/>
      <c r="H114" s="17"/>
      <c r="I114" s="22"/>
      <c r="J114" s="19"/>
      <c r="K114" s="23"/>
      <c r="L114" s="24"/>
      <c r="M114" s="22"/>
      <c r="O114" s="3"/>
      <c r="P114" s="3"/>
      <c r="Q114" s="2"/>
    </row>
    <row r="115" spans="1:17">
      <c r="A115" s="7" t="s">
        <v>23</v>
      </c>
      <c r="B115" s="18" t="s">
        <v>20</v>
      </c>
      <c r="C115" s="18"/>
      <c r="D115" s="32"/>
      <c r="E115" s="19"/>
      <c r="F115" s="20"/>
      <c r="G115" s="21">
        <v>52.05</v>
      </c>
      <c r="H115" s="17">
        <v>3.1419999999999997E-2</v>
      </c>
      <c r="I115" s="22">
        <f>G115*(F115+F116)+H115*(D115+D116)</f>
        <v>70238.614919999993</v>
      </c>
      <c r="J115" s="19"/>
      <c r="K115" s="23"/>
      <c r="L115" s="24"/>
      <c r="M115" s="22">
        <f>I115+L115+L116</f>
        <v>70238.614919999993</v>
      </c>
      <c r="O115" s="3"/>
      <c r="P115" s="3"/>
      <c r="Q115" s="2"/>
    </row>
    <row r="116" spans="1:17">
      <c r="A116" s="7"/>
      <c r="B116" s="18" t="s">
        <v>21</v>
      </c>
      <c r="C116" s="18">
        <v>6</v>
      </c>
      <c r="D116" s="32">
        <v>1996926</v>
      </c>
      <c r="E116" s="19"/>
      <c r="F116" s="20">
        <v>144</v>
      </c>
      <c r="G116" s="21"/>
      <c r="H116" s="17"/>
      <c r="I116" s="22"/>
      <c r="J116" s="19"/>
      <c r="K116" s="23"/>
      <c r="L116" s="24"/>
      <c r="M116" s="22"/>
      <c r="O116" s="3"/>
      <c r="P116" s="3"/>
      <c r="Q116" s="2"/>
    </row>
    <row r="117" spans="1:17">
      <c r="A117" s="7" t="s">
        <v>24</v>
      </c>
      <c r="B117" s="18" t="s">
        <v>20</v>
      </c>
      <c r="C117" s="18"/>
      <c r="D117" s="32"/>
      <c r="E117" s="19"/>
      <c r="F117" s="20"/>
      <c r="G117" s="21">
        <v>288.99</v>
      </c>
      <c r="H117" s="17">
        <v>3.1029999999999999E-2</v>
      </c>
      <c r="I117" s="22">
        <f>G117*(F117+F118)+H117*(D117+D118)</f>
        <v>15659.09978</v>
      </c>
      <c r="J117" s="19"/>
      <c r="K117" s="23"/>
      <c r="L117" s="24"/>
      <c r="M117" s="22">
        <f>I117+L117+L118</f>
        <v>15659.09978</v>
      </c>
      <c r="O117" s="3"/>
      <c r="P117" s="3"/>
      <c r="Q117" s="2"/>
    </row>
    <row r="118" spans="1:17">
      <c r="A118" s="7"/>
      <c r="B118" s="18" t="s">
        <v>21</v>
      </c>
      <c r="C118" s="18">
        <v>1</v>
      </c>
      <c r="D118" s="32">
        <v>281126</v>
      </c>
      <c r="E118" s="19"/>
      <c r="F118" s="20">
        <v>24</v>
      </c>
      <c r="G118" s="21"/>
      <c r="H118" s="17"/>
      <c r="I118" s="22"/>
      <c r="J118" s="19"/>
      <c r="K118" s="23"/>
      <c r="L118" s="24"/>
      <c r="M118" s="22"/>
      <c r="O118" s="3"/>
      <c r="P118" s="3"/>
      <c r="Q118" s="2"/>
    </row>
    <row r="119" spans="1:17">
      <c r="A119" s="7" t="s">
        <v>25</v>
      </c>
      <c r="B119" s="18" t="s">
        <v>20</v>
      </c>
      <c r="C119" s="18"/>
      <c r="D119" s="32"/>
      <c r="E119" s="19"/>
      <c r="F119" s="20"/>
      <c r="G119" s="21">
        <v>7.9500000000000005E-3</v>
      </c>
      <c r="H119" s="17">
        <v>2.2069999999999999E-2</v>
      </c>
      <c r="I119" s="22">
        <f>G119*(E119+E120)+H119*(D119+D120)</f>
        <v>407455.21577999997</v>
      </c>
      <c r="J119" s="19"/>
      <c r="K119" s="23"/>
      <c r="L119" s="24"/>
      <c r="M119" s="22">
        <f>I119+L119+L120</f>
        <v>407455.21577999997</v>
      </c>
      <c r="O119" s="3"/>
      <c r="P119" s="3"/>
      <c r="Q119" s="2"/>
    </row>
    <row r="120" spans="1:17">
      <c r="A120" s="7"/>
      <c r="B120" s="18" t="s">
        <v>21</v>
      </c>
      <c r="C120" s="18">
        <v>6</v>
      </c>
      <c r="D120" s="32">
        <v>6313254</v>
      </c>
      <c r="E120" s="19">
        <v>33726000</v>
      </c>
      <c r="F120" s="20">
        <v>144</v>
      </c>
      <c r="G120" s="21"/>
      <c r="H120" s="17"/>
      <c r="I120" s="22"/>
      <c r="J120" s="19"/>
      <c r="K120" s="23"/>
      <c r="L120" s="24"/>
      <c r="M120" s="22"/>
      <c r="O120" s="3"/>
      <c r="P120" s="3"/>
      <c r="Q120" s="2"/>
    </row>
    <row r="121" spans="1:17">
      <c r="A121" s="25" t="s">
        <v>26</v>
      </c>
      <c r="B121" s="25"/>
      <c r="C121" s="26">
        <f>SUM(C113:C120)</f>
        <v>14</v>
      </c>
      <c r="D121" s="27">
        <f>SUM(D113:D120)</f>
        <v>8628406</v>
      </c>
      <c r="E121" s="27">
        <f>SUM(E113:E120)</f>
        <v>33726000</v>
      </c>
      <c r="F121" s="28">
        <f>SUM(F113:F120)</f>
        <v>336</v>
      </c>
      <c r="G121" s="52"/>
      <c r="H121" s="52"/>
      <c r="I121" s="29">
        <f>I113+I117+I119+I115</f>
        <v>495040.82548</v>
      </c>
      <c r="J121" s="52"/>
      <c r="K121" s="52"/>
      <c r="L121" s="30">
        <f>SUM(L113:L120)</f>
        <v>0</v>
      </c>
      <c r="M121" s="30">
        <f>M113+M117+M119+M115</f>
        <v>495040.82548</v>
      </c>
    </row>
    <row r="123" spans="1:17">
      <c r="A123" s="34" t="s">
        <v>28</v>
      </c>
      <c r="B123" s="34"/>
      <c r="C123" s="34"/>
      <c r="D123" s="34"/>
      <c r="G123" s="5"/>
      <c r="H123" s="5"/>
      <c r="I123" s="5"/>
      <c r="J123" s="5"/>
      <c r="K123" s="5"/>
      <c r="L123" s="5"/>
    </row>
    <row r="124" spans="1:17">
      <c r="A124" s="35" t="s">
        <v>40</v>
      </c>
      <c r="B124" s="35"/>
      <c r="C124" s="35"/>
      <c r="D124" s="36"/>
      <c r="G124" s="10" t="s">
        <v>4</v>
      </c>
      <c r="H124" s="10"/>
      <c r="I124" s="10"/>
      <c r="J124" s="11" t="s">
        <v>5</v>
      </c>
      <c r="K124" s="11"/>
      <c r="L124" s="11"/>
    </row>
    <row r="125" spans="1:17" ht="36" customHeight="1">
      <c r="A125" s="12" t="s">
        <v>6</v>
      </c>
      <c r="B125" s="12" t="s">
        <v>7</v>
      </c>
      <c r="C125" s="53"/>
      <c r="D125" s="13" t="s">
        <v>9</v>
      </c>
      <c r="E125" s="12" t="s">
        <v>10</v>
      </c>
      <c r="F125" s="14" t="s">
        <v>11</v>
      </c>
      <c r="G125" s="15" t="s">
        <v>12</v>
      </c>
      <c r="H125" s="15" t="s">
        <v>13</v>
      </c>
      <c r="I125" s="16" t="s">
        <v>14</v>
      </c>
      <c r="J125" s="15" t="s">
        <v>15</v>
      </c>
      <c r="K125" s="15" t="s">
        <v>16</v>
      </c>
      <c r="L125" s="37" t="s">
        <v>17</v>
      </c>
      <c r="M125" s="38" t="s">
        <v>18</v>
      </c>
    </row>
    <row r="126" spans="1:17" ht="36" customHeight="1">
      <c r="A126" s="12"/>
      <c r="B126" s="12"/>
      <c r="C126" s="53"/>
      <c r="D126" s="13"/>
      <c r="E126" s="12"/>
      <c r="F126" s="14"/>
      <c r="G126" s="15"/>
      <c r="H126" s="15"/>
      <c r="I126" s="16"/>
      <c r="J126" s="15"/>
      <c r="K126" s="15"/>
      <c r="L126" s="37"/>
      <c r="M126" s="38"/>
    </row>
    <row r="127" spans="1:17" ht="36.75" customHeight="1">
      <c r="A127" s="12" t="s">
        <v>23</v>
      </c>
      <c r="B127" s="12" t="s">
        <v>21</v>
      </c>
      <c r="C127" s="39" t="s">
        <v>30</v>
      </c>
      <c r="D127" s="39">
        <f>D129*65.37%</f>
        <v>81712.500000000015</v>
      </c>
      <c r="E127" s="39"/>
      <c r="F127" s="40">
        <v>24</v>
      </c>
      <c r="G127" s="17">
        <v>52.05</v>
      </c>
      <c r="H127" s="17">
        <v>0.31419999999999998</v>
      </c>
      <c r="I127" s="19">
        <f>G127*F127+H127*D129</f>
        <v>40524.199999999997</v>
      </c>
      <c r="J127" s="52"/>
      <c r="K127" s="41"/>
      <c r="L127" s="24"/>
      <c r="M127" s="19">
        <f>I127+L127</f>
        <v>40524.199999999997</v>
      </c>
    </row>
    <row r="128" spans="1:17" ht="45">
      <c r="A128" s="12"/>
      <c r="B128" s="12"/>
      <c r="C128" s="39" t="s">
        <v>31</v>
      </c>
      <c r="D128" s="39">
        <f>D129*34.63%</f>
        <v>43287.500000000007</v>
      </c>
      <c r="E128" s="39"/>
      <c r="F128" s="40"/>
      <c r="G128" s="17"/>
      <c r="H128" s="17"/>
      <c r="I128" s="19">
        <v>0</v>
      </c>
      <c r="J128" s="52"/>
      <c r="K128" s="41"/>
      <c r="L128" s="24"/>
      <c r="M128" s="19">
        <f>L128</f>
        <v>0</v>
      </c>
    </row>
    <row r="129" spans="1:13">
      <c r="A129" s="25" t="s">
        <v>26</v>
      </c>
      <c r="B129" s="25"/>
      <c r="C129" s="6"/>
      <c r="D129" s="27">
        <v>125000</v>
      </c>
      <c r="E129" s="27"/>
      <c r="F129" s="42">
        <v>24</v>
      </c>
      <c r="G129" s="36"/>
      <c r="H129" s="36"/>
      <c r="I129" s="29">
        <f>I127</f>
        <v>40524.199999999997</v>
      </c>
      <c r="J129" s="52"/>
      <c r="K129" s="52"/>
      <c r="L129" s="43">
        <f>SUM(L127:L128)</f>
        <v>0</v>
      </c>
      <c r="M129" s="44">
        <f>M127+M128</f>
        <v>40524.199999999997</v>
      </c>
    </row>
    <row r="131" spans="1:13">
      <c r="A131" s="34" t="s">
        <v>28</v>
      </c>
      <c r="B131" s="34"/>
      <c r="C131" s="34"/>
      <c r="D131" s="34"/>
      <c r="G131" s="5"/>
      <c r="H131" s="5"/>
      <c r="I131" s="5"/>
      <c r="J131" s="5"/>
      <c r="K131" s="5"/>
      <c r="L131" s="5"/>
    </row>
    <row r="132" spans="1:13">
      <c r="A132" s="35" t="s">
        <v>36</v>
      </c>
      <c r="B132" s="35"/>
      <c r="C132" s="35"/>
      <c r="D132" s="36"/>
      <c r="G132" s="10" t="s">
        <v>4</v>
      </c>
      <c r="H132" s="10"/>
      <c r="I132" s="10"/>
      <c r="J132" s="11" t="s">
        <v>5</v>
      </c>
      <c r="K132" s="11"/>
      <c r="L132" s="11"/>
    </row>
    <row r="133" spans="1:13" ht="36" customHeight="1">
      <c r="A133" s="12" t="s">
        <v>6</v>
      </c>
      <c r="B133" s="12" t="s">
        <v>7</v>
      </c>
      <c r="C133" s="53"/>
      <c r="D133" s="13" t="s">
        <v>9</v>
      </c>
      <c r="E133" s="12" t="s">
        <v>10</v>
      </c>
      <c r="F133" s="14" t="s">
        <v>11</v>
      </c>
      <c r="G133" s="15" t="s">
        <v>12</v>
      </c>
      <c r="H133" s="15" t="s">
        <v>13</v>
      </c>
      <c r="I133" s="16" t="s">
        <v>14</v>
      </c>
      <c r="J133" s="15" t="s">
        <v>15</v>
      </c>
      <c r="K133" s="15" t="s">
        <v>16</v>
      </c>
      <c r="L133" s="37" t="s">
        <v>17</v>
      </c>
      <c r="M133" s="38" t="s">
        <v>18</v>
      </c>
    </row>
    <row r="134" spans="1:13" ht="36" customHeight="1">
      <c r="A134" s="12"/>
      <c r="B134" s="12"/>
      <c r="C134" s="53"/>
      <c r="D134" s="13"/>
      <c r="E134" s="12"/>
      <c r="F134" s="14"/>
      <c r="G134" s="15"/>
      <c r="H134" s="15"/>
      <c r="I134" s="16"/>
      <c r="J134" s="15"/>
      <c r="K134" s="15"/>
      <c r="L134" s="37"/>
      <c r="M134" s="38"/>
    </row>
    <row r="135" spans="1:13" ht="36.75" customHeight="1">
      <c r="A135" s="12" t="s">
        <v>25</v>
      </c>
      <c r="B135" s="12" t="s">
        <v>21</v>
      </c>
      <c r="C135" s="39" t="s">
        <v>30</v>
      </c>
      <c r="D135" s="39">
        <f>D137*5.28%</f>
        <v>51216</v>
      </c>
      <c r="E135" s="39">
        <f>E137*5.28%</f>
        <v>202587.264</v>
      </c>
      <c r="F135" s="40">
        <v>24</v>
      </c>
      <c r="G135" s="17">
        <v>7.9500000000000005E-3</v>
      </c>
      <c r="H135" s="17">
        <v>2.2069999999999999E-2</v>
      </c>
      <c r="I135" s="19">
        <f>G135*E137+H135*D137</f>
        <v>51911.096000000005</v>
      </c>
      <c r="J135" s="52"/>
      <c r="K135" s="41"/>
      <c r="L135" s="24"/>
      <c r="M135" s="19">
        <f>I135+L135</f>
        <v>51911.096000000005</v>
      </c>
    </row>
    <row r="136" spans="1:13" ht="45">
      <c r="A136" s="12"/>
      <c r="B136" s="12"/>
      <c r="C136" s="39" t="s">
        <v>31</v>
      </c>
      <c r="D136" s="39">
        <f>D137*94.72%</f>
        <v>918784</v>
      </c>
      <c r="E136" s="39">
        <f>E137*94.72%</f>
        <v>3634292.736</v>
      </c>
      <c r="F136" s="40"/>
      <c r="G136" s="17"/>
      <c r="H136" s="17"/>
      <c r="I136" s="19">
        <v>0</v>
      </c>
      <c r="J136" s="52"/>
      <c r="K136" s="41"/>
      <c r="L136" s="24"/>
      <c r="M136" s="19">
        <f>L136</f>
        <v>0</v>
      </c>
    </row>
    <row r="137" spans="1:13">
      <c r="A137" s="25" t="s">
        <v>26</v>
      </c>
      <c r="B137" s="25"/>
      <c r="C137" s="6"/>
      <c r="D137" s="27">
        <v>970000</v>
      </c>
      <c r="E137" s="27">
        <v>3836880</v>
      </c>
      <c r="F137" s="42">
        <v>24</v>
      </c>
      <c r="G137" s="36"/>
      <c r="H137" s="36"/>
      <c r="I137" s="29">
        <f>I135</f>
        <v>51911.096000000005</v>
      </c>
      <c r="J137" s="52"/>
      <c r="K137" s="52"/>
      <c r="L137" s="43">
        <f>SUM(L135:L136)</f>
        <v>0</v>
      </c>
      <c r="M137" s="44">
        <f>M135+M136</f>
        <v>51911.096000000005</v>
      </c>
    </row>
    <row r="139" spans="1:13" s="46" customFormat="1">
      <c r="F139" s="48"/>
      <c r="I139" s="49"/>
    </row>
    <row r="141" spans="1:13" ht="12.75" customHeight="1">
      <c r="A141" s="5" t="s">
        <v>41</v>
      </c>
      <c r="D141" s="6"/>
      <c r="E141" s="6"/>
      <c r="F141" s="5"/>
      <c r="I141" s="6"/>
      <c r="L141" s="6"/>
      <c r="M141" s="6"/>
    </row>
    <row r="142" spans="1:13">
      <c r="A142" s="7" t="s">
        <v>1</v>
      </c>
      <c r="B142" s="7"/>
      <c r="C142" s="7"/>
    </row>
    <row r="143" spans="1:13">
      <c r="A143" s="8" t="s">
        <v>42</v>
      </c>
      <c r="B143" s="8"/>
      <c r="C143" s="8"/>
      <c r="G143" s="5"/>
      <c r="H143" s="5"/>
      <c r="I143" s="5"/>
      <c r="J143" s="5"/>
      <c r="K143" s="5"/>
      <c r="L143" s="5"/>
    </row>
    <row r="144" spans="1:13">
      <c r="A144" s="9" t="s">
        <v>3</v>
      </c>
      <c r="B144" s="9"/>
      <c r="C144" s="9"/>
      <c r="D144" s="9"/>
      <c r="G144" s="10" t="s">
        <v>4</v>
      </c>
      <c r="H144" s="10"/>
      <c r="I144" s="10"/>
      <c r="J144" s="11" t="s">
        <v>5</v>
      </c>
      <c r="K144" s="11"/>
      <c r="L144" s="11"/>
    </row>
    <row r="145" spans="1:13" ht="39.75" customHeight="1">
      <c r="A145" s="12" t="s">
        <v>6</v>
      </c>
      <c r="B145" s="12" t="s">
        <v>7</v>
      </c>
      <c r="C145" s="12" t="s">
        <v>8</v>
      </c>
      <c r="D145" s="13" t="s">
        <v>9</v>
      </c>
      <c r="E145" s="12" t="s">
        <v>10</v>
      </c>
      <c r="F145" s="14" t="s">
        <v>11</v>
      </c>
      <c r="G145" s="15" t="s">
        <v>12</v>
      </c>
      <c r="H145" s="15" t="s">
        <v>13</v>
      </c>
      <c r="I145" s="16" t="s">
        <v>14</v>
      </c>
      <c r="J145" s="15" t="s">
        <v>15</v>
      </c>
      <c r="K145" s="15" t="s">
        <v>16</v>
      </c>
      <c r="L145" s="15" t="s">
        <v>17</v>
      </c>
      <c r="M145" s="17" t="s">
        <v>18</v>
      </c>
    </row>
    <row r="146" spans="1:13" ht="29.25" customHeight="1">
      <c r="A146" s="12"/>
      <c r="B146" s="12"/>
      <c r="C146" s="12"/>
      <c r="D146" s="13"/>
      <c r="E146" s="12"/>
      <c r="F146" s="14"/>
      <c r="G146" s="15"/>
      <c r="H146" s="15"/>
      <c r="I146" s="16"/>
      <c r="J146" s="15"/>
      <c r="K146" s="15"/>
      <c r="L146" s="15"/>
      <c r="M146" s="17"/>
    </row>
    <row r="147" spans="1:13">
      <c r="A147" s="7" t="s">
        <v>19</v>
      </c>
      <c r="B147" s="18" t="s">
        <v>20</v>
      </c>
      <c r="C147" s="18"/>
      <c r="D147" s="32"/>
      <c r="E147" s="19"/>
      <c r="F147" s="20"/>
      <c r="G147" s="21">
        <v>4.5999999999999996</v>
      </c>
      <c r="H147" s="17">
        <v>6.7640000000000006E-2</v>
      </c>
      <c r="I147" s="22">
        <f>G147*(F147+F148)+H147*(D147+D148)</f>
        <v>146.11392000000001</v>
      </c>
      <c r="J147" s="19"/>
      <c r="K147" s="23"/>
      <c r="L147" s="24"/>
      <c r="M147" s="22">
        <f>I147+L147+L148</f>
        <v>146.11392000000001</v>
      </c>
    </row>
    <row r="148" spans="1:13">
      <c r="A148" s="7"/>
      <c r="B148" s="18" t="s">
        <v>21</v>
      </c>
      <c r="C148" s="18">
        <v>1</v>
      </c>
      <c r="D148" s="32">
        <v>528</v>
      </c>
      <c r="E148" s="19"/>
      <c r="F148" s="20">
        <v>24</v>
      </c>
      <c r="G148" s="21"/>
      <c r="H148" s="17"/>
      <c r="I148" s="22"/>
      <c r="J148" s="19"/>
      <c r="K148" s="23"/>
      <c r="L148" s="24"/>
      <c r="M148" s="22"/>
    </row>
    <row r="149" spans="1:13">
      <c r="A149" s="7" t="s">
        <v>23</v>
      </c>
      <c r="B149" s="18" t="s">
        <v>20</v>
      </c>
      <c r="C149" s="18"/>
      <c r="D149" s="32"/>
      <c r="E149" s="19"/>
      <c r="F149" s="20"/>
      <c r="G149" s="21">
        <v>45.19</v>
      </c>
      <c r="H149" s="17">
        <v>3.6889999999999999E-2</v>
      </c>
      <c r="I149" s="22">
        <f>G149*(F149+F150)+H149*(D149+D150)</f>
        <v>9910.5602799999997</v>
      </c>
      <c r="J149" s="19"/>
      <c r="K149" s="23"/>
      <c r="L149" s="24"/>
      <c r="M149" s="22">
        <f>I149+L149+L150</f>
        <v>9910.5602799999997</v>
      </c>
    </row>
    <row r="150" spans="1:13">
      <c r="A150" s="7"/>
      <c r="B150" s="18" t="s">
        <v>21</v>
      </c>
      <c r="C150" s="18">
        <v>2</v>
      </c>
      <c r="D150" s="32">
        <v>209852</v>
      </c>
      <c r="E150" s="19"/>
      <c r="F150" s="20">
        <v>48</v>
      </c>
      <c r="G150" s="21"/>
      <c r="H150" s="17"/>
      <c r="I150" s="22"/>
      <c r="J150" s="19"/>
      <c r="K150" s="23"/>
      <c r="L150" s="24"/>
      <c r="M150" s="22"/>
    </row>
    <row r="151" spans="1:13">
      <c r="A151" s="7" t="s">
        <v>25</v>
      </c>
      <c r="B151" s="18" t="s">
        <v>20</v>
      </c>
      <c r="C151" s="18"/>
      <c r="D151" s="32"/>
      <c r="E151" s="19"/>
      <c r="F151" s="20"/>
      <c r="G151" s="21">
        <v>6.5399999999999998E-3</v>
      </c>
      <c r="H151" s="17">
        <v>3.2779999999999997E-2</v>
      </c>
      <c r="I151" s="22">
        <f>G151*(E151+E152)+H151*(D151+D152)</f>
        <v>76740.252159999989</v>
      </c>
      <c r="J151" s="19"/>
      <c r="K151" s="23"/>
      <c r="L151" s="24"/>
      <c r="M151" s="22">
        <f>I151+L151+L152</f>
        <v>76740.252159999989</v>
      </c>
    </row>
    <row r="152" spans="1:13">
      <c r="A152" s="7"/>
      <c r="B152" s="18" t="s">
        <v>21</v>
      </c>
      <c r="C152" s="18">
        <v>3</v>
      </c>
      <c r="D152" s="32">
        <v>803072</v>
      </c>
      <c r="E152" s="19">
        <v>7708800</v>
      </c>
      <c r="F152" s="20">
        <v>72</v>
      </c>
      <c r="G152" s="21"/>
      <c r="H152" s="17"/>
      <c r="I152" s="22"/>
      <c r="J152" s="19"/>
      <c r="K152" s="23"/>
      <c r="L152" s="24"/>
      <c r="M152" s="22"/>
    </row>
    <row r="153" spans="1:13">
      <c r="A153" s="25" t="s">
        <v>26</v>
      </c>
      <c r="B153" s="25"/>
      <c r="C153" s="26">
        <f>SUM(C147:C152)</f>
        <v>6</v>
      </c>
      <c r="D153" s="27">
        <f>SUM(D147:D152)</f>
        <v>1013452</v>
      </c>
      <c r="E153" s="27">
        <f>SUM(E147:E152)</f>
        <v>7708800</v>
      </c>
      <c r="F153" s="28">
        <f>SUM(F147:F152)</f>
        <v>144</v>
      </c>
      <c r="G153" s="52"/>
      <c r="H153" s="52"/>
      <c r="I153" s="29">
        <f>I147+I149+I151</f>
        <v>86796.926359999983</v>
      </c>
      <c r="J153" s="52"/>
      <c r="K153" s="52"/>
      <c r="L153" s="30">
        <f>SUM(L147:L152)</f>
        <v>0</v>
      </c>
      <c r="M153" s="30">
        <f>M147+M149+M151</f>
        <v>86796.926359999983</v>
      </c>
    </row>
    <row r="155" spans="1:13">
      <c r="A155" s="7" t="s">
        <v>1</v>
      </c>
      <c r="B155" s="7"/>
      <c r="C155" s="7"/>
    </row>
    <row r="156" spans="1:13">
      <c r="A156" s="8" t="s">
        <v>42</v>
      </c>
      <c r="B156" s="8"/>
      <c r="C156" s="8"/>
      <c r="G156" s="5"/>
      <c r="H156" s="5"/>
      <c r="I156" s="5"/>
      <c r="J156" s="5"/>
      <c r="K156" s="5"/>
      <c r="L156" s="5"/>
    </row>
    <row r="157" spans="1:13">
      <c r="A157" s="31" t="s">
        <v>27</v>
      </c>
      <c r="B157" s="31"/>
      <c r="C157" s="31"/>
      <c r="D157" s="31"/>
      <c r="G157" s="10" t="s">
        <v>4</v>
      </c>
      <c r="H157" s="10"/>
      <c r="I157" s="10"/>
      <c r="J157" s="11" t="s">
        <v>5</v>
      </c>
      <c r="K157" s="11"/>
      <c r="L157" s="11"/>
    </row>
    <row r="158" spans="1:13" ht="39.75" customHeight="1">
      <c r="A158" s="12" t="s">
        <v>6</v>
      </c>
      <c r="B158" s="12" t="s">
        <v>7</v>
      </c>
      <c r="C158" s="12" t="s">
        <v>8</v>
      </c>
      <c r="D158" s="13" t="s">
        <v>9</v>
      </c>
      <c r="E158" s="12" t="s">
        <v>10</v>
      </c>
      <c r="F158" s="14" t="s">
        <v>11</v>
      </c>
      <c r="G158" s="15" t="s">
        <v>12</v>
      </c>
      <c r="H158" s="15" t="s">
        <v>13</v>
      </c>
      <c r="I158" s="16" t="s">
        <v>14</v>
      </c>
      <c r="J158" s="15" t="s">
        <v>15</v>
      </c>
      <c r="K158" s="15" t="s">
        <v>16</v>
      </c>
      <c r="L158" s="15" t="s">
        <v>17</v>
      </c>
      <c r="M158" s="17" t="s">
        <v>18</v>
      </c>
    </row>
    <row r="159" spans="1:13" ht="29.25" customHeight="1">
      <c r="A159" s="12"/>
      <c r="B159" s="12"/>
      <c r="C159" s="12"/>
      <c r="D159" s="13"/>
      <c r="E159" s="12"/>
      <c r="F159" s="14"/>
      <c r="G159" s="15"/>
      <c r="H159" s="15"/>
      <c r="I159" s="16"/>
      <c r="J159" s="15"/>
      <c r="K159" s="15"/>
      <c r="L159" s="15"/>
      <c r="M159" s="17"/>
    </row>
    <row r="160" spans="1:13">
      <c r="A160" s="7" t="s">
        <v>22</v>
      </c>
      <c r="B160" s="18" t="s">
        <v>20</v>
      </c>
      <c r="C160" s="18"/>
      <c r="D160" s="32"/>
      <c r="E160" s="19"/>
      <c r="F160" s="20"/>
      <c r="G160" s="21">
        <v>11.7</v>
      </c>
      <c r="H160" s="50">
        <v>4.9200000000000001E-2</v>
      </c>
      <c r="I160" s="22">
        <f>G160*(F160+F161)+H160*(D160+D161)</f>
        <v>1058.1599999999999</v>
      </c>
      <c r="J160" s="19"/>
      <c r="K160" s="23"/>
      <c r="L160" s="24"/>
      <c r="M160" s="22">
        <f>I160+L160+L161</f>
        <v>1058.1599999999999</v>
      </c>
    </row>
    <row r="161" spans="1:13">
      <c r="A161" s="7"/>
      <c r="B161" s="18" t="s">
        <v>21</v>
      </c>
      <c r="C161" s="18">
        <v>1</v>
      </c>
      <c r="D161" s="32">
        <v>15800</v>
      </c>
      <c r="E161" s="19"/>
      <c r="F161" s="20">
        <v>24</v>
      </c>
      <c r="G161" s="21"/>
      <c r="H161" s="50"/>
      <c r="I161" s="22"/>
      <c r="J161" s="19"/>
      <c r="K161" s="23"/>
      <c r="L161" s="24"/>
      <c r="M161" s="22"/>
    </row>
    <row r="162" spans="1:13">
      <c r="A162" s="7" t="s">
        <v>23</v>
      </c>
      <c r="B162" s="18" t="s">
        <v>20</v>
      </c>
      <c r="C162" s="18"/>
      <c r="D162" s="32"/>
      <c r="E162" s="19"/>
      <c r="F162" s="20"/>
      <c r="G162" s="21">
        <v>45.19</v>
      </c>
      <c r="H162" s="17">
        <v>3.6889999999999999E-2</v>
      </c>
      <c r="I162" s="22">
        <f>G162*(F162+F163)+H162*(D162+D163)</f>
        <v>9366.4327799999992</v>
      </c>
      <c r="J162" s="19"/>
      <c r="K162" s="23"/>
      <c r="L162" s="24"/>
      <c r="M162" s="22">
        <f>I162+L162+L163</f>
        <v>9366.4327799999992</v>
      </c>
    </row>
    <row r="163" spans="1:13">
      <c r="A163" s="7"/>
      <c r="B163" s="18" t="s">
        <v>21</v>
      </c>
      <c r="C163" s="18">
        <v>2</v>
      </c>
      <c r="D163" s="32">
        <v>195102</v>
      </c>
      <c r="E163" s="19"/>
      <c r="F163" s="20">
        <v>48</v>
      </c>
      <c r="G163" s="21"/>
      <c r="H163" s="17"/>
      <c r="I163" s="22"/>
      <c r="J163" s="19"/>
      <c r="K163" s="23"/>
      <c r="L163" s="24"/>
      <c r="M163" s="22"/>
    </row>
    <row r="164" spans="1:13">
      <c r="A164" s="25" t="s">
        <v>26</v>
      </c>
      <c r="B164" s="25"/>
      <c r="C164" s="26">
        <f>SUM(C160:C163)</f>
        <v>3</v>
      </c>
      <c r="D164" s="27">
        <f>SUM(D160:D163)</f>
        <v>210902</v>
      </c>
      <c r="E164" s="27">
        <f>SUM(E160:E163)</f>
        <v>0</v>
      </c>
      <c r="F164" s="28">
        <f>SUM(F160:F163)</f>
        <v>72</v>
      </c>
      <c r="G164" s="52"/>
      <c r="H164" s="52"/>
      <c r="I164" s="29">
        <f>I160+I162</f>
        <v>10424.592779999999</v>
      </c>
      <c r="J164" s="52"/>
      <c r="K164" s="52"/>
      <c r="L164" s="30">
        <f>SUM(L160:L163)</f>
        <v>0</v>
      </c>
      <c r="M164" s="30">
        <f>M160+M162</f>
        <v>10424.592779999999</v>
      </c>
    </row>
    <row r="166" spans="1:13">
      <c r="A166" s="34" t="s">
        <v>28</v>
      </c>
      <c r="B166" s="34"/>
      <c r="C166" s="34"/>
      <c r="D166" s="34"/>
      <c r="G166" s="5"/>
      <c r="H166" s="5"/>
      <c r="I166" s="5"/>
      <c r="J166" s="5"/>
      <c r="K166" s="5"/>
      <c r="L166" s="5"/>
    </row>
    <row r="167" spans="1:13">
      <c r="A167" s="35" t="s">
        <v>43</v>
      </c>
      <c r="B167" s="35"/>
      <c r="C167" s="35"/>
      <c r="D167" s="36"/>
      <c r="G167" s="10" t="s">
        <v>4</v>
      </c>
      <c r="H167" s="10"/>
      <c r="I167" s="10"/>
      <c r="J167" s="11" t="s">
        <v>5</v>
      </c>
      <c r="K167" s="11"/>
      <c r="L167" s="11"/>
    </row>
    <row r="168" spans="1:13" ht="36" customHeight="1">
      <c r="A168" s="12" t="s">
        <v>6</v>
      </c>
      <c r="B168" s="12" t="s">
        <v>7</v>
      </c>
      <c r="C168" s="53"/>
      <c r="D168" s="13" t="s">
        <v>9</v>
      </c>
      <c r="E168" s="12" t="s">
        <v>10</v>
      </c>
      <c r="F168" s="14" t="s">
        <v>11</v>
      </c>
      <c r="G168" s="15" t="s">
        <v>12</v>
      </c>
      <c r="H168" s="15" t="s">
        <v>13</v>
      </c>
      <c r="I168" s="16" t="s">
        <v>14</v>
      </c>
      <c r="J168" s="15" t="s">
        <v>15</v>
      </c>
      <c r="K168" s="15" t="s">
        <v>16</v>
      </c>
      <c r="L168" s="37" t="s">
        <v>17</v>
      </c>
      <c r="M168" s="38" t="s">
        <v>18</v>
      </c>
    </row>
    <row r="169" spans="1:13" ht="36" customHeight="1">
      <c r="A169" s="12"/>
      <c r="B169" s="12"/>
      <c r="C169" s="53"/>
      <c r="D169" s="13"/>
      <c r="E169" s="12"/>
      <c r="F169" s="14"/>
      <c r="G169" s="15"/>
      <c r="H169" s="15"/>
      <c r="I169" s="16"/>
      <c r="J169" s="15"/>
      <c r="K169" s="15"/>
      <c r="L169" s="37"/>
      <c r="M169" s="38"/>
    </row>
    <row r="170" spans="1:13" ht="36.75" customHeight="1">
      <c r="A170" s="12" t="s">
        <v>23</v>
      </c>
      <c r="B170" s="12" t="s">
        <v>21</v>
      </c>
      <c r="C170" s="39" t="s">
        <v>30</v>
      </c>
      <c r="D170" s="39">
        <f>D172*17.56%</f>
        <v>13385.987999999998</v>
      </c>
      <c r="E170" s="39"/>
      <c r="F170" s="40">
        <v>24</v>
      </c>
      <c r="G170" s="17">
        <v>45.19</v>
      </c>
      <c r="H170" s="17">
        <v>3.6889999999999999E-2</v>
      </c>
      <c r="I170" s="19">
        <f>G170*F170+H170*D172</f>
        <v>3896.6846999999998</v>
      </c>
      <c r="J170" s="52"/>
      <c r="K170" s="41"/>
      <c r="L170" s="24"/>
      <c r="M170" s="19">
        <f>I170+L170</f>
        <v>3896.6846999999998</v>
      </c>
    </row>
    <row r="171" spans="1:13" ht="45">
      <c r="A171" s="12"/>
      <c r="B171" s="12"/>
      <c r="C171" s="39" t="s">
        <v>31</v>
      </c>
      <c r="D171" s="39">
        <f>D172*82.44%</f>
        <v>62844.012000000002</v>
      </c>
      <c r="E171" s="39"/>
      <c r="F171" s="40"/>
      <c r="G171" s="17"/>
      <c r="H171" s="17"/>
      <c r="I171" s="19">
        <v>0</v>
      </c>
      <c r="J171" s="52"/>
      <c r="K171" s="41"/>
      <c r="L171" s="24"/>
      <c r="M171" s="19">
        <f>L171</f>
        <v>0</v>
      </c>
    </row>
    <row r="172" spans="1:13">
      <c r="A172" s="25" t="s">
        <v>26</v>
      </c>
      <c r="B172" s="25"/>
      <c r="C172" s="6"/>
      <c r="D172" s="27">
        <v>76230</v>
      </c>
      <c r="E172" s="27"/>
      <c r="F172" s="42">
        <v>24</v>
      </c>
      <c r="G172" s="36"/>
      <c r="H172" s="36"/>
      <c r="I172" s="29">
        <f>I170</f>
        <v>3896.6846999999998</v>
      </c>
      <c r="J172" s="52"/>
      <c r="K172" s="52"/>
      <c r="L172" s="43">
        <f>SUM(L170:L171)</f>
        <v>0</v>
      </c>
      <c r="M172" s="44">
        <f>M170+M171</f>
        <v>3896.6846999999998</v>
      </c>
    </row>
    <row r="174" spans="1:13">
      <c r="A174" s="34" t="s">
        <v>28</v>
      </c>
      <c r="B174" s="34"/>
      <c r="C174" s="34"/>
      <c r="D174" s="34"/>
      <c r="G174" s="5"/>
      <c r="H174" s="5"/>
      <c r="I174" s="5"/>
      <c r="J174" s="5"/>
      <c r="K174" s="5"/>
      <c r="L174" s="5"/>
    </row>
    <row r="175" spans="1:13">
      <c r="A175" s="35" t="s">
        <v>44</v>
      </c>
      <c r="B175" s="35"/>
      <c r="C175" s="35"/>
      <c r="D175" s="36"/>
      <c r="G175" s="10" t="s">
        <v>4</v>
      </c>
      <c r="H175" s="10"/>
      <c r="I175" s="10"/>
      <c r="J175" s="11" t="s">
        <v>5</v>
      </c>
      <c r="K175" s="11"/>
      <c r="L175" s="11"/>
    </row>
    <row r="176" spans="1:13" ht="36" customHeight="1">
      <c r="A176" s="12" t="s">
        <v>6</v>
      </c>
      <c r="B176" s="12" t="s">
        <v>7</v>
      </c>
      <c r="C176" s="53"/>
      <c r="D176" s="13" t="s">
        <v>9</v>
      </c>
      <c r="E176" s="12" t="s">
        <v>10</v>
      </c>
      <c r="F176" s="14" t="s">
        <v>11</v>
      </c>
      <c r="G176" s="15" t="s">
        <v>12</v>
      </c>
      <c r="H176" s="15" t="s">
        <v>13</v>
      </c>
      <c r="I176" s="16" t="s">
        <v>14</v>
      </c>
      <c r="J176" s="15" t="s">
        <v>15</v>
      </c>
      <c r="K176" s="15" t="s">
        <v>16</v>
      </c>
      <c r="L176" s="37" t="s">
        <v>17</v>
      </c>
      <c r="M176" s="38" t="s">
        <v>18</v>
      </c>
    </row>
    <row r="177" spans="1:23" ht="36" customHeight="1">
      <c r="A177" s="12"/>
      <c r="B177" s="12"/>
      <c r="C177" s="53"/>
      <c r="D177" s="13"/>
      <c r="E177" s="12"/>
      <c r="F177" s="14"/>
      <c r="G177" s="15"/>
      <c r="H177" s="15"/>
      <c r="I177" s="16"/>
      <c r="J177" s="15"/>
      <c r="K177" s="15"/>
      <c r="L177" s="37"/>
      <c r="M177" s="38"/>
    </row>
    <row r="178" spans="1:23" ht="36.75" customHeight="1">
      <c r="A178" s="12" t="s">
        <v>23</v>
      </c>
      <c r="B178" s="12" t="s">
        <v>21</v>
      </c>
      <c r="C178" s="39" t="s">
        <v>30</v>
      </c>
      <c r="D178" s="39">
        <f>D180*16.86%</f>
        <v>7941.06</v>
      </c>
      <c r="E178" s="39"/>
      <c r="F178" s="40">
        <v>24</v>
      </c>
      <c r="G178" s="17">
        <v>45.19</v>
      </c>
      <c r="H178" s="17">
        <v>3.6889999999999999E-2</v>
      </c>
      <c r="I178" s="19">
        <f>G178*F178+H178*D180</f>
        <v>2822.0789999999997</v>
      </c>
      <c r="J178" s="52"/>
      <c r="K178" s="41"/>
      <c r="L178" s="24"/>
      <c r="M178" s="19">
        <f>I178+L178</f>
        <v>2822.0789999999997</v>
      </c>
    </row>
    <row r="179" spans="1:23" ht="45">
      <c r="A179" s="12"/>
      <c r="B179" s="12"/>
      <c r="C179" s="39" t="s">
        <v>31</v>
      </c>
      <c r="D179" s="39">
        <f>D180*83.14%</f>
        <v>39158.94</v>
      </c>
      <c r="E179" s="39"/>
      <c r="F179" s="40"/>
      <c r="G179" s="17"/>
      <c r="H179" s="17"/>
      <c r="I179" s="19">
        <v>0</v>
      </c>
      <c r="J179" s="52"/>
      <c r="K179" s="41"/>
      <c r="L179" s="24"/>
      <c r="M179" s="19">
        <f>L179</f>
        <v>0</v>
      </c>
    </row>
    <row r="180" spans="1:23">
      <c r="A180" s="25" t="s">
        <v>26</v>
      </c>
      <c r="B180" s="25"/>
      <c r="C180" s="6"/>
      <c r="D180" s="27">
        <v>47100</v>
      </c>
      <c r="E180" s="27"/>
      <c r="F180" s="42">
        <v>24</v>
      </c>
      <c r="G180" s="36"/>
      <c r="H180" s="36"/>
      <c r="I180" s="29">
        <f>I178</f>
        <v>2822.0789999999997</v>
      </c>
      <c r="J180" s="52"/>
      <c r="K180" s="52"/>
      <c r="L180" s="43">
        <f>SUM(L178:L179)</f>
        <v>0</v>
      </c>
      <c r="M180" s="44">
        <f>M178+M179</f>
        <v>2822.0789999999997</v>
      </c>
    </row>
    <row r="185" spans="1:23" ht="18">
      <c r="A185" s="1" t="s">
        <v>45</v>
      </c>
      <c r="K185" s="54" t="s">
        <v>3</v>
      </c>
      <c r="L185" s="54"/>
      <c r="M185" s="54"/>
    </row>
    <row r="186" spans="1:23" ht="18">
      <c r="K186" s="55" t="s">
        <v>46</v>
      </c>
      <c r="L186" s="55"/>
      <c r="M186" s="56">
        <f>D19+D36+D60+D80+D88+D153+D170+D178+D121+D127+D135</f>
        <v>17812949.116799999</v>
      </c>
      <c r="N186" s="3"/>
      <c r="O186" s="3"/>
      <c r="P186" s="3"/>
      <c r="Q186" s="3"/>
      <c r="R186" s="3"/>
      <c r="S186" s="3"/>
      <c r="T186" s="3"/>
      <c r="U186" s="3"/>
      <c r="V186" s="3"/>
      <c r="W186" s="3"/>
    </row>
    <row r="187" spans="1:23" ht="18">
      <c r="A187" s="1" t="s">
        <v>47</v>
      </c>
      <c r="K187" s="55" t="s">
        <v>48</v>
      </c>
      <c r="L187" s="55"/>
      <c r="M187" s="57">
        <f>I19+I36+I60+I80+I88+I153+I170+I178+I121+I127+I135</f>
        <v>1237863.9227599998</v>
      </c>
    </row>
    <row r="188" spans="1:23" ht="18">
      <c r="K188" s="55" t="s">
        <v>49</v>
      </c>
      <c r="L188" s="55"/>
      <c r="M188" s="58">
        <f>L19+L36+L60+L80+L88+L153+L170+L178+L121+L127+L135</f>
        <v>0</v>
      </c>
    </row>
    <row r="189" spans="1:23" ht="18">
      <c r="K189" s="59" t="s">
        <v>50</v>
      </c>
      <c r="L189" s="59"/>
      <c r="M189" s="60">
        <f>M19+M36+M60+M80+M88+M153+M170+M178+M121+M127+M135</f>
        <v>1237863.9227599998</v>
      </c>
    </row>
    <row r="190" spans="1:23" ht="18">
      <c r="K190" s="59" t="s">
        <v>51</v>
      </c>
      <c r="L190" s="59"/>
      <c r="M190" s="60">
        <f>M189*23/100</f>
        <v>284708.70223479992</v>
      </c>
    </row>
    <row r="191" spans="1:23" ht="18">
      <c r="K191" s="59" t="s">
        <v>52</v>
      </c>
      <c r="L191" s="59"/>
      <c r="M191" s="60">
        <f>M189+M190</f>
        <v>1522572.6249947997</v>
      </c>
    </row>
    <row r="192" spans="1:23" ht="18">
      <c r="K192" s="61" t="s">
        <v>27</v>
      </c>
      <c r="L192" s="61"/>
      <c r="M192" s="61"/>
    </row>
    <row r="193" spans="11:23" ht="18">
      <c r="K193" s="55" t="s">
        <v>46</v>
      </c>
      <c r="L193" s="55"/>
      <c r="M193" s="56">
        <f>D30+D37+D73+D81+D89+D106+D128+D136+D164+D171+D179</f>
        <v>2510488.8832</v>
      </c>
      <c r="N193" s="3"/>
      <c r="O193" s="3"/>
      <c r="P193" s="3"/>
      <c r="Q193" s="3"/>
      <c r="R193" s="3"/>
      <c r="S193" s="3"/>
      <c r="T193" s="3"/>
      <c r="U193" s="3"/>
      <c r="V193" s="3"/>
      <c r="W193" s="3"/>
    </row>
    <row r="194" spans="11:23" ht="18">
      <c r="K194" s="55" t="s">
        <v>48</v>
      </c>
      <c r="L194" s="55"/>
      <c r="M194" s="62">
        <f>I30+I37+I73+I81+I89+I106+I128+I136+I164+I171+I179</f>
        <v>89078.970039999986</v>
      </c>
    </row>
    <row r="195" spans="11:23" ht="18">
      <c r="K195" s="55" t="s">
        <v>49</v>
      </c>
      <c r="L195" s="55"/>
      <c r="M195" s="58">
        <f>L30+L37+L73+L81+L89+L106+L128+L136+L164+L171+L179</f>
        <v>0</v>
      </c>
    </row>
    <row r="196" spans="11:23" ht="18">
      <c r="K196" s="59" t="s">
        <v>50</v>
      </c>
      <c r="L196" s="59"/>
      <c r="M196" s="60">
        <f>M30+M37+M73+M81+M89+M106+M128+M136+M164+M171+M179</f>
        <v>89078.970039999986</v>
      </c>
    </row>
    <row r="197" spans="11:23" ht="18">
      <c r="K197" s="59" t="s">
        <v>51</v>
      </c>
      <c r="L197" s="59"/>
      <c r="M197" s="60">
        <f>M196*23/100</f>
        <v>20488.163109199995</v>
      </c>
    </row>
    <row r="198" spans="11:23" ht="18">
      <c r="K198" s="59" t="s">
        <v>52</v>
      </c>
      <c r="L198" s="59"/>
      <c r="M198" s="60">
        <f>M196+M197</f>
        <v>109567.13314919997</v>
      </c>
    </row>
  </sheetData>
  <mergeCells count="498">
    <mergeCell ref="B2:H2"/>
    <mergeCell ref="A4:C4"/>
    <mergeCell ref="A5:C5"/>
    <mergeCell ref="A6:D6"/>
    <mergeCell ref="G6:I6"/>
    <mergeCell ref="J6:L6"/>
    <mergeCell ref="M7:M8"/>
    <mergeCell ref="A9:A10"/>
    <mergeCell ref="G9:G10"/>
    <mergeCell ref="H9:H10"/>
    <mergeCell ref="I9:I10"/>
    <mergeCell ref="M9:M10"/>
    <mergeCell ref="G7:G8"/>
    <mergeCell ref="H7:H8"/>
    <mergeCell ref="I7:I8"/>
    <mergeCell ref="J7:J8"/>
    <mergeCell ref="K7:K8"/>
    <mergeCell ref="L7:L8"/>
    <mergeCell ref="A7:A8"/>
    <mergeCell ref="B7:B8"/>
    <mergeCell ref="C7:C8"/>
    <mergeCell ref="D7:D8"/>
    <mergeCell ref="E7:E8"/>
    <mergeCell ref="F7:F8"/>
    <mergeCell ref="A11:A12"/>
    <mergeCell ref="G11:G12"/>
    <mergeCell ref="H11:H12"/>
    <mergeCell ref="I11:I12"/>
    <mergeCell ref="M11:M12"/>
    <mergeCell ref="A13:A14"/>
    <mergeCell ref="G13:G14"/>
    <mergeCell ref="H13:H14"/>
    <mergeCell ref="I13:I14"/>
    <mergeCell ref="M13:M14"/>
    <mergeCell ref="A15:A16"/>
    <mergeCell ref="G15:G16"/>
    <mergeCell ref="H15:H16"/>
    <mergeCell ref="I15:I16"/>
    <mergeCell ref="M15:M16"/>
    <mergeCell ref="A17:A18"/>
    <mergeCell ref="G17:G18"/>
    <mergeCell ref="H17:H18"/>
    <mergeCell ref="I17:I18"/>
    <mergeCell ref="M17:M18"/>
    <mergeCell ref="E24:E25"/>
    <mergeCell ref="F24:F25"/>
    <mergeCell ref="A19:B19"/>
    <mergeCell ref="G19:H19"/>
    <mergeCell ref="J19:K19"/>
    <mergeCell ref="A21:C21"/>
    <mergeCell ref="A22:C22"/>
    <mergeCell ref="A23:D23"/>
    <mergeCell ref="G23:I23"/>
    <mergeCell ref="J23:L23"/>
    <mergeCell ref="A28:A29"/>
    <mergeCell ref="G28:G29"/>
    <mergeCell ref="H28:H29"/>
    <mergeCell ref="I28:I29"/>
    <mergeCell ref="M28:M29"/>
    <mergeCell ref="A30:B30"/>
    <mergeCell ref="G30:H30"/>
    <mergeCell ref="J30:K30"/>
    <mergeCell ref="M24:M25"/>
    <mergeCell ref="A26:A27"/>
    <mergeCell ref="G26:G27"/>
    <mergeCell ref="H26:H27"/>
    <mergeCell ref="I26:I27"/>
    <mergeCell ref="M26:M27"/>
    <mergeCell ref="G24:G25"/>
    <mergeCell ref="H24:H25"/>
    <mergeCell ref="I24:I25"/>
    <mergeCell ref="J24:J25"/>
    <mergeCell ref="K24:K25"/>
    <mergeCell ref="L24:L25"/>
    <mergeCell ref="A24:A25"/>
    <mergeCell ref="B24:B25"/>
    <mergeCell ref="C24:C25"/>
    <mergeCell ref="D24:D25"/>
    <mergeCell ref="A32:D32"/>
    <mergeCell ref="A33:C33"/>
    <mergeCell ref="G33:I33"/>
    <mergeCell ref="J33:L33"/>
    <mergeCell ref="A34:A35"/>
    <mergeCell ref="B34:B35"/>
    <mergeCell ref="C34:C35"/>
    <mergeCell ref="D34:D35"/>
    <mergeCell ref="E34:E35"/>
    <mergeCell ref="F34:F35"/>
    <mergeCell ref="A38:B38"/>
    <mergeCell ref="J38:K38"/>
    <mergeCell ref="A43:C43"/>
    <mergeCell ref="A44:C44"/>
    <mergeCell ref="A45:D45"/>
    <mergeCell ref="G45:I45"/>
    <mergeCell ref="J45:L45"/>
    <mergeCell ref="M34:M35"/>
    <mergeCell ref="A36:A37"/>
    <mergeCell ref="B36:B37"/>
    <mergeCell ref="F36:F37"/>
    <mergeCell ref="G36:G37"/>
    <mergeCell ref="H36:H37"/>
    <mergeCell ref="J36:J37"/>
    <mergeCell ref="G34:G35"/>
    <mergeCell ref="H34:H35"/>
    <mergeCell ref="I34:I35"/>
    <mergeCell ref="J34:J35"/>
    <mergeCell ref="K34:K35"/>
    <mergeCell ref="L34:L35"/>
    <mergeCell ref="M46:M47"/>
    <mergeCell ref="A48:A49"/>
    <mergeCell ref="G48:G49"/>
    <mergeCell ref="H48:H49"/>
    <mergeCell ref="I48:I49"/>
    <mergeCell ref="M48:M49"/>
    <mergeCell ref="G46:G47"/>
    <mergeCell ref="H46:H47"/>
    <mergeCell ref="I46:I47"/>
    <mergeCell ref="J46:J47"/>
    <mergeCell ref="K46:K47"/>
    <mergeCell ref="L46:L47"/>
    <mergeCell ref="A46:A47"/>
    <mergeCell ref="B46:B47"/>
    <mergeCell ref="C46:C47"/>
    <mergeCell ref="D46:D47"/>
    <mergeCell ref="E46:E47"/>
    <mergeCell ref="F46:F47"/>
    <mergeCell ref="A50:A51"/>
    <mergeCell ref="G50:G51"/>
    <mergeCell ref="H50:H51"/>
    <mergeCell ref="I50:I51"/>
    <mergeCell ref="M50:M51"/>
    <mergeCell ref="A52:A53"/>
    <mergeCell ref="G52:G53"/>
    <mergeCell ref="H52:H53"/>
    <mergeCell ref="I52:I53"/>
    <mergeCell ref="M52:M53"/>
    <mergeCell ref="A58:A59"/>
    <mergeCell ref="G58:G59"/>
    <mergeCell ref="H58:H59"/>
    <mergeCell ref="I58:I59"/>
    <mergeCell ref="M58:M59"/>
    <mergeCell ref="A60:B60"/>
    <mergeCell ref="G60:H60"/>
    <mergeCell ref="J60:K60"/>
    <mergeCell ref="A54:A55"/>
    <mergeCell ref="G54:G55"/>
    <mergeCell ref="H54:H55"/>
    <mergeCell ref="I54:I55"/>
    <mergeCell ref="M54:M55"/>
    <mergeCell ref="A56:A57"/>
    <mergeCell ref="G56:G57"/>
    <mergeCell ref="H56:H57"/>
    <mergeCell ref="I56:I57"/>
    <mergeCell ref="M56:M57"/>
    <mergeCell ref="A62:C62"/>
    <mergeCell ref="A63:C63"/>
    <mergeCell ref="A64:D64"/>
    <mergeCell ref="G64:I64"/>
    <mergeCell ref="J64:L64"/>
    <mergeCell ref="A65:A66"/>
    <mergeCell ref="B65:B66"/>
    <mergeCell ref="C65:C66"/>
    <mergeCell ref="D65:D66"/>
    <mergeCell ref="E65:E66"/>
    <mergeCell ref="L65:L66"/>
    <mergeCell ref="M65:M66"/>
    <mergeCell ref="A67:A68"/>
    <mergeCell ref="G67:G68"/>
    <mergeCell ref="H67:H68"/>
    <mergeCell ref="I67:I68"/>
    <mergeCell ref="M67:M68"/>
    <mergeCell ref="F65:F66"/>
    <mergeCell ref="G65:G66"/>
    <mergeCell ref="H65:H66"/>
    <mergeCell ref="I65:I66"/>
    <mergeCell ref="J65:J66"/>
    <mergeCell ref="K65:K66"/>
    <mergeCell ref="A69:A70"/>
    <mergeCell ref="G69:G70"/>
    <mergeCell ref="H69:H70"/>
    <mergeCell ref="I69:I70"/>
    <mergeCell ref="M69:M70"/>
    <mergeCell ref="A71:A72"/>
    <mergeCell ref="G71:G72"/>
    <mergeCell ref="H71:H72"/>
    <mergeCell ref="I71:I72"/>
    <mergeCell ref="M71:M72"/>
    <mergeCell ref="D78:D79"/>
    <mergeCell ref="E78:E79"/>
    <mergeCell ref="F78:F79"/>
    <mergeCell ref="A73:B73"/>
    <mergeCell ref="G73:H73"/>
    <mergeCell ref="J73:K73"/>
    <mergeCell ref="A76:D76"/>
    <mergeCell ref="A77:C77"/>
    <mergeCell ref="G77:I77"/>
    <mergeCell ref="J77:L77"/>
    <mergeCell ref="E86:E87"/>
    <mergeCell ref="F86:F87"/>
    <mergeCell ref="A82:B82"/>
    <mergeCell ref="J82:K82"/>
    <mergeCell ref="A84:D84"/>
    <mergeCell ref="A85:C85"/>
    <mergeCell ref="G85:I85"/>
    <mergeCell ref="J85:L85"/>
    <mergeCell ref="M78:M79"/>
    <mergeCell ref="A80:A81"/>
    <mergeCell ref="B80:B81"/>
    <mergeCell ref="F80:F81"/>
    <mergeCell ref="G80:G81"/>
    <mergeCell ref="H80:H81"/>
    <mergeCell ref="J80:J81"/>
    <mergeCell ref="G78:G79"/>
    <mergeCell ref="H78:H79"/>
    <mergeCell ref="I78:I79"/>
    <mergeCell ref="J78:J79"/>
    <mergeCell ref="K78:K79"/>
    <mergeCell ref="L78:L79"/>
    <mergeCell ref="A78:A79"/>
    <mergeCell ref="B78:B79"/>
    <mergeCell ref="C78:C79"/>
    <mergeCell ref="A90:B90"/>
    <mergeCell ref="J90:K90"/>
    <mergeCell ref="A95:C95"/>
    <mergeCell ref="A96:C96"/>
    <mergeCell ref="A97:D97"/>
    <mergeCell ref="G97:I97"/>
    <mergeCell ref="J97:L97"/>
    <mergeCell ref="M86:M87"/>
    <mergeCell ref="A88:A89"/>
    <mergeCell ref="B88:B89"/>
    <mergeCell ref="F88:F89"/>
    <mergeCell ref="G88:G89"/>
    <mergeCell ref="H88:H89"/>
    <mergeCell ref="J88:J89"/>
    <mergeCell ref="G86:G87"/>
    <mergeCell ref="H86:H87"/>
    <mergeCell ref="I86:I87"/>
    <mergeCell ref="J86:J87"/>
    <mergeCell ref="K86:K87"/>
    <mergeCell ref="L86:L87"/>
    <mergeCell ref="A86:A87"/>
    <mergeCell ref="B86:B87"/>
    <mergeCell ref="C86:C87"/>
    <mergeCell ref="D86:D87"/>
    <mergeCell ref="M102:M103"/>
    <mergeCell ref="A104:A105"/>
    <mergeCell ref="G104:G105"/>
    <mergeCell ref="H104:H105"/>
    <mergeCell ref="I104:I105"/>
    <mergeCell ref="M104:M105"/>
    <mergeCell ref="M98:M99"/>
    <mergeCell ref="A100:A101"/>
    <mergeCell ref="G100:G101"/>
    <mergeCell ref="H100:H101"/>
    <mergeCell ref="I100:I101"/>
    <mergeCell ref="M100:M101"/>
    <mergeCell ref="G98:G99"/>
    <mergeCell ref="H98:H99"/>
    <mergeCell ref="I98:I99"/>
    <mergeCell ref="J98:J99"/>
    <mergeCell ref="K98:K99"/>
    <mergeCell ref="L98:L99"/>
    <mergeCell ref="A98:A99"/>
    <mergeCell ref="B98:B99"/>
    <mergeCell ref="C98:C99"/>
    <mergeCell ref="D98:D99"/>
    <mergeCell ref="E98:E99"/>
    <mergeCell ref="F98:F99"/>
    <mergeCell ref="A106:B106"/>
    <mergeCell ref="G106:H106"/>
    <mergeCell ref="J106:K106"/>
    <mergeCell ref="A108:C108"/>
    <mergeCell ref="A109:C109"/>
    <mergeCell ref="A110:D110"/>
    <mergeCell ref="G110:I110"/>
    <mergeCell ref="J110:L110"/>
    <mergeCell ref="A102:A103"/>
    <mergeCell ref="G102:G103"/>
    <mergeCell ref="H102:H103"/>
    <mergeCell ref="I102:I103"/>
    <mergeCell ref="M111:M112"/>
    <mergeCell ref="A113:A114"/>
    <mergeCell ref="G113:G114"/>
    <mergeCell ref="H113:H114"/>
    <mergeCell ref="I113:I114"/>
    <mergeCell ref="M113:M114"/>
    <mergeCell ref="G111:G112"/>
    <mergeCell ref="H111:H112"/>
    <mergeCell ref="I111:I112"/>
    <mergeCell ref="J111:J112"/>
    <mergeCell ref="K111:K112"/>
    <mergeCell ref="L111:L112"/>
    <mergeCell ref="A111:A112"/>
    <mergeCell ref="B111:B112"/>
    <mergeCell ref="C111:C112"/>
    <mergeCell ref="D111:D112"/>
    <mergeCell ref="E111:E112"/>
    <mergeCell ref="F111:F112"/>
    <mergeCell ref="A119:A120"/>
    <mergeCell ref="G119:G120"/>
    <mergeCell ref="H119:H120"/>
    <mergeCell ref="I119:I120"/>
    <mergeCell ref="M119:M120"/>
    <mergeCell ref="A121:B121"/>
    <mergeCell ref="G121:H121"/>
    <mergeCell ref="J121:K121"/>
    <mergeCell ref="A115:A116"/>
    <mergeCell ref="G115:G116"/>
    <mergeCell ref="H115:H116"/>
    <mergeCell ref="I115:I116"/>
    <mergeCell ref="M115:M116"/>
    <mergeCell ref="A117:A118"/>
    <mergeCell ref="G117:G118"/>
    <mergeCell ref="H117:H118"/>
    <mergeCell ref="I117:I118"/>
    <mergeCell ref="M117:M118"/>
    <mergeCell ref="A123:D123"/>
    <mergeCell ref="A124:C124"/>
    <mergeCell ref="G124:I124"/>
    <mergeCell ref="J124:L124"/>
    <mergeCell ref="A125:A126"/>
    <mergeCell ref="B125:B126"/>
    <mergeCell ref="C125:C126"/>
    <mergeCell ref="D125:D126"/>
    <mergeCell ref="E125:E126"/>
    <mergeCell ref="F125:F126"/>
    <mergeCell ref="E133:E134"/>
    <mergeCell ref="F133:F134"/>
    <mergeCell ref="A129:B129"/>
    <mergeCell ref="J129:K129"/>
    <mergeCell ref="A131:D131"/>
    <mergeCell ref="A132:C132"/>
    <mergeCell ref="G132:I132"/>
    <mergeCell ref="J132:L132"/>
    <mergeCell ref="M125:M126"/>
    <mergeCell ref="A127:A128"/>
    <mergeCell ref="B127:B128"/>
    <mergeCell ref="F127:F128"/>
    <mergeCell ref="G127:G128"/>
    <mergeCell ref="H127:H128"/>
    <mergeCell ref="J127:J128"/>
    <mergeCell ref="G125:G126"/>
    <mergeCell ref="H125:H126"/>
    <mergeCell ref="I125:I126"/>
    <mergeCell ref="J125:J126"/>
    <mergeCell ref="K125:K126"/>
    <mergeCell ref="L125:L126"/>
    <mergeCell ref="A137:B137"/>
    <mergeCell ref="J137:K137"/>
    <mergeCell ref="A142:C142"/>
    <mergeCell ref="A143:C143"/>
    <mergeCell ref="A144:D144"/>
    <mergeCell ref="G144:I144"/>
    <mergeCell ref="J144:L144"/>
    <mergeCell ref="M133:M134"/>
    <mergeCell ref="A135:A136"/>
    <mergeCell ref="B135:B136"/>
    <mergeCell ref="F135:F136"/>
    <mergeCell ref="G135:G136"/>
    <mergeCell ref="H135:H136"/>
    <mergeCell ref="J135:J136"/>
    <mergeCell ref="G133:G134"/>
    <mergeCell ref="H133:H134"/>
    <mergeCell ref="I133:I134"/>
    <mergeCell ref="J133:J134"/>
    <mergeCell ref="K133:K134"/>
    <mergeCell ref="L133:L134"/>
    <mergeCell ref="A133:A134"/>
    <mergeCell ref="B133:B134"/>
    <mergeCell ref="C133:C134"/>
    <mergeCell ref="D133:D134"/>
    <mergeCell ref="M145:M146"/>
    <mergeCell ref="A147:A148"/>
    <mergeCell ref="G147:G148"/>
    <mergeCell ref="H147:H148"/>
    <mergeCell ref="I147:I148"/>
    <mergeCell ref="M147:M148"/>
    <mergeCell ref="G145:G146"/>
    <mergeCell ref="H145:H146"/>
    <mergeCell ref="I145:I146"/>
    <mergeCell ref="J145:J146"/>
    <mergeCell ref="K145:K146"/>
    <mergeCell ref="L145:L146"/>
    <mergeCell ref="A145:A146"/>
    <mergeCell ref="B145:B146"/>
    <mergeCell ref="C145:C146"/>
    <mergeCell ref="D145:D146"/>
    <mergeCell ref="E145:E146"/>
    <mergeCell ref="F145:F146"/>
    <mergeCell ref="A149:A150"/>
    <mergeCell ref="G149:G150"/>
    <mergeCell ref="H149:H150"/>
    <mergeCell ref="I149:I150"/>
    <mergeCell ref="M149:M150"/>
    <mergeCell ref="A151:A152"/>
    <mergeCell ref="G151:G152"/>
    <mergeCell ref="H151:H152"/>
    <mergeCell ref="I151:I152"/>
    <mergeCell ref="M151:M152"/>
    <mergeCell ref="E158:E159"/>
    <mergeCell ref="F158:F159"/>
    <mergeCell ref="A153:B153"/>
    <mergeCell ref="G153:H153"/>
    <mergeCell ref="J153:K153"/>
    <mergeCell ref="A155:C155"/>
    <mergeCell ref="A156:C156"/>
    <mergeCell ref="A157:D157"/>
    <mergeCell ref="G157:I157"/>
    <mergeCell ref="J157:L157"/>
    <mergeCell ref="A162:A163"/>
    <mergeCell ref="G162:G163"/>
    <mergeCell ref="H162:H163"/>
    <mergeCell ref="I162:I163"/>
    <mergeCell ref="M162:M163"/>
    <mergeCell ref="A164:B164"/>
    <mergeCell ref="G164:H164"/>
    <mergeCell ref="J164:K164"/>
    <mergeCell ref="M158:M159"/>
    <mergeCell ref="A160:A161"/>
    <mergeCell ref="G160:G161"/>
    <mergeCell ref="H160:H161"/>
    <mergeCell ref="I160:I161"/>
    <mergeCell ref="M160:M161"/>
    <mergeCell ref="G158:G159"/>
    <mergeCell ref="H158:H159"/>
    <mergeCell ref="I158:I159"/>
    <mergeCell ref="J158:J159"/>
    <mergeCell ref="K158:K159"/>
    <mergeCell ref="L158:L159"/>
    <mergeCell ref="A158:A159"/>
    <mergeCell ref="B158:B159"/>
    <mergeCell ref="C158:C159"/>
    <mergeCell ref="D158:D159"/>
    <mergeCell ref="A166:D166"/>
    <mergeCell ref="A167:C167"/>
    <mergeCell ref="G167:I167"/>
    <mergeCell ref="J167:L167"/>
    <mergeCell ref="A168:A169"/>
    <mergeCell ref="B168:B169"/>
    <mergeCell ref="C168:C169"/>
    <mergeCell ref="D168:D169"/>
    <mergeCell ref="E168:E169"/>
    <mergeCell ref="F168:F169"/>
    <mergeCell ref="F176:F177"/>
    <mergeCell ref="A172:B172"/>
    <mergeCell ref="J172:K172"/>
    <mergeCell ref="A174:D174"/>
    <mergeCell ref="A175:C175"/>
    <mergeCell ref="G175:I175"/>
    <mergeCell ref="J175:L175"/>
    <mergeCell ref="M168:M169"/>
    <mergeCell ref="A170:A171"/>
    <mergeCell ref="B170:B171"/>
    <mergeCell ref="F170:F171"/>
    <mergeCell ref="G170:G171"/>
    <mergeCell ref="H170:H171"/>
    <mergeCell ref="J170:J171"/>
    <mergeCell ref="G168:G169"/>
    <mergeCell ref="H168:H169"/>
    <mergeCell ref="I168:I169"/>
    <mergeCell ref="J168:J169"/>
    <mergeCell ref="K168:K169"/>
    <mergeCell ref="L168:L169"/>
    <mergeCell ref="A180:B180"/>
    <mergeCell ref="J180:K180"/>
    <mergeCell ref="K185:M185"/>
    <mergeCell ref="K186:L186"/>
    <mergeCell ref="K187:L187"/>
    <mergeCell ref="K188:L188"/>
    <mergeCell ref="M176:M177"/>
    <mergeCell ref="A178:A179"/>
    <mergeCell ref="B178:B179"/>
    <mergeCell ref="F178:F179"/>
    <mergeCell ref="G178:G179"/>
    <mergeCell ref="H178:H179"/>
    <mergeCell ref="J178:J179"/>
    <mergeCell ref="G176:G177"/>
    <mergeCell ref="H176:H177"/>
    <mergeCell ref="I176:I177"/>
    <mergeCell ref="J176:J177"/>
    <mergeCell ref="K176:K177"/>
    <mergeCell ref="L176:L177"/>
    <mergeCell ref="A176:A177"/>
    <mergeCell ref="B176:B177"/>
    <mergeCell ref="C176:C177"/>
    <mergeCell ref="D176:D177"/>
    <mergeCell ref="E176:E177"/>
    <mergeCell ref="K195:L195"/>
    <mergeCell ref="K196:L196"/>
    <mergeCell ref="K197:L197"/>
    <mergeCell ref="K198:L198"/>
    <mergeCell ref="K189:L189"/>
    <mergeCell ref="K190:L190"/>
    <mergeCell ref="K191:L191"/>
    <mergeCell ref="K192:M192"/>
    <mergeCell ref="K193:L193"/>
    <mergeCell ref="K194:L194"/>
  </mergeCells>
  <pageMargins left="0.7" right="0.7" top="1.1437007874015748" bottom="1.1437007874015748" header="0.75" footer="0.75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2807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cp:keywords/>
  <dc:description/>
  <cp:lastModifiedBy>Roman Bartyzel</cp:lastModifiedBy>
  <cp:revision>493</cp:revision>
  <dcterms:created xsi:type="dcterms:W3CDTF">2022-08-11T08:27:19Z</dcterms:created>
  <dcterms:modified xsi:type="dcterms:W3CDTF">2024-12-05T14:22:40Z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