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10B0F89E-26B7-496A-BE46-36A7BE7E49F6}" xr6:coauthVersionLast="47" xr6:coauthVersionMax="47" xr10:uidLastSave="{00000000-0000-0000-0000-000000000000}"/>
  <bookViews>
    <workbookView xWindow="-120" yWindow="-120" windowWidth="29040" windowHeight="17640" firstSheet="5" activeTab="5" xr2:uid="{00000000-000D-0000-FFFF-FFFF00000000}"/>
  </bookViews>
  <sheets>
    <sheet name="CZ" sheetId="4" state="hidden" r:id="rId1"/>
    <sheet name="MG" sheetId="5" state="hidden" r:id="rId2"/>
    <sheet name="POB" sheetId="6" state="hidden" r:id="rId3"/>
    <sheet name="SK" sheetId="14" state="hidden" r:id="rId4"/>
    <sheet name="SW" sheetId="8" state="hidden" r:id="rId5"/>
    <sheet name="PRZETARG_PL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4" l="1"/>
  <c r="I15" i="14"/>
  <c r="F15" i="14"/>
  <c r="E15" i="14"/>
  <c r="J14" i="14"/>
  <c r="J13" i="14"/>
  <c r="P12" i="14"/>
  <c r="O12" i="14"/>
  <c r="R12" i="14" s="1"/>
  <c r="H12" i="14"/>
  <c r="J11" i="14"/>
  <c r="J10" i="14"/>
  <c r="R9" i="14"/>
  <c r="H9" i="14"/>
  <c r="H15" i="14" s="1"/>
  <c r="J8" i="14"/>
  <c r="J15" i="14" l="1"/>
  <c r="Q12" i="14"/>
  <c r="G10" i="6" l="1"/>
  <c r="F10" i="6"/>
  <c r="D9" i="6"/>
  <c r="D8" i="6"/>
  <c r="D10" i="6" l="1"/>
  <c r="J24" i="5"/>
  <c r="I24" i="5"/>
  <c r="H24" i="5"/>
  <c r="G24" i="5"/>
  <c r="E24" i="5"/>
  <c r="D24" i="5"/>
  <c r="J17" i="4" l="1"/>
  <c r="I17" i="4"/>
  <c r="H17" i="4"/>
  <c r="E11" i="4"/>
  <c r="E10" i="4" l="1"/>
  <c r="E17" i="4" s="1"/>
  <c r="F17" i="4" l="1"/>
</calcChain>
</file>

<file path=xl/sharedStrings.xml><?xml version="1.0" encoding="utf-8"?>
<sst xmlns="http://schemas.openxmlformats.org/spreadsheetml/2006/main" count="312" uniqueCount="208">
  <si>
    <t>WYKAZ POTENCJALNYCH ZADAŃ INWESTYCYJNYCH ZGŁOSZONYCH PRZEZ GMINY DO ZWIĄZKU MIĘDZYGMINNEGO "PUSZCZA ZIELONKA" DO DOFINANSOWANIA  Z RZĄDOWEGO FUNDUSZU POLSKI ŁAD: PROGRAM INWESTYCJI STRATEGICZNYCH</t>
  </si>
  <si>
    <t>GMINA:</t>
  </si>
  <si>
    <t>Czerwonak</t>
  </si>
  <si>
    <t>Nazwa zadania</t>
  </si>
  <si>
    <t>Krótki opis poszczególnych zadań inwestycyjnych (miejscowości, ulice, długości sieci, rodzaj sieci)</t>
  </si>
  <si>
    <t xml:space="preserve">Przewidywana wartość całkowita zadania inwestycyjnego (zł)
Z DOKUMENTACJĄ / PNB / W TRAKCIE </t>
  </si>
  <si>
    <t xml:space="preserve">Przewidywana wartość całkowita zadania inwestycyjnego (zł)
BEZ DOKUMENTACJI </t>
  </si>
  <si>
    <t>Gotowość do realizacji zadania inwestycyjnego (obowiązujące PnB/w trakcie projektowania/bez dokumentacji projektowej)</t>
  </si>
  <si>
    <t xml:space="preserve">mb </t>
  </si>
  <si>
    <t>mb</t>
  </si>
  <si>
    <t>p</t>
  </si>
  <si>
    <t>PGR</t>
  </si>
  <si>
    <t xml:space="preserve">Kanalizacja sanitarna w ulicy Dożynkowej w Annowie </t>
  </si>
  <si>
    <t xml:space="preserve">kanalizacja grawitacyjna średnicy 200 mm i długości ok.510 mb. z przyłączami  </t>
  </si>
  <si>
    <t>PnB obowiązujące wydane na Gminę Czerwonak</t>
  </si>
  <si>
    <t>Kanalizacja sanitarna w ulicy Wierzbowej w Potaszach</t>
  </si>
  <si>
    <t xml:space="preserve">kanalizacja grawitacyjna średnicy 200 mm i długości ok. 338 mb. z przyłączami  </t>
  </si>
  <si>
    <t>Kanalizacja sanitarna w ulicy Poznańskiej w Bolechowie</t>
  </si>
  <si>
    <t>kanalizacja grawitacyjna średnicy 315 mm na odcinku od posesji Poznańska 48 i długości ok 207 mb z przyłączami</t>
  </si>
  <si>
    <t>PnB obowiązujące , scedowane na ZMPZ, w ubiegłych latach inwestycja zrealizowana na pierwszym odcinku do wysokości posesji nr 48</t>
  </si>
  <si>
    <t>Kanalizacja sanitarna w ulicy Spokojnej w Kicinie</t>
  </si>
  <si>
    <t>kanalizacja grawitacyjna średnicy 200 mm o długości ok 345 m wraz z punktem podnoszenia oraz przyłączami</t>
  </si>
  <si>
    <t xml:space="preserve">element zakresu "zamiennego" - niemozlwiy do zreaizowania w ramach projektu PZIV. </t>
  </si>
  <si>
    <t>Kanalizacja sanitarna w ulicy Pogodnej w Czerwonaku</t>
  </si>
  <si>
    <t>kanalizacja grawitacyjna średnicy 200 mm i długości ok. 350 mb. z przyłączami</t>
  </si>
  <si>
    <t>dokumentacja w trakcie opracowania na zlecenie Gminy</t>
  </si>
  <si>
    <t>Kanalizacja sanitarna w ulicach Trakt i Miłej w Kicinie</t>
  </si>
  <si>
    <t>uzupełnienie sieci kanalizacyjnej dla posesji nie przyłączonych w ramach zadania PZ IV w ulicy Trakt (odcinek od ul.Miłej do wys. Działki nr geod. 22/11) i Miłej (od ul.Trakt do wysokości posesji nr 16),  długość łączna ok. 580 mb.</t>
  </si>
  <si>
    <t xml:space="preserve">brak dokumentacji, propozycja realizacji w trybie zaprojektuj i wybuduj </t>
  </si>
  <si>
    <t>Kanalizacja sanitarna w ulicy Błękitnej w Kicinie</t>
  </si>
  <si>
    <t>uzupełnienie sieci kanalizacyjnej dla posesji nie przyłączonych w ramach zadania PZ I na odcinku od posesji nr do posji nr ) długość łączna ok. 110 mb. z przyłączami</t>
  </si>
  <si>
    <t xml:space="preserve">uzupełnienie sieci z pkt.1 w Annowie w sięgaczach, długość łączna ok.240 mb.+ 2 lokalne przepompownie </t>
  </si>
  <si>
    <t>Kanalizacja sanitarna w ulicy Czereśniowej w Miękowie</t>
  </si>
  <si>
    <t>kanalizacja grawitacyjna w bocznych sięgaczach o średnicy 200 mm i długości ok. 320 mb. z przyłączami</t>
  </si>
  <si>
    <t>zakres podany do PŁ1 przez Gminę</t>
  </si>
  <si>
    <t>GMINA: MUROWANA GOŚLINA</t>
  </si>
  <si>
    <t>PŁ1</t>
  </si>
  <si>
    <t>Budowa sieci kanalizacji sanitarnej w Rakowni (zakres opracowany przez ZM Puszcza Zielonka)</t>
  </si>
  <si>
    <t xml:space="preserve">Budowa sieci kanalizacji sanitarnej wraz z przyłączami w ulicach Orla, Gawrona, Sokoła, Słowika, Pawia, Czyżyka, Perkoza, Wróbla, Jaskółki, Sójki, Klinowa, Żurawia, Gila; kanał grawitacyjny DN200mm, dł. 4245 m, rurocią tłoczny DN 80mm, dł. 379 m, przepompownia ścieków 2 szt. </t>
  </si>
  <si>
    <t>obowiązujące PnB</t>
  </si>
  <si>
    <t xml:space="preserve">Część zakresu podana przez Gminę do PŁ1 tj.: zakres ulic Sokoła S65-S66 i S81-S84: 173 mb, Słowika S68 (pompownia) -S87: 135 mb sieć + 135 mb rurociąg tłoczny, Pawia S55-S59 i S88-S90: 275 mb, Gawrona SS80-S81 i S 67-72: 190 mb </t>
  </si>
  <si>
    <t>Budowa sieci kanalizacji sanitarnej w Rakowni etap II</t>
  </si>
  <si>
    <t xml:space="preserve">Budowa sieci kanalizacji sanitarnej wraz z przyłączami w ulicach Szpaka, Klinowa, Zielonczana, Goślińska, Przepiórki, Sikorki, Gawrona ; kanał grawitacyjny DN200mm, dł. 1930 m, rurocią tłoczny DN 75mm, dł. 180 m, przepompownia ścieków 1 szt. </t>
  </si>
  <si>
    <t xml:space="preserve">w trakcie projektowania - termin do 11.2021 (część PnB wydana) </t>
  </si>
  <si>
    <t>Część zakresu podana przez Gminę do PŁ1 tj.: boczna od Goślińskiej - dz. 117/20, 117/16 i 117/11 od S35 (pompownia PS15) do S37 - 100 mb</t>
  </si>
  <si>
    <t>Budowa sieci kanalizacji sanitarnej w Murowanej Goślinie ul. Łąkowa</t>
  </si>
  <si>
    <t>Budowa sieci kanalizacji sanitarnej DN 200mm o dł. 205m, przepompownia ścieków - 1 szt., rurociąg tłoczny DN 75mm o dł. 40m, wraz z przyłączami</t>
  </si>
  <si>
    <t>w trakcie projektowania</t>
  </si>
  <si>
    <t>Budowa sieci kanalizacji sanitarnej w Murowanej Goślinie ul. Cześnika</t>
  </si>
  <si>
    <t>Budowa sieci kanalizacji sanitarnej DN 200mm dł. 190 m, przyłącza</t>
  </si>
  <si>
    <t>Budowa sieci kanalizacji sanitarnej w Białężynie - etap II</t>
  </si>
  <si>
    <t>Budowa sieci kanalizacji sanitarnej DN 200mm o dł. 1325m, przepompownia ścieków - 1 szt., rurociąg tłoczny DN 80mm o dł. 20m, wraz z przyłączami</t>
  </si>
  <si>
    <t>bez dokumentacji projektowej</t>
  </si>
  <si>
    <t>Budowa sieci kanalizacji sanitarnej w Nieszawie</t>
  </si>
  <si>
    <t>Budowa sieci kanalizacji sanitarnej DN 200mm o dł. 910m, rurociąg tłoczny DN75mm o dł. 1200m, przepompownia 1 szt., przyłącza</t>
  </si>
  <si>
    <t>Budowa sieci kanalizacji sanitarnej w Głębocku</t>
  </si>
  <si>
    <t>Budowa sieci kanalizacji sanitarnej DN 200mm dł. 1410m, przepompownia 1 szt., rurociąg tłoczny DN 80mm dł. 840 m, przyłącza</t>
  </si>
  <si>
    <t>Budowa sieci kanalizacji sanitarnej w w Al. Czereśniowej w Długiej Goślinie</t>
  </si>
  <si>
    <t>Budowa sieci kanalizacji sanitarnej DN 200mm dł. 450 m, rurociąg tłoczny DN 80mm dł. 360m, przepompownia 1 szt., przyłącza</t>
  </si>
  <si>
    <t>Budowa sieci kanalizacji sanitarnej w Mśćiszewie ul. Radzimska</t>
  </si>
  <si>
    <t>Budowa sieci kanalizacji sanitarnej DN 200mm dł. 1100 m, rurociąg tłoczny DN 80mm dł. 1100m, przepompownia 1 szt., przyłącza</t>
  </si>
  <si>
    <t>Budowa sieci kanalizacji sanitarnej w Boduszewie dz. 109 (droga na Sasankę)</t>
  </si>
  <si>
    <t>Budowa sieci kanalizacji sanitarnej DN 200mm dł. 220 m, przyłącza</t>
  </si>
  <si>
    <t>Budowa sieci kanalizacji sanitarnej w Boduszewie dz. 169</t>
  </si>
  <si>
    <t>Budowa sieci kanalizacji sanitarnej w działkach nr 169, 167/12, 287, 167/14 i 167/13 - DN 200mm dł. 1300 m, rurociąg tłoczny DN 80mm dł. 580m, przepompownia 1 szt., przyłącza</t>
  </si>
  <si>
    <t>Budowa sieci kanalizacji sanitarnej w Murowanej Goślinie w ul. Starczanowskiej</t>
  </si>
  <si>
    <t>Budowa sieci kanalizacji sanitarnej DN 200mm dł. 480 m, przyłącza</t>
  </si>
  <si>
    <t>Budowa sieci kanalizacji sanitarnej w Mściszewie</t>
  </si>
  <si>
    <t>Budowa sieci kanalizacji sanitarnej w działce nr 250 - DN 200mm dł. 640 m, przyłącza</t>
  </si>
  <si>
    <t>Budowa sieci kanalizacji sanitarnej w Murowanej Goślinie w ul. Śliwkowej</t>
  </si>
  <si>
    <t>Budowa sieci kanalizacji sanitarnej DN 250mm dł.110 m, przyłącza</t>
  </si>
  <si>
    <t>Budowa sieci kanalizacji sanitarnej w Rakowni dz. 38/13</t>
  </si>
  <si>
    <t>Budowa sieci kanalizacji sanitarnej DN 250mm dł.400 m, przyłącza</t>
  </si>
  <si>
    <t>Budowa sieci kanalizacji sanitarnej w działce nr 203 w Długiej Goślinie</t>
  </si>
  <si>
    <t>Budowa sieci kanalizacji sanitarnej DN 200mm dł. 470 m, rurociąg tłoczny DN 80mm dł. 85m, przepompownia 1 szt., przyłącza</t>
  </si>
  <si>
    <t>zadania preferowane</t>
  </si>
  <si>
    <t>GMINA: Pobiedziska</t>
  </si>
  <si>
    <t>Budowa kanalizacji sanitarnej w ul. Jadwigi, Różanej, T. Kutrzeby, Taczaka w Pobiedziskach</t>
  </si>
  <si>
    <t>budowa kanalizacji sanitarnej grawitacyjnej dł. około 1300 mb oraz odcinka kanalizacji tłocznej dł. około 500 mb wraz z przepompownią w celu umożliwienia odprowadzenia ścieków z południowej części miasta Pobiedziska</t>
  </si>
  <si>
    <t>bez dokumentacji</t>
  </si>
  <si>
    <t>Gmina wskazała część zakresu do PŁ1: Przebudowa sieci kanalizacji saniatarnej w  rejonie ulicy Kutrzeby, Różanej i Królowej Jadwigi</t>
  </si>
  <si>
    <t xml:space="preserve">Budowa kanalizacji sanitarnej w ul. Kiszkowskiej w Pobiedziskach </t>
  </si>
  <si>
    <t>budowa odcinka kanalizacji sanitarnej grawitacyjnej dł . około 155 mb oraz odcinka kanalizacji tłocznej dł. około 75 mb wraz z przepompownią</t>
  </si>
  <si>
    <t xml:space="preserve">AKTUALIZACJA 18 stycznia 2022  (mail. B. Kistowski ) </t>
  </si>
  <si>
    <t xml:space="preserve">Dzień dobry,
w załączeniu przesyłam zaktualizowaną tabelę do wniosków Polski Ład edycja II i PGR.
Po wstępnych rozmowach z p. Jarosławem Beszterdą uzgodniliśmy, że opracowania projektowe mogą być finansowane przez nas dodatkowo.
</t>
  </si>
  <si>
    <t>Przewidywana wartość całkowita zadania inwestycyjnego (zł)</t>
  </si>
  <si>
    <t>EDYCJA II</t>
  </si>
  <si>
    <t>Budowa kanalizacji sanitarnej w ul. T. Kutrzeby i Taczaka w Pobiedziskach</t>
  </si>
  <si>
    <t>budowa kanalizacji sanitarnej grawitacyjnej dł. około 350 mb oraz odcinka kanalizacji tłocznej dł. około 470 mb wraz z przepompownią w celu umożliwienia odprowadzenia ścieków z południowej części miasta Pobiedziska</t>
  </si>
  <si>
    <t>EDYCJA PGR</t>
  </si>
  <si>
    <t>GMINA:……………………………………………………………………</t>
  </si>
  <si>
    <t>SKOKI</t>
  </si>
  <si>
    <t>m</t>
  </si>
  <si>
    <t>Budowa sieci kanalizacji sanirtarnej w Sławie Wlkp.</t>
  </si>
  <si>
    <t>Osiedle Sława Wlkp. "ZACHÓD"  KS grawitacyjna 2360mb,KS tłoczna 723mb, 2 przepompownie ścieków</t>
  </si>
  <si>
    <t xml:space="preserve">I etap </t>
  </si>
  <si>
    <t xml:space="preserve">II etap </t>
  </si>
  <si>
    <t xml:space="preserve">Budowa sieci KS w Skokach </t>
  </si>
  <si>
    <t>Skoki, ul.Malinowa,Brzoskwiniowa,Czereśniowa, Wiśniowa i część ul.Kościuszki. KS grawitacyjna 2158.0mb, KS tłoczna 701m, 4 przepompownie ścieków</t>
  </si>
  <si>
    <t>Gmina podała cześć zakresu do PŁ1 tj.: rejon ulicy Malinowej, częś ulicy Czereśniowej, część ulicy Kościuszki</t>
  </si>
  <si>
    <t>RG</t>
  </si>
  <si>
    <t>Budowa sieci KS w Szczodrochowie</t>
  </si>
  <si>
    <t>Szczodrochowo wieś 578mb KS grawitacyjna, 78mb KS tłoczna, 1 przepompownia</t>
  </si>
  <si>
    <t>RT</t>
  </si>
  <si>
    <t>Budowa sieci KS w Potrzanowie</t>
  </si>
  <si>
    <t>Potrzanowo ul.Skocka,Borówiec, Nowy Borówiec,Zagajnikowa,Szkolna,Bajkowa ,Sezamkowa, Lesnych Skrzatów, Modrakowa, Rumiankowa. KS grawitacyjna 4750.0mb, KS tłoczna 376.0mb,2 przepompownie ścieków</t>
  </si>
  <si>
    <t>bez dokumentacji projektowej, gotowe mapy do celów projektowych</t>
  </si>
  <si>
    <t xml:space="preserve">Przylacza (nie wliczmy do dlugosci sieci ) </t>
  </si>
  <si>
    <t>Budowas KS w Skokach</t>
  </si>
  <si>
    <t>Skoki ul.Rogozińska KS grawitacyjna 539.0mb, KS tłoczna 60.0mb, 2 przepmpownie ścieków</t>
  </si>
  <si>
    <t>RAZEM RG+RT</t>
  </si>
  <si>
    <t>Budowa KS terenów po byłych PGR</t>
  </si>
  <si>
    <t>Wsie:Jabłkowo, Raczkowo, Jagniewice, Glinno, Antoniewo Górne KS grawitacyjna 3209mb, KS tłoczna 9553,0mb, 5 przepompowni scieków</t>
  </si>
  <si>
    <t>Wieś Brzeźno, KS grawitacyjna 960,0 mb, KS tłoczna 2950,0 mb, 1 przepompownia ścieków</t>
  </si>
  <si>
    <t xml:space="preserve">Wartość brutto </t>
  </si>
  <si>
    <t>Pomp</t>
  </si>
  <si>
    <t>zakres podany przez Gminę do PŁ1</t>
  </si>
  <si>
    <t xml:space="preserve">GMINA:SWARZEDZ </t>
  </si>
  <si>
    <t>Garby, ul. Strumykowa, Zakole, Michałówka, Źródlana</t>
  </si>
  <si>
    <t>kanalizacja sanitarna</t>
  </si>
  <si>
    <t>MPZ. Długść sieci 1750 m</t>
  </si>
  <si>
    <t>Gortatowo, ul. Darniowa, Magnacka, Senatorska,  Kanclerska, Pasieka, Królewska,</t>
  </si>
  <si>
    <t>Decyzja nr 60/2017. Długośc sieci 1171 m</t>
  </si>
  <si>
    <t>Gortatowo, ul. Marszałkowska, Książęca</t>
  </si>
  <si>
    <t>Decyzja nr 85/2017. Długość sieci 220 m</t>
  </si>
  <si>
    <t>Gortatowo, ul. Kapela, Złota Polana, Nad Cybiną</t>
  </si>
  <si>
    <t>Decyzja 74/2019. Długość sieci 490 m</t>
  </si>
  <si>
    <t>Gortatowo, ul. Chlebowa, Daleka</t>
  </si>
  <si>
    <t>Decyzja nr 94/2017.Długość sieci 1665 m</t>
  </si>
  <si>
    <t>Katarzynki</t>
  </si>
  <si>
    <t>Decyzja nr 25/2018. Długość sieci 550 m</t>
  </si>
  <si>
    <t>Decyzja nr 84/2017. Długość sieci 300 m</t>
  </si>
  <si>
    <t>Kobylnica, ul. Wiatrakowa</t>
  </si>
  <si>
    <t>Decyzja nr 93/2017.Długość sieci 500 m</t>
  </si>
  <si>
    <t>Gruszczyn, ul. Szymanowskiego</t>
  </si>
  <si>
    <t>MPZ -Długość sieci 470 m</t>
  </si>
  <si>
    <t>Paczkowo, ul. Falista, Altanowa</t>
  </si>
  <si>
    <t>Decyzja nr 95/2017. Długość sieci 1220 m</t>
  </si>
  <si>
    <t>Paczkowo, Groszkowa, Marchewkowa, Koperkowa, Kalafiorowa</t>
  </si>
  <si>
    <t>Decyzja nr 19/2017. Długość sieci 550 m</t>
  </si>
  <si>
    <t>Garby, ul. Migdałowa, Oliwkowa, Tulecka</t>
  </si>
  <si>
    <t>Decyzja nr 96/2017. Długość sieci 840 m</t>
  </si>
  <si>
    <t>Jasin, ul. Sołecka, Włodarska, Rutkowskiego, Kmieca, Wójtowska, Gromadzka, Leszka, Bolesława, Piasta</t>
  </si>
  <si>
    <t>kanalizacja sanitarna, DN 250 mm o dł. ok. 2370 m, DN 300 o dł. ok. 800 m., przyłącza 92</t>
  </si>
  <si>
    <t>bez projektu</t>
  </si>
  <si>
    <t>2370+800+(92*5m)</t>
  </si>
  <si>
    <t>Swarzędz, ul. Cmentarna, Słowackiego, Cybińska, Cicha</t>
  </si>
  <si>
    <t>kanalizacja sanitarna  1288mb, przyłącza 479 mb,63 szt</t>
  </si>
  <si>
    <t>Decyzja nr 4184/20, projekt, PnB</t>
  </si>
  <si>
    <t>Jasin, ul. Poznańska</t>
  </si>
  <si>
    <t>kanalizacja sanitarna, DN200, dł. Sieci kan. ok 950 m, 1 przepompownia, przyłącza 20</t>
  </si>
  <si>
    <t>950+(20*5m)</t>
  </si>
  <si>
    <t>Swarzędz, obreb cieku Mielcuch</t>
  </si>
  <si>
    <t>kanalizacja sanitarna, kan. sanit. DN250 dł.84m, DN200 dl. 273m, punkt podnoszenia ścieków 1szt. przyłącza 15</t>
  </si>
  <si>
    <t>projekt, PnB</t>
  </si>
  <si>
    <t>84+273+(15*5)</t>
  </si>
  <si>
    <t>Zalasewo, ul. Planetarna</t>
  </si>
  <si>
    <t>kanalizacja sanitarna, kan. sanit. DN400 mm o dł. 550 m, kanał sanitarny DN200 mm o dł. 400 m, przepompownia ścieków  39 dm3/s, r. tłoczny o dł. 410 m, przyłącza 16</t>
  </si>
  <si>
    <t>MZP, decyzja lokalizacyjna, w trakcie projektowania</t>
  </si>
  <si>
    <t>550+400+410+(16*5)</t>
  </si>
  <si>
    <t>Jasin, ul. Sołecka</t>
  </si>
  <si>
    <t xml:space="preserve">kanalizacja sanitarna, kan. sanit 200, dł. ok 66 m, 9 szt przyłączy, </t>
  </si>
  <si>
    <t>Zgłoszenie nr AB.6743.6.98.2018.XVI z dnia 13.04.2018 r, projekt</t>
  </si>
  <si>
    <t>Gortatowo, ul. Królewska</t>
  </si>
  <si>
    <t>121,2 m (całkowita długość sieci)</t>
  </si>
  <si>
    <t>dodatkowy zakres K5,PZV</t>
  </si>
  <si>
    <t>Gortatowo, ul. Kanclerska</t>
  </si>
  <si>
    <t>90 m (całkowita długość sieci)</t>
  </si>
  <si>
    <t>SUMA</t>
  </si>
  <si>
    <t xml:space="preserve">Rodzaj robót </t>
  </si>
  <si>
    <t>1.m-c</t>
  </si>
  <si>
    <t>2.m-c</t>
  </si>
  <si>
    <t>3.m-c</t>
  </si>
  <si>
    <t>4.m-c</t>
  </si>
  <si>
    <t>5.m-c</t>
  </si>
  <si>
    <t>6.m-c</t>
  </si>
  <si>
    <t>7.m-c</t>
  </si>
  <si>
    <t>8.m-c</t>
  </si>
  <si>
    <t>9.m-c</t>
  </si>
  <si>
    <t>10.m-c</t>
  </si>
  <si>
    <t>11.m-c</t>
  </si>
  <si>
    <t>12.m-c</t>
  </si>
  <si>
    <t>13.m-c</t>
  </si>
  <si>
    <t>14.m-c</t>
  </si>
  <si>
    <t>15.m-c</t>
  </si>
  <si>
    <t>16.m-c</t>
  </si>
  <si>
    <t>17.m-c</t>
  </si>
  <si>
    <t>18.m-c</t>
  </si>
  <si>
    <t>ODBIÓR KOŃCOWY</t>
  </si>
  <si>
    <t>PROJEKT ORGANIZACJI RUCHU/MOBILIZACJA</t>
  </si>
  <si>
    <t>roboty rozbiórkowe i przygotowawcze</t>
  </si>
  <si>
    <t>roboty ziemne i nawierzchnie bitumiczne jezdni</t>
  </si>
  <si>
    <t>pozostałe nawierzchnie</t>
  </si>
  <si>
    <t>ścieżka pieszo-rowerowa</t>
  </si>
  <si>
    <t>krawężniki, obrzeża, elementy liniowe</t>
  </si>
  <si>
    <t>kanał technologiczny</t>
  </si>
  <si>
    <t>przebudowa sieci telekom.</t>
  </si>
  <si>
    <t>kanalizacja deszczowa i rowy kryte</t>
  </si>
  <si>
    <t>sieć wodociągowa</t>
  </si>
  <si>
    <t>oświetlenie drogowe</t>
  </si>
  <si>
    <t>ETAP I</t>
  </si>
  <si>
    <t>ETAP II</t>
  </si>
  <si>
    <t>ETAP III</t>
  </si>
  <si>
    <t>ETAP IV</t>
  </si>
  <si>
    <t>przebudowa sieci energetycznej</t>
  </si>
  <si>
    <t>zieleń, ogrodzenia, mała arch.</t>
  </si>
  <si>
    <t>organizacja ruchu</t>
  </si>
  <si>
    <t>Harmonogram rzeczowo-finansowy (HRF)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</si>
</sst>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#,##0.00\ &quot;zł&quot;"/>
    <numFmt numFmtId="166" formatCode="[$-415]General"/>
    <numFmt numFmtId="167" formatCode="&quot; &quot;#,##0.00&quot;    &quot;;&quot;-&quot;#,##0.00&quot;    &quot;;&quot; -&quot;00&quot;    &quot;;&quot; &quot;@&quot; &quot;"/>
    <numFmt numFmtId="168" formatCode="&quot; &quot;#,##0.00&quot; &quot;[$zł-415]&quot; &quot;;&quot;-&quot;#,##0.00&quot; &quot;[$zł-415]&quot; &quot;;&quot; -&quot;00&quot; &quot;[$zł-415]&quot; &quot;;&quot; &quot;@&quot; &quot;"/>
    <numFmt numFmtId="169" formatCode="#,##0.00&quot; &quot;[$zł-415]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5" fillId="0" borderId="0" applyBorder="0" applyProtection="0"/>
    <xf numFmtId="0" fontId="19" fillId="0" borderId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2" fillId="0" borderId="2" xfId="0" applyFont="1" applyBorder="1" applyAlignment="1">
      <alignment wrapText="1"/>
    </xf>
    <xf numFmtId="0" fontId="2" fillId="3" borderId="5" xfId="0" applyFont="1" applyFill="1" applyBorder="1"/>
    <xf numFmtId="0" fontId="2" fillId="3" borderId="6" xfId="0" applyFont="1" applyFill="1" applyBorder="1"/>
    <xf numFmtId="0" fontId="3" fillId="3" borderId="7" xfId="0" applyFont="1" applyFill="1" applyBorder="1" applyAlignment="1">
      <alignment wrapText="1"/>
    </xf>
    <xf numFmtId="0" fontId="2" fillId="2" borderId="9" xfId="0" applyFont="1" applyFill="1" applyBorder="1"/>
    <xf numFmtId="0" fontId="3" fillId="2" borderId="10" xfId="0" applyFont="1" applyFill="1" applyBorder="1" applyAlignment="1">
      <alignment wrapText="1"/>
    </xf>
    <xf numFmtId="0" fontId="3" fillId="4" borderId="3" xfId="0" applyFont="1" applyFill="1" applyBorder="1"/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5" fillId="0" borderId="0" xfId="0" applyFont="1"/>
    <xf numFmtId="44" fontId="5" fillId="4" borderId="7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/>
    <xf numFmtId="164" fontId="7" fillId="2" borderId="11" xfId="0" applyNumberFormat="1" applyFont="1" applyFill="1" applyBorder="1"/>
    <xf numFmtId="164" fontId="8" fillId="4" borderId="1" xfId="0" applyNumberFormat="1" applyFont="1" applyFill="1" applyBorder="1"/>
    <xf numFmtId="164" fontId="7" fillId="4" borderId="7" xfId="0" applyNumberFormat="1" applyFont="1" applyFill="1" applyBorder="1"/>
    <xf numFmtId="164" fontId="5" fillId="3" borderId="13" xfId="0" applyNumberFormat="1" applyFont="1" applyFill="1" applyBorder="1"/>
    <xf numFmtId="164" fontId="5" fillId="3" borderId="14" xfId="0" applyNumberFormat="1" applyFont="1" applyFill="1" applyBorder="1"/>
    <xf numFmtId="164" fontId="5" fillId="4" borderId="4" xfId="0" applyNumberFormat="1" applyFont="1" applyFill="1" applyBorder="1"/>
    <xf numFmtId="164" fontId="5" fillId="4" borderId="1" xfId="0" applyNumberFormat="1" applyFont="1" applyFill="1" applyBorder="1"/>
    <xf numFmtId="164" fontId="5" fillId="4" borderId="7" xfId="0" applyNumberFormat="1" applyFont="1" applyFill="1" applyBorder="1"/>
    <xf numFmtId="0" fontId="2" fillId="0" borderId="14" xfId="0" applyFont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8" fillId="0" borderId="1" xfId="0" applyFont="1" applyBorder="1"/>
    <xf numFmtId="0" fontId="6" fillId="0" borderId="1" xfId="0" applyFont="1" applyBorder="1"/>
    <xf numFmtId="164" fontId="5" fillId="2" borderId="11" xfId="0" applyNumberFormat="1" applyFont="1" applyFill="1" applyBorder="1"/>
    <xf numFmtId="0" fontId="2" fillId="5" borderId="3" xfId="0" applyFont="1" applyFill="1" applyBorder="1"/>
    <xf numFmtId="0" fontId="3" fillId="5" borderId="4" xfId="0" applyFont="1" applyFill="1" applyBorder="1" applyAlignment="1">
      <alignment wrapText="1"/>
    </xf>
    <xf numFmtId="164" fontId="7" fillId="5" borderId="4" xfId="0" applyNumberFormat="1" applyFont="1" applyFill="1" applyBorder="1"/>
    <xf numFmtId="164" fontId="5" fillId="5" borderId="12" xfId="0" applyNumberFormat="1" applyFont="1" applyFill="1" applyBorder="1"/>
    <xf numFmtId="0" fontId="3" fillId="5" borderId="12" xfId="0" applyFont="1" applyFill="1" applyBorder="1" applyAlignment="1">
      <alignment wrapText="1"/>
    </xf>
    <xf numFmtId="0" fontId="8" fillId="5" borderId="1" xfId="0" applyFont="1" applyFill="1" applyBorder="1"/>
    <xf numFmtId="0" fontId="6" fillId="5" borderId="1" xfId="0" applyFont="1" applyFill="1" applyBorder="1"/>
    <xf numFmtId="0" fontId="2" fillId="5" borderId="6" xfId="0" applyFont="1" applyFill="1" applyBorder="1"/>
    <xf numFmtId="0" fontId="3" fillId="5" borderId="7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8" fillId="5" borderId="1" xfId="0" applyNumberFormat="1" applyFont="1" applyFill="1" applyBorder="1"/>
    <xf numFmtId="164" fontId="6" fillId="5" borderId="1" xfId="0" applyNumberFormat="1" applyFont="1" applyFill="1" applyBorder="1"/>
    <xf numFmtId="0" fontId="3" fillId="5" borderId="13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1" xfId="0" applyBorder="1"/>
    <xf numFmtId="0" fontId="2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165" fontId="11" fillId="5" borderId="1" xfId="0" applyNumberFormat="1" applyFont="1" applyFill="1" applyBorder="1" applyAlignment="1">
      <alignment horizontal="right" vertical="top"/>
    </xf>
    <xf numFmtId="165" fontId="12" fillId="5" borderId="1" xfId="0" applyNumberFormat="1" applyFont="1" applyFill="1" applyBorder="1" applyAlignment="1">
      <alignment horizontal="right" vertical="top"/>
    </xf>
    <xf numFmtId="0" fontId="3" fillId="5" borderId="13" xfId="0" applyFont="1" applyFill="1" applyBorder="1" applyAlignment="1">
      <alignment vertical="top"/>
    </xf>
    <xf numFmtId="0" fontId="13" fillId="5" borderId="1" xfId="0" applyFont="1" applyFill="1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3" fillId="5" borderId="1" xfId="0" applyFont="1" applyFill="1" applyBorder="1" applyAlignment="1">
      <alignment vertical="top"/>
    </xf>
    <xf numFmtId="0" fontId="3" fillId="5" borderId="13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165" fontId="11" fillId="4" borderId="1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right" vertical="top"/>
    </xf>
    <xf numFmtId="0" fontId="3" fillId="4" borderId="13" xfId="0" applyFont="1" applyFill="1" applyBorder="1" applyAlignment="1">
      <alignment vertical="top"/>
    </xf>
    <xf numFmtId="0" fontId="14" fillId="0" borderId="1" xfId="0" applyFont="1" applyBorder="1"/>
    <xf numFmtId="0" fontId="0" fillId="4" borderId="1" xfId="0" applyFill="1" applyBorder="1" applyAlignment="1">
      <alignment vertical="top" wrapText="1"/>
    </xf>
    <xf numFmtId="0" fontId="13" fillId="4" borderId="1" xfId="0" applyFont="1" applyFill="1" applyBorder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3" fillId="0" borderId="1" xfId="0" applyFont="1" applyBorder="1"/>
    <xf numFmtId="165" fontId="14" fillId="0" borderId="1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5" fontId="9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/>
    <xf numFmtId="165" fontId="6" fillId="0" borderId="1" xfId="0" applyNumberFormat="1" applyFont="1" applyBorder="1"/>
    <xf numFmtId="0" fontId="0" fillId="4" borderId="0" xfId="0" applyFill="1"/>
    <xf numFmtId="0" fontId="13" fillId="0" borderId="0" xfId="0" applyFont="1"/>
    <xf numFmtId="0" fontId="14" fillId="0" borderId="0" xfId="0" applyFont="1"/>
    <xf numFmtId="0" fontId="0" fillId="5" borderId="0" xfId="0" applyFill="1"/>
    <xf numFmtId="0" fontId="0" fillId="0" borderId="1" xfId="0" applyBorder="1" applyAlignment="1">
      <alignment horizontal="right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3" fontId="12" fillId="5" borderId="1" xfId="0" applyNumberFormat="1" applyFont="1" applyFill="1" applyBorder="1" applyAlignment="1">
      <alignment vertical="top"/>
    </xf>
    <xf numFmtId="0" fontId="3" fillId="5" borderId="13" xfId="0" applyFont="1" applyFill="1" applyBorder="1" applyAlignment="1">
      <alignment vertical="center"/>
    </xf>
    <xf numFmtId="0" fontId="14" fillId="5" borderId="1" xfId="0" applyFont="1" applyFill="1" applyBorder="1"/>
    <xf numFmtId="0" fontId="3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vertical="top"/>
    </xf>
    <xf numFmtId="0" fontId="2" fillId="5" borderId="1" xfId="0" applyFont="1" applyFill="1" applyBorder="1"/>
    <xf numFmtId="4" fontId="11" fillId="5" borderId="1" xfId="0" applyNumberFormat="1" applyFont="1" applyFill="1" applyBorder="1" applyAlignment="1">
      <alignment vertical="top"/>
    </xf>
    <xf numFmtId="4" fontId="12" fillId="5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/>
    <xf numFmtId="0" fontId="3" fillId="0" borderId="13" xfId="0" applyFont="1" applyBorder="1" applyAlignment="1">
      <alignment vertical="top" wrapText="1"/>
    </xf>
    <xf numFmtId="4" fontId="11" fillId="0" borderId="1" xfId="0" applyNumberFormat="1" applyFont="1" applyBorder="1"/>
    <xf numFmtId="4" fontId="14" fillId="0" borderId="1" xfId="0" applyNumberFormat="1" applyFont="1" applyBorder="1"/>
    <xf numFmtId="4" fontId="7" fillId="0" borderId="1" xfId="0" applyNumberFormat="1" applyFont="1" applyBorder="1"/>
    <xf numFmtId="4" fontId="5" fillId="0" borderId="1" xfId="0" applyNumberFormat="1" applyFont="1" applyBorder="1" applyAlignment="1">
      <alignment vertical="top"/>
    </xf>
    <xf numFmtId="166" fontId="15" fillId="0" borderId="0" xfId="1"/>
    <xf numFmtId="166" fontId="16" fillId="0" borderId="0" xfId="1" applyFont="1"/>
    <xf numFmtId="166" fontId="17" fillId="0" borderId="0" xfId="1" applyFont="1"/>
    <xf numFmtId="166" fontId="18" fillId="0" borderId="0" xfId="1" applyFont="1" applyAlignment="1">
      <alignment horizontal="center" wrapText="1"/>
    </xf>
    <xf numFmtId="166" fontId="0" fillId="0" borderId="0" xfId="1" applyFont="1"/>
    <xf numFmtId="166" fontId="11" fillId="0" borderId="0" xfId="1" applyFont="1"/>
    <xf numFmtId="166" fontId="12" fillId="0" borderId="0" xfId="1" applyFont="1"/>
    <xf numFmtId="166" fontId="0" fillId="0" borderId="17" xfId="1" applyFont="1" applyBorder="1"/>
    <xf numFmtId="166" fontId="18" fillId="0" borderId="18" xfId="1" applyFont="1" applyBorder="1"/>
    <xf numFmtId="166" fontId="18" fillId="0" borderId="18" xfId="1" applyFont="1" applyBorder="1" applyAlignment="1">
      <alignment wrapText="1"/>
    </xf>
    <xf numFmtId="166" fontId="7" fillId="0" borderId="18" xfId="1" applyFont="1" applyBorder="1" applyAlignment="1">
      <alignment horizontal="center" wrapText="1"/>
    </xf>
    <xf numFmtId="166" fontId="5" fillId="0" borderId="18" xfId="1" applyFont="1" applyBorder="1" applyAlignment="1">
      <alignment horizontal="left" wrapText="1"/>
    </xf>
    <xf numFmtId="166" fontId="18" fillId="0" borderId="19" xfId="1" applyFont="1" applyBorder="1" applyAlignment="1">
      <alignment wrapText="1"/>
    </xf>
    <xf numFmtId="166" fontId="11" fillId="0" borderId="17" xfId="1" applyFont="1" applyBorder="1" applyAlignment="1">
      <alignment wrapText="1"/>
    </xf>
    <xf numFmtId="166" fontId="12" fillId="0" borderId="17" xfId="1" applyFont="1" applyBorder="1"/>
    <xf numFmtId="166" fontId="12" fillId="0" borderId="20" xfId="1" applyFont="1" applyBorder="1"/>
    <xf numFmtId="166" fontId="15" fillId="0" borderId="17" xfId="1" applyBorder="1"/>
    <xf numFmtId="166" fontId="18" fillId="0" borderId="20" xfId="1" applyFont="1" applyBorder="1"/>
    <xf numFmtId="2" fontId="11" fillId="0" borderId="17" xfId="2" applyNumberFormat="1" applyFont="1" applyBorder="1" applyAlignment="1">
      <alignment vertical="top"/>
    </xf>
    <xf numFmtId="2" fontId="12" fillId="0" borderId="17" xfId="2" applyNumberFormat="1" applyFont="1" applyBorder="1" applyAlignment="1">
      <alignment horizontal="right" vertical="top"/>
    </xf>
    <xf numFmtId="166" fontId="0" fillId="0" borderId="20" xfId="1" applyFont="1" applyBorder="1" applyAlignment="1">
      <alignment wrapText="1"/>
    </xf>
    <xf numFmtId="166" fontId="0" fillId="0" borderId="17" xfId="1" applyFont="1" applyBorder="1" applyAlignment="1">
      <alignment wrapText="1"/>
    </xf>
    <xf numFmtId="166" fontId="0" fillId="0" borderId="20" xfId="1" applyFont="1" applyBorder="1"/>
    <xf numFmtId="2" fontId="11" fillId="0" borderId="17" xfId="1" applyNumberFormat="1" applyFont="1" applyBorder="1"/>
    <xf numFmtId="166" fontId="18" fillId="0" borderId="17" xfId="1" applyFont="1" applyBorder="1" applyAlignment="1">
      <alignment horizontal="center"/>
    </xf>
    <xf numFmtId="2" fontId="18" fillId="0" borderId="17" xfId="3" applyNumberFormat="1" applyFont="1" applyBorder="1"/>
    <xf numFmtId="2" fontId="12" fillId="0" borderId="17" xfId="1" applyNumberFormat="1" applyFont="1" applyBorder="1" applyAlignment="1">
      <alignment horizontal="right"/>
    </xf>
    <xf numFmtId="2" fontId="11" fillId="0" borderId="17" xfId="3" applyNumberFormat="1" applyFont="1" applyBorder="1"/>
    <xf numFmtId="2" fontId="0" fillId="0" borderId="17" xfId="1" applyNumberFormat="1" applyFont="1" applyBorder="1" applyAlignment="1">
      <alignment horizontal="right" wrapText="1"/>
    </xf>
    <xf numFmtId="2" fontId="19" fillId="0" borderId="17" xfId="3" applyNumberFormat="1" applyBorder="1"/>
    <xf numFmtId="2" fontId="12" fillId="0" borderId="17" xfId="3" applyNumberFormat="1" applyFont="1" applyBorder="1" applyAlignment="1">
      <alignment horizontal="right"/>
    </xf>
    <xf numFmtId="2" fontId="0" fillId="0" borderId="17" xfId="1" applyNumberFormat="1" applyFont="1" applyBorder="1" applyAlignment="1">
      <alignment horizontal="right"/>
    </xf>
    <xf numFmtId="166" fontId="11" fillId="0" borderId="17" xfId="1" applyFont="1" applyBorder="1"/>
    <xf numFmtId="2" fontId="12" fillId="0" borderId="17" xfId="3" applyNumberFormat="1" applyFont="1" applyBorder="1"/>
    <xf numFmtId="166" fontId="18" fillId="6" borderId="18" xfId="1" applyFont="1" applyFill="1" applyBorder="1" applyAlignment="1">
      <alignment horizontal="center"/>
    </xf>
    <xf numFmtId="166" fontId="0" fillId="6" borderId="18" xfId="1" applyFont="1" applyFill="1" applyBorder="1"/>
    <xf numFmtId="166" fontId="0" fillId="6" borderId="18" xfId="1" applyFont="1" applyFill="1" applyBorder="1" applyAlignment="1">
      <alignment wrapText="1"/>
    </xf>
    <xf numFmtId="2" fontId="11" fillId="6" borderId="18" xfId="4" applyNumberFormat="1" applyFont="1" applyFill="1" applyBorder="1" applyAlignment="1">
      <alignment wrapText="1"/>
    </xf>
    <xf numFmtId="2" fontId="0" fillId="6" borderId="18" xfId="1" applyNumberFormat="1" applyFont="1" applyFill="1" applyBorder="1" applyAlignment="1">
      <alignment horizontal="right"/>
    </xf>
    <xf numFmtId="166" fontId="0" fillId="6" borderId="19" xfId="1" applyFont="1" applyFill="1" applyBorder="1" applyAlignment="1">
      <alignment wrapText="1"/>
    </xf>
    <xf numFmtId="166" fontId="11" fillId="6" borderId="17" xfId="1" applyFont="1" applyFill="1" applyBorder="1" applyAlignment="1">
      <alignment wrapText="1"/>
    </xf>
    <xf numFmtId="166" fontId="12" fillId="6" borderId="17" xfId="1" applyFont="1" applyFill="1" applyBorder="1"/>
    <xf numFmtId="166" fontId="0" fillId="6" borderId="17" xfId="1" applyFont="1" applyFill="1" applyBorder="1"/>
    <xf numFmtId="166" fontId="12" fillId="6" borderId="20" xfId="1" applyFont="1" applyFill="1" applyBorder="1"/>
    <xf numFmtId="166" fontId="18" fillId="6" borderId="17" xfId="1" applyFont="1" applyFill="1" applyBorder="1" applyAlignment="1">
      <alignment horizontal="center"/>
    </xf>
    <xf numFmtId="166" fontId="0" fillId="6" borderId="17" xfId="1" applyFont="1" applyFill="1" applyBorder="1" applyAlignment="1">
      <alignment wrapText="1"/>
    </xf>
    <xf numFmtId="2" fontId="11" fillId="6" borderId="17" xfId="4" applyNumberFormat="1" applyFont="1" applyFill="1" applyBorder="1" applyAlignment="1">
      <alignment wrapText="1"/>
    </xf>
    <xf numFmtId="2" fontId="0" fillId="6" borderId="17" xfId="1" applyNumberFormat="1" applyFont="1" applyFill="1" applyBorder="1" applyAlignment="1">
      <alignment horizontal="right"/>
    </xf>
    <xf numFmtId="166" fontId="0" fillId="6" borderId="20" xfId="1" applyFont="1" applyFill="1" applyBorder="1" applyAlignment="1">
      <alignment wrapText="1"/>
    </xf>
    <xf numFmtId="2" fontId="11" fillId="6" borderId="17" xfId="1" applyNumberFormat="1" applyFont="1" applyFill="1" applyBorder="1"/>
    <xf numFmtId="2" fontId="12" fillId="6" borderId="17" xfId="1" applyNumberFormat="1" applyFont="1" applyFill="1" applyBorder="1" applyAlignment="1">
      <alignment horizontal="right"/>
    </xf>
    <xf numFmtId="166" fontId="11" fillId="6" borderId="17" xfId="1" applyFont="1" applyFill="1" applyBorder="1"/>
    <xf numFmtId="169" fontId="11" fillId="0" borderId="0" xfId="1" applyNumberFormat="1" applyFont="1"/>
    <xf numFmtId="169" fontId="12" fillId="0" borderId="0" xfId="1" applyNumberFormat="1" applyFont="1" applyAlignment="1">
      <alignment horizontal="right"/>
    </xf>
    <xf numFmtId="166" fontId="15" fillId="6" borderId="0" xfId="1" applyFill="1"/>
    <xf numFmtId="0" fontId="19" fillId="0" borderId="0" xfId="2"/>
    <xf numFmtId="0" fontId="2" fillId="0" borderId="1" xfId="0" applyFont="1" applyBorder="1" applyAlignment="1">
      <alignment horizontal="left" vertical="center" wrapText="1"/>
    </xf>
    <xf numFmtId="166" fontId="0" fillId="7" borderId="0" xfId="1" applyFont="1" applyFill="1"/>
    <xf numFmtId="166" fontId="0" fillId="7" borderId="17" xfId="1" applyFont="1" applyFill="1" applyBorder="1" applyAlignment="1">
      <alignment wrapText="1"/>
    </xf>
    <xf numFmtId="166" fontId="0" fillId="7" borderId="17" xfId="1" applyFont="1" applyFill="1" applyBorder="1"/>
    <xf numFmtId="166" fontId="0" fillId="0" borderId="18" xfId="1" applyFont="1" applyBorder="1"/>
    <xf numFmtId="166" fontId="5" fillId="0" borderId="20" xfId="1" applyFont="1" applyBorder="1"/>
    <xf numFmtId="166" fontId="5" fillId="0" borderId="20" xfId="1" applyFont="1" applyBorder="1" applyAlignment="1">
      <alignment horizontal="center" vertical="center"/>
    </xf>
    <xf numFmtId="0" fontId="10" fillId="0" borderId="1" xfId="0" applyFont="1" applyBorder="1"/>
    <xf numFmtId="0" fontId="2" fillId="3" borderId="21" xfId="0" applyFont="1" applyFill="1" applyBorder="1"/>
    <xf numFmtId="0" fontId="2" fillId="3" borderId="24" xfId="0" applyFont="1" applyFill="1" applyBorder="1"/>
    <xf numFmtId="0" fontId="2" fillId="5" borderId="24" xfId="0" applyFont="1" applyFill="1" applyBorder="1"/>
    <xf numFmtId="0" fontId="2" fillId="2" borderId="25" xfId="0" applyFont="1" applyFill="1" applyBorder="1"/>
    <xf numFmtId="0" fontId="3" fillId="4" borderId="23" xfId="0" applyFont="1" applyFill="1" applyBorder="1"/>
    <xf numFmtId="0" fontId="3" fillId="4" borderId="21" xfId="0" applyFont="1" applyFill="1" applyBorder="1"/>
    <xf numFmtId="0" fontId="3" fillId="4" borderId="24" xfId="0" applyFont="1" applyFill="1" applyBorder="1"/>
    <xf numFmtId="0" fontId="1" fillId="0" borderId="1" xfId="0" applyFont="1" applyBorder="1"/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10" fillId="9" borderId="1" xfId="0" applyFont="1" applyFill="1" applyBorder="1"/>
    <xf numFmtId="0" fontId="0" fillId="0" borderId="26" xfId="0" applyBorder="1"/>
    <xf numFmtId="17" fontId="0" fillId="0" borderId="0" xfId="0" applyNumberFormat="1" applyAlignment="1">
      <alignment horizontal="center" vertical="center"/>
    </xf>
    <xf numFmtId="0" fontId="0" fillId="0" borderId="1" xfId="0" applyFill="1" applyBorder="1"/>
    <xf numFmtId="0" fontId="23" fillId="0" borderId="1" xfId="0" applyFont="1" applyFill="1" applyBorder="1"/>
    <xf numFmtId="0" fontId="22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7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/>
    <xf numFmtId="0" fontId="0" fillId="0" borderId="29" xfId="0" applyFill="1" applyBorder="1" applyAlignment="1"/>
    <xf numFmtId="0" fontId="0" fillId="0" borderId="29" xfId="0" applyFill="1" applyBorder="1"/>
    <xf numFmtId="0" fontId="22" fillId="0" borderId="29" xfId="0" applyFont="1" applyFill="1" applyBorder="1"/>
    <xf numFmtId="0" fontId="0" fillId="0" borderId="29" xfId="0" applyFill="1" applyBorder="1" applyAlignment="1">
      <alignment vertical="center"/>
    </xf>
    <xf numFmtId="0" fontId="0" fillId="0" borderId="7" xfId="0" applyFill="1" applyBorder="1"/>
    <xf numFmtId="0" fontId="0" fillId="0" borderId="34" xfId="0" applyFill="1" applyBorder="1"/>
    <xf numFmtId="0" fontId="0" fillId="0" borderId="5" xfId="0" applyFill="1" applyBorder="1" applyAlignment="1"/>
    <xf numFmtId="0" fontId="0" fillId="0" borderId="5" xfId="0" applyFill="1" applyBorder="1"/>
    <xf numFmtId="0" fontId="22" fillId="0" borderId="5" xfId="0" applyFont="1" applyFill="1" applyBorder="1"/>
    <xf numFmtId="0" fontId="0" fillId="0" borderId="5" xfId="0" applyFill="1" applyBorder="1" applyAlignment="1">
      <alignment vertical="center"/>
    </xf>
    <xf numFmtId="0" fontId="0" fillId="0" borderId="6" xfId="0" applyFill="1" applyBorder="1"/>
    <xf numFmtId="0" fontId="0" fillId="0" borderId="0" xfId="0" applyBorder="1"/>
    <xf numFmtId="0" fontId="0" fillId="0" borderId="7" xfId="0" applyBorder="1"/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17" fontId="0" fillId="0" borderId="41" xfId="0" applyNumberFormat="1" applyBorder="1" applyAlignment="1">
      <alignment horizontal="center" vertical="center"/>
    </xf>
    <xf numFmtId="17" fontId="0" fillId="0" borderId="42" xfId="0" applyNumberFormat="1" applyBorder="1" applyAlignment="1">
      <alignment horizontal="center" vertical="center"/>
    </xf>
    <xf numFmtId="17" fontId="0" fillId="0" borderId="43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166" fontId="18" fillId="0" borderId="0" xfId="1" applyFont="1" applyAlignment="1">
      <alignment horizontal="center" wrapText="1"/>
    </xf>
    <xf numFmtId="0" fontId="24" fillId="8" borderId="35" xfId="0" applyFont="1" applyFill="1" applyBorder="1" applyAlignment="1">
      <alignment horizontal="center" vertical="center" textRotation="255"/>
    </xf>
    <xf numFmtId="0" fontId="24" fillId="8" borderId="36" xfId="0" applyFont="1" applyFill="1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10" borderId="30" xfId="0" applyFont="1" applyFill="1" applyBorder="1" applyAlignment="1">
      <alignment horizontal="center" vertical="center" textRotation="180" wrapText="1"/>
    </xf>
    <xf numFmtId="0" fontId="21" fillId="10" borderId="0" xfId="0" applyFont="1" applyFill="1" applyBorder="1" applyAlignment="1">
      <alignment horizontal="center" vertical="center" textRotation="180" wrapText="1"/>
    </xf>
    <xf numFmtId="0" fontId="21" fillId="10" borderId="27" xfId="0" applyFont="1" applyFill="1" applyBorder="1" applyAlignment="1">
      <alignment horizontal="center" vertical="center" textRotation="180" wrapText="1"/>
    </xf>
    <xf numFmtId="0" fontId="21" fillId="10" borderId="31" xfId="0" applyFont="1" applyFill="1" applyBorder="1" applyAlignment="1">
      <alignment horizontal="center" vertical="center" textRotation="180" wrapText="1"/>
    </xf>
    <xf numFmtId="0" fontId="21" fillId="10" borderId="32" xfId="0" applyFont="1" applyFill="1" applyBorder="1" applyAlignment="1">
      <alignment horizontal="center" vertical="center" textRotation="180" wrapText="1"/>
    </xf>
    <xf numFmtId="0" fontId="21" fillId="10" borderId="33" xfId="0" applyFont="1" applyFill="1" applyBorder="1" applyAlignment="1">
      <alignment horizontal="center" vertical="center" textRotation="180" wrapText="1"/>
    </xf>
    <xf numFmtId="17" fontId="0" fillId="0" borderId="44" xfId="0" applyNumberFormat="1" applyBorder="1" applyAlignment="1">
      <alignment horizontal="center" vertical="center"/>
    </xf>
    <xf numFmtId="17" fontId="0" fillId="0" borderId="45" xfId="0" applyNumberFormat="1" applyBorder="1" applyAlignment="1">
      <alignment horizontal="center" vertical="center"/>
    </xf>
    <xf numFmtId="17" fontId="10" fillId="0" borderId="9" xfId="0" applyNumberFormat="1" applyFont="1" applyBorder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/>
    </xf>
    <xf numFmtId="17" fontId="10" fillId="0" borderId="49" xfId="0" applyNumberFormat="1" applyFont="1" applyBorder="1" applyAlignment="1">
      <alignment horizontal="center" vertical="center"/>
    </xf>
  </cellXfs>
  <cellStyles count="5">
    <cellStyle name="Dziesiętny 2" xfId="3" xr:uid="{00000000-0005-0000-0000-000000000000}"/>
    <cellStyle name="Excel Built-in Normal" xfId="1" xr:uid="{00000000-0005-0000-0000-000001000000}"/>
    <cellStyle name="Normalny" xfId="0" builtinId="0"/>
    <cellStyle name="Normalny 2" xfId="2" xr:uid="{00000000-0005-0000-0000-000003000000}"/>
    <cellStyle name="Walutowy 2" xfId="4" xr:uid="{00000000-0005-0000-0000-000004000000}"/>
  </cellStyles>
  <dxfs count="0"/>
  <tableStyles count="0" defaultTableStyle="TableStyleMedium2" defaultPivotStyle="PivotStyleMedium9"/>
  <colors>
    <mruColors>
      <color rgb="FFFAC5B4"/>
      <color rgb="FFE3A99D"/>
      <color rgb="FFFF9B9B"/>
      <color rgb="FFFFCCFF"/>
      <color rgb="FFFF99FF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9"/>
  <sheetViews>
    <sheetView topLeftCell="A4" zoomScale="74" zoomScaleNormal="74" workbookViewId="0">
      <selection activeCell="C11" sqref="C11"/>
    </sheetView>
  </sheetViews>
  <sheetFormatPr defaultRowHeight="15" x14ac:dyDescent="0.25"/>
  <cols>
    <col min="3" max="3" width="27.42578125" style="3" customWidth="1"/>
    <col min="4" max="4" width="37.5703125" style="3" customWidth="1"/>
    <col min="5" max="5" width="22" style="24" bestFit="1" customWidth="1"/>
    <col min="6" max="6" width="22" style="22" customWidth="1"/>
    <col min="7" max="7" width="42.42578125" style="3" customWidth="1"/>
    <col min="8" max="8" width="9.7109375" customWidth="1"/>
  </cols>
  <sheetData>
    <row r="2" spans="1:10" ht="57" customHeight="1" x14ac:dyDescent="0.25">
      <c r="A2" s="242" t="s">
        <v>0</v>
      </c>
      <c r="B2" s="242"/>
      <c r="C2" s="242"/>
      <c r="D2" s="242"/>
      <c r="E2" s="242"/>
      <c r="F2" s="242"/>
      <c r="G2" s="242"/>
    </row>
    <row r="3" spans="1:10" x14ac:dyDescent="0.25">
      <c r="A3" s="1"/>
      <c r="B3" s="1"/>
      <c r="C3" s="2"/>
      <c r="D3" s="2"/>
      <c r="E3" s="23"/>
      <c r="F3" s="20"/>
      <c r="G3" s="2"/>
    </row>
    <row r="4" spans="1:10" x14ac:dyDescent="0.25">
      <c r="A4" s="1"/>
      <c r="B4" s="1"/>
      <c r="C4" s="2"/>
      <c r="D4" s="2"/>
      <c r="E4" s="23"/>
      <c r="F4" s="20"/>
      <c r="G4" s="2"/>
    </row>
    <row r="5" spans="1:10" ht="15.75" x14ac:dyDescent="0.25">
      <c r="A5" s="1" t="s">
        <v>1</v>
      </c>
      <c r="B5" s="1"/>
      <c r="C5" s="6" t="s">
        <v>2</v>
      </c>
      <c r="D5" s="2"/>
      <c r="E5" s="23"/>
      <c r="F5" s="20"/>
      <c r="G5" s="2"/>
    </row>
    <row r="6" spans="1:10" x14ac:dyDescent="0.25">
      <c r="A6" s="1"/>
      <c r="B6" s="1"/>
      <c r="C6" s="2"/>
      <c r="D6" s="2"/>
      <c r="E6" s="23"/>
      <c r="F6" s="20"/>
      <c r="G6" s="2"/>
    </row>
    <row r="7" spans="1:10" ht="90.75" thickBot="1" x14ac:dyDescent="0.3">
      <c r="A7" s="7"/>
      <c r="B7" s="7"/>
      <c r="C7" s="8" t="s">
        <v>3</v>
      </c>
      <c r="D7" s="8" t="s">
        <v>4</v>
      </c>
      <c r="E7" s="25" t="s">
        <v>5</v>
      </c>
      <c r="F7" s="26" t="s">
        <v>6</v>
      </c>
      <c r="G7" s="36" t="s">
        <v>7</v>
      </c>
      <c r="H7" s="43" t="s">
        <v>8</v>
      </c>
      <c r="I7" s="44" t="s">
        <v>9</v>
      </c>
      <c r="J7" s="44" t="s">
        <v>10</v>
      </c>
    </row>
    <row r="8" spans="1:10" ht="34.35" customHeight="1" x14ac:dyDescent="0.25">
      <c r="A8" s="46">
        <v>1</v>
      </c>
      <c r="B8" s="193" t="s">
        <v>11</v>
      </c>
      <c r="C8" s="47" t="s">
        <v>12</v>
      </c>
      <c r="D8" s="47" t="s">
        <v>13</v>
      </c>
      <c r="E8" s="48">
        <v>1568000</v>
      </c>
      <c r="F8" s="49"/>
      <c r="G8" s="50" t="s">
        <v>14</v>
      </c>
      <c r="H8" s="51">
        <v>510</v>
      </c>
      <c r="I8" s="52"/>
      <c r="J8" s="52"/>
    </row>
    <row r="9" spans="1:10" ht="44.25" customHeight="1" x14ac:dyDescent="0.25">
      <c r="A9" s="9">
        <v>2</v>
      </c>
      <c r="B9" s="196"/>
      <c r="C9" s="4" t="s">
        <v>15</v>
      </c>
      <c r="D9" s="4" t="s">
        <v>16</v>
      </c>
      <c r="E9" s="27">
        <v>560000</v>
      </c>
      <c r="F9" s="31"/>
      <c r="G9" s="37" t="s">
        <v>14</v>
      </c>
      <c r="H9" s="43">
        <v>338</v>
      </c>
      <c r="I9" s="44"/>
      <c r="J9" s="44"/>
    </row>
    <row r="10" spans="1:10" ht="58.5" thickBot="1" x14ac:dyDescent="0.3">
      <c r="A10" s="10">
        <v>3</v>
      </c>
      <c r="B10" s="197"/>
      <c r="C10" s="11" t="s">
        <v>17</v>
      </c>
      <c r="D10" s="4" t="s">
        <v>18</v>
      </c>
      <c r="E10" s="27">
        <f>230*1500</f>
        <v>345000</v>
      </c>
      <c r="F10" s="32"/>
      <c r="G10" s="38" t="s">
        <v>19</v>
      </c>
      <c r="H10" s="43">
        <v>207</v>
      </c>
      <c r="I10" s="44"/>
      <c r="J10" s="44"/>
    </row>
    <row r="11" spans="1:10" ht="76.349999999999994" customHeight="1" thickBot="1" x14ac:dyDescent="0.3">
      <c r="A11" s="53">
        <v>7</v>
      </c>
      <c r="B11" s="198"/>
      <c r="C11" s="54" t="s">
        <v>20</v>
      </c>
      <c r="D11" s="55" t="s">
        <v>21</v>
      </c>
      <c r="E11" s="56">
        <f>345*1500+150000+20*1500</f>
        <v>697500</v>
      </c>
      <c r="F11" s="57"/>
      <c r="G11" s="58" t="s">
        <v>22</v>
      </c>
      <c r="H11" s="51">
        <v>345</v>
      </c>
      <c r="I11" s="52"/>
      <c r="J11" s="52"/>
    </row>
    <row r="12" spans="1:10" ht="76.349999999999994" customHeight="1" thickBot="1" x14ac:dyDescent="0.3">
      <c r="A12" s="12">
        <v>8</v>
      </c>
      <c r="B12" s="199"/>
      <c r="C12" s="13" t="s">
        <v>23</v>
      </c>
      <c r="D12" s="19" t="s">
        <v>24</v>
      </c>
      <c r="E12" s="28"/>
      <c r="F12" s="45">
        <v>600000</v>
      </c>
      <c r="G12" s="39" t="s">
        <v>25</v>
      </c>
      <c r="H12" s="43"/>
      <c r="I12" s="44">
        <v>350</v>
      </c>
      <c r="J12" s="44"/>
    </row>
    <row r="13" spans="1:10" ht="105" customHeight="1" x14ac:dyDescent="0.25">
      <c r="A13" s="14">
        <v>9</v>
      </c>
      <c r="B13" s="200"/>
      <c r="C13" s="15" t="s">
        <v>26</v>
      </c>
      <c r="D13" s="15" t="s">
        <v>27</v>
      </c>
      <c r="E13" s="29"/>
      <c r="F13" s="33">
        <v>900000</v>
      </c>
      <c r="G13" s="40" t="s">
        <v>28</v>
      </c>
      <c r="H13" s="43"/>
      <c r="I13" s="44">
        <v>580</v>
      </c>
      <c r="J13" s="44"/>
    </row>
    <row r="14" spans="1:10" ht="73.349999999999994" customHeight="1" x14ac:dyDescent="0.25">
      <c r="A14" s="16">
        <v>10</v>
      </c>
      <c r="B14" s="201"/>
      <c r="C14" s="5" t="s">
        <v>29</v>
      </c>
      <c r="D14" s="5" t="s">
        <v>30</v>
      </c>
      <c r="E14" s="29"/>
      <c r="F14" s="34">
        <v>200000</v>
      </c>
      <c r="G14" s="41" t="s">
        <v>28</v>
      </c>
      <c r="H14" s="43"/>
      <c r="I14" s="44">
        <v>110</v>
      </c>
      <c r="J14" s="44"/>
    </row>
    <row r="15" spans="1:10" ht="48" customHeight="1" x14ac:dyDescent="0.25">
      <c r="A15" s="16">
        <v>11</v>
      </c>
      <c r="B15" s="201"/>
      <c r="C15" s="5" t="s">
        <v>12</v>
      </c>
      <c r="D15" s="5" t="s">
        <v>31</v>
      </c>
      <c r="E15" s="29"/>
      <c r="F15" s="34">
        <v>450000</v>
      </c>
      <c r="G15" s="41" t="s">
        <v>28</v>
      </c>
      <c r="H15" s="43"/>
      <c r="I15" s="44">
        <v>240</v>
      </c>
      <c r="J15" s="44">
        <v>2</v>
      </c>
    </row>
    <row r="16" spans="1:10" ht="50.65" customHeight="1" thickBot="1" x14ac:dyDescent="0.3">
      <c r="A16" s="17">
        <v>12</v>
      </c>
      <c r="B16" s="202"/>
      <c r="C16" s="18" t="s">
        <v>32</v>
      </c>
      <c r="D16" s="18" t="s">
        <v>33</v>
      </c>
      <c r="E16" s="29"/>
      <c r="F16" s="35">
        <v>600000</v>
      </c>
      <c r="G16" s="42" t="s">
        <v>28</v>
      </c>
      <c r="H16" s="43"/>
      <c r="I16" s="44">
        <v>320</v>
      </c>
      <c r="J16" s="44"/>
    </row>
    <row r="17" spans="3:10" ht="15.75" thickBot="1" x14ac:dyDescent="0.3">
      <c r="E17" s="30">
        <f>SUM(E8:E16)</f>
        <v>3170500</v>
      </c>
      <c r="F17" s="35">
        <f>SUM(F8:F16)</f>
        <v>2750000</v>
      </c>
      <c r="H17" s="43">
        <f>SUM(H8:H16)</f>
        <v>1400</v>
      </c>
      <c r="I17" s="44">
        <f>SUM(I8:I16)</f>
        <v>1600</v>
      </c>
      <c r="J17" s="44">
        <f>SUM(J8:J16)</f>
        <v>2</v>
      </c>
    </row>
    <row r="18" spans="3:10" ht="15.75" thickBot="1" x14ac:dyDescent="0.3">
      <c r="E18" s="21"/>
      <c r="F18" s="21"/>
    </row>
    <row r="19" spans="3:10" x14ac:dyDescent="0.25">
      <c r="C19" s="59"/>
      <c r="D19" s="3" t="s">
        <v>34</v>
      </c>
    </row>
  </sheetData>
  <mergeCells count="1">
    <mergeCell ref="A2:G2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8"/>
  <sheetViews>
    <sheetView topLeftCell="A7" zoomScale="78" zoomScaleNormal="78" workbookViewId="0">
      <selection activeCell="M8" sqref="M8"/>
    </sheetView>
  </sheetViews>
  <sheetFormatPr defaultRowHeight="15" x14ac:dyDescent="0.25"/>
  <cols>
    <col min="2" max="2" width="76.7109375" bestFit="1" customWidth="1"/>
    <col min="3" max="3" width="30.7109375" customWidth="1"/>
    <col min="4" max="4" width="22" style="102" bestFit="1" customWidth="1"/>
    <col min="5" max="5" width="32.28515625" style="103" customWidth="1"/>
    <col min="6" max="6" width="34.28515625" customWidth="1"/>
    <col min="10" max="10" width="11" customWidth="1"/>
    <col min="11" max="11" width="23" bestFit="1" customWidth="1"/>
  </cols>
  <sheetData>
    <row r="2" spans="1:11" ht="57" customHeight="1" x14ac:dyDescent="0.25">
      <c r="A2" s="242" t="s">
        <v>0</v>
      </c>
      <c r="B2" s="242"/>
      <c r="C2" s="242"/>
      <c r="D2" s="242"/>
      <c r="E2" s="242"/>
      <c r="F2" s="242"/>
    </row>
    <row r="3" spans="1:11" x14ac:dyDescent="0.25">
      <c r="A3" s="1"/>
      <c r="B3" s="1"/>
      <c r="C3" s="1"/>
      <c r="D3" s="60"/>
      <c r="E3" s="61"/>
      <c r="F3" s="1"/>
    </row>
    <row r="4" spans="1:11" x14ac:dyDescent="0.25">
      <c r="A4" s="1"/>
      <c r="B4" s="1"/>
      <c r="C4" s="1"/>
      <c r="D4" s="60"/>
      <c r="E4" s="61"/>
      <c r="F4" s="1"/>
    </row>
    <row r="5" spans="1:11" x14ac:dyDescent="0.25">
      <c r="A5" s="62" t="s">
        <v>35</v>
      </c>
      <c r="B5" s="1"/>
      <c r="C5" s="1"/>
      <c r="D5" s="60"/>
      <c r="E5" s="61"/>
      <c r="F5" s="1"/>
    </row>
    <row r="6" spans="1:11" x14ac:dyDescent="0.25">
      <c r="A6" s="1"/>
      <c r="B6" s="1"/>
      <c r="C6" s="1"/>
      <c r="D6" s="60"/>
      <c r="E6" s="61"/>
      <c r="F6" s="1"/>
    </row>
    <row r="7" spans="1:11" ht="90" x14ac:dyDescent="0.25">
      <c r="A7" s="63"/>
      <c r="B7" s="64" t="s">
        <v>3</v>
      </c>
      <c r="C7" s="65" t="s">
        <v>4</v>
      </c>
      <c r="D7" s="25" t="s">
        <v>5</v>
      </c>
      <c r="E7" s="26" t="s">
        <v>6</v>
      </c>
      <c r="F7" s="66" t="s">
        <v>7</v>
      </c>
      <c r="G7" s="67" t="s">
        <v>9</v>
      </c>
      <c r="H7" s="67" t="s">
        <v>10</v>
      </c>
      <c r="I7" s="68" t="s">
        <v>9</v>
      </c>
      <c r="J7" s="68" t="s">
        <v>10</v>
      </c>
      <c r="K7" s="69" t="s">
        <v>36</v>
      </c>
    </row>
    <row r="8" spans="1:11" ht="200.1" customHeight="1" x14ac:dyDescent="0.25">
      <c r="A8" s="70">
        <v>1</v>
      </c>
      <c r="B8" s="71" t="s">
        <v>37</v>
      </c>
      <c r="C8" s="71" t="s">
        <v>38</v>
      </c>
      <c r="D8" s="72">
        <v>14022000</v>
      </c>
      <c r="E8" s="73"/>
      <c r="F8" s="74" t="s">
        <v>39</v>
      </c>
      <c r="G8" s="75">
        <v>4624</v>
      </c>
      <c r="H8" s="75">
        <v>2</v>
      </c>
      <c r="I8" s="76"/>
      <c r="J8" s="77"/>
      <c r="K8" s="77" t="s">
        <v>40</v>
      </c>
    </row>
    <row r="9" spans="1:11" s="82" customFormat="1" ht="132" customHeight="1" x14ac:dyDescent="0.25">
      <c r="A9" s="70">
        <v>2</v>
      </c>
      <c r="B9" s="78" t="s">
        <v>41</v>
      </c>
      <c r="C9" s="71" t="s">
        <v>42</v>
      </c>
      <c r="D9" s="72">
        <v>4260750</v>
      </c>
      <c r="E9" s="73"/>
      <c r="F9" s="79" t="s">
        <v>43</v>
      </c>
      <c r="G9" s="75">
        <v>2110</v>
      </c>
      <c r="H9" s="75">
        <v>1</v>
      </c>
      <c r="I9" s="80"/>
      <c r="J9" s="69"/>
      <c r="K9" s="81" t="s">
        <v>44</v>
      </c>
    </row>
    <row r="10" spans="1:11" ht="85.5" x14ac:dyDescent="0.25">
      <c r="A10" s="83">
        <v>3</v>
      </c>
      <c r="B10" s="84" t="s">
        <v>45</v>
      </c>
      <c r="C10" s="85" t="s">
        <v>46</v>
      </c>
      <c r="D10" s="86"/>
      <c r="E10" s="87">
        <v>1500000</v>
      </c>
      <c r="F10" s="88" t="s">
        <v>47</v>
      </c>
      <c r="G10" s="69"/>
      <c r="H10" s="69"/>
      <c r="I10" s="89">
        <v>245</v>
      </c>
      <c r="J10" s="89">
        <v>1</v>
      </c>
      <c r="K10" s="69"/>
    </row>
    <row r="11" spans="1:11" ht="45" x14ac:dyDescent="0.25">
      <c r="A11" s="83">
        <v>4</v>
      </c>
      <c r="B11" s="84" t="s">
        <v>48</v>
      </c>
      <c r="C11" s="90" t="s">
        <v>49</v>
      </c>
      <c r="D11" s="86"/>
      <c r="E11" s="87">
        <v>6700000</v>
      </c>
      <c r="F11" s="88" t="s">
        <v>47</v>
      </c>
      <c r="G11" s="69"/>
      <c r="H11" s="69"/>
      <c r="I11" s="89">
        <v>190</v>
      </c>
      <c r="J11" s="89">
        <v>0</v>
      </c>
      <c r="K11" s="69"/>
    </row>
    <row r="12" spans="1:11" ht="85.5" x14ac:dyDescent="0.25">
      <c r="A12" s="83">
        <v>5</v>
      </c>
      <c r="B12" s="84" t="s">
        <v>50</v>
      </c>
      <c r="C12" s="85" t="s">
        <v>51</v>
      </c>
      <c r="D12" s="91"/>
      <c r="E12" s="87">
        <v>3444000</v>
      </c>
      <c r="F12" s="88" t="s">
        <v>52</v>
      </c>
      <c r="G12" s="69"/>
      <c r="H12" s="69"/>
      <c r="I12" s="89">
        <v>1345</v>
      </c>
      <c r="J12" s="89">
        <v>1</v>
      </c>
      <c r="K12" s="69"/>
    </row>
    <row r="13" spans="1:11" ht="85.5" x14ac:dyDescent="0.25">
      <c r="A13" s="83">
        <v>6</v>
      </c>
      <c r="B13" s="84" t="s">
        <v>53</v>
      </c>
      <c r="C13" s="85" t="s">
        <v>54</v>
      </c>
      <c r="D13" s="91"/>
      <c r="E13" s="87">
        <v>6569450</v>
      </c>
      <c r="F13" s="88" t="s">
        <v>52</v>
      </c>
      <c r="G13" s="69"/>
      <c r="H13" s="69"/>
      <c r="I13" s="89">
        <v>2110</v>
      </c>
      <c r="J13" s="89">
        <v>1</v>
      </c>
      <c r="K13" s="69"/>
    </row>
    <row r="14" spans="1:11" ht="75" x14ac:dyDescent="0.25">
      <c r="A14" s="92">
        <v>7</v>
      </c>
      <c r="B14" s="93" t="s">
        <v>55</v>
      </c>
      <c r="C14" s="81" t="s">
        <v>56</v>
      </c>
      <c r="D14" s="94"/>
      <c r="E14" s="95">
        <v>3071310</v>
      </c>
      <c r="F14" s="96" t="s">
        <v>52</v>
      </c>
      <c r="G14" s="69"/>
      <c r="H14" s="69"/>
      <c r="I14" s="89">
        <v>2250</v>
      </c>
      <c r="J14" s="89">
        <v>1</v>
      </c>
      <c r="K14" s="69"/>
    </row>
    <row r="15" spans="1:11" ht="75" x14ac:dyDescent="0.25">
      <c r="A15" s="92">
        <v>8</v>
      </c>
      <c r="B15" s="93" t="s">
        <v>57</v>
      </c>
      <c r="C15" s="81" t="s">
        <v>58</v>
      </c>
      <c r="D15" s="94"/>
      <c r="E15" s="95">
        <v>1270590</v>
      </c>
      <c r="F15" s="96" t="s">
        <v>52</v>
      </c>
      <c r="G15" s="69"/>
      <c r="H15" s="69"/>
      <c r="I15" s="89">
        <v>810</v>
      </c>
      <c r="J15" s="89">
        <v>1</v>
      </c>
      <c r="K15" s="69"/>
    </row>
    <row r="16" spans="1:11" ht="75" x14ac:dyDescent="0.25">
      <c r="A16" s="92">
        <v>9</v>
      </c>
      <c r="B16" s="93" t="s">
        <v>59</v>
      </c>
      <c r="C16" s="81" t="s">
        <v>60</v>
      </c>
      <c r="D16" s="94"/>
      <c r="E16" s="95">
        <v>2306250</v>
      </c>
      <c r="F16" s="96" t="s">
        <v>52</v>
      </c>
      <c r="G16" s="69"/>
      <c r="H16" s="69"/>
      <c r="I16" s="89">
        <v>2200</v>
      </c>
      <c r="J16" s="89">
        <v>1</v>
      </c>
      <c r="K16" s="69"/>
    </row>
    <row r="17" spans="1:11" ht="45" x14ac:dyDescent="0.25">
      <c r="A17" s="92">
        <v>10</v>
      </c>
      <c r="B17" s="93" t="s">
        <v>61</v>
      </c>
      <c r="C17" s="81" t="s">
        <v>62</v>
      </c>
      <c r="D17" s="94"/>
      <c r="E17" s="95">
        <v>293970</v>
      </c>
      <c r="F17" s="96" t="s">
        <v>52</v>
      </c>
      <c r="G17" s="69"/>
      <c r="H17" s="69"/>
      <c r="I17" s="89">
        <v>220</v>
      </c>
      <c r="J17" s="89">
        <v>0</v>
      </c>
      <c r="K17" s="69"/>
    </row>
    <row r="18" spans="1:11" ht="90" x14ac:dyDescent="0.25">
      <c r="A18" s="92">
        <v>11</v>
      </c>
      <c r="B18" s="93" t="s">
        <v>63</v>
      </c>
      <c r="C18" s="81" t="s">
        <v>64</v>
      </c>
      <c r="D18" s="94"/>
      <c r="E18" s="95">
        <v>2639580</v>
      </c>
      <c r="F18" s="96" t="s">
        <v>52</v>
      </c>
      <c r="G18" s="69"/>
      <c r="H18" s="69"/>
      <c r="I18" s="89">
        <v>1880</v>
      </c>
      <c r="J18" s="89">
        <v>1</v>
      </c>
      <c r="K18" s="69"/>
    </row>
    <row r="19" spans="1:11" ht="45" x14ac:dyDescent="0.25">
      <c r="A19" s="92">
        <v>12</v>
      </c>
      <c r="B19" s="93" t="s">
        <v>65</v>
      </c>
      <c r="C19" s="81" t="s">
        <v>66</v>
      </c>
      <c r="D19" s="94"/>
      <c r="E19" s="95">
        <v>634680</v>
      </c>
      <c r="F19" s="96" t="s">
        <v>52</v>
      </c>
      <c r="G19" s="69"/>
      <c r="H19" s="69"/>
      <c r="I19" s="89">
        <v>480</v>
      </c>
      <c r="J19" s="89">
        <v>0</v>
      </c>
      <c r="K19" s="69"/>
    </row>
    <row r="20" spans="1:11" ht="45" x14ac:dyDescent="0.25">
      <c r="A20" s="92">
        <v>13</v>
      </c>
      <c r="B20" s="93" t="s">
        <v>67</v>
      </c>
      <c r="C20" s="81" t="s">
        <v>68</v>
      </c>
      <c r="D20" s="94"/>
      <c r="E20" s="95">
        <v>888060</v>
      </c>
      <c r="F20" s="96" t="s">
        <v>52</v>
      </c>
      <c r="G20" s="69"/>
      <c r="H20" s="69"/>
      <c r="I20" s="89">
        <v>640</v>
      </c>
      <c r="J20" s="89">
        <v>0</v>
      </c>
      <c r="K20" s="69"/>
    </row>
    <row r="21" spans="1:11" ht="45" x14ac:dyDescent="0.25">
      <c r="A21" s="92">
        <v>14</v>
      </c>
      <c r="B21" s="93" t="s">
        <v>69</v>
      </c>
      <c r="C21" s="81" t="s">
        <v>70</v>
      </c>
      <c r="D21" s="94"/>
      <c r="E21" s="95">
        <v>409590</v>
      </c>
      <c r="F21" s="96" t="s">
        <v>52</v>
      </c>
      <c r="G21" s="69"/>
      <c r="H21" s="69"/>
      <c r="I21" s="89">
        <v>110</v>
      </c>
      <c r="J21" s="89">
        <v>0</v>
      </c>
      <c r="K21" s="69"/>
    </row>
    <row r="22" spans="1:11" ht="45" x14ac:dyDescent="0.25">
      <c r="A22" s="92">
        <v>15</v>
      </c>
      <c r="B22" s="93" t="s">
        <v>71</v>
      </c>
      <c r="C22" s="81" t="s">
        <v>72</v>
      </c>
      <c r="D22" s="94"/>
      <c r="E22" s="95">
        <v>1330860</v>
      </c>
      <c r="F22" s="96" t="s">
        <v>52</v>
      </c>
      <c r="G22" s="69"/>
      <c r="H22" s="69"/>
      <c r="I22" s="89">
        <v>400</v>
      </c>
      <c r="J22" s="89">
        <v>0</v>
      </c>
      <c r="K22" s="69"/>
    </row>
    <row r="23" spans="1:11" ht="75" x14ac:dyDescent="0.25">
      <c r="A23" s="97">
        <v>16</v>
      </c>
      <c r="B23" s="93" t="s">
        <v>73</v>
      </c>
      <c r="C23" s="81" t="s">
        <v>74</v>
      </c>
      <c r="D23" s="43"/>
      <c r="E23" s="98">
        <v>742920</v>
      </c>
      <c r="F23" s="96" t="s">
        <v>52</v>
      </c>
      <c r="G23" s="69"/>
      <c r="H23" s="69"/>
      <c r="I23" s="89">
        <v>555</v>
      </c>
      <c r="J23" s="89">
        <v>1</v>
      </c>
      <c r="K23" s="69"/>
    </row>
    <row r="24" spans="1:11" x14ac:dyDescent="0.25">
      <c r="D24" s="99">
        <f>SUM(D8:D23)</f>
        <v>18282750</v>
      </c>
      <c r="E24" s="100">
        <f>SUM(E8:E23)</f>
        <v>31801260</v>
      </c>
      <c r="G24" s="94">
        <f>SUM(G8:G23)</f>
        <v>6734</v>
      </c>
      <c r="H24" s="94">
        <f>SUM(H8:H23)</f>
        <v>3</v>
      </c>
      <c r="I24" s="89">
        <f>SUM(I8:I23)</f>
        <v>13435</v>
      </c>
      <c r="J24" s="89">
        <f>SUM(J8:J23)</f>
        <v>8</v>
      </c>
    </row>
    <row r="25" spans="1:11" x14ac:dyDescent="0.25">
      <c r="B25" s="101" t="s">
        <v>75</v>
      </c>
    </row>
    <row r="28" spans="1:11" x14ac:dyDescent="0.25">
      <c r="B28" s="104"/>
      <c r="C28" t="s">
        <v>34</v>
      </c>
    </row>
  </sheetData>
  <mergeCells count="1">
    <mergeCell ref="A2:F2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topLeftCell="A11" zoomScale="77" zoomScaleNormal="77" workbookViewId="0">
      <selection activeCell="B23" sqref="B23:C23"/>
    </sheetView>
  </sheetViews>
  <sheetFormatPr defaultRowHeight="15" x14ac:dyDescent="0.25"/>
  <cols>
    <col min="2" max="2" width="35.28515625" customWidth="1"/>
    <col min="3" max="3" width="38.7109375" customWidth="1"/>
    <col min="4" max="4" width="29.28515625" customWidth="1"/>
    <col min="5" max="5" width="33.42578125" customWidth="1"/>
    <col min="8" max="8" width="16.28515625" customWidth="1"/>
  </cols>
  <sheetData>
    <row r="2" spans="1:8" ht="57" customHeight="1" x14ac:dyDescent="0.25">
      <c r="A2" s="242" t="s">
        <v>0</v>
      </c>
      <c r="B2" s="242"/>
      <c r="C2" s="242"/>
      <c r="D2" s="242"/>
      <c r="E2" s="242"/>
    </row>
    <row r="3" spans="1:8" x14ac:dyDescent="0.25">
      <c r="A3" s="1"/>
      <c r="B3" s="1"/>
      <c r="C3" s="1"/>
      <c r="D3" s="1"/>
      <c r="E3" s="1"/>
    </row>
    <row r="4" spans="1:8" x14ac:dyDescent="0.25">
      <c r="A4" s="1"/>
      <c r="B4" s="1"/>
      <c r="C4" s="1"/>
      <c r="D4" s="1"/>
      <c r="E4" s="1"/>
    </row>
    <row r="5" spans="1:8" x14ac:dyDescent="0.25">
      <c r="A5" s="1" t="s">
        <v>76</v>
      </c>
      <c r="B5" s="1"/>
      <c r="C5" s="1"/>
      <c r="D5" s="1"/>
      <c r="E5" s="1"/>
    </row>
    <row r="6" spans="1:8" x14ac:dyDescent="0.25">
      <c r="A6" s="1"/>
      <c r="B6" s="1"/>
      <c r="C6" s="1"/>
      <c r="D6" s="1"/>
      <c r="E6" s="1"/>
    </row>
    <row r="7" spans="1:8" ht="75" x14ac:dyDescent="0.25">
      <c r="A7" s="63"/>
      <c r="B7" s="64" t="s">
        <v>3</v>
      </c>
      <c r="C7" s="65" t="s">
        <v>4</v>
      </c>
      <c r="D7" s="26" t="s">
        <v>6</v>
      </c>
      <c r="E7" s="66" t="s">
        <v>7</v>
      </c>
      <c r="F7" s="68" t="s">
        <v>9</v>
      </c>
      <c r="G7" s="105" t="s">
        <v>10</v>
      </c>
      <c r="H7" s="69" t="s">
        <v>36</v>
      </c>
    </row>
    <row r="8" spans="1:8" ht="135" x14ac:dyDescent="0.25">
      <c r="A8" s="106">
        <v>1</v>
      </c>
      <c r="B8" s="107" t="s">
        <v>77</v>
      </c>
      <c r="C8" s="107" t="s">
        <v>78</v>
      </c>
      <c r="D8" s="108">
        <f>1300*1500+500*1000+250000</f>
        <v>2700000</v>
      </c>
      <c r="E8" s="109" t="s">
        <v>79</v>
      </c>
      <c r="F8" s="110">
        <v>1800</v>
      </c>
      <c r="G8" s="76">
        <v>1</v>
      </c>
      <c r="H8" s="77" t="s">
        <v>80</v>
      </c>
    </row>
    <row r="9" spans="1:8" ht="57" x14ac:dyDescent="0.25">
      <c r="A9" s="64">
        <v>2</v>
      </c>
      <c r="B9" s="111" t="s">
        <v>81</v>
      </c>
      <c r="C9" s="111" t="s">
        <v>82</v>
      </c>
      <c r="D9" s="112">
        <f>155*1500+75*1000+250000</f>
        <v>557500</v>
      </c>
      <c r="E9" s="113" t="s">
        <v>79</v>
      </c>
      <c r="F9" s="89">
        <v>230</v>
      </c>
      <c r="G9" s="69">
        <v>1</v>
      </c>
      <c r="H9" s="69"/>
    </row>
    <row r="10" spans="1:8" x14ac:dyDescent="0.25">
      <c r="D10" s="112">
        <f>SUM(D8:D9)</f>
        <v>3257500</v>
      </c>
      <c r="F10" s="89">
        <f>SUM(F8:F9)</f>
        <v>2030</v>
      </c>
      <c r="G10" s="69">
        <f>SUM(G8:G9)</f>
        <v>2</v>
      </c>
      <c r="H10" s="69"/>
    </row>
    <row r="12" spans="1:8" x14ac:dyDescent="0.25">
      <c r="B12" s="104"/>
      <c r="C12" t="s">
        <v>34</v>
      </c>
    </row>
    <row r="15" spans="1:8" x14ac:dyDescent="0.25">
      <c r="A15" s="22" t="s">
        <v>83</v>
      </c>
    </row>
    <row r="16" spans="1:8" ht="53.65" customHeight="1" x14ac:dyDescent="0.25">
      <c r="B16" s="246" t="s">
        <v>84</v>
      </c>
      <c r="C16" s="246"/>
    </row>
    <row r="17" spans="1:5" x14ac:dyDescent="0.25">
      <c r="A17" s="1" t="s">
        <v>76</v>
      </c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ht="75" x14ac:dyDescent="0.25">
      <c r="A19" s="63"/>
      <c r="B19" s="64" t="s">
        <v>3</v>
      </c>
      <c r="C19" s="65" t="s">
        <v>4</v>
      </c>
      <c r="D19" s="188" t="s">
        <v>85</v>
      </c>
      <c r="E19" s="65" t="s">
        <v>7</v>
      </c>
    </row>
    <row r="20" spans="1:5" x14ac:dyDescent="0.25">
      <c r="A20" s="243" t="s">
        <v>86</v>
      </c>
      <c r="B20" s="244"/>
      <c r="C20" s="244"/>
      <c r="D20" s="244"/>
      <c r="E20" s="245"/>
    </row>
    <row r="21" spans="1:5" ht="85.5" x14ac:dyDescent="0.25">
      <c r="A21" s="64">
        <v>1</v>
      </c>
      <c r="B21" s="111" t="s">
        <v>87</v>
      </c>
      <c r="C21" s="111" t="s">
        <v>88</v>
      </c>
      <c r="D21" s="63"/>
      <c r="E21" s="63" t="s">
        <v>79</v>
      </c>
    </row>
    <row r="22" spans="1:5" x14ac:dyDescent="0.25">
      <c r="A22" s="243" t="s">
        <v>89</v>
      </c>
      <c r="B22" s="244"/>
      <c r="C22" s="244"/>
      <c r="D22" s="244"/>
      <c r="E22" s="245"/>
    </row>
    <row r="23" spans="1:5" ht="57" x14ac:dyDescent="0.25">
      <c r="A23" s="64">
        <v>2</v>
      </c>
      <c r="B23" s="111" t="s">
        <v>81</v>
      </c>
      <c r="C23" s="111" t="s">
        <v>82</v>
      </c>
      <c r="D23" s="63"/>
      <c r="E23" s="63" t="s">
        <v>79</v>
      </c>
    </row>
  </sheetData>
  <mergeCells count="4">
    <mergeCell ref="A2:E2"/>
    <mergeCell ref="A20:E20"/>
    <mergeCell ref="A22:E22"/>
    <mergeCell ref="B16:C16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19"/>
  <sheetViews>
    <sheetView topLeftCell="B12" zoomScale="68" zoomScaleNormal="68" workbookViewId="0">
      <selection activeCell="P14" sqref="P14"/>
    </sheetView>
  </sheetViews>
  <sheetFormatPr defaultRowHeight="15" x14ac:dyDescent="0.25"/>
  <cols>
    <col min="3" max="3" width="23.7109375" customWidth="1"/>
    <col min="4" max="4" width="25.5703125" bestFit="1" customWidth="1"/>
    <col min="5" max="5" width="22" style="102" bestFit="1" customWidth="1"/>
    <col min="6" max="6" width="22" style="103" customWidth="1"/>
    <col min="7" max="7" width="28.7109375" bestFit="1" customWidth="1"/>
    <col min="12" max="12" width="18.42578125" customWidth="1"/>
  </cols>
  <sheetData>
    <row r="2" spans="1:18" ht="57" customHeight="1" x14ac:dyDescent="0.25">
      <c r="A2" s="242" t="s">
        <v>0</v>
      </c>
      <c r="B2" s="242"/>
      <c r="C2" s="242"/>
      <c r="D2" s="242"/>
      <c r="E2" s="242"/>
      <c r="F2" s="242"/>
      <c r="G2" s="242"/>
    </row>
    <row r="3" spans="1:18" x14ac:dyDescent="0.25">
      <c r="A3" s="1"/>
      <c r="B3" s="1"/>
      <c r="C3" s="1"/>
      <c r="D3" s="1"/>
      <c r="E3" s="60"/>
      <c r="F3" s="61"/>
      <c r="G3" s="1"/>
    </row>
    <row r="4" spans="1:18" x14ac:dyDescent="0.25">
      <c r="A4" s="1"/>
      <c r="B4" s="1"/>
      <c r="C4" s="1"/>
      <c r="D4" s="1"/>
      <c r="E4" s="60"/>
      <c r="F4" s="61"/>
      <c r="G4" s="1"/>
    </row>
    <row r="5" spans="1:18" x14ac:dyDescent="0.25">
      <c r="A5" s="1" t="s">
        <v>90</v>
      </c>
      <c r="B5" s="1"/>
      <c r="C5" s="1" t="s">
        <v>91</v>
      </c>
      <c r="D5" s="1"/>
      <c r="E5" s="60"/>
      <c r="F5" s="61"/>
      <c r="G5" s="1"/>
    </row>
    <row r="6" spans="1:18" x14ac:dyDescent="0.25">
      <c r="A6" s="1"/>
      <c r="B6" s="1"/>
      <c r="C6" s="1"/>
      <c r="D6" s="1"/>
      <c r="E6" s="60"/>
      <c r="F6" s="61"/>
      <c r="G6" s="1"/>
    </row>
    <row r="7" spans="1:18" ht="90" x14ac:dyDescent="0.25">
      <c r="A7" s="114"/>
      <c r="B7" s="114"/>
      <c r="C7" s="115" t="s">
        <v>3</v>
      </c>
      <c r="D7" s="116" t="s">
        <v>4</v>
      </c>
      <c r="E7" s="25" t="s">
        <v>5</v>
      </c>
      <c r="F7" s="26" t="s">
        <v>6</v>
      </c>
      <c r="G7" s="117" t="s">
        <v>7</v>
      </c>
      <c r="H7" s="94" t="s">
        <v>92</v>
      </c>
      <c r="I7" s="94" t="s">
        <v>10</v>
      </c>
      <c r="J7" s="89" t="s">
        <v>92</v>
      </c>
      <c r="K7" s="89" t="s">
        <v>10</v>
      </c>
      <c r="L7" s="203" t="s">
        <v>36</v>
      </c>
    </row>
    <row r="8" spans="1:18" ht="72" x14ac:dyDescent="0.25">
      <c r="A8" s="115">
        <v>1</v>
      </c>
      <c r="B8" s="115"/>
      <c r="C8" s="118" t="s">
        <v>93</v>
      </c>
      <c r="D8" s="118" t="s">
        <v>94</v>
      </c>
      <c r="E8" s="119"/>
      <c r="F8" s="120">
        <v>2650000</v>
      </c>
      <c r="G8" s="96" t="s">
        <v>47</v>
      </c>
      <c r="H8" s="43"/>
      <c r="I8" s="43"/>
      <c r="J8" s="44">
        <f>2360+723</f>
        <v>3083</v>
      </c>
      <c r="K8" s="44">
        <v>2</v>
      </c>
      <c r="L8" s="69"/>
      <c r="N8" s="69"/>
      <c r="O8" s="195" t="s">
        <v>95</v>
      </c>
      <c r="P8" s="195" t="s">
        <v>96</v>
      </c>
      <c r="Q8" s="69"/>
    </row>
    <row r="9" spans="1:18" ht="114" x14ac:dyDescent="0.25">
      <c r="A9" s="121">
        <v>2</v>
      </c>
      <c r="B9" s="194" t="s">
        <v>11</v>
      </c>
      <c r="C9" s="71" t="s">
        <v>97</v>
      </c>
      <c r="D9" s="71" t="s">
        <v>98</v>
      </c>
      <c r="E9" s="122">
        <v>2418000</v>
      </c>
      <c r="F9" s="123"/>
      <c r="G9" s="74" t="s">
        <v>47</v>
      </c>
      <c r="H9" s="51">
        <f>2158+701</f>
        <v>2859</v>
      </c>
      <c r="I9" s="51">
        <v>4</v>
      </c>
      <c r="J9" s="52"/>
      <c r="K9" s="52"/>
      <c r="L9" s="77" t="s">
        <v>99</v>
      </c>
      <c r="N9" s="204" t="s">
        <v>100</v>
      </c>
      <c r="O9" s="204">
        <v>1050</v>
      </c>
      <c r="P9" s="204">
        <v>1197</v>
      </c>
      <c r="Q9" s="69"/>
      <c r="R9">
        <f>+O9+P9</f>
        <v>2247</v>
      </c>
    </row>
    <row r="10" spans="1:18" ht="57.75" x14ac:dyDescent="0.25">
      <c r="A10" s="115">
        <v>3</v>
      </c>
      <c r="B10" s="115"/>
      <c r="C10" s="124" t="s">
        <v>101</v>
      </c>
      <c r="D10" s="118" t="s">
        <v>102</v>
      </c>
      <c r="F10" s="125">
        <v>580000</v>
      </c>
      <c r="G10" s="96" t="s">
        <v>52</v>
      </c>
      <c r="H10" s="43"/>
      <c r="I10" s="43"/>
      <c r="J10" s="44">
        <f>578+78</f>
        <v>656</v>
      </c>
      <c r="K10" s="44">
        <v>1</v>
      </c>
      <c r="L10" s="69"/>
      <c r="M10">
        <v>62</v>
      </c>
      <c r="N10" s="204" t="s">
        <v>103</v>
      </c>
      <c r="O10" s="204">
        <v>102</v>
      </c>
      <c r="P10" s="204">
        <v>737</v>
      </c>
      <c r="Q10" s="69"/>
    </row>
    <row r="11" spans="1:18" ht="156.75" x14ac:dyDescent="0.25">
      <c r="A11" s="115">
        <v>4</v>
      </c>
      <c r="B11" s="194" t="s">
        <v>11</v>
      </c>
      <c r="C11" s="124" t="s">
        <v>104</v>
      </c>
      <c r="D11" s="124" t="s">
        <v>105</v>
      </c>
      <c r="E11" s="126"/>
      <c r="F11" s="125">
        <v>10250000</v>
      </c>
      <c r="G11" s="127" t="s">
        <v>106</v>
      </c>
      <c r="H11" s="43"/>
      <c r="I11" s="43"/>
      <c r="J11" s="44">
        <f>4750+376</f>
        <v>5126</v>
      </c>
      <c r="K11" s="44">
        <v>2</v>
      </c>
      <c r="L11" s="69"/>
      <c r="N11" s="77" t="s">
        <v>107</v>
      </c>
      <c r="O11" s="69">
        <v>316</v>
      </c>
      <c r="P11" s="69">
        <v>352</v>
      </c>
      <c r="Q11" s="69">
        <v>82</v>
      </c>
    </row>
    <row r="12" spans="1:18" ht="57" x14ac:dyDescent="0.25">
      <c r="A12" s="115">
        <v>5</v>
      </c>
      <c r="B12" s="194" t="s">
        <v>11</v>
      </c>
      <c r="C12" s="124" t="s">
        <v>108</v>
      </c>
      <c r="D12" s="124" t="s">
        <v>109</v>
      </c>
      <c r="E12" s="128">
        <v>2000000</v>
      </c>
      <c r="F12" s="129"/>
      <c r="G12" s="96" t="s">
        <v>47</v>
      </c>
      <c r="H12" s="43">
        <f>539+60</f>
        <v>599</v>
      </c>
      <c r="I12" s="43">
        <v>2</v>
      </c>
      <c r="J12" s="44"/>
      <c r="K12" s="44"/>
      <c r="L12" s="69"/>
      <c r="N12" s="205" t="s">
        <v>110</v>
      </c>
      <c r="O12" s="206">
        <f>SUM(O9:O10)</f>
        <v>1152</v>
      </c>
      <c r="P12" s="206">
        <f>SUM(P9:P10)</f>
        <v>1934</v>
      </c>
      <c r="Q12" s="206">
        <f>SUM(O12:P12)</f>
        <v>3086</v>
      </c>
      <c r="R12">
        <f>+O12+P12</f>
        <v>3086</v>
      </c>
    </row>
    <row r="13" spans="1:18" ht="85.5" x14ac:dyDescent="0.25">
      <c r="A13" s="115">
        <v>6</v>
      </c>
      <c r="B13" s="194" t="s">
        <v>11</v>
      </c>
      <c r="C13" s="124" t="s">
        <v>111</v>
      </c>
      <c r="D13" s="124" t="s">
        <v>112</v>
      </c>
      <c r="E13" s="126"/>
      <c r="F13" s="120">
        <v>4500000</v>
      </c>
      <c r="G13" s="96" t="s">
        <v>52</v>
      </c>
      <c r="H13" s="43"/>
      <c r="I13" s="43"/>
      <c r="J13" s="44">
        <f>3209+9553</f>
        <v>12762</v>
      </c>
      <c r="K13" s="44">
        <v>5</v>
      </c>
      <c r="L13" s="69"/>
    </row>
    <row r="14" spans="1:18" ht="57" x14ac:dyDescent="0.25">
      <c r="A14" s="115">
        <v>7</v>
      </c>
      <c r="B14" s="115"/>
      <c r="C14" s="124" t="s">
        <v>111</v>
      </c>
      <c r="D14" s="124" t="s">
        <v>113</v>
      </c>
      <c r="E14" s="126"/>
      <c r="F14" s="120">
        <v>2300000</v>
      </c>
      <c r="G14" s="96" t="s">
        <v>52</v>
      </c>
      <c r="H14" s="43"/>
      <c r="I14" s="43"/>
      <c r="J14" s="44">
        <f>960+2950</f>
        <v>3910</v>
      </c>
      <c r="K14" s="44">
        <v>1</v>
      </c>
      <c r="L14" s="69"/>
      <c r="N14" s="69" t="s">
        <v>114</v>
      </c>
      <c r="O14" s="69">
        <v>944673</v>
      </c>
      <c r="P14" s="69">
        <v>1524775</v>
      </c>
      <c r="Q14" s="69"/>
    </row>
    <row r="15" spans="1:18" x14ac:dyDescent="0.25">
      <c r="E15" s="130">
        <f>SUM(E8:E14)</f>
        <v>4418000</v>
      </c>
      <c r="F15" s="131">
        <f>SUM(F8:F14)</f>
        <v>20280000</v>
      </c>
      <c r="H15" s="94">
        <f>SUM(H8:H14)</f>
        <v>3458</v>
      </c>
      <c r="I15" s="94">
        <f t="shared" ref="I15:K15" si="0">SUM(I8:I14)</f>
        <v>6</v>
      </c>
      <c r="J15" s="89">
        <f t="shared" si="0"/>
        <v>25537</v>
      </c>
      <c r="K15" s="89">
        <f t="shared" si="0"/>
        <v>11</v>
      </c>
    </row>
    <row r="17" spans="3:17" x14ac:dyDescent="0.25">
      <c r="N17" s="69" t="s">
        <v>115</v>
      </c>
      <c r="O17" s="69">
        <v>1</v>
      </c>
      <c r="P17" s="69">
        <v>3</v>
      </c>
      <c r="Q17" s="69"/>
    </row>
    <row r="19" spans="3:17" x14ac:dyDescent="0.25">
      <c r="C19" s="104"/>
      <c r="D19" t="s">
        <v>116</v>
      </c>
    </row>
  </sheetData>
  <mergeCells count="1">
    <mergeCell ref="A2:G2"/>
  </mergeCells>
  <pageMargins left="0.7" right="0.7" top="0.75" bottom="0.75" header="0.3" footer="0.3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M31"/>
  <sheetViews>
    <sheetView topLeftCell="A22" zoomScale="82" zoomScaleNormal="82" workbookViewId="0">
      <selection activeCell="B23" sqref="B23"/>
    </sheetView>
  </sheetViews>
  <sheetFormatPr defaultColWidth="9.42578125" defaultRowHeight="15" x14ac:dyDescent="0.25"/>
  <cols>
    <col min="1" max="1" width="4.7109375" style="132" customWidth="1"/>
    <col min="2" max="2" width="7.7109375" style="132" customWidth="1"/>
    <col min="3" max="3" width="42.42578125" style="132" customWidth="1"/>
    <col min="4" max="4" width="21.28515625" style="132" customWidth="1"/>
    <col min="5" max="5" width="16.28515625" style="133" customWidth="1"/>
    <col min="6" max="6" width="22.42578125" style="134" customWidth="1"/>
    <col min="7" max="7" width="46.7109375" style="132" customWidth="1"/>
    <col min="8" max="8" width="10.42578125" style="132" customWidth="1"/>
    <col min="9" max="9" width="8.7109375" style="132" customWidth="1"/>
    <col min="10" max="10" width="8.7109375" style="132" hidden="1" customWidth="1"/>
    <col min="11" max="11" width="8.7109375" style="132" customWidth="1"/>
    <col min="12" max="12" width="19.28515625" style="132" bestFit="1" customWidth="1"/>
    <col min="13" max="1027" width="8.7109375" style="132" customWidth="1"/>
    <col min="1028" max="1028" width="9.42578125" style="187" customWidth="1"/>
    <col min="1029" max="16384" width="9.42578125" style="187"/>
  </cols>
  <sheetData>
    <row r="2" spans="1:12" ht="57" customHeight="1" x14ac:dyDescent="0.25">
      <c r="A2" s="247" t="s">
        <v>0</v>
      </c>
      <c r="B2" s="247"/>
      <c r="C2" s="247"/>
      <c r="D2" s="247"/>
      <c r="E2" s="247"/>
      <c r="F2" s="247"/>
      <c r="G2" s="247"/>
      <c r="H2" s="135"/>
    </row>
    <row r="3" spans="1:12" x14ac:dyDescent="0.25">
      <c r="A3" s="136"/>
      <c r="B3" s="136"/>
      <c r="C3" s="136"/>
      <c r="D3" s="136"/>
      <c r="E3" s="137"/>
      <c r="F3" s="138"/>
      <c r="G3" s="136"/>
      <c r="H3" s="136"/>
    </row>
    <row r="4" spans="1:12" x14ac:dyDescent="0.25">
      <c r="A4" s="136"/>
      <c r="B4" s="136"/>
      <c r="C4" s="136"/>
      <c r="D4" s="189" t="s">
        <v>11</v>
      </c>
      <c r="E4" s="137"/>
      <c r="F4" s="138"/>
      <c r="G4" s="136"/>
      <c r="H4" s="136"/>
    </row>
    <row r="5" spans="1:12" x14ac:dyDescent="0.25">
      <c r="A5" s="136" t="s">
        <v>117</v>
      </c>
      <c r="B5" s="136"/>
      <c r="C5" s="136"/>
      <c r="D5" s="136"/>
      <c r="E5" s="137"/>
      <c r="F5" s="138"/>
      <c r="G5" s="136"/>
      <c r="H5" s="136"/>
      <c r="I5" s="136"/>
    </row>
    <row r="6" spans="1:12" x14ac:dyDescent="0.25">
      <c r="A6" s="136"/>
      <c r="B6" s="136"/>
      <c r="C6" s="136"/>
      <c r="D6" s="136"/>
      <c r="E6" s="137"/>
      <c r="F6" s="138"/>
      <c r="G6" s="136"/>
      <c r="H6" s="136"/>
      <c r="I6" s="136"/>
    </row>
    <row r="7" spans="1:12" ht="70.5" customHeight="1" x14ac:dyDescent="0.25">
      <c r="A7" s="139"/>
      <c r="B7" s="192"/>
      <c r="C7" s="140" t="s">
        <v>3</v>
      </c>
      <c r="D7" s="141" t="s">
        <v>4</v>
      </c>
      <c r="E7" s="142" t="s">
        <v>5</v>
      </c>
      <c r="F7" s="143" t="s">
        <v>6</v>
      </c>
      <c r="G7" s="144" t="s">
        <v>7</v>
      </c>
      <c r="H7" s="145" t="s">
        <v>9</v>
      </c>
      <c r="I7" s="146" t="s">
        <v>8</v>
      </c>
      <c r="J7" s="139"/>
      <c r="K7" s="147" t="s">
        <v>10</v>
      </c>
      <c r="L7" s="148" t="s">
        <v>36</v>
      </c>
    </row>
    <row r="8" spans="1:12" x14ac:dyDescent="0.25">
      <c r="A8" s="149">
        <v>1</v>
      </c>
      <c r="B8" s="149"/>
      <c r="C8" s="139" t="s">
        <v>118</v>
      </c>
      <c r="D8" s="139" t="s">
        <v>119</v>
      </c>
      <c r="E8" s="150">
        <v>0</v>
      </c>
      <c r="F8" s="151">
        <v>2625000</v>
      </c>
      <c r="G8" s="152" t="s">
        <v>120</v>
      </c>
      <c r="H8" s="153"/>
      <c r="I8" s="146">
        <v>1750</v>
      </c>
      <c r="J8" s="139"/>
      <c r="K8" s="147"/>
      <c r="L8" s="148"/>
    </row>
    <row r="9" spans="1:12" ht="30" x14ac:dyDescent="0.25">
      <c r="A9" s="149">
        <v>2</v>
      </c>
      <c r="B9" s="193" t="s">
        <v>11</v>
      </c>
      <c r="C9" s="190" t="s">
        <v>121</v>
      </c>
      <c r="D9" s="139" t="s">
        <v>119</v>
      </c>
      <c r="E9" s="150">
        <v>0</v>
      </c>
      <c r="F9" s="151">
        <v>1756500</v>
      </c>
      <c r="G9" s="152" t="s">
        <v>122</v>
      </c>
      <c r="H9" s="153"/>
      <c r="I9" s="146">
        <v>1171</v>
      </c>
      <c r="J9" s="139">
        <v>1171</v>
      </c>
      <c r="K9" s="147"/>
      <c r="L9" s="148"/>
    </row>
    <row r="10" spans="1:12" x14ac:dyDescent="0.25">
      <c r="A10" s="149">
        <v>3</v>
      </c>
      <c r="B10" s="193" t="s">
        <v>11</v>
      </c>
      <c r="C10" s="191" t="s">
        <v>123</v>
      </c>
      <c r="D10" s="139" t="s">
        <v>119</v>
      </c>
      <c r="E10" s="150">
        <v>0</v>
      </c>
      <c r="F10" s="151">
        <v>330000</v>
      </c>
      <c r="G10" s="154" t="s">
        <v>124</v>
      </c>
      <c r="H10" s="139"/>
      <c r="I10" s="146">
        <v>220</v>
      </c>
      <c r="J10" s="139">
        <v>220</v>
      </c>
      <c r="K10" s="147"/>
      <c r="L10" s="148"/>
    </row>
    <row r="11" spans="1:12" x14ac:dyDescent="0.25">
      <c r="A11" s="149">
        <v>4</v>
      </c>
      <c r="B11" s="193" t="s">
        <v>11</v>
      </c>
      <c r="C11" s="191" t="s">
        <v>125</v>
      </c>
      <c r="D11" s="139" t="s">
        <v>119</v>
      </c>
      <c r="E11" s="150">
        <v>0</v>
      </c>
      <c r="F11" s="151">
        <v>735000</v>
      </c>
      <c r="G11" s="154" t="s">
        <v>126</v>
      </c>
      <c r="H11" s="139"/>
      <c r="I11" s="146">
        <v>490</v>
      </c>
      <c r="J11" s="139">
        <v>490</v>
      </c>
      <c r="K11" s="147"/>
      <c r="L11" s="148"/>
    </row>
    <row r="12" spans="1:12" x14ac:dyDescent="0.25">
      <c r="A12" s="149">
        <v>5</v>
      </c>
      <c r="B12" s="193" t="s">
        <v>11</v>
      </c>
      <c r="C12" s="191" t="s">
        <v>127</v>
      </c>
      <c r="D12" s="139" t="s">
        <v>119</v>
      </c>
      <c r="E12" s="150">
        <v>0</v>
      </c>
      <c r="F12" s="151">
        <v>2497500</v>
      </c>
      <c r="G12" s="154" t="s">
        <v>128</v>
      </c>
      <c r="H12" s="139"/>
      <c r="I12" s="146">
        <v>1665</v>
      </c>
      <c r="J12" s="139">
        <v>1665</v>
      </c>
      <c r="K12" s="147"/>
      <c r="L12" s="148"/>
    </row>
    <row r="13" spans="1:12" x14ac:dyDescent="0.25">
      <c r="A13" s="149">
        <v>6</v>
      </c>
      <c r="B13" s="149"/>
      <c r="C13" s="139" t="s">
        <v>129</v>
      </c>
      <c r="D13" s="139" t="s">
        <v>119</v>
      </c>
      <c r="E13" s="150">
        <v>0</v>
      </c>
      <c r="F13" s="151">
        <v>825000</v>
      </c>
      <c r="G13" s="154" t="s">
        <v>130</v>
      </c>
      <c r="H13" s="139"/>
      <c r="I13" s="146">
        <v>550</v>
      </c>
      <c r="J13" s="139"/>
      <c r="K13" s="147"/>
      <c r="L13" s="148"/>
    </row>
    <row r="14" spans="1:12" x14ac:dyDescent="0.25">
      <c r="A14" s="149">
        <v>7</v>
      </c>
      <c r="B14" s="149"/>
      <c r="C14" s="139" t="s">
        <v>129</v>
      </c>
      <c r="D14" s="139" t="s">
        <v>119</v>
      </c>
      <c r="E14" s="155"/>
      <c r="F14" s="151">
        <v>450000</v>
      </c>
      <c r="G14" s="154" t="s">
        <v>131</v>
      </c>
      <c r="H14" s="139"/>
      <c r="I14" s="146">
        <v>300</v>
      </c>
      <c r="J14" s="139"/>
      <c r="K14" s="147"/>
      <c r="L14" s="148"/>
    </row>
    <row r="15" spans="1:12" x14ac:dyDescent="0.25">
      <c r="A15" s="149">
        <v>8</v>
      </c>
      <c r="B15" s="149"/>
      <c r="C15" s="139" t="s">
        <v>132</v>
      </c>
      <c r="D15" s="139" t="s">
        <v>119</v>
      </c>
      <c r="E15" s="150">
        <v>0</v>
      </c>
      <c r="F15" s="151">
        <v>750000</v>
      </c>
      <c r="G15" s="154" t="s">
        <v>133</v>
      </c>
      <c r="H15" s="139"/>
      <c r="I15" s="146">
        <v>500</v>
      </c>
      <c r="J15" s="139"/>
      <c r="K15" s="147"/>
      <c r="L15" s="148"/>
    </row>
    <row r="16" spans="1:12" x14ac:dyDescent="0.25">
      <c r="A16" s="149">
        <v>9</v>
      </c>
      <c r="B16" s="193" t="s">
        <v>11</v>
      </c>
      <c r="C16" s="191" t="s">
        <v>134</v>
      </c>
      <c r="D16" s="139" t="s">
        <v>119</v>
      </c>
      <c r="E16" s="150">
        <v>0</v>
      </c>
      <c r="F16" s="151">
        <v>705000</v>
      </c>
      <c r="G16" s="154" t="s">
        <v>135</v>
      </c>
      <c r="H16" s="139"/>
      <c r="I16" s="146">
        <v>470</v>
      </c>
      <c r="J16" s="139"/>
      <c r="K16" s="147"/>
      <c r="L16" s="148"/>
    </row>
    <row r="17" spans="1:13" x14ac:dyDescent="0.25">
      <c r="A17" s="149">
        <v>10</v>
      </c>
      <c r="B17" s="149"/>
      <c r="C17" s="139" t="s">
        <v>136</v>
      </c>
      <c r="D17" s="139" t="s">
        <v>119</v>
      </c>
      <c r="E17" s="150">
        <v>0</v>
      </c>
      <c r="F17" s="151">
        <v>1830000</v>
      </c>
      <c r="G17" s="154" t="s">
        <v>137</v>
      </c>
      <c r="H17" s="139"/>
      <c r="I17" s="146">
        <v>1220</v>
      </c>
      <c r="J17" s="139">
        <v>1220</v>
      </c>
      <c r="K17" s="147"/>
      <c r="L17" s="148"/>
    </row>
    <row r="18" spans="1:13" ht="30" x14ac:dyDescent="0.25">
      <c r="A18" s="149">
        <v>11</v>
      </c>
      <c r="B18" s="149"/>
      <c r="C18" s="153" t="s">
        <v>138</v>
      </c>
      <c r="D18" s="139" t="s">
        <v>119</v>
      </c>
      <c r="E18" s="150">
        <v>0</v>
      </c>
      <c r="F18" s="151">
        <v>825000</v>
      </c>
      <c r="G18" s="154" t="s">
        <v>139</v>
      </c>
      <c r="H18" s="139"/>
      <c r="I18" s="146">
        <v>550</v>
      </c>
      <c r="J18" s="139">
        <v>550</v>
      </c>
      <c r="K18" s="147"/>
      <c r="L18" s="148"/>
    </row>
    <row r="19" spans="1:13" x14ac:dyDescent="0.25">
      <c r="A19" s="149">
        <v>12</v>
      </c>
      <c r="B19" s="149"/>
      <c r="C19" s="139" t="s">
        <v>140</v>
      </c>
      <c r="D19" s="139" t="s">
        <v>119</v>
      </c>
      <c r="E19" s="150">
        <v>0</v>
      </c>
      <c r="F19" s="151">
        <v>1260000</v>
      </c>
      <c r="G19" s="154" t="s">
        <v>141</v>
      </c>
      <c r="H19" s="139"/>
      <c r="I19" s="146">
        <v>840</v>
      </c>
      <c r="J19" s="139">
        <v>840</v>
      </c>
      <c r="K19" s="147"/>
      <c r="L19" s="148"/>
    </row>
    <row r="20" spans="1:13" ht="75" x14ac:dyDescent="0.25">
      <c r="A20" s="156">
        <v>13</v>
      </c>
      <c r="B20" s="193" t="s">
        <v>11</v>
      </c>
      <c r="C20" s="190" t="s">
        <v>142</v>
      </c>
      <c r="D20" s="153" t="s">
        <v>143</v>
      </c>
      <c r="E20" s="157"/>
      <c r="F20" s="158">
        <v>5185000</v>
      </c>
      <c r="G20" s="154" t="s">
        <v>144</v>
      </c>
      <c r="H20" s="139"/>
      <c r="I20" s="146">
        <v>3630</v>
      </c>
      <c r="J20" s="139"/>
      <c r="K20" s="147"/>
      <c r="L20" s="148"/>
      <c r="M20" s="148" t="s">
        <v>145</v>
      </c>
    </row>
    <row r="21" spans="1:13" ht="53.25" customHeight="1" x14ac:dyDescent="0.25">
      <c r="A21" s="156">
        <v>14</v>
      </c>
      <c r="B21" s="156"/>
      <c r="C21" s="153" t="s">
        <v>146</v>
      </c>
      <c r="D21" s="153" t="s">
        <v>147</v>
      </c>
      <c r="E21" s="159">
        <v>3568844.24</v>
      </c>
      <c r="F21" s="160"/>
      <c r="G21" s="152" t="s">
        <v>148</v>
      </c>
      <c r="H21" s="145">
        <v>1767</v>
      </c>
      <c r="I21" s="146"/>
      <c r="J21" s="139"/>
      <c r="K21" s="147"/>
      <c r="L21" s="148"/>
    </row>
    <row r="22" spans="1:13" ht="75" x14ac:dyDescent="0.25">
      <c r="A22" s="156">
        <v>15</v>
      </c>
      <c r="B22" s="193" t="s">
        <v>11</v>
      </c>
      <c r="C22" s="191" t="s">
        <v>149</v>
      </c>
      <c r="D22" s="153" t="s">
        <v>150</v>
      </c>
      <c r="E22" s="161"/>
      <c r="F22" s="162">
        <v>2642000</v>
      </c>
      <c r="G22" s="154" t="s">
        <v>47</v>
      </c>
      <c r="H22" s="139"/>
      <c r="I22" s="146">
        <v>1050</v>
      </c>
      <c r="J22" s="139"/>
      <c r="K22" s="147">
        <v>1</v>
      </c>
      <c r="L22" s="148"/>
      <c r="M22" s="148" t="s">
        <v>151</v>
      </c>
    </row>
    <row r="23" spans="1:13" ht="90" x14ac:dyDescent="0.25">
      <c r="A23" s="156">
        <v>16</v>
      </c>
      <c r="B23" s="193" t="s">
        <v>11</v>
      </c>
      <c r="C23" s="191" t="s">
        <v>152</v>
      </c>
      <c r="D23" s="153" t="s">
        <v>153</v>
      </c>
      <c r="E23" s="159">
        <v>1089000</v>
      </c>
      <c r="F23" s="163"/>
      <c r="G23" s="154" t="s">
        <v>154</v>
      </c>
      <c r="H23" s="164">
        <v>432</v>
      </c>
      <c r="I23" s="146"/>
      <c r="J23" s="139"/>
      <c r="K23" s="147"/>
      <c r="L23" s="148"/>
      <c r="M23" s="148" t="s">
        <v>155</v>
      </c>
    </row>
    <row r="24" spans="1:13" ht="135" x14ac:dyDescent="0.25">
      <c r="A24" s="156">
        <v>17</v>
      </c>
      <c r="B24" s="156"/>
      <c r="C24" s="139" t="s">
        <v>156</v>
      </c>
      <c r="D24" s="153" t="s">
        <v>157</v>
      </c>
      <c r="E24" s="165"/>
      <c r="F24" s="162">
        <v>3943000</v>
      </c>
      <c r="G24" s="154" t="s">
        <v>158</v>
      </c>
      <c r="H24" s="139"/>
      <c r="I24" s="146">
        <v>1440</v>
      </c>
      <c r="J24" s="139"/>
      <c r="K24" s="147">
        <v>1</v>
      </c>
      <c r="L24" s="148"/>
      <c r="M24" s="148" t="s">
        <v>159</v>
      </c>
    </row>
    <row r="25" spans="1:13" ht="45" x14ac:dyDescent="0.25">
      <c r="A25" s="166">
        <v>18</v>
      </c>
      <c r="B25" s="193" t="s">
        <v>11</v>
      </c>
      <c r="C25" s="167" t="s">
        <v>160</v>
      </c>
      <c r="D25" s="168" t="s">
        <v>161</v>
      </c>
      <c r="E25" s="169">
        <v>139533.4</v>
      </c>
      <c r="F25" s="170"/>
      <c r="G25" s="171" t="s">
        <v>162</v>
      </c>
      <c r="H25" s="172">
        <v>163.69999999999999</v>
      </c>
      <c r="I25" s="173"/>
      <c r="J25" s="174"/>
      <c r="K25" s="175"/>
      <c r="L25" s="148"/>
    </row>
    <row r="26" spans="1:13" ht="30" x14ac:dyDescent="0.25">
      <c r="A26" s="176">
        <v>19</v>
      </c>
      <c r="B26" s="193" t="s">
        <v>11</v>
      </c>
      <c r="C26" s="174" t="s">
        <v>163</v>
      </c>
      <c r="D26" s="177" t="s">
        <v>164</v>
      </c>
      <c r="E26" s="178">
        <v>142467.76999999999</v>
      </c>
      <c r="F26" s="179"/>
      <c r="G26" s="180" t="s">
        <v>165</v>
      </c>
      <c r="H26" s="172">
        <v>121.2</v>
      </c>
      <c r="I26" s="173"/>
      <c r="J26" s="174"/>
      <c r="K26" s="175"/>
      <c r="L26" s="148"/>
    </row>
    <row r="27" spans="1:13" ht="30" x14ac:dyDescent="0.25">
      <c r="A27" s="176">
        <v>20</v>
      </c>
      <c r="B27" s="193" t="s">
        <v>11</v>
      </c>
      <c r="C27" s="174" t="s">
        <v>166</v>
      </c>
      <c r="D27" s="177" t="s">
        <v>167</v>
      </c>
      <c r="E27" s="181">
        <v>80000</v>
      </c>
      <c r="F27" s="182"/>
      <c r="G27" s="180" t="s">
        <v>165</v>
      </c>
      <c r="H27" s="183">
        <v>90</v>
      </c>
      <c r="I27" s="173"/>
      <c r="J27" s="174"/>
      <c r="K27" s="175"/>
      <c r="L27" s="148"/>
    </row>
    <row r="28" spans="1:13" x14ac:dyDescent="0.25">
      <c r="A28" s="136"/>
      <c r="B28" s="136"/>
      <c r="C28" s="136" t="s">
        <v>168</v>
      </c>
      <c r="D28" s="136"/>
      <c r="E28" s="184">
        <v>5019845.41</v>
      </c>
      <c r="F28" s="185">
        <v>26359000</v>
      </c>
      <c r="G28" s="136"/>
      <c r="H28" s="137">
        <v>2573.8999999999996</v>
      </c>
      <c r="I28" s="138">
        <v>15846</v>
      </c>
      <c r="K28" s="134">
        <v>2</v>
      </c>
    </row>
    <row r="31" spans="1:13" x14ac:dyDescent="0.25">
      <c r="C31" s="186"/>
      <c r="D31" s="132" t="s">
        <v>116</v>
      </c>
    </row>
  </sheetData>
  <mergeCells count="1">
    <mergeCell ref="A2:G2"/>
  </mergeCells>
  <pageMargins left="0.70866141732283516" right="0.70866141732283516" top="1.1417322834645671" bottom="1.1417322834645671" header="0.74803149606299213" footer="0.74803149606299213"/>
  <pageSetup paperSize="9" scale="46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2:V19"/>
  <sheetViews>
    <sheetView tabSelected="1" zoomScale="54" zoomScaleNormal="54" workbookViewId="0">
      <selection activeCell="Y7" sqref="Y7"/>
    </sheetView>
  </sheetViews>
  <sheetFormatPr defaultRowHeight="15" x14ac:dyDescent="0.25"/>
  <cols>
    <col min="1" max="1" width="34.7109375" customWidth="1"/>
  </cols>
  <sheetData>
    <row r="2" spans="1:22" ht="57.6" customHeight="1" thickBot="1" x14ac:dyDescent="0.3">
      <c r="A2" s="250" t="s">
        <v>207</v>
      </c>
      <c r="B2" s="251"/>
      <c r="C2" s="251"/>
      <c r="D2" s="251"/>
      <c r="E2" s="251"/>
      <c r="F2" s="251"/>
      <c r="G2" s="252"/>
      <c r="H2" s="252"/>
      <c r="I2" s="252"/>
      <c r="J2" s="251"/>
      <c r="K2" s="251"/>
      <c r="L2" s="251"/>
      <c r="M2" s="251"/>
      <c r="N2" s="251"/>
      <c r="O2" s="251"/>
      <c r="P2" s="251"/>
      <c r="Q2" s="252"/>
      <c r="R2" s="252"/>
      <c r="S2" s="252"/>
      <c r="T2" s="252"/>
      <c r="U2" s="252"/>
      <c r="V2" s="252"/>
    </row>
    <row r="3" spans="1:22" ht="75.599999999999994" customHeight="1" thickBot="1" x14ac:dyDescent="0.3">
      <c r="A3" s="233" t="s">
        <v>169</v>
      </c>
      <c r="B3" s="234" t="s">
        <v>170</v>
      </c>
      <c r="C3" s="235" t="s">
        <v>171</v>
      </c>
      <c r="D3" s="235" t="s">
        <v>172</v>
      </c>
      <c r="E3" s="235" t="s">
        <v>173</v>
      </c>
      <c r="F3" s="235" t="s">
        <v>174</v>
      </c>
      <c r="G3" s="235" t="s">
        <v>175</v>
      </c>
      <c r="H3" s="236" t="s">
        <v>176</v>
      </c>
      <c r="I3" s="234" t="s">
        <v>177</v>
      </c>
      <c r="J3" s="235" t="s">
        <v>178</v>
      </c>
      <c r="K3" s="236" t="s">
        <v>179</v>
      </c>
      <c r="L3" s="234" t="s">
        <v>180</v>
      </c>
      <c r="M3" s="235" t="s">
        <v>181</v>
      </c>
      <c r="N3" s="236" t="s">
        <v>182</v>
      </c>
      <c r="O3" s="234" t="s">
        <v>183</v>
      </c>
      <c r="P3" s="235" t="s">
        <v>184</v>
      </c>
      <c r="Q3" s="235" t="s">
        <v>185</v>
      </c>
      <c r="R3" s="235" t="s">
        <v>186</v>
      </c>
      <c r="S3" s="259" t="s">
        <v>187</v>
      </c>
      <c r="T3" s="260"/>
      <c r="U3" s="214"/>
      <c r="V3" s="208"/>
    </row>
    <row r="4" spans="1:22" ht="27.75" customHeight="1" thickBot="1" x14ac:dyDescent="0.3">
      <c r="A4" s="241"/>
      <c r="B4" s="261" t="s">
        <v>200</v>
      </c>
      <c r="C4" s="262"/>
      <c r="D4" s="262"/>
      <c r="E4" s="262"/>
      <c r="F4" s="262"/>
      <c r="G4" s="262"/>
      <c r="H4" s="263"/>
      <c r="I4" s="261" t="s">
        <v>201</v>
      </c>
      <c r="J4" s="262"/>
      <c r="K4" s="263"/>
      <c r="L4" s="261" t="s">
        <v>202</v>
      </c>
      <c r="M4" s="262"/>
      <c r="N4" s="263"/>
      <c r="O4" s="261" t="s">
        <v>203</v>
      </c>
      <c r="P4" s="262"/>
      <c r="Q4" s="262"/>
      <c r="R4" s="262"/>
      <c r="S4" s="262"/>
      <c r="T4" s="263"/>
      <c r="U4" s="214"/>
      <c r="V4" s="208"/>
    </row>
    <row r="5" spans="1:22" ht="36.75" customHeight="1" x14ac:dyDescent="0.25">
      <c r="A5" s="237" t="s">
        <v>190</v>
      </c>
      <c r="B5" s="253" t="s">
        <v>189</v>
      </c>
      <c r="C5" s="254"/>
      <c r="D5" s="254"/>
      <c r="E5" s="255"/>
      <c r="F5" s="238"/>
      <c r="G5" s="238"/>
      <c r="H5" s="239"/>
      <c r="I5" s="240"/>
      <c r="J5" s="238"/>
      <c r="K5" s="239"/>
      <c r="L5" s="240"/>
      <c r="M5" s="238"/>
      <c r="N5" s="239"/>
      <c r="O5" s="240"/>
      <c r="P5" s="238"/>
      <c r="Q5" s="207"/>
      <c r="R5" s="207"/>
      <c r="S5" s="207"/>
      <c r="T5" s="248" t="s">
        <v>188</v>
      </c>
      <c r="U5" s="227"/>
    </row>
    <row r="6" spans="1:22" ht="41.25" customHeight="1" x14ac:dyDescent="0.25">
      <c r="A6" s="229" t="s">
        <v>191</v>
      </c>
      <c r="B6" s="253"/>
      <c r="C6" s="254"/>
      <c r="D6" s="254"/>
      <c r="E6" s="255"/>
      <c r="F6" s="209"/>
      <c r="G6" s="210"/>
      <c r="H6" s="216"/>
      <c r="I6" s="222"/>
      <c r="J6" s="215"/>
      <c r="K6" s="216"/>
      <c r="L6" s="222"/>
      <c r="M6" s="215"/>
      <c r="N6" s="216"/>
      <c r="O6" s="222"/>
      <c r="P6" s="215"/>
      <c r="Q6" s="215"/>
      <c r="R6" s="215"/>
      <c r="S6" s="213"/>
      <c r="T6" s="248"/>
      <c r="U6" s="227"/>
    </row>
    <row r="7" spans="1:22" ht="39.75" customHeight="1" x14ac:dyDescent="0.25">
      <c r="A7" s="229" t="s">
        <v>194</v>
      </c>
      <c r="B7" s="253"/>
      <c r="C7" s="254"/>
      <c r="D7" s="254"/>
      <c r="E7" s="255"/>
      <c r="F7" s="209"/>
      <c r="G7" s="209"/>
      <c r="H7" s="217"/>
      <c r="I7" s="223"/>
      <c r="J7" s="209"/>
      <c r="K7" s="217"/>
      <c r="L7" s="223"/>
      <c r="M7" s="209"/>
      <c r="N7" s="217"/>
      <c r="O7" s="223"/>
      <c r="P7" s="69"/>
      <c r="Q7" s="69"/>
      <c r="R7" s="69"/>
      <c r="S7" s="69"/>
      <c r="T7" s="248"/>
      <c r="U7" s="227"/>
    </row>
    <row r="8" spans="1:22" ht="30" customHeight="1" x14ac:dyDescent="0.25">
      <c r="A8" s="230" t="s">
        <v>192</v>
      </c>
      <c r="B8" s="253"/>
      <c r="C8" s="254"/>
      <c r="D8" s="254"/>
      <c r="E8" s="255"/>
      <c r="F8" s="209"/>
      <c r="G8" s="209"/>
      <c r="H8" s="218"/>
      <c r="I8" s="224"/>
      <c r="J8" s="211"/>
      <c r="K8" s="217"/>
      <c r="L8" s="223"/>
      <c r="M8" s="209"/>
      <c r="N8" s="217"/>
      <c r="O8" s="223"/>
      <c r="P8" s="69"/>
      <c r="Q8" s="69"/>
      <c r="R8" s="69"/>
      <c r="S8" s="69"/>
      <c r="T8" s="248"/>
      <c r="U8" s="227"/>
    </row>
    <row r="9" spans="1:22" ht="30" customHeight="1" x14ac:dyDescent="0.25">
      <c r="A9" s="229" t="s">
        <v>193</v>
      </c>
      <c r="B9" s="253"/>
      <c r="C9" s="254"/>
      <c r="D9" s="254"/>
      <c r="E9" s="255"/>
      <c r="F9" s="209"/>
      <c r="G9" s="209"/>
      <c r="H9" s="219"/>
      <c r="I9" s="225"/>
      <c r="J9" s="212"/>
      <c r="K9" s="219"/>
      <c r="L9" s="223"/>
      <c r="M9" s="209"/>
      <c r="N9" s="217"/>
      <c r="O9" s="223"/>
      <c r="P9" s="69"/>
      <c r="Q9" s="69"/>
      <c r="R9" s="69"/>
      <c r="S9" s="69"/>
      <c r="T9" s="248"/>
      <c r="U9" s="227"/>
    </row>
    <row r="10" spans="1:22" ht="30" customHeight="1" x14ac:dyDescent="0.25">
      <c r="A10" s="230" t="s">
        <v>195</v>
      </c>
      <c r="B10" s="253"/>
      <c r="C10" s="254"/>
      <c r="D10" s="254"/>
      <c r="E10" s="255"/>
      <c r="F10" s="209"/>
      <c r="G10" s="209"/>
      <c r="H10" s="217"/>
      <c r="I10" s="223"/>
      <c r="J10" s="210"/>
      <c r="K10" s="217"/>
      <c r="L10" s="223"/>
      <c r="M10" s="209"/>
      <c r="N10" s="217"/>
      <c r="O10" s="223"/>
      <c r="P10" s="69"/>
      <c r="Q10" s="69"/>
      <c r="R10" s="69"/>
      <c r="S10" s="69"/>
      <c r="T10" s="248"/>
      <c r="U10" s="227"/>
    </row>
    <row r="11" spans="1:22" ht="34.5" customHeight="1" x14ac:dyDescent="0.25">
      <c r="A11" s="231" t="s">
        <v>197</v>
      </c>
      <c r="B11" s="253"/>
      <c r="C11" s="254"/>
      <c r="D11" s="254"/>
      <c r="E11" s="255"/>
      <c r="F11" s="209"/>
      <c r="G11" s="209"/>
      <c r="H11" s="217"/>
      <c r="I11" s="223"/>
      <c r="J11" s="209"/>
      <c r="K11" s="217"/>
      <c r="L11" s="223"/>
      <c r="M11" s="209"/>
      <c r="N11" s="217"/>
      <c r="O11" s="223"/>
      <c r="P11" s="69"/>
      <c r="Q11" s="69"/>
      <c r="R11" s="69"/>
      <c r="S11" s="69"/>
      <c r="T11" s="248"/>
      <c r="U11" s="227"/>
    </row>
    <row r="12" spans="1:22" ht="32.25" customHeight="1" x14ac:dyDescent="0.25">
      <c r="A12" s="229" t="s">
        <v>198</v>
      </c>
      <c r="B12" s="253"/>
      <c r="C12" s="254"/>
      <c r="D12" s="254"/>
      <c r="E12" s="255"/>
      <c r="F12" s="209"/>
      <c r="G12" s="209"/>
      <c r="H12" s="217"/>
      <c r="I12" s="223"/>
      <c r="J12" s="209"/>
      <c r="K12" s="217"/>
      <c r="L12" s="223"/>
      <c r="M12" s="209"/>
      <c r="N12" s="217"/>
      <c r="O12" s="223"/>
      <c r="P12" s="69"/>
      <c r="Q12" s="69"/>
      <c r="R12" s="69"/>
      <c r="S12" s="69"/>
      <c r="T12" s="248"/>
      <c r="U12" s="227"/>
    </row>
    <row r="13" spans="1:22" ht="30" customHeight="1" x14ac:dyDescent="0.25">
      <c r="A13" s="231" t="s">
        <v>199</v>
      </c>
      <c r="B13" s="253"/>
      <c r="C13" s="254"/>
      <c r="D13" s="254"/>
      <c r="E13" s="255"/>
      <c r="F13" s="209"/>
      <c r="G13" s="209"/>
      <c r="H13" s="217"/>
      <c r="I13" s="223"/>
      <c r="J13" s="209"/>
      <c r="K13" s="217"/>
      <c r="L13" s="224"/>
      <c r="M13" s="211"/>
      <c r="N13" s="218"/>
      <c r="O13" s="223"/>
      <c r="P13" s="69"/>
      <c r="Q13" s="69"/>
      <c r="R13" s="69"/>
      <c r="S13" s="69"/>
      <c r="T13" s="248"/>
      <c r="U13" s="227"/>
    </row>
    <row r="14" spans="1:22" ht="38.25" customHeight="1" x14ac:dyDescent="0.25">
      <c r="A14" s="229" t="s">
        <v>204</v>
      </c>
      <c r="B14" s="253"/>
      <c r="C14" s="254"/>
      <c r="D14" s="254"/>
      <c r="E14" s="255"/>
      <c r="F14" s="212"/>
      <c r="G14" s="212"/>
      <c r="H14" s="219"/>
      <c r="I14" s="225"/>
      <c r="J14" s="209"/>
      <c r="K14" s="217"/>
      <c r="L14" s="223"/>
      <c r="M14" s="209"/>
      <c r="N14" s="217"/>
      <c r="O14" s="223"/>
      <c r="P14" s="69"/>
      <c r="Q14" s="69"/>
      <c r="R14" s="69"/>
      <c r="S14" s="69"/>
      <c r="T14" s="248"/>
      <c r="U14" s="227"/>
    </row>
    <row r="15" spans="1:22" ht="30" customHeight="1" x14ac:dyDescent="0.25">
      <c r="A15" s="230" t="s">
        <v>196</v>
      </c>
      <c r="B15" s="253"/>
      <c r="C15" s="254"/>
      <c r="D15" s="254"/>
      <c r="E15" s="255"/>
      <c r="F15" s="209"/>
      <c r="G15" s="209"/>
      <c r="H15" s="217"/>
      <c r="I15" s="223"/>
      <c r="J15" s="209"/>
      <c r="K15" s="217"/>
      <c r="L15" s="223"/>
      <c r="M15" s="209"/>
      <c r="N15" s="217"/>
      <c r="O15" s="223"/>
      <c r="P15" s="69"/>
      <c r="Q15" s="69"/>
      <c r="R15" s="69"/>
      <c r="S15" s="69"/>
      <c r="T15" s="248"/>
      <c r="U15" s="227"/>
    </row>
    <row r="16" spans="1:22" ht="30" customHeight="1" x14ac:dyDescent="0.25">
      <c r="A16" s="230" t="s">
        <v>205</v>
      </c>
      <c r="B16" s="253"/>
      <c r="C16" s="254"/>
      <c r="D16" s="254"/>
      <c r="E16" s="255"/>
      <c r="F16" s="209"/>
      <c r="G16" s="209"/>
      <c r="H16" s="217"/>
      <c r="I16" s="223"/>
      <c r="J16" s="209"/>
      <c r="K16" s="217"/>
      <c r="L16" s="223"/>
      <c r="M16" s="209"/>
      <c r="N16" s="217"/>
      <c r="O16" s="223"/>
      <c r="P16" s="69"/>
      <c r="Q16" s="69"/>
      <c r="R16" s="69"/>
      <c r="S16" s="69"/>
      <c r="T16" s="248"/>
      <c r="U16" s="227"/>
    </row>
    <row r="17" spans="1:21" ht="30.75" customHeight="1" thickBot="1" x14ac:dyDescent="0.3">
      <c r="A17" s="232" t="s">
        <v>206</v>
      </c>
      <c r="B17" s="256"/>
      <c r="C17" s="257"/>
      <c r="D17" s="257"/>
      <c r="E17" s="258"/>
      <c r="F17" s="220"/>
      <c r="G17" s="220"/>
      <c r="H17" s="221"/>
      <c r="I17" s="226"/>
      <c r="J17" s="220"/>
      <c r="K17" s="221"/>
      <c r="L17" s="226"/>
      <c r="M17" s="220"/>
      <c r="N17" s="221"/>
      <c r="O17" s="226"/>
      <c r="P17" s="228"/>
      <c r="Q17" s="228"/>
      <c r="R17" s="228"/>
      <c r="S17" s="228"/>
      <c r="T17" s="249"/>
      <c r="U17" s="227"/>
    </row>
    <row r="19" spans="1:21" ht="33.75" customHeight="1" x14ac:dyDescent="0.25"/>
  </sheetData>
  <mergeCells count="8">
    <mergeCell ref="T5:T17"/>
    <mergeCell ref="A2:V2"/>
    <mergeCell ref="B5:E17"/>
    <mergeCell ref="S3:T3"/>
    <mergeCell ref="B4:H4"/>
    <mergeCell ref="I4:K4"/>
    <mergeCell ref="L4:N4"/>
    <mergeCell ref="O4:T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4A6B7BC8BE3F449D9FADF3BE1998DC" ma:contentTypeVersion="4" ma:contentTypeDescription="Utwórz nowy dokument." ma:contentTypeScope="" ma:versionID="2ad1b23d7e3492a7600b02e066589c8f">
  <xsd:schema xmlns:xsd="http://www.w3.org/2001/XMLSchema" xmlns:xs="http://www.w3.org/2001/XMLSchema" xmlns:p="http://schemas.microsoft.com/office/2006/metadata/properties" xmlns:ns2="156513d3-08fb-4c5b-b713-5d01617043c1" xmlns:ns3="f9e65c46-d8be-4a2a-941a-329984ebe838" targetNamespace="http://schemas.microsoft.com/office/2006/metadata/properties" ma:root="true" ma:fieldsID="8d43d5787172214f0b940aa43a7fa56e" ns2:_="" ns3:_="">
    <xsd:import namespace="156513d3-08fb-4c5b-b713-5d01617043c1"/>
    <xsd:import namespace="f9e65c46-d8be-4a2a-941a-329984ebe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513d3-08fb-4c5b-b713-5d0161704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5c46-d8be-4a2a-941a-329984ebe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D43373-E872-4E84-93FB-B4403B5B0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513d3-08fb-4c5b-b713-5d01617043c1"/>
    <ds:schemaRef ds:uri="f9e65c46-d8be-4a2a-941a-329984ebe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E65A4D-51A5-47E5-900F-67BE1E05E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62C4B1-3F4F-4FA6-BDBA-46ECFD345BB4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156513d3-08fb-4c5b-b713-5d01617043c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9e65c46-d8be-4a2a-941a-329984ebe83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</vt:lpstr>
      <vt:lpstr>MG</vt:lpstr>
      <vt:lpstr>POB</vt:lpstr>
      <vt:lpstr>SK</vt:lpstr>
      <vt:lpstr>SW</vt:lpstr>
      <vt:lpstr>PRZETARG_PL1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2022-04-14T07:10:51Z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0x010100284A6B7BC8BE3F449D9FADF3BE1998DC</vt:lpwstr>
  </property>
</Properties>
</file>