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Nowy folder\"/>
    </mc:Choice>
  </mc:AlternateContent>
  <xr:revisionPtr revIDLastSave="0" documentId="13_ncr:1_{A5204B03-034B-43A8-AF4C-039CC370BF5C}" xr6:coauthVersionLast="36" xr6:coauthVersionMax="47" xr10:uidLastSave="{00000000-0000-0000-0000-000000000000}"/>
  <bookViews>
    <workbookView xWindow="0" yWindow="0" windowWidth="38400" windowHeight="17025" activeTab="2" xr2:uid="{942C6571-6DA1-4646-8C82-9D6441A0A8A7}"/>
  </bookViews>
  <sheets>
    <sheet name="1.Dąbki 2022 - 600 m" sheetId="2" r:id="rId1"/>
    <sheet name="2.Gutowiec 2022 - 200 m" sheetId="3" r:id="rId2"/>
    <sheet name="3.Nieżurawa 2022 - 500 m" sheetId="4" r:id="rId3"/>
    <sheet name="4.Łąg Kolonia 2022 - 150 m" sheetId="6" r:id="rId4"/>
    <sheet name="5.Cz. Miłosza 2022 - 166 m" sheetId="7" r:id="rId5"/>
    <sheet name="6.Klaskawa 2022 - 145 m" sheetId="8" r:id="rId6"/>
    <sheet name="ZESTAWIENIE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8" l="1"/>
  <c r="F8" i="8"/>
  <c r="F5" i="8"/>
  <c r="F6" i="8"/>
  <c r="F7" i="8"/>
  <c r="F9" i="8"/>
  <c r="F10" i="8"/>
  <c r="F11" i="8"/>
  <c r="F12" i="8"/>
  <c r="F14" i="4"/>
  <c r="F13" i="4"/>
  <c r="F12" i="4"/>
  <c r="F11" i="4"/>
  <c r="F10" i="4"/>
  <c r="D9" i="7"/>
  <c r="F9" i="7" s="1"/>
  <c r="D8" i="7"/>
  <c r="F8" i="7" s="1"/>
  <c r="D7" i="7"/>
  <c r="F7" i="7" s="1"/>
  <c r="F10" i="7"/>
  <c r="D6" i="7"/>
  <c r="F6" i="7" s="1"/>
  <c r="F5" i="7"/>
  <c r="D10" i="6"/>
  <c r="F10" i="6" s="1"/>
  <c r="D5" i="6"/>
  <c r="D6" i="6" s="1"/>
  <c r="D9" i="6"/>
  <c r="F9" i="6" s="1"/>
  <c r="D7" i="6"/>
  <c r="F7" i="6" s="1"/>
  <c r="F15" i="4"/>
  <c r="F9" i="4"/>
  <c r="F7" i="4"/>
  <c r="F6" i="4"/>
  <c r="D8" i="3"/>
  <c r="F8" i="3" s="1"/>
  <c r="D9" i="3"/>
  <c r="F9" i="3" s="1"/>
  <c r="D7" i="3"/>
  <c r="D5" i="3"/>
  <c r="F5" i="3" s="1"/>
  <c r="D6" i="3"/>
  <c r="F6" i="3" s="1"/>
  <c r="F11" i="7" l="1"/>
  <c r="C8" i="9" s="1"/>
  <c r="F14" i="8"/>
  <c r="C9" i="9" s="1"/>
  <c r="F5" i="4"/>
  <c r="D8" i="6"/>
  <c r="F8" i="6" s="1"/>
  <c r="F6" i="6"/>
  <c r="F5" i="6"/>
  <c r="F8" i="4"/>
  <c r="F7" i="3"/>
  <c r="F10" i="3" s="1"/>
  <c r="C5" i="9" s="1"/>
  <c r="D5" i="2"/>
  <c r="F5" i="2" s="1"/>
  <c r="F6" i="2"/>
  <c r="F7" i="2"/>
  <c r="D12" i="2"/>
  <c r="D10" i="2"/>
  <c r="D8" i="2"/>
  <c r="F8" i="2" s="1"/>
  <c r="D13" i="2"/>
  <c r="F13" i="2" s="1"/>
  <c r="F12" i="2"/>
  <c r="F10" i="2"/>
  <c r="F15" i="8" l="1"/>
  <c r="F16" i="8" s="1"/>
  <c r="D9" i="9" s="1"/>
  <c r="F11" i="6"/>
  <c r="C7" i="9" s="1"/>
  <c r="F16" i="4"/>
  <c r="C6" i="9" s="1"/>
  <c r="F12" i="7"/>
  <c r="F13" i="7" s="1"/>
  <c r="D8" i="9" s="1"/>
  <c r="F11" i="3"/>
  <c r="F12" i="3" s="1"/>
  <c r="D5" i="9" s="1"/>
  <c r="D9" i="2"/>
  <c r="F17" i="4" l="1"/>
  <c r="F18" i="4" s="1"/>
  <c r="D6" i="9" s="1"/>
  <c r="F12" i="6"/>
  <c r="F13" i="6" s="1"/>
  <c r="D7" i="9" s="1"/>
  <c r="F9" i="2"/>
  <c r="F14" i="2" s="1"/>
  <c r="D11" i="2"/>
  <c r="F11" i="2" s="1"/>
  <c r="C4" i="9" l="1"/>
  <c r="C10" i="9" s="1"/>
  <c r="F15" i="2" l="1"/>
  <c r="F16" i="2" s="1"/>
  <c r="D4" i="9" s="1"/>
  <c r="D10" i="9" s="1"/>
</calcChain>
</file>

<file path=xl/sharedStrings.xml><?xml version="1.0" encoding="utf-8"?>
<sst xmlns="http://schemas.openxmlformats.org/spreadsheetml/2006/main" count="246" uniqueCount="84">
  <si>
    <t>Lp.</t>
  </si>
  <si>
    <t>Opis robót</t>
  </si>
  <si>
    <t>Jm.</t>
  </si>
  <si>
    <t>Ilość</t>
  </si>
  <si>
    <t>Wartość</t>
  </si>
  <si>
    <t>1.</t>
  </si>
  <si>
    <t>m2</t>
  </si>
  <si>
    <t>2.</t>
  </si>
  <si>
    <t>m3</t>
  </si>
  <si>
    <t>3.</t>
  </si>
  <si>
    <t>4.</t>
  </si>
  <si>
    <t>Ułożenie nawierzchni z płyt betonowych otworowych YOMB wzdłuz zjazdów</t>
  </si>
  <si>
    <t>5.</t>
  </si>
  <si>
    <t>6.</t>
  </si>
  <si>
    <t>7.</t>
  </si>
  <si>
    <t>Razem netto</t>
  </si>
  <si>
    <t>Podatek VAT</t>
  </si>
  <si>
    <t>x</t>
  </si>
  <si>
    <t>Razem brutto</t>
  </si>
  <si>
    <t xml:space="preserve">x </t>
  </si>
  <si>
    <t>Rozbiórka istniejącej nawierzchni bitumicznej z odcięciem piłą grub. do 8 cm</t>
  </si>
  <si>
    <t>Wykonanie koryta w gruncie kat. IV wraz z profilowabiem i zagęszczeniem podłoża - średnia grubość 20 cm - odcinek 600 m 
((600x4,3)+(16))</t>
  </si>
  <si>
    <t>Podbudowa z KŁSM C90/3 o grubości 20 cm wraz z profilowaniem i zagęszczeniem - odcinek 600 m ((600x4,3)+(16))</t>
  </si>
  <si>
    <t>Oczyszczenie i skropienie emulsją - odcinek 600 m ((600x4,3)+(16))</t>
  </si>
  <si>
    <t>Wykonanie warstwy ścieralnej z mieszanki AC11 S grub. 5 cm z transportem 
(wg KR 1-2 wg WT-2014) - odcinek 600 m
((600x4,1)+(16))</t>
  </si>
  <si>
    <t>Karczowanie pni o średn. 80-100 cm wraz z utylizacją, zasypaniem i zagęszczeniem dołu po karpinie</t>
  </si>
  <si>
    <t>Karczowanie pni o średn. 60-70 cm wraz z utylizacją, zasypaniem i zagęszczeniem dołu po karpinie</t>
  </si>
  <si>
    <t>szt.</t>
  </si>
  <si>
    <t>8.</t>
  </si>
  <si>
    <t>9.</t>
  </si>
  <si>
    <t>Uzupełnienie istniejącej podbudowy z kruszywa kamiennego łamanego 0-31,5 mm kruszywem kamiennym łamanym 0-31,5mm na gr. 8 cm wraz z wyrównaniem, wyprofilowaniem i zagęszczeniem - odcinek 200 m x 4,2 m</t>
  </si>
  <si>
    <t>Ułożenie nawierzchni z płyt betonowych otworowych YOMB wzdłuż zjazdów</t>
  </si>
  <si>
    <t>Oczyszczenie i skropienie emulsją - odcinek 200 m 
(200 x 4,2)</t>
  </si>
  <si>
    <t>Wykonanie warstwy ścieralnej z mieszanki AC11 S grub. 5 cm z transportem 
(wg KR 1-2 wg WT-2014) - odcinek 200 m 
(200x4,0)</t>
  </si>
  <si>
    <t>Wykonanie poboczy z mieszanki żwirowo - gliniastej z dowozu o szer. 0,75 m</t>
  </si>
  <si>
    <t>Odcinek 3. Droga do Nieżurawy</t>
  </si>
  <si>
    <t>Odcinek 1. Droga gminna Dąbki - Kurcze</t>
  </si>
  <si>
    <t>Odcinek 2. Droga gminna Gutowiec - Kurkowo</t>
  </si>
  <si>
    <t>Odcinek 4. Łąg Kolonia - Budziska</t>
  </si>
  <si>
    <t>Wykonanie koryta w gruncie kat. IV wraz z profilowabiem i zagęszczeniem podłoża - średnia grubość 20 cm - odcinek 500 m 
(150x4,3)</t>
  </si>
  <si>
    <t>Podbudowa z KŁSM C90/3 o grubości 20 cm wraz z profilowaniem i zagęszczeniem - odcinek 600 m (150x4,3)</t>
  </si>
  <si>
    <t>Oczyszczenie i skropienie emulsją - odcinek 500 m (150x4,3)</t>
  </si>
  <si>
    <t>Wykonanie warstwy ścieralnej z mieszanki AC11 S grub. 5 cm z transportem 
(wg KR 1-2 wg WT-2014) - odcinek 500 m
(150x4,1)</t>
  </si>
  <si>
    <t>Odcinek 5. Ul. Cz. Miłosza w Czersku</t>
  </si>
  <si>
    <t>Uzupełnienie istniejącej podbudowy z kruszywa kamiennego łamanego 0-31,5 mm kruszywem kamiennym łamanym 0-31,5mm na gr. 3 cm wraz z wyrównaniem, wyprofilowaniem i zagęszczeniem - odcinek 171 m x 4,2 m</t>
  </si>
  <si>
    <t>Regulacja wysokościowa wpustów ściekowych</t>
  </si>
  <si>
    <t xml:space="preserve">szt. </t>
  </si>
  <si>
    <t>Oczyszczenie i skropienie emulsją - odcinek 166 m 
(166 x 4,2)</t>
  </si>
  <si>
    <t>Wykonanie warstwy ścieralnej z mieszanki AC11 S grub. 5 cm z transportem 
(wg KR 1-2 wg WT-2014) - odcinek 166 m 
(166x4,0)</t>
  </si>
  <si>
    <t>Wykonanie koryta w gruncie kat. IV wraz z profilowabiem i zagęszczeniem podłoża - średnia grubość 40 cm</t>
  </si>
  <si>
    <t>Podbudowa z kruszywa stabilizowanego cementem o Rm=2,5 MPa</t>
  </si>
  <si>
    <t>Odcinek 6. Droga Klaskawa - Szlachta</t>
  </si>
  <si>
    <t>Modernizacja dróg gminnych - zestawienie</t>
  </si>
  <si>
    <t>wartość
netto</t>
  </si>
  <si>
    <t>wartość
brutto</t>
  </si>
  <si>
    <t>RAZEM</t>
  </si>
  <si>
    <t>lp.</t>
  </si>
  <si>
    <t>Nazwa</t>
  </si>
  <si>
    <t>Rozbiórka obrzeży betonowych 8x30</t>
  </si>
  <si>
    <t xml:space="preserve">Wykonanie koryta w gruncie kat. IV wraz z profilowabiem i zagęszczeniem podłoża - średnia grubość 30 cm </t>
  </si>
  <si>
    <t>Opornik betonowy 12x25 na ławie z betonu B15</t>
  </si>
  <si>
    <t>m</t>
  </si>
  <si>
    <t>10.</t>
  </si>
  <si>
    <t>11.</t>
  </si>
  <si>
    <t>Nawierzchnia z kostki betonowej H8 bezfazowa prostokątna szara na podsypce cem.-piask. o gr. 5 cm</t>
  </si>
  <si>
    <t>Nawierzchnia z kostki kamiennej rzędowej 16-18 cm na podsypce cem. - piask. 1:4 (zabruk)</t>
  </si>
  <si>
    <t>Cena jedn.</t>
  </si>
  <si>
    <t>Modernizacja dróg gminnych - Odcinek 6. Droga Klaskawa - Szlachta</t>
  </si>
  <si>
    <t>Modernizacja dróg gminnych - Odcinek 2. Droga gminna Gutowiec - Kurkowo</t>
  </si>
  <si>
    <t>Modernizacja dróg gminnych - Odcinek 1. Droga gminna Dąbki - Kurcze</t>
  </si>
  <si>
    <t>Modernizacja dróg gminnych - Odcinek 3. Droga do Nieżurawy</t>
  </si>
  <si>
    <t>Modernizacja dróg gminnych - Odcinek 4. Łąg Kolonia - Budziska</t>
  </si>
  <si>
    <t>Modernizacja dróg gminnych - Odcinek 5. Ul. Cz. Miłosza w Czersku</t>
  </si>
  <si>
    <t>Wykonanie koryta w gruncie kat. IV wraz z profilowabiem i zagęszczeniem podłoża - średnia grubość 20 cm - odcinek 45 m 
(45x4,2)</t>
  </si>
  <si>
    <t>Podbudowa z KŁSM C90/3 o grubości 20 cm wraz z profilowaniem i zagęszczeniem - odcinek 45 m (45x4,2)</t>
  </si>
  <si>
    <t>Podbudowa z KŁSM C90/3 o grubości 15 cm wraz z profilowaniem i zagęszczeniem - odcinek 100 m (100x4,2)</t>
  </si>
  <si>
    <t>Oczyszczenie i skropienie emulsją - odcinek 145 m 
(145x4,2)</t>
  </si>
  <si>
    <t>Przedmiar robót</t>
  </si>
  <si>
    <t>Wykonanie warstwy ścieralnej z mieszanki AC11 S grub. 5 cm z transportem 
(wg KR 1-2 wg WT-2014) - odcinek 145 m 
(145x4,0)</t>
  </si>
  <si>
    <t>Wykonanie koryta w gruncie kat. IV wraz z profilowabiem i zagęszczeniem podłoża - średnia grubość 20 cm - odcinek 500 m 
(500x3,8)</t>
  </si>
  <si>
    <t>Podbudowa z KŁSM C90/3 o grubości 20 cm wraz z profilowaniem i zagęszczeniem - odcinek 600 m (500x3,8)</t>
  </si>
  <si>
    <t>Oczyszczenie i skropienie emulsją - odcinek 500 m (500x3,8)</t>
  </si>
  <si>
    <t>Wykonanie warstwy ścieralnej z mieszanki AC11 S grub. 4 cm z transportem 
(wg KR 1-2 wg WT-2014) - odcinek 500 m
(500x3,5)</t>
  </si>
  <si>
    <t>Wykonanie poboczy z mieszanki żwirowo - gliniastej z dowozu o szer. 0,50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</si>
</sst>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1" fillId="0" borderId="0" xfId="1" applyNumberFormat="1"/>
    <xf numFmtId="4" fontId="3" fillId="0" borderId="0" xfId="1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4" xfId="1" applyNumberFormat="1" applyFont="1" applyFill="1" applyBorder="1" applyAlignment="1">
      <alignment horizontal="right" vertical="center" wrapText="1"/>
    </xf>
    <xf numFmtId="4" fontId="3" fillId="0" borderId="4" xfId="1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right"/>
    </xf>
    <xf numFmtId="0" fontId="0" fillId="0" borderId="5" xfId="0" applyBorder="1"/>
    <xf numFmtId="4" fontId="0" fillId="0" borderId="5" xfId="0" applyNumberFormat="1" applyBorder="1"/>
    <xf numFmtId="0" fontId="5" fillId="0" borderId="5" xfId="0" applyFont="1" applyBorder="1"/>
    <xf numFmtId="4" fontId="5" fillId="0" borderId="5" xfId="0" applyNumberFormat="1" applyFont="1" applyBorder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 wrapText="1"/>
    </xf>
  </cellXfs>
  <cellStyles count="2">
    <cellStyle name="Normalny" xfId="0" builtinId="0"/>
    <cellStyle name="Normalny 2" xfId="1" xr:uid="{7BB85B79-F3A5-432F-8538-DB5015B11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B40E-D2FB-451D-80A0-41CBF5D31776}">
  <dimension ref="A1:H16"/>
  <sheetViews>
    <sheetView zoomScaleNormal="100" workbookViewId="0">
      <selection activeCell="B1" sqref="B1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/>
    <col min="5" max="5" width="8.42578125" style="1" customWidth="1"/>
    <col min="6" max="6" width="10.42578125" style="1" customWidth="1"/>
    <col min="7" max="7" width="8.5703125" style="1"/>
    <col min="8" max="8" width="13" style="1" customWidth="1"/>
    <col min="9" max="16384" width="8.5703125" style="1"/>
  </cols>
  <sheetData>
    <row r="1" spans="1:8" x14ac:dyDescent="0.25">
      <c r="B1" s="2" t="s">
        <v>77</v>
      </c>
    </row>
    <row r="2" spans="1:8" x14ac:dyDescent="0.25">
      <c r="B2" s="25" t="s">
        <v>69</v>
      </c>
    </row>
    <row r="3" spans="1:8" ht="15.75" thickBot="1" x14ac:dyDescent="0.3"/>
    <row r="4" spans="1:8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8" ht="26.25" thickBot="1" x14ac:dyDescent="0.3">
      <c r="A5" s="6" t="s">
        <v>5</v>
      </c>
      <c r="B5" s="7" t="s">
        <v>20</v>
      </c>
      <c r="C5" s="8" t="s">
        <v>6</v>
      </c>
      <c r="D5" s="9">
        <f>30+24</f>
        <v>54</v>
      </c>
      <c r="E5" s="9"/>
      <c r="F5" s="17">
        <f t="shared" ref="F5:F13" si="0">ROUND(D5*E5,2)</f>
        <v>0</v>
      </c>
    </row>
    <row r="6" spans="1:8" ht="39" thickBot="1" x14ac:dyDescent="0.3">
      <c r="A6" s="6" t="s">
        <v>7</v>
      </c>
      <c r="B6" s="7" t="s">
        <v>25</v>
      </c>
      <c r="C6" s="8" t="s">
        <v>27</v>
      </c>
      <c r="D6" s="9">
        <v>2</v>
      </c>
      <c r="E6" s="9"/>
      <c r="F6" s="17">
        <f t="shared" si="0"/>
        <v>0</v>
      </c>
    </row>
    <row r="7" spans="1:8" ht="39" thickBot="1" x14ac:dyDescent="0.3">
      <c r="A7" s="6" t="s">
        <v>9</v>
      </c>
      <c r="B7" s="7" t="s">
        <v>26</v>
      </c>
      <c r="C7" s="8" t="s">
        <v>27</v>
      </c>
      <c r="D7" s="9">
        <v>1</v>
      </c>
      <c r="E7" s="9"/>
      <c r="F7" s="17">
        <f t="shared" si="0"/>
        <v>0</v>
      </c>
    </row>
    <row r="8" spans="1:8" ht="51.75" thickBot="1" x14ac:dyDescent="0.3">
      <c r="A8" s="6" t="s">
        <v>10</v>
      </c>
      <c r="B8" s="7" t="s">
        <v>21</v>
      </c>
      <c r="C8" s="8" t="s">
        <v>6</v>
      </c>
      <c r="D8" s="9">
        <f>(600*4.3)+16</f>
        <v>2596</v>
      </c>
      <c r="E8" s="9"/>
      <c r="F8" s="17">
        <f t="shared" si="0"/>
        <v>0</v>
      </c>
    </row>
    <row r="9" spans="1:8" ht="46.5" customHeight="1" thickBot="1" x14ac:dyDescent="0.3">
      <c r="A9" s="6" t="s">
        <v>12</v>
      </c>
      <c r="B9" s="7" t="s">
        <v>22</v>
      </c>
      <c r="C9" s="8" t="s">
        <v>6</v>
      </c>
      <c r="D9" s="9">
        <f>D8</f>
        <v>2596</v>
      </c>
      <c r="E9" s="9"/>
      <c r="F9" s="17">
        <f t="shared" si="0"/>
        <v>0</v>
      </c>
    </row>
    <row r="10" spans="1:8" ht="36.75" customHeight="1" thickBot="1" x14ac:dyDescent="0.3">
      <c r="A10" s="6" t="s">
        <v>13</v>
      </c>
      <c r="B10" s="7" t="s">
        <v>11</v>
      </c>
      <c r="C10" s="8" t="s">
        <v>6</v>
      </c>
      <c r="D10" s="9">
        <f>39*0.75</f>
        <v>29.25</v>
      </c>
      <c r="E10" s="9"/>
      <c r="F10" s="17">
        <f t="shared" si="0"/>
        <v>0</v>
      </c>
    </row>
    <row r="11" spans="1:8" ht="33" customHeight="1" thickBot="1" x14ac:dyDescent="0.3">
      <c r="A11" s="6" t="s">
        <v>14</v>
      </c>
      <c r="B11" s="7" t="s">
        <v>23</v>
      </c>
      <c r="C11" s="8" t="s">
        <v>6</v>
      </c>
      <c r="D11" s="9">
        <f>D9</f>
        <v>2596</v>
      </c>
      <c r="E11" s="9"/>
      <c r="F11" s="17">
        <f t="shared" si="0"/>
        <v>0</v>
      </c>
    </row>
    <row r="12" spans="1:8" ht="57" customHeight="1" thickBot="1" x14ac:dyDescent="0.3">
      <c r="A12" s="6" t="s">
        <v>28</v>
      </c>
      <c r="B12" s="7" t="s">
        <v>24</v>
      </c>
      <c r="C12" s="8" t="s">
        <v>6</v>
      </c>
      <c r="D12" s="9">
        <f>(600*4.1)+16</f>
        <v>2476</v>
      </c>
      <c r="E12" s="9"/>
      <c r="F12" s="17">
        <f t="shared" si="0"/>
        <v>0</v>
      </c>
    </row>
    <row r="13" spans="1:8" ht="24.75" customHeight="1" thickBot="1" x14ac:dyDescent="0.3">
      <c r="A13" s="6" t="s">
        <v>29</v>
      </c>
      <c r="B13" s="7" t="s">
        <v>34</v>
      </c>
      <c r="C13" s="8" t="s">
        <v>6</v>
      </c>
      <c r="D13" s="9">
        <f>600*1.5</f>
        <v>900</v>
      </c>
      <c r="E13" s="9"/>
      <c r="F13" s="17">
        <f t="shared" si="0"/>
        <v>0</v>
      </c>
    </row>
    <row r="14" spans="1:8" ht="13.5" customHeight="1" thickBot="1" x14ac:dyDescent="0.3">
      <c r="A14" s="26" t="s">
        <v>15</v>
      </c>
      <c r="B14" s="26"/>
      <c r="C14" s="26"/>
      <c r="D14" s="26"/>
      <c r="E14" s="26"/>
      <c r="F14" s="9">
        <f>SUM(F5:F13)</f>
        <v>0</v>
      </c>
      <c r="H14" s="10"/>
    </row>
    <row r="15" spans="1:8" ht="13.5" customHeight="1" thickBot="1" x14ac:dyDescent="0.3">
      <c r="A15" s="26" t="s">
        <v>16</v>
      </c>
      <c r="B15" s="26"/>
      <c r="C15" s="26"/>
      <c r="D15" s="26" t="s">
        <v>17</v>
      </c>
      <c r="E15" s="26" t="s">
        <v>17</v>
      </c>
      <c r="F15" s="9">
        <f>ROUND(0.23*F14,2)</f>
        <v>0</v>
      </c>
      <c r="H15" s="11"/>
    </row>
    <row r="16" spans="1:8" ht="13.5" customHeight="1" thickBot="1" x14ac:dyDescent="0.3">
      <c r="A16" s="26" t="s">
        <v>18</v>
      </c>
      <c r="B16" s="26"/>
      <c r="C16" s="26"/>
      <c r="D16" s="26" t="s">
        <v>17</v>
      </c>
      <c r="E16" s="26" t="s">
        <v>19</v>
      </c>
      <c r="F16" s="9">
        <f>F14+F15</f>
        <v>0</v>
      </c>
      <c r="H16" s="11"/>
    </row>
  </sheetData>
  <mergeCells count="3">
    <mergeCell ref="A14:E14"/>
    <mergeCell ref="A15:E15"/>
    <mergeCell ref="A16:E16"/>
  </mergeCells>
  <phoneticPr fontId="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54FC-4FE1-41CE-A2E6-527DDCBE6106}">
  <dimension ref="A1:I12"/>
  <sheetViews>
    <sheetView zoomScaleNormal="100" workbookViewId="0">
      <selection activeCell="B1" sqref="B1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 customWidth="1"/>
    <col min="5" max="5" width="8.42578125" style="1" customWidth="1"/>
    <col min="6" max="6" width="10.42578125" style="1" customWidth="1"/>
    <col min="7" max="8" width="8.5703125" style="1"/>
    <col min="9" max="9" width="13" style="1" customWidth="1"/>
    <col min="10" max="16384" width="8.5703125" style="1"/>
  </cols>
  <sheetData>
    <row r="1" spans="1:9" x14ac:dyDescent="0.25">
      <c r="B1" s="2" t="s">
        <v>77</v>
      </c>
    </row>
    <row r="2" spans="1:9" x14ac:dyDescent="0.25">
      <c r="B2" s="25" t="s">
        <v>68</v>
      </c>
    </row>
    <row r="3" spans="1:9" ht="15.75" thickBot="1" x14ac:dyDescent="0.3"/>
    <row r="4" spans="1:9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9" ht="64.5" thickBot="1" x14ac:dyDescent="0.3">
      <c r="A5" s="12" t="s">
        <v>5</v>
      </c>
      <c r="B5" s="13" t="s">
        <v>30</v>
      </c>
      <c r="C5" s="14" t="s">
        <v>8</v>
      </c>
      <c r="D5" s="15">
        <f>200*4.2*0.08</f>
        <v>67.2</v>
      </c>
      <c r="E5" s="15"/>
      <c r="F5" s="15">
        <f>ROUND(D5*E5,2)</f>
        <v>0</v>
      </c>
    </row>
    <row r="6" spans="1:9" ht="36.75" customHeight="1" thickBot="1" x14ac:dyDescent="0.3">
      <c r="A6" s="6" t="s">
        <v>7</v>
      </c>
      <c r="B6" s="7" t="s">
        <v>31</v>
      </c>
      <c r="C6" s="8" t="s">
        <v>6</v>
      </c>
      <c r="D6" s="9">
        <f>39*0.75</f>
        <v>29.25</v>
      </c>
      <c r="E6" s="9"/>
      <c r="F6" s="16">
        <f>ROUND(D6*E6,2)</f>
        <v>0</v>
      </c>
    </row>
    <row r="7" spans="1:9" ht="33" customHeight="1" thickBot="1" x14ac:dyDescent="0.3">
      <c r="A7" s="6" t="s">
        <v>9</v>
      </c>
      <c r="B7" s="7" t="s">
        <v>32</v>
      </c>
      <c r="C7" s="8" t="s">
        <v>6</v>
      </c>
      <c r="D7" s="15">
        <f>200*4.2</f>
        <v>840</v>
      </c>
      <c r="E7" s="9"/>
      <c r="F7" s="16">
        <f>ROUND(D7*E7,2)</f>
        <v>0</v>
      </c>
    </row>
    <row r="8" spans="1:9" ht="57" customHeight="1" thickBot="1" x14ac:dyDescent="0.3">
      <c r="A8" s="6" t="s">
        <v>10</v>
      </c>
      <c r="B8" s="7" t="s">
        <v>33</v>
      </c>
      <c r="C8" s="8" t="s">
        <v>6</v>
      </c>
      <c r="D8" s="9">
        <f>(200*4)</f>
        <v>800</v>
      </c>
      <c r="E8" s="9"/>
      <c r="F8" s="16">
        <f>ROUND(D8*E8,2)</f>
        <v>0</v>
      </c>
    </row>
    <row r="9" spans="1:9" ht="38.25" customHeight="1" thickBot="1" x14ac:dyDescent="0.3">
      <c r="A9" s="6" t="s">
        <v>12</v>
      </c>
      <c r="B9" s="7" t="s">
        <v>34</v>
      </c>
      <c r="C9" s="8" t="s">
        <v>6</v>
      </c>
      <c r="D9" s="9">
        <f>200*1.5</f>
        <v>300</v>
      </c>
      <c r="E9" s="9"/>
      <c r="F9" s="16">
        <f>ROUND(D9*E9,2)</f>
        <v>0</v>
      </c>
    </row>
    <row r="10" spans="1:9" ht="13.5" customHeight="1" thickBot="1" x14ac:dyDescent="0.3">
      <c r="A10" s="26" t="s">
        <v>15</v>
      </c>
      <c r="B10" s="26"/>
      <c r="C10" s="26"/>
      <c r="D10" s="26"/>
      <c r="E10" s="26"/>
      <c r="F10" s="9">
        <f>SUM(F5:F9)</f>
        <v>0</v>
      </c>
      <c r="I10" s="10"/>
    </row>
    <row r="11" spans="1:9" ht="13.5" customHeight="1" thickBot="1" x14ac:dyDescent="0.3">
      <c r="A11" s="26" t="s">
        <v>16</v>
      </c>
      <c r="B11" s="26"/>
      <c r="C11" s="26"/>
      <c r="D11" s="26" t="s">
        <v>17</v>
      </c>
      <c r="E11" s="26" t="s">
        <v>17</v>
      </c>
      <c r="F11" s="9">
        <f>ROUND(0.23*F10,2)</f>
        <v>0</v>
      </c>
      <c r="I11" s="11"/>
    </row>
    <row r="12" spans="1:9" ht="13.5" customHeight="1" thickBot="1" x14ac:dyDescent="0.3">
      <c r="A12" s="26" t="s">
        <v>18</v>
      </c>
      <c r="B12" s="26"/>
      <c r="C12" s="26"/>
      <c r="D12" s="26" t="s">
        <v>17</v>
      </c>
      <c r="E12" s="26" t="s">
        <v>19</v>
      </c>
      <c r="F12" s="9">
        <f>F10+F11</f>
        <v>0</v>
      </c>
      <c r="I12" s="11"/>
    </row>
  </sheetData>
  <mergeCells count="3">
    <mergeCell ref="A10:E10"/>
    <mergeCell ref="A11:E11"/>
    <mergeCell ref="A12:E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77FF-8D18-448E-B55C-0385D725D4AF}">
  <dimension ref="A1:I18"/>
  <sheetViews>
    <sheetView tabSelected="1" zoomScaleNormal="100" workbookViewId="0">
      <selection activeCell="D15" sqref="D15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/>
    <col min="5" max="5" width="8.42578125" style="1" customWidth="1"/>
    <col min="6" max="6" width="10.42578125" style="1" customWidth="1"/>
    <col min="7" max="8" width="8.5703125" style="1"/>
    <col min="9" max="9" width="13" style="1" customWidth="1"/>
    <col min="10" max="16384" width="8.5703125" style="1"/>
  </cols>
  <sheetData>
    <row r="1" spans="1:9" x14ac:dyDescent="0.25">
      <c r="B1" s="2" t="s">
        <v>77</v>
      </c>
    </row>
    <row r="2" spans="1:9" x14ac:dyDescent="0.25">
      <c r="B2" s="25" t="s">
        <v>70</v>
      </c>
    </row>
    <row r="3" spans="1:9" ht="15.75" thickBot="1" x14ac:dyDescent="0.3"/>
    <row r="4" spans="1:9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9" ht="51.75" thickBot="1" x14ac:dyDescent="0.3">
      <c r="A5" s="6" t="s">
        <v>5</v>
      </c>
      <c r="B5" s="7" t="s">
        <v>79</v>
      </c>
      <c r="C5" s="8" t="s">
        <v>6</v>
      </c>
      <c r="D5" s="9">
        <v>1900</v>
      </c>
      <c r="E5" s="9"/>
      <c r="F5" s="17">
        <f t="shared" ref="F5:F15" si="0">ROUND(D5*E5,2)</f>
        <v>0</v>
      </c>
    </row>
    <row r="6" spans="1:9" ht="39" thickBot="1" x14ac:dyDescent="0.3">
      <c r="A6" s="6" t="s">
        <v>7</v>
      </c>
      <c r="B6" s="7" t="s">
        <v>80</v>
      </c>
      <c r="C6" s="8" t="s">
        <v>6</v>
      </c>
      <c r="D6" s="9">
        <v>1900</v>
      </c>
      <c r="E6" s="9"/>
      <c r="F6" s="17">
        <f t="shared" si="0"/>
        <v>0</v>
      </c>
    </row>
    <row r="7" spans="1:9" ht="26.25" thickBot="1" x14ac:dyDescent="0.3">
      <c r="A7" s="6" t="s">
        <v>9</v>
      </c>
      <c r="B7" s="7" t="s">
        <v>31</v>
      </c>
      <c r="C7" s="8" t="s">
        <v>6</v>
      </c>
      <c r="D7" s="9">
        <v>9</v>
      </c>
      <c r="E7" s="9"/>
      <c r="F7" s="17">
        <f t="shared" si="0"/>
        <v>0</v>
      </c>
    </row>
    <row r="8" spans="1:9" ht="26.25" thickBot="1" x14ac:dyDescent="0.3">
      <c r="A8" s="6" t="s">
        <v>10</v>
      </c>
      <c r="B8" s="7" t="s">
        <v>81</v>
      </c>
      <c r="C8" s="8" t="s">
        <v>6</v>
      </c>
      <c r="D8" s="9">
        <v>1900</v>
      </c>
      <c r="E8" s="9"/>
      <c r="F8" s="17">
        <f t="shared" si="0"/>
        <v>0</v>
      </c>
    </row>
    <row r="9" spans="1:9" ht="51.75" thickBot="1" x14ac:dyDescent="0.3">
      <c r="A9" s="6" t="s">
        <v>12</v>
      </c>
      <c r="B9" s="7" t="s">
        <v>82</v>
      </c>
      <c r="C9" s="8" t="s">
        <v>6</v>
      </c>
      <c r="D9" s="9">
        <v>1750</v>
      </c>
      <c r="E9" s="9"/>
      <c r="F9" s="17">
        <f t="shared" si="0"/>
        <v>0</v>
      </c>
    </row>
    <row r="10" spans="1:9" ht="15.75" thickBot="1" x14ac:dyDescent="0.3">
      <c r="A10" s="6" t="s">
        <v>13</v>
      </c>
      <c r="B10" s="7" t="s">
        <v>58</v>
      </c>
      <c r="C10" s="8" t="s">
        <v>6</v>
      </c>
      <c r="D10" s="9">
        <v>10</v>
      </c>
      <c r="E10" s="9"/>
      <c r="F10" s="17">
        <f t="shared" si="0"/>
        <v>0</v>
      </c>
    </row>
    <row r="11" spans="1:9" ht="39" thickBot="1" x14ac:dyDescent="0.3">
      <c r="A11" s="6" t="s">
        <v>14</v>
      </c>
      <c r="B11" s="7" t="s">
        <v>59</v>
      </c>
      <c r="C11" s="8" t="s">
        <v>6</v>
      </c>
      <c r="D11" s="9">
        <v>12</v>
      </c>
      <c r="E11" s="9"/>
      <c r="F11" s="17">
        <f t="shared" si="0"/>
        <v>0</v>
      </c>
    </row>
    <row r="12" spans="1:9" ht="26.25" thickBot="1" x14ac:dyDescent="0.3">
      <c r="A12" s="6" t="s">
        <v>28</v>
      </c>
      <c r="B12" s="7" t="s">
        <v>50</v>
      </c>
      <c r="C12" s="8" t="s">
        <v>6</v>
      </c>
      <c r="D12" s="9">
        <v>12</v>
      </c>
      <c r="E12" s="9"/>
      <c r="F12" s="17">
        <f t="shared" si="0"/>
        <v>0</v>
      </c>
    </row>
    <row r="13" spans="1:9" ht="15.75" thickBot="1" x14ac:dyDescent="0.3">
      <c r="A13" s="6" t="s">
        <v>29</v>
      </c>
      <c r="B13" s="7" t="s">
        <v>60</v>
      </c>
      <c r="C13" s="8" t="s">
        <v>61</v>
      </c>
      <c r="D13" s="9">
        <v>18</v>
      </c>
      <c r="E13" s="9"/>
      <c r="F13" s="17">
        <f t="shared" si="0"/>
        <v>0</v>
      </c>
    </row>
    <row r="14" spans="1:9" ht="39" thickBot="1" x14ac:dyDescent="0.3">
      <c r="A14" s="6" t="s">
        <v>62</v>
      </c>
      <c r="B14" s="7" t="s">
        <v>64</v>
      </c>
      <c r="C14" s="8" t="s">
        <v>6</v>
      </c>
      <c r="D14" s="9">
        <v>12</v>
      </c>
      <c r="E14" s="9"/>
      <c r="F14" s="17">
        <f t="shared" si="0"/>
        <v>0</v>
      </c>
    </row>
    <row r="15" spans="1:9" ht="26.25" thickBot="1" x14ac:dyDescent="0.3">
      <c r="A15" s="6" t="s">
        <v>63</v>
      </c>
      <c r="B15" s="7" t="s">
        <v>83</v>
      </c>
      <c r="C15" s="8" t="s">
        <v>6</v>
      </c>
      <c r="D15" s="9">
        <v>500</v>
      </c>
      <c r="E15" s="9"/>
      <c r="F15" s="17">
        <f t="shared" si="0"/>
        <v>0</v>
      </c>
    </row>
    <row r="16" spans="1:9" ht="13.5" customHeight="1" thickBot="1" x14ac:dyDescent="0.3">
      <c r="A16" s="26" t="s">
        <v>15</v>
      </c>
      <c r="B16" s="26"/>
      <c r="C16" s="26"/>
      <c r="D16" s="26"/>
      <c r="E16" s="26"/>
      <c r="F16" s="9">
        <f>SUM(F5:F15)</f>
        <v>0</v>
      </c>
      <c r="I16" s="10"/>
    </row>
    <row r="17" spans="1:9" ht="13.5" customHeight="1" thickBot="1" x14ac:dyDescent="0.3">
      <c r="A17" s="26" t="s">
        <v>16</v>
      </c>
      <c r="B17" s="26"/>
      <c r="C17" s="26"/>
      <c r="D17" s="26" t="s">
        <v>17</v>
      </c>
      <c r="E17" s="26" t="s">
        <v>17</v>
      </c>
      <c r="F17" s="9">
        <f>ROUND(0.23*F16,2)</f>
        <v>0</v>
      </c>
      <c r="I17" s="11"/>
    </row>
    <row r="18" spans="1:9" ht="13.5" customHeight="1" thickBot="1" x14ac:dyDescent="0.3">
      <c r="A18" s="26" t="s">
        <v>18</v>
      </c>
      <c r="B18" s="26"/>
      <c r="C18" s="26"/>
      <c r="D18" s="26" t="s">
        <v>17</v>
      </c>
      <c r="E18" s="26" t="s">
        <v>19</v>
      </c>
      <c r="F18" s="9">
        <f>F16+F17</f>
        <v>0</v>
      </c>
      <c r="I18" s="11"/>
    </row>
  </sheetData>
  <mergeCells count="3">
    <mergeCell ref="A16:E16"/>
    <mergeCell ref="A17:E17"/>
    <mergeCell ref="A18:E18"/>
  </mergeCells>
  <phoneticPr fontId="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23A4-0E0B-4033-9765-779CC1DE991D}">
  <dimension ref="A1:I13"/>
  <sheetViews>
    <sheetView zoomScaleNormal="100" workbookViewId="0">
      <selection activeCell="B1" sqref="B1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/>
    <col min="5" max="5" width="8.42578125" style="1" customWidth="1"/>
    <col min="6" max="6" width="10.42578125" style="1" customWidth="1"/>
    <col min="7" max="8" width="8.5703125" style="1"/>
    <col min="9" max="9" width="13" style="1" customWidth="1"/>
    <col min="10" max="16384" width="8.5703125" style="1"/>
  </cols>
  <sheetData>
    <row r="1" spans="1:9" x14ac:dyDescent="0.25">
      <c r="B1" s="2" t="s">
        <v>77</v>
      </c>
    </row>
    <row r="2" spans="1:9" x14ac:dyDescent="0.25">
      <c r="B2" s="25" t="s">
        <v>71</v>
      </c>
    </row>
    <row r="3" spans="1:9" ht="15.75" thickBot="1" x14ac:dyDescent="0.3"/>
    <row r="4" spans="1:9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9" ht="51.75" thickBot="1" x14ac:dyDescent="0.3">
      <c r="A5" s="6" t="s">
        <v>5</v>
      </c>
      <c r="B5" s="7" t="s">
        <v>39</v>
      </c>
      <c r="C5" s="8" t="s">
        <v>6</v>
      </c>
      <c r="D5" s="9">
        <f>(150*4.3)</f>
        <v>645</v>
      </c>
      <c r="E5" s="9"/>
      <c r="F5" s="17">
        <f t="shared" ref="F5:F10" si="0">ROUND(D5*E5,2)</f>
        <v>0</v>
      </c>
    </row>
    <row r="6" spans="1:9" ht="46.5" customHeight="1" thickBot="1" x14ac:dyDescent="0.3">
      <c r="A6" s="6" t="s">
        <v>7</v>
      </c>
      <c r="B6" s="7" t="s">
        <v>40</v>
      </c>
      <c r="C6" s="8" t="s">
        <v>6</v>
      </c>
      <c r="D6" s="9">
        <f>D5</f>
        <v>645</v>
      </c>
      <c r="E6" s="9"/>
      <c r="F6" s="17">
        <f t="shared" si="0"/>
        <v>0</v>
      </c>
    </row>
    <row r="7" spans="1:9" ht="36.75" customHeight="1" thickBot="1" x14ac:dyDescent="0.3">
      <c r="A7" s="6" t="s">
        <v>9</v>
      </c>
      <c r="B7" s="7" t="s">
        <v>11</v>
      </c>
      <c r="C7" s="8" t="s">
        <v>6</v>
      </c>
      <c r="D7" s="9">
        <f>12*0.75</f>
        <v>9</v>
      </c>
      <c r="E7" s="9"/>
      <c r="F7" s="17">
        <f t="shared" si="0"/>
        <v>0</v>
      </c>
    </row>
    <row r="8" spans="1:9" ht="33" customHeight="1" thickBot="1" x14ac:dyDescent="0.3">
      <c r="A8" s="6" t="s">
        <v>10</v>
      </c>
      <c r="B8" s="7" t="s">
        <v>41</v>
      </c>
      <c r="C8" s="8" t="s">
        <v>6</v>
      </c>
      <c r="D8" s="9">
        <f>D6</f>
        <v>645</v>
      </c>
      <c r="E8" s="9"/>
      <c r="F8" s="17">
        <f t="shared" si="0"/>
        <v>0</v>
      </c>
    </row>
    <row r="9" spans="1:9" ht="57" customHeight="1" thickBot="1" x14ac:dyDescent="0.3">
      <c r="A9" s="6" t="s">
        <v>12</v>
      </c>
      <c r="B9" s="7" t="s">
        <v>42</v>
      </c>
      <c r="C9" s="8" t="s">
        <v>6</v>
      </c>
      <c r="D9" s="9">
        <f>(150*4.1)</f>
        <v>615</v>
      </c>
      <c r="E9" s="9"/>
      <c r="F9" s="17">
        <f t="shared" si="0"/>
        <v>0</v>
      </c>
    </row>
    <row r="10" spans="1:9" ht="24.75" customHeight="1" thickBot="1" x14ac:dyDescent="0.3">
      <c r="A10" s="6" t="s">
        <v>13</v>
      </c>
      <c r="B10" s="7" t="s">
        <v>34</v>
      </c>
      <c r="C10" s="8" t="s">
        <v>6</v>
      </c>
      <c r="D10" s="9">
        <f>150*1.5</f>
        <v>225</v>
      </c>
      <c r="E10" s="9"/>
      <c r="F10" s="17">
        <f t="shared" si="0"/>
        <v>0</v>
      </c>
    </row>
    <row r="11" spans="1:9" ht="13.5" customHeight="1" thickBot="1" x14ac:dyDescent="0.3">
      <c r="A11" s="26" t="s">
        <v>15</v>
      </c>
      <c r="B11" s="26"/>
      <c r="C11" s="26"/>
      <c r="D11" s="26"/>
      <c r="E11" s="26"/>
      <c r="F11" s="9">
        <f>SUM(F5:F10)</f>
        <v>0</v>
      </c>
      <c r="I11" s="10"/>
    </row>
    <row r="12" spans="1:9" ht="13.5" customHeight="1" thickBot="1" x14ac:dyDescent="0.3">
      <c r="A12" s="26" t="s">
        <v>16</v>
      </c>
      <c r="B12" s="26"/>
      <c r="C12" s="26"/>
      <c r="D12" s="26" t="s">
        <v>17</v>
      </c>
      <c r="E12" s="26" t="s">
        <v>17</v>
      </c>
      <c r="F12" s="9">
        <f>ROUND(0.23*F11,2)</f>
        <v>0</v>
      </c>
      <c r="I12" s="11"/>
    </row>
    <row r="13" spans="1:9" ht="13.5" customHeight="1" thickBot="1" x14ac:dyDescent="0.3">
      <c r="A13" s="26" t="s">
        <v>18</v>
      </c>
      <c r="B13" s="26"/>
      <c r="C13" s="26"/>
      <c r="D13" s="26" t="s">
        <v>17</v>
      </c>
      <c r="E13" s="26" t="s">
        <v>19</v>
      </c>
      <c r="F13" s="9">
        <f>F11+F12</f>
        <v>0</v>
      </c>
      <c r="I13" s="11"/>
    </row>
  </sheetData>
  <mergeCells count="3">
    <mergeCell ref="A11:E11"/>
    <mergeCell ref="A12:E12"/>
    <mergeCell ref="A13:E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2AB3-AE21-4BEE-89FB-DE563DCA4A3A}">
  <dimension ref="A1:I13"/>
  <sheetViews>
    <sheetView zoomScaleNormal="100" workbookViewId="0">
      <selection activeCell="B1" sqref="B1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/>
    <col min="5" max="5" width="8.42578125" style="1" customWidth="1"/>
    <col min="6" max="6" width="10.42578125" style="1" customWidth="1"/>
    <col min="7" max="8" width="8.5703125" style="1"/>
    <col min="9" max="9" width="13" style="1" customWidth="1"/>
    <col min="10" max="16384" width="8.5703125" style="1"/>
  </cols>
  <sheetData>
    <row r="1" spans="1:9" x14ac:dyDescent="0.25">
      <c r="B1" s="2" t="s">
        <v>77</v>
      </c>
    </row>
    <row r="2" spans="1:9" x14ac:dyDescent="0.25">
      <c r="B2" s="25" t="s">
        <v>72</v>
      </c>
    </row>
    <row r="3" spans="1:9" ht="15.75" thickBot="1" x14ac:dyDescent="0.3"/>
    <row r="4" spans="1:9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9" ht="26.25" thickBot="1" x14ac:dyDescent="0.3">
      <c r="A5" s="6" t="s">
        <v>5</v>
      </c>
      <c r="B5" s="7" t="s">
        <v>20</v>
      </c>
      <c r="C5" s="8" t="s">
        <v>6</v>
      </c>
      <c r="D5" s="9">
        <v>4</v>
      </c>
      <c r="E5" s="9"/>
      <c r="F5" s="15">
        <f t="shared" ref="F5:F10" si="0">ROUND(D5*E5,2)</f>
        <v>0</v>
      </c>
    </row>
    <row r="6" spans="1:9" ht="64.5" thickBot="1" x14ac:dyDescent="0.3">
      <c r="A6" s="6" t="s">
        <v>7</v>
      </c>
      <c r="B6" s="13" t="s">
        <v>44</v>
      </c>
      <c r="C6" s="14" t="s">
        <v>8</v>
      </c>
      <c r="D6" s="15">
        <f>171*4.2*0.03</f>
        <v>21.545999999999999</v>
      </c>
      <c r="E6" s="15"/>
      <c r="F6" s="15">
        <f t="shared" si="0"/>
        <v>0</v>
      </c>
    </row>
    <row r="7" spans="1:9" ht="33" customHeight="1" thickBot="1" x14ac:dyDescent="0.3">
      <c r="A7" s="6" t="s">
        <v>10</v>
      </c>
      <c r="B7" s="7" t="s">
        <v>47</v>
      </c>
      <c r="C7" s="8" t="s">
        <v>6</v>
      </c>
      <c r="D7" s="15">
        <f>166*4.2</f>
        <v>697.2</v>
      </c>
      <c r="E7" s="9"/>
      <c r="F7" s="16">
        <f t="shared" si="0"/>
        <v>0</v>
      </c>
    </row>
    <row r="8" spans="1:9" ht="57" customHeight="1" thickBot="1" x14ac:dyDescent="0.3">
      <c r="A8" s="6" t="s">
        <v>12</v>
      </c>
      <c r="B8" s="7" t="s">
        <v>48</v>
      </c>
      <c r="C8" s="8" t="s">
        <v>6</v>
      </c>
      <c r="D8" s="9">
        <f>(166*4)</f>
        <v>664</v>
      </c>
      <c r="E8" s="9"/>
      <c r="F8" s="16">
        <f t="shared" si="0"/>
        <v>0</v>
      </c>
    </row>
    <row r="9" spans="1:9" ht="38.25" customHeight="1" thickBot="1" x14ac:dyDescent="0.3">
      <c r="A9" s="6" t="s">
        <v>13</v>
      </c>
      <c r="B9" s="7" t="s">
        <v>34</v>
      </c>
      <c r="C9" s="8" t="s">
        <v>6</v>
      </c>
      <c r="D9" s="9">
        <f>166*1.5</f>
        <v>249</v>
      </c>
      <c r="E9" s="9"/>
      <c r="F9" s="16">
        <f t="shared" si="0"/>
        <v>0</v>
      </c>
    </row>
    <row r="10" spans="1:9" ht="38.25" customHeight="1" thickBot="1" x14ac:dyDescent="0.3">
      <c r="A10" s="6" t="s">
        <v>14</v>
      </c>
      <c r="B10" s="7" t="s">
        <v>45</v>
      </c>
      <c r="C10" s="8" t="s">
        <v>46</v>
      </c>
      <c r="D10" s="9">
        <v>2</v>
      </c>
      <c r="E10" s="9"/>
      <c r="F10" s="16">
        <f t="shared" si="0"/>
        <v>0</v>
      </c>
    </row>
    <row r="11" spans="1:9" ht="13.5" customHeight="1" thickBot="1" x14ac:dyDescent="0.3">
      <c r="A11" s="26" t="s">
        <v>15</v>
      </c>
      <c r="B11" s="26"/>
      <c r="C11" s="26"/>
      <c r="D11" s="26"/>
      <c r="E11" s="26"/>
      <c r="F11" s="9">
        <f>SUM(F5:F10)</f>
        <v>0</v>
      </c>
      <c r="I11" s="10"/>
    </row>
    <row r="12" spans="1:9" ht="13.5" customHeight="1" thickBot="1" x14ac:dyDescent="0.3">
      <c r="A12" s="26" t="s">
        <v>16</v>
      </c>
      <c r="B12" s="26"/>
      <c r="C12" s="26"/>
      <c r="D12" s="26" t="s">
        <v>17</v>
      </c>
      <c r="E12" s="26" t="s">
        <v>17</v>
      </c>
      <c r="F12" s="9">
        <f>ROUND(0.23*F11,2)</f>
        <v>0</v>
      </c>
      <c r="I12" s="11"/>
    </row>
    <row r="13" spans="1:9" ht="13.5" customHeight="1" thickBot="1" x14ac:dyDescent="0.3">
      <c r="A13" s="26" t="s">
        <v>18</v>
      </c>
      <c r="B13" s="26"/>
      <c r="C13" s="26"/>
      <c r="D13" s="26" t="s">
        <v>17</v>
      </c>
      <c r="E13" s="26" t="s">
        <v>19</v>
      </c>
      <c r="F13" s="9">
        <f>F11+F12</f>
        <v>0</v>
      </c>
      <c r="I13" s="11"/>
    </row>
  </sheetData>
  <mergeCells count="3">
    <mergeCell ref="A11:E11"/>
    <mergeCell ref="A12:E12"/>
    <mergeCell ref="A13:E13"/>
  </mergeCells>
  <phoneticPr fontId="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0EE4D-B043-4CBB-BA31-72EF3A7573F9}">
  <dimension ref="A1:I16"/>
  <sheetViews>
    <sheetView zoomScaleNormal="100" workbookViewId="0">
      <selection activeCell="B25" sqref="B25"/>
    </sheetView>
  </sheetViews>
  <sheetFormatPr defaultColWidth="8.5703125" defaultRowHeight="15" x14ac:dyDescent="0.25"/>
  <cols>
    <col min="1" max="1" width="5.42578125" style="1" customWidth="1"/>
    <col min="2" max="2" width="43.7109375" style="1" customWidth="1"/>
    <col min="3" max="3" width="6" style="1" customWidth="1"/>
    <col min="4" max="4" width="8.5703125" style="1"/>
    <col min="5" max="5" width="8.42578125" style="1" customWidth="1"/>
    <col min="6" max="6" width="10.42578125" style="1" customWidth="1"/>
    <col min="7" max="8" width="8.5703125" style="1"/>
    <col min="9" max="9" width="13" style="1" customWidth="1"/>
    <col min="10" max="16384" width="8.5703125" style="1"/>
  </cols>
  <sheetData>
    <row r="1" spans="1:9" x14ac:dyDescent="0.25">
      <c r="B1" s="2" t="s">
        <v>77</v>
      </c>
    </row>
    <row r="2" spans="1:9" x14ac:dyDescent="0.25">
      <c r="B2" s="25" t="s">
        <v>67</v>
      </c>
    </row>
    <row r="3" spans="1:9" ht="15.75" thickBot="1" x14ac:dyDescent="0.3"/>
    <row r="4" spans="1:9" ht="26.2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66</v>
      </c>
      <c r="F4" s="4" t="s">
        <v>4</v>
      </c>
    </row>
    <row r="5" spans="1:9" ht="51.75" thickBot="1" x14ac:dyDescent="0.3">
      <c r="A5" s="6" t="s">
        <v>5</v>
      </c>
      <c r="B5" s="7" t="s">
        <v>73</v>
      </c>
      <c r="C5" s="8" t="s">
        <v>6</v>
      </c>
      <c r="D5" s="15">
        <v>189</v>
      </c>
      <c r="E5" s="9"/>
      <c r="F5" s="15">
        <f t="shared" ref="F5:F13" si="0">ROUND(D5*E5,2)</f>
        <v>0</v>
      </c>
    </row>
    <row r="6" spans="1:9" ht="39" thickBot="1" x14ac:dyDescent="0.3">
      <c r="A6" s="6" t="s">
        <v>7</v>
      </c>
      <c r="B6" s="7" t="s">
        <v>49</v>
      </c>
      <c r="C6" s="8" t="s">
        <v>6</v>
      </c>
      <c r="D6" s="15">
        <v>9</v>
      </c>
      <c r="E6" s="9"/>
      <c r="F6" s="15">
        <f t="shared" si="0"/>
        <v>0</v>
      </c>
    </row>
    <row r="7" spans="1:9" ht="39" thickBot="1" x14ac:dyDescent="0.3">
      <c r="A7" s="6" t="s">
        <v>9</v>
      </c>
      <c r="B7" s="7" t="s">
        <v>74</v>
      </c>
      <c r="C7" s="8" t="s">
        <v>6</v>
      </c>
      <c r="D7" s="15">
        <v>189</v>
      </c>
      <c r="E7" s="9"/>
      <c r="F7" s="15">
        <f t="shared" si="0"/>
        <v>0</v>
      </c>
    </row>
    <row r="8" spans="1:9" ht="39" thickBot="1" x14ac:dyDescent="0.3">
      <c r="A8" s="6" t="s">
        <v>10</v>
      </c>
      <c r="B8" s="7" t="s">
        <v>75</v>
      </c>
      <c r="C8" s="8" t="s">
        <v>6</v>
      </c>
      <c r="D8" s="15">
        <v>420</v>
      </c>
      <c r="E8" s="9"/>
      <c r="F8" s="15">
        <f t="shared" si="0"/>
        <v>0</v>
      </c>
    </row>
    <row r="9" spans="1:9" ht="26.25" thickBot="1" x14ac:dyDescent="0.3">
      <c r="A9" s="6" t="s">
        <v>12</v>
      </c>
      <c r="B9" s="7" t="s">
        <v>50</v>
      </c>
      <c r="C9" s="8" t="s">
        <v>6</v>
      </c>
      <c r="D9" s="15">
        <v>8</v>
      </c>
      <c r="E9" s="9"/>
      <c r="F9" s="15">
        <f t="shared" si="0"/>
        <v>0</v>
      </c>
    </row>
    <row r="10" spans="1:9" ht="39" thickBot="1" x14ac:dyDescent="0.3">
      <c r="A10" s="6" t="s">
        <v>13</v>
      </c>
      <c r="B10" s="7" t="s">
        <v>76</v>
      </c>
      <c r="C10" s="8" t="s">
        <v>6</v>
      </c>
      <c r="D10" s="15">
        <v>609</v>
      </c>
      <c r="E10" s="9"/>
      <c r="F10" s="15">
        <f t="shared" si="0"/>
        <v>0</v>
      </c>
    </row>
    <row r="11" spans="1:9" ht="51.75" thickBot="1" x14ac:dyDescent="0.3">
      <c r="A11" s="6" t="s">
        <v>14</v>
      </c>
      <c r="B11" s="7" t="s">
        <v>78</v>
      </c>
      <c r="C11" s="8" t="s">
        <v>6</v>
      </c>
      <c r="D11" s="15">
        <v>580</v>
      </c>
      <c r="E11" s="9"/>
      <c r="F11" s="16">
        <f t="shared" si="0"/>
        <v>0</v>
      </c>
    </row>
    <row r="12" spans="1:9" ht="26.25" thickBot="1" x14ac:dyDescent="0.3">
      <c r="A12" s="6" t="s">
        <v>28</v>
      </c>
      <c r="B12" s="7" t="s">
        <v>65</v>
      </c>
      <c r="C12" s="8" t="s">
        <v>6</v>
      </c>
      <c r="D12" s="15">
        <v>8</v>
      </c>
      <c r="E12" s="9"/>
      <c r="F12" s="16">
        <f t="shared" si="0"/>
        <v>0</v>
      </c>
    </row>
    <row r="13" spans="1:9" ht="26.25" thickBot="1" x14ac:dyDescent="0.3">
      <c r="A13" s="6" t="s">
        <v>29</v>
      </c>
      <c r="B13" s="7" t="s">
        <v>34</v>
      </c>
      <c r="C13" s="8" t="s">
        <v>6</v>
      </c>
      <c r="D13" s="15">
        <v>217.5</v>
      </c>
      <c r="E13" s="9"/>
      <c r="F13" s="16">
        <f t="shared" si="0"/>
        <v>0</v>
      </c>
    </row>
    <row r="14" spans="1:9" ht="13.5" customHeight="1" thickBot="1" x14ac:dyDescent="0.3">
      <c r="A14" s="26" t="s">
        <v>15</v>
      </c>
      <c r="B14" s="26"/>
      <c r="C14" s="26"/>
      <c r="D14" s="26"/>
      <c r="E14" s="26"/>
      <c r="F14" s="9">
        <f>SUM(F5:F13)</f>
        <v>0</v>
      </c>
      <c r="I14" s="10"/>
    </row>
    <row r="15" spans="1:9" ht="13.5" customHeight="1" thickBot="1" x14ac:dyDescent="0.3">
      <c r="A15" s="26" t="s">
        <v>16</v>
      </c>
      <c r="B15" s="26"/>
      <c r="C15" s="26"/>
      <c r="D15" s="26" t="s">
        <v>17</v>
      </c>
      <c r="E15" s="26" t="s">
        <v>17</v>
      </c>
      <c r="F15" s="9">
        <f>ROUND(0.23*F14,2)</f>
        <v>0</v>
      </c>
      <c r="I15" s="11"/>
    </row>
    <row r="16" spans="1:9" ht="13.5" customHeight="1" thickBot="1" x14ac:dyDescent="0.3">
      <c r="A16" s="26" t="s">
        <v>18</v>
      </c>
      <c r="B16" s="26"/>
      <c r="C16" s="26"/>
      <c r="D16" s="26" t="s">
        <v>17</v>
      </c>
      <c r="E16" s="26" t="s">
        <v>19</v>
      </c>
      <c r="F16" s="9">
        <f>F14+F15</f>
        <v>0</v>
      </c>
      <c r="I16" s="11"/>
    </row>
  </sheetData>
  <mergeCells count="3">
    <mergeCell ref="A14:E14"/>
    <mergeCell ref="A15:E15"/>
    <mergeCell ref="A16:E16"/>
  </mergeCells>
  <phoneticPr fontId="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31D4-A833-47B4-AE29-AE691AC24868}">
  <dimension ref="A1:D10"/>
  <sheetViews>
    <sheetView workbookViewId="0">
      <selection activeCell="B20" sqref="B20"/>
    </sheetView>
  </sheetViews>
  <sheetFormatPr defaultRowHeight="15" x14ac:dyDescent="0.25"/>
  <cols>
    <col min="1" max="1" width="5.42578125" customWidth="1"/>
    <col min="2" max="2" width="41.42578125" customWidth="1"/>
    <col min="3" max="4" width="11.85546875" customWidth="1"/>
  </cols>
  <sheetData>
    <row r="1" spans="1:4" x14ac:dyDescent="0.25">
      <c r="A1" t="s">
        <v>52</v>
      </c>
    </row>
    <row r="3" spans="1:4" ht="30" x14ac:dyDescent="0.25">
      <c r="A3" s="18" t="s">
        <v>56</v>
      </c>
      <c r="B3" s="18" t="s">
        <v>57</v>
      </c>
      <c r="C3" s="19" t="s">
        <v>53</v>
      </c>
      <c r="D3" s="19" t="s">
        <v>54</v>
      </c>
    </row>
    <row r="4" spans="1:4" x14ac:dyDescent="0.25">
      <c r="A4" s="20" t="s">
        <v>5</v>
      </c>
      <c r="B4" s="21" t="s">
        <v>36</v>
      </c>
      <c r="C4" s="22">
        <f>'1.Dąbki 2022 - 600 m'!F14</f>
        <v>0</v>
      </c>
      <c r="D4" s="22">
        <f>'1.Dąbki 2022 - 600 m'!F16</f>
        <v>0</v>
      </c>
    </row>
    <row r="5" spans="1:4" x14ac:dyDescent="0.25">
      <c r="A5" s="20" t="s">
        <v>7</v>
      </c>
      <c r="B5" s="21" t="s">
        <v>37</v>
      </c>
      <c r="C5" s="22">
        <f>'2.Gutowiec 2022 - 200 m'!F10</f>
        <v>0</v>
      </c>
      <c r="D5" s="22">
        <f>'2.Gutowiec 2022 - 200 m'!F12</f>
        <v>0</v>
      </c>
    </row>
    <row r="6" spans="1:4" x14ac:dyDescent="0.25">
      <c r="A6" s="20" t="s">
        <v>9</v>
      </c>
      <c r="B6" s="21" t="s">
        <v>35</v>
      </c>
      <c r="C6" s="22">
        <f>'3.Nieżurawa 2022 - 500 m'!F16</f>
        <v>0</v>
      </c>
      <c r="D6" s="22">
        <f>'3.Nieżurawa 2022 - 500 m'!F18</f>
        <v>0</v>
      </c>
    </row>
    <row r="7" spans="1:4" x14ac:dyDescent="0.25">
      <c r="A7" s="20" t="s">
        <v>10</v>
      </c>
      <c r="B7" s="21" t="s">
        <v>38</v>
      </c>
      <c r="C7" s="22">
        <f>'4.Łąg Kolonia 2022 - 150 m'!F11</f>
        <v>0</v>
      </c>
      <c r="D7" s="22">
        <f>'4.Łąg Kolonia 2022 - 150 m'!F13</f>
        <v>0</v>
      </c>
    </row>
    <row r="8" spans="1:4" x14ac:dyDescent="0.25">
      <c r="A8" s="20" t="s">
        <v>12</v>
      </c>
      <c r="B8" s="21" t="s">
        <v>43</v>
      </c>
      <c r="C8" s="22">
        <f>'5.Cz. Miłosza 2022 - 166 m'!F11</f>
        <v>0</v>
      </c>
      <c r="D8" s="22">
        <f>'5.Cz. Miłosza 2022 - 166 m'!F13</f>
        <v>0</v>
      </c>
    </row>
    <row r="9" spans="1:4" x14ac:dyDescent="0.25">
      <c r="A9" s="20" t="s">
        <v>13</v>
      </c>
      <c r="B9" s="21" t="s">
        <v>51</v>
      </c>
      <c r="C9" s="22">
        <f>'6.Klaskawa 2022 - 145 m'!F14</f>
        <v>0</v>
      </c>
      <c r="D9" s="22">
        <f>'6.Klaskawa 2022 - 145 m'!F16</f>
        <v>0</v>
      </c>
    </row>
    <row r="10" spans="1:4" x14ac:dyDescent="0.25">
      <c r="A10" s="21"/>
      <c r="B10" s="23" t="s">
        <v>55</v>
      </c>
      <c r="C10" s="24">
        <f>SUM(C4:C9)</f>
        <v>0</v>
      </c>
      <c r="D10" s="24">
        <f>SUM(D4:D9)</f>
        <v>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1.Dąbki 2022 - 600 m</vt:lpstr>
      <vt:lpstr>2.Gutowiec 2022 - 200 m</vt:lpstr>
      <vt:lpstr>3.Nieżurawa 2022 - 500 m</vt:lpstr>
      <vt:lpstr>4.Łąg Kolonia 2022 - 150 m</vt:lpstr>
      <vt:lpstr>5.Cz. Miłosza 2022 - 166 m</vt:lpstr>
      <vt:lpstr>6.Klaskawa 2022 - 145 m</vt:lpstr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Szyca</dc:creator>
  <cp:lastModifiedBy>Użytkownik</cp:lastModifiedBy>
  <dcterms:created xsi:type="dcterms:W3CDTF">2022-04-05T11:01:39Z</dcterms:created>
  <dcterms:modified xsi:type="dcterms:W3CDTF">2022-04-11T20:34:30Z</dcterms:modified>
</cp:coreProperties>
</file>