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Zał 1 - Teren miejski" sheetId="2" r:id="rId1"/>
    <sheet name="Zał 2 - Teren wiejski" sheetId="1" r:id="rId2"/>
    <sheet name="Zał 3 - Wykaz parków i skwerów" sheetId="6" r:id="rId3"/>
    <sheet name="Zał 4 - Obiekty donice alejki " sheetId="5" r:id="rId4"/>
    <sheet name="Zał 5 - Zakup materiałów" sheetId="4" r:id="rId5"/>
    <sheet name="Zał 6 - Miesięczne zestawienie" sheetId="7" r:id="rId6"/>
  </sheets>
  <definedNames>
    <definedName name="_xlnm.Print_Area" localSheetId="0">'Zał 1 - Teren miejski'!$A$1:$H$55</definedName>
    <definedName name="_xlnm.Print_Area" localSheetId="1">'Zał 2 - Teren wiejski'!$A$1:$F$23</definedName>
    <definedName name="_xlnm.Print_Area" localSheetId="3">'Zał 4 - Obiekty donice alejki '!$A$1:$E$16</definedName>
    <definedName name="_xlnm.Print_Area" localSheetId="4">'Zał 5 - Zakup materiałów'!$A$1:$C$17</definedName>
    <definedName name="_xlnm.Print_Titles" localSheetId="0">'Zał 1 - Teren miejski'!$1:$2</definedName>
    <definedName name="_xlnm.Print_Titles" localSheetId="1">'Zał 2 - Teren wiejski'!$1:$2</definedName>
    <definedName name="_xlnm.Print_Titles" localSheetId="2">'Zał 3 - Wykaz parków i skwerów'!$1:$2</definedName>
  </definedNames>
  <calcPr calcId="145621"/>
</workbook>
</file>

<file path=xl/calcChain.xml><?xml version="1.0" encoding="utf-8"?>
<calcChain xmlns="http://schemas.openxmlformats.org/spreadsheetml/2006/main">
  <c r="E32" i="6" l="1"/>
  <c r="D23" i="1"/>
  <c r="D17" i="1" l="1"/>
  <c r="D16" i="1"/>
  <c r="D14" i="1"/>
  <c r="D13" i="1"/>
  <c r="D10" i="1"/>
  <c r="D9" i="1"/>
  <c r="D5" i="1"/>
  <c r="D4" i="1"/>
  <c r="F55" i="2"/>
  <c r="F54" i="2"/>
  <c r="F53" i="2"/>
  <c r="F52" i="2"/>
  <c r="F49" i="2"/>
  <c r="F48" i="2"/>
  <c r="F44" i="2"/>
  <c r="F43" i="2"/>
  <c r="F41" i="2"/>
  <c r="F39" i="2"/>
  <c r="F38" i="2"/>
  <c r="F36" i="2"/>
  <c r="F35" i="2"/>
  <c r="F34" i="2"/>
  <c r="F33" i="2"/>
  <c r="F32" i="2"/>
  <c r="F31" i="2"/>
  <c r="F27" i="2"/>
  <c r="F26" i="2"/>
  <c r="F25" i="2"/>
  <c r="F24" i="2"/>
  <c r="F23" i="2"/>
  <c r="F21" i="2"/>
  <c r="F19" i="2"/>
  <c r="F17" i="2"/>
  <c r="F16" i="2"/>
  <c r="F13" i="2"/>
  <c r="F11" i="2"/>
  <c r="F10" i="2"/>
  <c r="F9" i="2"/>
  <c r="F8" i="2"/>
  <c r="F7" i="2"/>
  <c r="F6" i="2"/>
  <c r="F4" i="2"/>
  <c r="F3" i="2"/>
  <c r="E30" i="6" l="1"/>
  <c r="E29" i="6"/>
  <c r="E26" i="6"/>
  <c r="E24" i="6"/>
  <c r="E18" i="6"/>
  <c r="E17" i="6"/>
  <c r="E14" i="6"/>
</calcChain>
</file>

<file path=xl/sharedStrings.xml><?xml version="1.0" encoding="utf-8"?>
<sst xmlns="http://schemas.openxmlformats.org/spreadsheetml/2006/main" count="574" uniqueCount="326">
  <si>
    <t xml:space="preserve">Miejscowość </t>
  </si>
  <si>
    <t>Ulica</t>
  </si>
  <si>
    <t>Wtelno</t>
  </si>
  <si>
    <t>Koronowo</t>
  </si>
  <si>
    <t>1011/21</t>
  </si>
  <si>
    <t>661/1</t>
  </si>
  <si>
    <t>653/13</t>
  </si>
  <si>
    <t xml:space="preserve">Nr posesji </t>
  </si>
  <si>
    <t>1378/13</t>
  </si>
  <si>
    <t>777/16</t>
  </si>
  <si>
    <t xml:space="preserve">Koronowo </t>
  </si>
  <si>
    <t>1028/14, 1028/24</t>
  </si>
  <si>
    <t xml:space="preserve">Al. Wolności </t>
  </si>
  <si>
    <t>1028/123</t>
  </si>
  <si>
    <t>935/4</t>
  </si>
  <si>
    <t>Buszkowo</t>
  </si>
  <si>
    <t>Nowy Dwór</t>
  </si>
  <si>
    <t>268/25</t>
  </si>
  <si>
    <t>718/3</t>
  </si>
  <si>
    <t>746/6</t>
  </si>
  <si>
    <t>1028/29</t>
  </si>
  <si>
    <t>1028/51</t>
  </si>
  <si>
    <t xml:space="preserve">GMINA JEST WSPÓŁWŁAŚCICIELEM </t>
  </si>
  <si>
    <t>TAK</t>
  </si>
  <si>
    <t>NIE</t>
  </si>
  <si>
    <t>784/1</t>
  </si>
  <si>
    <t>teren nad Brdą</t>
  </si>
  <si>
    <t>789/1</t>
  </si>
  <si>
    <t>skwer przy parkingu Pomianowskiego</t>
  </si>
  <si>
    <t>1040/9, 1616</t>
  </si>
  <si>
    <t>746/9, 746/10</t>
  </si>
  <si>
    <t xml:space="preserve">77/48, 77/29 </t>
  </si>
  <si>
    <t>76/25, 2128, 2141</t>
  </si>
  <si>
    <t>84/40, 105, 2050</t>
  </si>
  <si>
    <t>Pieczyska (od Al. Jana Pawła II, w tym parking)</t>
  </si>
  <si>
    <t>708/13, 708/15,</t>
  </si>
  <si>
    <t>1020/109</t>
  </si>
  <si>
    <t>495/4</t>
  </si>
  <si>
    <t>ul. Dworcowa (przy SP nr 2)</t>
  </si>
  <si>
    <t>1011/1, 1012/2</t>
  </si>
  <si>
    <t>1020/155</t>
  </si>
  <si>
    <t>1028/37, 1028/118</t>
  </si>
  <si>
    <t>1028/125, 1028/43</t>
  </si>
  <si>
    <t>980/4, 475/20</t>
  </si>
  <si>
    <t>907/10</t>
  </si>
  <si>
    <t xml:space="preserve">ul. Wypoczynkowa, Muszlowa (teren  przy plaży) </t>
  </si>
  <si>
    <t>2141, 106, 77/46</t>
  </si>
  <si>
    <t>2044/15, 89/4</t>
  </si>
  <si>
    <t>28, 28A, 28B, 30</t>
  </si>
  <si>
    <t>1165/4</t>
  </si>
  <si>
    <t>1190/6</t>
  </si>
  <si>
    <t>1193/5</t>
  </si>
  <si>
    <t>1184/1</t>
  </si>
  <si>
    <t>ul. Witosa - miasteczko komunikacyjne</t>
  </si>
  <si>
    <t>ul. Witosa/Paderewskiego (skwer przy miasteczku komunikacyjnym)</t>
  </si>
  <si>
    <t>ul. Bukowa</t>
  </si>
  <si>
    <t>ul. Bydgoska</t>
  </si>
  <si>
    <t xml:space="preserve">ul. Dworcowa </t>
  </si>
  <si>
    <t>ul. Kotomierska (MGOK)</t>
  </si>
  <si>
    <t>ul. Krzyżowa</t>
  </si>
  <si>
    <t xml:space="preserve">ul. Mickiewicza </t>
  </si>
  <si>
    <t xml:space="preserve">ul. Nakielska </t>
  </si>
  <si>
    <t>ul. Tucholska (parking)</t>
  </si>
  <si>
    <t>ul. Wodna</t>
  </si>
  <si>
    <t>ul. Warszawskich (Pieczyska)</t>
  </si>
  <si>
    <t>ul. Wypoczynkowa (Pieczyska)</t>
  </si>
  <si>
    <t>ul. Okoniowa (Pieczyska)</t>
  </si>
  <si>
    <t>ul. Paderewskiego</t>
  </si>
  <si>
    <t>ul. Paderewskiego - PKS</t>
  </si>
  <si>
    <t xml:space="preserve">ul. Pomianowskiego (teren przy parkingu) </t>
  </si>
  <si>
    <t>ul. Bydgoska skwer  im. Króla Władysława Jagiełły</t>
  </si>
  <si>
    <t>ul. Ogrodowa skwer</t>
  </si>
  <si>
    <t>ul. Ogrodowa (parking)</t>
  </si>
  <si>
    <t xml:space="preserve">ul. Ogrodowa </t>
  </si>
  <si>
    <t>ul. Bydgoska (parking)</t>
  </si>
  <si>
    <t>330/2, 792</t>
  </si>
  <si>
    <t>66/4, 66/5</t>
  </si>
  <si>
    <t>Samociążek</t>
  </si>
  <si>
    <t>Mąkowarsko</t>
  </si>
  <si>
    <t>działka  przy parkinu koło szkoły</t>
  </si>
  <si>
    <t>147</t>
  </si>
  <si>
    <t>Salno</t>
  </si>
  <si>
    <t xml:space="preserve">teren plaży oraz boisko przy byłej szkole w Salnie </t>
  </si>
  <si>
    <t>6, 112</t>
  </si>
  <si>
    <t>Łąsko Wielkie</t>
  </si>
  <si>
    <t>teren przy figurze przydrożnej, teren przy stawie</t>
  </si>
  <si>
    <t>200/1, 118</t>
  </si>
  <si>
    <t>Nowy Jasiniec</t>
  </si>
  <si>
    <t>Stary Dwór</t>
  </si>
  <si>
    <t xml:space="preserve">Góra św Jana (wykrzewienie i koszenie) </t>
  </si>
  <si>
    <t>288</t>
  </si>
  <si>
    <t>Tryszczyn</t>
  </si>
  <si>
    <t>Wierzchucin Królewski</t>
  </si>
  <si>
    <t>koszenie trawy</t>
  </si>
  <si>
    <t>123/13</t>
  </si>
  <si>
    <t>teren przy blokach</t>
  </si>
  <si>
    <t>96/42</t>
  </si>
  <si>
    <t>608/2, 340/1</t>
  </si>
  <si>
    <t>100/6</t>
  </si>
  <si>
    <t>Skwer przy kościele św Andrzeja</t>
  </si>
  <si>
    <t>1620, 958/1</t>
  </si>
  <si>
    <t>Skwer koło cmentarza parafialnego, styk ulic Paderewskiego i Pomianowskiego</t>
  </si>
  <si>
    <t>Skwer przy miasteczku komunikacyjnym, miasteczko komunikacyjne</t>
  </si>
  <si>
    <t>Teren nad Brdą</t>
  </si>
  <si>
    <t>Skwer ul Bydgoska im. Króla Władysława Jagiełły</t>
  </si>
  <si>
    <t>Skwer im Króla Kazimierza Wielkiego</t>
  </si>
  <si>
    <t>Lp.</t>
  </si>
  <si>
    <t>Określenie terenu</t>
  </si>
  <si>
    <t>dz. 1622/1 - 1622/5</t>
  </si>
  <si>
    <t>Plac Zwycięstwa I (rynek) — kwietniki</t>
  </si>
  <si>
    <t>Plac Zwycięstwa I (rynek)— donice na słupy</t>
  </si>
  <si>
    <t>5 szt.</t>
  </si>
  <si>
    <t>Donice kwiatowe przy ul. Garncarskiej</t>
  </si>
  <si>
    <t>2 szt.</t>
  </si>
  <si>
    <t>dz. 1619</t>
  </si>
  <si>
    <t>cz. dz. 1616, cz. dz. 1040/9</t>
  </si>
  <si>
    <t>Skwer przy parkingu (ul Pomianowskiego) - kwietnik</t>
  </si>
  <si>
    <t>10 szt.</t>
  </si>
  <si>
    <t>OBIEKTY MAŁEJ ARCHITEKTURY</t>
  </si>
  <si>
    <t>Ławki o konstrukcji metalowej</t>
  </si>
  <si>
    <t>79 szt.</t>
  </si>
  <si>
    <t>Ławki o konstrukcji betonowej</t>
  </si>
  <si>
    <t>14 szt.</t>
  </si>
  <si>
    <t>30kg</t>
  </si>
  <si>
    <t>rynek, donice kwiatowe przy ul.Gancarskiej, skwer przy parkingu ul. Pomianowksiego?; skwer im. Króla Władysława Jagiełły</t>
  </si>
  <si>
    <t>coś na skwer koło Pomianowskiego</t>
  </si>
  <si>
    <t>Załącznik nr 1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</si>
  <si>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</si>
  <si>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</si>
  <si>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</si>
  <si>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</si>
  <si>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</si>
  <si>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</si>
  <si>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</si>
  <si>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</si>
  <si>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</si>
  <si>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</si>
  <si>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</si>
  <si>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</si>
  <si>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</si>
  <si>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</si>
  <si>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</si>
  <si>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</si>
  <si>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</t>
  </si>
  <si>
    <t>Nr działki ewid.</t>
  </si>
  <si>
    <t>ul. Bydgoska skwer im. Króla Kazimierza Wielkiego</t>
  </si>
  <si>
    <t>Załącznik nr 2</t>
  </si>
  <si>
    <t>Sołectwo</t>
  </si>
  <si>
    <t>Opis terenu</t>
  </si>
  <si>
    <t>Powierzchnia terenów zieleni [m2]</t>
  </si>
  <si>
    <t>Załącznik nr 3</t>
  </si>
  <si>
    <t>Rejon</t>
  </si>
  <si>
    <t>Materiał</t>
  </si>
  <si>
    <t>Ilość</t>
  </si>
  <si>
    <t>Kora sosnowa</t>
  </si>
  <si>
    <t>Szpilki metalowe do mocowania agrowłókniny</t>
  </si>
  <si>
    <t>Załącznik nr 4</t>
  </si>
  <si>
    <t>Kotwice GF do mocowania do agrowłókniny</t>
  </si>
  <si>
    <t>Agrowłóknina czarna  UV P-150 1,6mx150m</t>
  </si>
  <si>
    <t>Begonia rabatowa żółta</t>
  </si>
  <si>
    <t>Klon zwyczajny z prawidłowo ukształtowaną koroną i pniem o obwodach minimum 10 cm mierzonych na wysokości 100 cm</t>
  </si>
  <si>
    <t>300 szt.</t>
  </si>
  <si>
    <t>800 szt.</t>
  </si>
  <si>
    <t>Załącznik nr 5</t>
  </si>
  <si>
    <t>Zakres wykonanej usługi (opis)</t>
  </si>
  <si>
    <t xml:space="preserve">Lokalizacja </t>
  </si>
  <si>
    <t xml:space="preserve"> Termin wykonania </t>
  </si>
  <si>
    <t xml:space="preserve">Ilość jednostek </t>
  </si>
  <si>
    <t>Przyczyny niewykonania usługi  (w tym częściowego)</t>
  </si>
  <si>
    <t>Uwagi</t>
  </si>
  <si>
    <r>
      <t xml:space="preserve">143 m 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</si>
  <si>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Miesięczne zestawienie wykonanych prac w okresie rozliczeniowym -…………………………..</t>
  </si>
  <si>
    <t>Hortensja bukietowa odm. Limeligft</t>
  </si>
  <si>
    <t>Wykaz materiałów niezbędnych do realizacji zamówienia</t>
  </si>
  <si>
    <t>strefa A</t>
  </si>
  <si>
    <t>strefa B</t>
  </si>
  <si>
    <t>strefa C</t>
  </si>
  <si>
    <t>10 l</t>
  </si>
  <si>
    <t>4800 l</t>
  </si>
  <si>
    <t xml:space="preserve">Grzybobójcze środki ochrony roślin </t>
  </si>
  <si>
    <t>Chwastobójcze środki ochrony roślin</t>
  </si>
  <si>
    <t xml:space="preserve">Owadobójcze środki ochrony roślin </t>
  </si>
  <si>
    <t>50 l</t>
  </si>
  <si>
    <t>150 szt.</t>
  </si>
  <si>
    <t>Nawóz ogrodniczy do trawników</t>
  </si>
  <si>
    <t>Nawóz ogrodniczy do roślin kwitnących</t>
  </si>
  <si>
    <t>Nawóz ogrodniczy do drzew i krzewów</t>
  </si>
  <si>
    <t>500 kg</t>
  </si>
  <si>
    <t>50 kg</t>
  </si>
  <si>
    <t>200 kg</t>
  </si>
  <si>
    <t xml:space="preserve">Mieszanka nasion traw, odporna na warunki miejske i częste wydeptywanie na podłoże o obniżonych wymaganiach glebowych </t>
  </si>
  <si>
    <t>Witacze i billboardy</t>
  </si>
  <si>
    <t xml:space="preserve">Wykaz terenów zieleni do koszenia i utrzymania drzew i krzewów w mieście Koronowo oraz w rejonie Pieczysk </t>
  </si>
  <si>
    <t>Wykaz parków i skwerów w mieście Koronowo z podziałem na strefy</t>
  </si>
  <si>
    <t>Plac Zwycięstwa I (rynek) — alejka o nawierzchni z kostki</t>
  </si>
  <si>
    <t>Skwer przy kościele św. Andrzeja, przy ul. Garncarskiej — alejka żwirowa</t>
  </si>
  <si>
    <t>dz. 958/1</t>
  </si>
  <si>
    <t>Skwer przy kościele Św. Andrzeja przy ul. Garncarskiej — schodki</t>
  </si>
  <si>
    <t>Skwer przy cmentarzu parafialnym (ul. Paderewskiego) — alejka gruntowa</t>
  </si>
  <si>
    <t>dz. 933/1, 936/2</t>
  </si>
  <si>
    <t>Teren przy schodkach (od parku przy ul. Paderewskiego w kierunku ul. Farnej) schody</t>
  </si>
  <si>
    <t>dz. 931, 976</t>
  </si>
  <si>
    <t>DONICE I KWIETNIKI</t>
  </si>
  <si>
    <t>ALEJKI</t>
  </si>
  <si>
    <r>
      <t>Powierzchnia (m</t>
    </r>
    <r>
      <rPr>
        <b/>
        <vertAlign val="superscript"/>
        <sz val="11"/>
        <color theme="1"/>
        <rFont val="Arial Narrow"/>
        <family val="2"/>
        <charset val="238"/>
      </rPr>
      <t>2</t>
    </r>
    <r>
      <rPr>
        <b/>
        <sz val="11"/>
        <color theme="1"/>
        <rFont val="Arial Narrow"/>
        <family val="2"/>
        <charset val="238"/>
      </rPr>
      <t>)</t>
    </r>
  </si>
  <si>
    <t>Plac Zwycięstwa (rynek)</t>
  </si>
  <si>
    <t xml:space="preserve"> 1622/2, 1622/3, 1622/4, 1622/5</t>
  </si>
  <si>
    <t>Park przy cmentarzu parafialnym, ul. Paderewskiego</t>
  </si>
  <si>
    <t>936/2, 933/1,  931, 976,  1594/3</t>
  </si>
  <si>
    <t>Skwer przy ul. Paderewskiego, Ogrodowej i Gancarskiej (przy Przedszkolu)</t>
  </si>
  <si>
    <t>Teren przy parkingu ul. Pomianowskiego</t>
  </si>
  <si>
    <t xml:space="preserve"> 1040/9, 1616</t>
  </si>
  <si>
    <t>784/1,  777/16</t>
  </si>
  <si>
    <t>Pieczyska</t>
  </si>
  <si>
    <t>2044/15, 89/4, 84/40, 105, 2050, 77/48, 77/29, 2141, 106, 77/46,  76/25, 2128, 2141</t>
  </si>
  <si>
    <t>708/13, 708/15, 661/1, 662/4, 685</t>
  </si>
  <si>
    <t>Al. Wolności</t>
  </si>
  <si>
    <t>1028/14, 1028/24, 1028/123, 1028/29, 1028/51, 1028/37, 1028/118, 1028/125, 1028/43</t>
  </si>
  <si>
    <t>718/3, 746/6, 746/9, 746/10</t>
  </si>
  <si>
    <t>ul. Pomianowskiego/Konopnickiej</t>
  </si>
  <si>
    <t>1011/21, 1011/1, 1012/2, 1020/155</t>
  </si>
  <si>
    <t xml:space="preserve"> 1001/4, 1631/1, 814/15,  475/10, 813/1</t>
  </si>
  <si>
    <t>ul. Dworcowa (teren przy SP nr 2 oraz pielenie przy drzewkach)</t>
  </si>
  <si>
    <t>ul. Pomianowskiego skwer (Jarzębinka)</t>
  </si>
  <si>
    <t>ul. Tucholska (parkingi)</t>
  </si>
  <si>
    <t>487, 330/2, 792</t>
  </si>
  <si>
    <t>ul. Bydgoska/Wodna (teren przy kanale ulgi)</t>
  </si>
  <si>
    <t>1165/4, 1190/6, 1193/5, 1184/1, 1200</t>
  </si>
  <si>
    <r>
      <t>758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</si>
  <si>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ok. 120 m</t>
    </r>
    <r>
      <rPr>
        <vertAlign val="superscript"/>
        <sz val="11"/>
        <rFont val="Calibri"/>
        <family val="2"/>
        <charset val="238"/>
        <scheme val="minor"/>
      </rPr>
      <t>2</t>
    </r>
  </si>
  <si>
    <t>Nr działki</t>
  </si>
  <si>
    <r>
      <t>Powierzchnia terenów zielonych określona w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</si>
  <si>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Uwagi/Opis</t>
  </si>
  <si>
    <t xml:space="preserve">wzdłóż ulicy jadąc od ZGKiM do Szosy Kotomierskiej lewa strona (prawą kosi drogówka) </t>
  </si>
  <si>
    <t>Tereny przed blokami</t>
  </si>
  <si>
    <t xml:space="preserve">Teren Gminny </t>
  </si>
  <si>
    <t xml:space="preserve">ZGKIM zarządza tylko budynkiem do granic </t>
  </si>
  <si>
    <t>662/4</t>
  </si>
  <si>
    <t>Teren Gminny  (przed Bursą, od ulicy)</t>
  </si>
  <si>
    <t>Teren wzdłóż drogi + Schódki, przy skarpie</t>
  </si>
  <si>
    <t xml:space="preserve">Pas zieleni prowadzący do ul. Witosa od gołębnika </t>
  </si>
  <si>
    <t>ul. Wąskotorowa (plac przy lądowisku)</t>
  </si>
  <si>
    <t>ul. Tucholska (parking Spalonka)</t>
  </si>
  <si>
    <t>Spalonka</t>
  </si>
  <si>
    <t>Lewa strona jadąc od Koronowa / Prawa- drogówka</t>
  </si>
  <si>
    <t xml:space="preserve">Lewa strona jadąc od Koronowa </t>
  </si>
  <si>
    <t>całą nieruchomością zarządza ZGKIM</t>
  </si>
  <si>
    <t>1622/1, 1622/2, 1622/3, 1622/4, 1622/5</t>
  </si>
  <si>
    <t>przycinka krzewów, pielenie chwastów</t>
  </si>
  <si>
    <t>ul. Szkolna, ul. Garncarska (skwer przy kościele św Andrzeja)</t>
  </si>
  <si>
    <t xml:space="preserve">przycinka krzewów, żywopłoty,  pielenie chwastów, </t>
  </si>
  <si>
    <t>ul. Paderewskiego -park (w tym schody)</t>
  </si>
  <si>
    <t>936/2, 933/1, 931, 976, 1594/3</t>
  </si>
  <si>
    <t>krzaki żywopłoty</t>
  </si>
  <si>
    <t>przycięcie krzewów i drzew, uporządkowanie terenu</t>
  </si>
  <si>
    <t>1001/4, 1631/1, 475/10, 813/1, 814/15</t>
  </si>
  <si>
    <t>Starosta</t>
  </si>
  <si>
    <t>w tym  pielenie chwastów przy drzewkach</t>
  </si>
  <si>
    <t>Żywopłoty (TAK/NIE)</t>
  </si>
  <si>
    <t xml:space="preserve">Koronowo (Pieczyska) </t>
  </si>
  <si>
    <t>Stopka (Okole)</t>
  </si>
  <si>
    <t xml:space="preserve"> 210</t>
  </si>
  <si>
    <r>
      <rPr>
        <sz val="11"/>
        <color rgb="FF92D050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>Krzyż na skrzyżowaniu Nad Kanałem i Osada Leśna</t>
    </r>
  </si>
  <si>
    <t>347/4</t>
  </si>
  <si>
    <t>skwer u zbiegu ulic Bydgoskiej i Tucholskiej</t>
  </si>
  <si>
    <t>93</t>
  </si>
  <si>
    <t>teren boiska</t>
  </si>
  <si>
    <t xml:space="preserve">123 </t>
  </si>
  <si>
    <t>teren od szosy wokół stawu</t>
  </si>
  <si>
    <t xml:space="preserve">obszar przy stawie, działka przy zbiegu ul. Lipowej i Wiśniowej </t>
  </si>
  <si>
    <t>Stopka</t>
  </si>
  <si>
    <t>6238/4</t>
  </si>
  <si>
    <t>1311/7</t>
  </si>
  <si>
    <t>Wykaz obiektów małej architektury, donic i kwietników oraz alejek terenie miasta</t>
  </si>
  <si>
    <r>
      <t>Forsycja pospolita (powierzchnia do obsadzenia 150 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)</t>
    </r>
  </si>
  <si>
    <t xml:space="preserve">ul. Pomianowskiego (teren przy budynku Gminy) </t>
  </si>
  <si>
    <t>Wykaz terenów zieleni do koszenia i utrzymania drzew i krzewów na terenach wiejskich oraz witaczy i billoardów</t>
  </si>
  <si>
    <t>Sołectwa</t>
  </si>
  <si>
    <t>Strefa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</si>
  <si>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</si>
  <si>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</si>
  <si>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</si>
  <si>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</si>
  <si>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</si>
  <si>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</si>
  <si>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</si>
  <si>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</si>
  <si>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</si>
  <si>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</si>
  <si>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</si>
  <si>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</si>
  <si>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</si>
  <si>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</si>
  <si>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</si>
  <si>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</si>
  <si>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</si>
  <si>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</si>
  <si>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</si>
  <si>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</si>
  <si>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</si>
  <si>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</si>
  <si>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</si>
  <si>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</si>
  <si>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</si>
  <si>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</si>
  <si>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</si>
  <si>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</si>
  <si>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</si>
  <si>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</si>
  <si>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</si>
  <si>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</si>
  <si>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</si>
  <si>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</si>
  <si>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</si>
  <si>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</si>
  <si>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</si>
  <si>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</si>
  <si>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Billboard - wykoszenie trawy, krzewów ewnetualnie ścięcie gałęzi w obrebie 1 m, w celu zwiekszenia widoczności</t>
  </si>
  <si>
    <t>Witacz- wykoszenie trawy, krzewów, ewnetualnie ścięcie gałęzi w obrebie 1 m, w celu zwiekszenia widoczności</t>
  </si>
  <si>
    <t>Billboard -wykoszenie trawy, krzewów w obrebie 1 m, w celu zwiekszenia widoczności</t>
  </si>
  <si>
    <t>Witacz- wykoszenie trawy, krzewów w obrebie 1 m, w celu zwiekszenia widoczności</t>
  </si>
  <si>
    <r>
      <t>Załącznik nr 6 - w</t>
    </r>
    <r>
      <rPr>
        <i/>
        <sz val="11"/>
        <color theme="1"/>
        <rFont val="Calibri"/>
        <family val="2"/>
        <charset val="238"/>
        <scheme val="minor"/>
      </rPr>
      <t>zór</t>
    </r>
  </si>
  <si>
    <r>
      <t>99 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</si>
  <si>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ok. 6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</si>
  <si>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ok. 380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</si>
  <si>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ok. 170 m</t>
    </r>
    <r>
      <rPr>
        <vertAlign val="superscript"/>
        <sz val="1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</si>
</sst>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92D050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3" fillId="0" borderId="0"/>
  </cellStyleXfs>
  <cellXfs count="18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6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3" fillId="0" borderId="0" xfId="0" applyFont="1"/>
    <xf numFmtId="0" fontId="15" fillId="2" borderId="1" xfId="1" applyNumberFormat="1" applyFont="1" applyFill="1" applyBorder="1" applyAlignment="1">
      <alignment horizontal="center" vertical="center" wrapText="1"/>
    </xf>
    <xf numFmtId="164" fontId="15" fillId="2" borderId="1" xfId="1" applyFont="1" applyFill="1" applyBorder="1" applyAlignment="1">
      <alignment horizontal="left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7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7" xfId="0" applyFont="1" applyBorder="1"/>
    <xf numFmtId="0" fontId="3" fillId="0" borderId="1" xfId="0" applyFont="1" applyBorder="1"/>
    <xf numFmtId="0" fontId="3" fillId="0" borderId="31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164" fontId="18" fillId="2" borderId="1" xfId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2" borderId="26" xfId="0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5" fillId="2" borderId="1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66" fontId="8" fillId="3" borderId="3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3" fillId="0" borderId="0" xfId="2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4" fillId="4" borderId="1" xfId="0" applyFont="1" applyFill="1" applyBorder="1" applyAlignment="1">
      <alignment horizontal="center" vertical="center"/>
    </xf>
    <xf numFmtId="164" fontId="22" fillId="4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2" fillId="0" borderId="32" xfId="0" applyFont="1" applyBorder="1" applyAlignment="1">
      <alignment horizontal="left" wrapText="1"/>
    </xf>
    <xf numFmtId="0" fontId="8" fillId="3" borderId="41" xfId="0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4" fontId="8" fillId="3" borderId="41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4" fontId="8" fillId="3" borderId="16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left" vertical="center" wrapText="1"/>
    </xf>
    <xf numFmtId="49" fontId="22" fillId="4" borderId="7" xfId="1" applyNumberFormat="1" applyFont="1" applyFill="1" applyBorder="1" applyAlignment="1">
      <alignment horizontal="center" vertical="center" wrapText="1"/>
    </xf>
    <xf numFmtId="49" fontId="22" fillId="4" borderId="8" xfId="1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Medium9"/>
  <colors>
    <mruColors>
      <color rgb="FF00FFFF"/>
      <color rgb="FF9F118E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5"/>
  <sheetViews>
    <sheetView tabSelected="1" zoomScaleNormal="100" workbookViewId="0">
      <selection activeCell="K3" sqref="K3"/>
    </sheetView>
  </sheetViews>
  <sheetFormatPr defaultRowHeight="15" x14ac:dyDescent="0.25"/>
  <cols>
    <col min="1" max="1" width="4.7109375" customWidth="1"/>
    <col min="2" max="2" width="13.140625" customWidth="1"/>
    <col min="3" max="3" width="28.28515625" style="30" customWidth="1"/>
    <col min="4" max="4" width="8" style="30" customWidth="1"/>
    <col min="5" max="5" width="21" customWidth="1"/>
    <col min="6" max="6" width="19.42578125" style="9" customWidth="1"/>
    <col min="7" max="7" width="22.7109375" hidden="1" customWidth="1"/>
    <col min="8" max="8" width="15.7109375" customWidth="1"/>
  </cols>
  <sheetData>
    <row r="1" spans="1:8" ht="42.75" customHeight="1" thickBot="1" x14ac:dyDescent="0.35">
      <c r="B1" s="138" t="s">
        <v>192</v>
      </c>
      <c r="C1" s="138"/>
      <c r="D1" s="138"/>
      <c r="E1" s="138"/>
      <c r="F1" s="138"/>
      <c r="G1" s="138"/>
      <c r="H1" s="61" t="s">
        <v>126</v>
      </c>
    </row>
    <row r="2" spans="1:8" ht="51.75" thickBot="1" x14ac:dyDescent="0.3">
      <c r="A2" s="122" t="s">
        <v>127</v>
      </c>
      <c r="B2" s="106" t="s">
        <v>0</v>
      </c>
      <c r="C2" s="18" t="s">
        <v>1</v>
      </c>
      <c r="D2" s="18" t="s">
        <v>7</v>
      </c>
      <c r="E2" s="18" t="s">
        <v>230</v>
      </c>
      <c r="F2" s="18" t="s">
        <v>231</v>
      </c>
      <c r="G2" s="18" t="s">
        <v>232</v>
      </c>
      <c r="H2" s="19" t="s">
        <v>258</v>
      </c>
    </row>
    <row r="3" spans="1:8" ht="66" x14ac:dyDescent="0.25">
      <c r="A3" s="121" t="s">
        <v>128</v>
      </c>
      <c r="B3" s="102" t="s">
        <v>3</v>
      </c>
      <c r="C3" s="118" t="s">
        <v>12</v>
      </c>
      <c r="D3" s="88"/>
      <c r="E3" s="88" t="s">
        <v>11</v>
      </c>
      <c r="F3" s="88">
        <f>93.27+376.1+69.79+538.61+139.98+796.06+44.75+278.87+31.72+47.76+533.41+199.51+511.76</f>
        <v>3661.59</v>
      </c>
      <c r="G3" s="88" t="s">
        <v>233</v>
      </c>
      <c r="H3" s="21" t="s">
        <v>24</v>
      </c>
    </row>
    <row r="4" spans="1:8" ht="16.5" x14ac:dyDescent="0.25">
      <c r="A4" s="107" t="s">
        <v>129</v>
      </c>
      <c r="B4" s="103" t="s">
        <v>3</v>
      </c>
      <c r="C4" s="32" t="s">
        <v>12</v>
      </c>
      <c r="D4" s="17"/>
      <c r="E4" s="17" t="s">
        <v>13</v>
      </c>
      <c r="F4" s="17">
        <f>3237.29+435.85+109.83+184.63+1345.34+137.81+803.68+71.08+706.09+26.75+119.59+1799.32+250.84+362.05+435.01+267.01+78.87+2188.7</f>
        <v>12559.740000000002</v>
      </c>
      <c r="G4" s="17" t="s">
        <v>234</v>
      </c>
      <c r="H4" s="16" t="s">
        <v>24</v>
      </c>
    </row>
    <row r="5" spans="1:8" ht="16.5" x14ac:dyDescent="0.25">
      <c r="A5" s="107" t="s">
        <v>130</v>
      </c>
      <c r="B5" s="103" t="s">
        <v>3</v>
      </c>
      <c r="C5" s="32" t="s">
        <v>12</v>
      </c>
      <c r="D5" s="17"/>
      <c r="E5" s="17" t="s">
        <v>20</v>
      </c>
      <c r="F5" s="17">
        <v>584.78</v>
      </c>
      <c r="G5" s="17"/>
      <c r="H5" s="16" t="s">
        <v>24</v>
      </c>
    </row>
    <row r="6" spans="1:8" ht="16.5" x14ac:dyDescent="0.25">
      <c r="A6" s="107" t="s">
        <v>131</v>
      </c>
      <c r="B6" s="103" t="s">
        <v>3</v>
      </c>
      <c r="C6" s="32" t="s">
        <v>12</v>
      </c>
      <c r="D6" s="17"/>
      <c r="E6" s="17" t="s">
        <v>21</v>
      </c>
      <c r="F6" s="17">
        <f>1531.29+478.84+130.57</f>
        <v>2140.6999999999998</v>
      </c>
      <c r="G6" s="17"/>
      <c r="H6" s="16" t="s">
        <v>24</v>
      </c>
    </row>
    <row r="7" spans="1:8" ht="16.5" x14ac:dyDescent="0.25">
      <c r="A7" s="107" t="s">
        <v>132</v>
      </c>
      <c r="B7" s="103" t="s">
        <v>3</v>
      </c>
      <c r="C7" s="32" t="s">
        <v>12</v>
      </c>
      <c r="D7" s="17"/>
      <c r="E7" s="17" t="s">
        <v>41</v>
      </c>
      <c r="F7" s="17">
        <f>1297.79+142.63+216.82+408.97</f>
        <v>2066.21</v>
      </c>
      <c r="G7" s="17"/>
      <c r="H7" s="16" t="s">
        <v>24</v>
      </c>
    </row>
    <row r="8" spans="1:8" ht="16.5" x14ac:dyDescent="0.25">
      <c r="A8" s="107" t="s">
        <v>133</v>
      </c>
      <c r="B8" s="103" t="s">
        <v>3</v>
      </c>
      <c r="C8" s="32" t="s">
        <v>12</v>
      </c>
      <c r="D8" s="17"/>
      <c r="E8" s="17" t="s">
        <v>42</v>
      </c>
      <c r="F8" s="17">
        <f>786.4+504.19+198.26</f>
        <v>1488.85</v>
      </c>
      <c r="G8" s="17"/>
      <c r="H8" s="16" t="s">
        <v>24</v>
      </c>
    </row>
    <row r="9" spans="1:8" ht="16.5" x14ac:dyDescent="0.25">
      <c r="A9" s="107" t="s">
        <v>134</v>
      </c>
      <c r="B9" s="103" t="s">
        <v>3</v>
      </c>
      <c r="C9" s="32" t="s">
        <v>55</v>
      </c>
      <c r="D9" s="17">
        <v>2</v>
      </c>
      <c r="E9" s="17" t="s">
        <v>4</v>
      </c>
      <c r="F9" s="17">
        <f>94.76+43.44+48.26+35.96+1024.85+89.48+370.2</f>
        <v>1706.95</v>
      </c>
      <c r="G9" s="17" t="s">
        <v>235</v>
      </c>
      <c r="H9" s="16" t="s">
        <v>23</v>
      </c>
    </row>
    <row r="10" spans="1:8" ht="16.5" x14ac:dyDescent="0.25">
      <c r="A10" s="107" t="s">
        <v>135</v>
      </c>
      <c r="B10" s="103" t="s">
        <v>3</v>
      </c>
      <c r="C10" s="32" t="s">
        <v>55</v>
      </c>
      <c r="D10" s="17">
        <v>4</v>
      </c>
      <c r="E10" s="17" t="s">
        <v>39</v>
      </c>
      <c r="F10" s="17">
        <f>145.21+211+66.33</f>
        <v>422.54</v>
      </c>
      <c r="G10" s="17" t="s">
        <v>235</v>
      </c>
      <c r="H10" s="16" t="s">
        <v>23</v>
      </c>
    </row>
    <row r="11" spans="1:8" ht="16.5" x14ac:dyDescent="0.25">
      <c r="A11" s="107" t="s">
        <v>136</v>
      </c>
      <c r="B11" s="103" t="s">
        <v>3</v>
      </c>
      <c r="C11" s="32" t="s">
        <v>55</v>
      </c>
      <c r="D11" s="17">
        <v>6</v>
      </c>
      <c r="E11" s="17" t="s">
        <v>40</v>
      </c>
      <c r="F11" s="17">
        <f>75.96+211.64+357.55</f>
        <v>645.15</v>
      </c>
      <c r="G11" s="17" t="s">
        <v>235</v>
      </c>
      <c r="H11" s="16" t="s">
        <v>23</v>
      </c>
    </row>
    <row r="12" spans="1:8" ht="33" x14ac:dyDescent="0.25">
      <c r="A12" s="107" t="s">
        <v>137</v>
      </c>
      <c r="B12" s="103" t="s">
        <v>3</v>
      </c>
      <c r="C12" s="32" t="s">
        <v>56</v>
      </c>
      <c r="D12" s="17">
        <v>6</v>
      </c>
      <c r="E12" s="17" t="s">
        <v>49</v>
      </c>
      <c r="F12" s="17">
        <v>64.09</v>
      </c>
      <c r="G12" s="17" t="s">
        <v>236</v>
      </c>
      <c r="H12" s="16" t="s">
        <v>24</v>
      </c>
    </row>
    <row r="13" spans="1:8" ht="33" x14ac:dyDescent="0.25">
      <c r="A13" s="107" t="s">
        <v>138</v>
      </c>
      <c r="B13" s="103" t="s">
        <v>3</v>
      </c>
      <c r="C13" s="32" t="s">
        <v>56</v>
      </c>
      <c r="D13" s="89">
        <v>18</v>
      </c>
      <c r="E13" s="17" t="s">
        <v>50</v>
      </c>
      <c r="F13" s="17">
        <f>149.27+80.08+112.64+56.03+22.59</f>
        <v>420.60999999999996</v>
      </c>
      <c r="G13" s="17" t="s">
        <v>236</v>
      </c>
      <c r="H13" s="16" t="s">
        <v>24</v>
      </c>
    </row>
    <row r="14" spans="1:8" ht="33" x14ac:dyDescent="0.25">
      <c r="A14" s="107" t="s">
        <v>139</v>
      </c>
      <c r="B14" s="103" t="s">
        <v>3</v>
      </c>
      <c r="C14" s="32" t="s">
        <v>56</v>
      </c>
      <c r="D14" s="17">
        <v>22</v>
      </c>
      <c r="E14" s="17" t="s">
        <v>51</v>
      </c>
      <c r="F14" s="17">
        <v>587.05999999999995</v>
      </c>
      <c r="G14" s="17" t="s">
        <v>236</v>
      </c>
      <c r="H14" s="16" t="s">
        <v>24</v>
      </c>
    </row>
    <row r="15" spans="1:8" ht="16.5" x14ac:dyDescent="0.25">
      <c r="A15" s="107" t="s">
        <v>140</v>
      </c>
      <c r="B15" s="103" t="s">
        <v>3</v>
      </c>
      <c r="C15" s="32" t="s">
        <v>56</v>
      </c>
      <c r="D15" s="17">
        <v>10</v>
      </c>
      <c r="E15" s="17" t="s">
        <v>52</v>
      </c>
      <c r="F15" s="17">
        <v>14.52</v>
      </c>
      <c r="G15" s="17"/>
      <c r="H15" s="16" t="s">
        <v>24</v>
      </c>
    </row>
    <row r="16" spans="1:8" ht="16.5" x14ac:dyDescent="0.25">
      <c r="A16" s="107" t="s">
        <v>141</v>
      </c>
      <c r="B16" s="103" t="s">
        <v>3</v>
      </c>
      <c r="C16" s="32" t="s">
        <v>56</v>
      </c>
      <c r="D16" s="17">
        <v>28</v>
      </c>
      <c r="E16" s="17">
        <v>1200</v>
      </c>
      <c r="F16" s="17">
        <f>25.72+51.96+43.51+12.8</f>
        <v>133.99</v>
      </c>
      <c r="G16" s="17"/>
      <c r="H16" s="16" t="s">
        <v>24</v>
      </c>
    </row>
    <row r="17" spans="1:8" ht="33" x14ac:dyDescent="0.25">
      <c r="A17" s="107" t="s">
        <v>142</v>
      </c>
      <c r="B17" s="103" t="s">
        <v>3</v>
      </c>
      <c r="C17" s="32" t="s">
        <v>57</v>
      </c>
      <c r="D17" s="17" t="s">
        <v>48</v>
      </c>
      <c r="E17" s="17" t="s">
        <v>35</v>
      </c>
      <c r="F17" s="17">
        <f>46.54+45.91+16.22+7.76+67.25</f>
        <v>183.68</v>
      </c>
      <c r="G17" s="17"/>
      <c r="H17" s="16" t="s">
        <v>24</v>
      </c>
    </row>
    <row r="18" spans="1:8" ht="33" x14ac:dyDescent="0.25">
      <c r="A18" s="107" t="s">
        <v>279</v>
      </c>
      <c r="B18" s="103" t="s">
        <v>3</v>
      </c>
      <c r="C18" s="32" t="s">
        <v>57</v>
      </c>
      <c r="D18" s="17">
        <v>11</v>
      </c>
      <c r="E18" s="17" t="s">
        <v>5</v>
      </c>
      <c r="F18" s="17">
        <v>35.75</v>
      </c>
      <c r="G18" s="17" t="s">
        <v>236</v>
      </c>
      <c r="H18" s="16" t="s">
        <v>24</v>
      </c>
    </row>
    <row r="19" spans="1:8" ht="16.5" x14ac:dyDescent="0.25">
      <c r="A19" s="107" t="s">
        <v>280</v>
      </c>
      <c r="B19" s="103" t="s">
        <v>3</v>
      </c>
      <c r="C19" s="32" t="s">
        <v>57</v>
      </c>
      <c r="D19" s="17">
        <v>13</v>
      </c>
      <c r="E19" s="17" t="s">
        <v>237</v>
      </c>
      <c r="F19" s="17">
        <f>71.25+54.58</f>
        <v>125.83</v>
      </c>
      <c r="G19" s="17"/>
      <c r="H19" s="16" t="s">
        <v>24</v>
      </c>
    </row>
    <row r="20" spans="1:8" ht="33" x14ac:dyDescent="0.25">
      <c r="A20" s="107" t="s">
        <v>281</v>
      </c>
      <c r="B20" s="103" t="s">
        <v>3</v>
      </c>
      <c r="C20" s="32" t="s">
        <v>58</v>
      </c>
      <c r="D20" s="17">
        <v>3</v>
      </c>
      <c r="E20" s="17" t="s">
        <v>6</v>
      </c>
      <c r="F20" s="17">
        <v>1902.84</v>
      </c>
      <c r="G20" s="17" t="s">
        <v>238</v>
      </c>
      <c r="H20" s="16" t="s">
        <v>23</v>
      </c>
    </row>
    <row r="21" spans="1:8" ht="33" x14ac:dyDescent="0.25">
      <c r="A21" s="107" t="s">
        <v>282</v>
      </c>
      <c r="B21" s="103" t="s">
        <v>3</v>
      </c>
      <c r="C21" s="32" t="s">
        <v>59</v>
      </c>
      <c r="D21" s="17"/>
      <c r="E21" s="17" t="s">
        <v>14</v>
      </c>
      <c r="F21" s="17">
        <f>328.19+372.1</f>
        <v>700.29</v>
      </c>
      <c r="G21" s="17" t="s">
        <v>239</v>
      </c>
      <c r="H21" s="16" t="s">
        <v>24</v>
      </c>
    </row>
    <row r="22" spans="1:8" ht="33" x14ac:dyDescent="0.25">
      <c r="A22" s="107" t="s">
        <v>283</v>
      </c>
      <c r="B22" s="103" t="s">
        <v>3</v>
      </c>
      <c r="C22" s="32" t="s">
        <v>60</v>
      </c>
      <c r="D22" s="17"/>
      <c r="E22" s="17" t="s">
        <v>8</v>
      </c>
      <c r="F22" s="17">
        <v>785.79</v>
      </c>
      <c r="G22" s="17" t="s">
        <v>240</v>
      </c>
      <c r="H22" s="16" t="s">
        <v>24</v>
      </c>
    </row>
    <row r="23" spans="1:8" ht="33" x14ac:dyDescent="0.25">
      <c r="A23" s="107" t="s">
        <v>284</v>
      </c>
      <c r="B23" s="103" t="s">
        <v>3</v>
      </c>
      <c r="C23" s="32" t="s">
        <v>61</v>
      </c>
      <c r="D23" s="17">
        <v>3</v>
      </c>
      <c r="E23" s="17" t="s">
        <v>37</v>
      </c>
      <c r="F23" s="17">
        <f>106.1+150.87</f>
        <v>256.97000000000003</v>
      </c>
      <c r="G23" s="17" t="s">
        <v>236</v>
      </c>
      <c r="H23" s="16" t="s">
        <v>23</v>
      </c>
    </row>
    <row r="24" spans="1:8" ht="33" x14ac:dyDescent="0.25">
      <c r="A24" s="107" t="s">
        <v>285</v>
      </c>
      <c r="B24" s="103" t="s">
        <v>3</v>
      </c>
      <c r="C24" s="32" t="s">
        <v>241</v>
      </c>
      <c r="D24" s="17"/>
      <c r="E24" s="17" t="s">
        <v>9</v>
      </c>
      <c r="F24" s="17">
        <f>153.96+386.83</f>
        <v>540.79</v>
      </c>
      <c r="G24" s="17"/>
      <c r="H24" s="16" t="s">
        <v>24</v>
      </c>
    </row>
    <row r="25" spans="1:8" ht="33" x14ac:dyDescent="0.25">
      <c r="A25" s="107" t="s">
        <v>286</v>
      </c>
      <c r="B25" s="104" t="s">
        <v>3</v>
      </c>
      <c r="C25" s="119" t="s">
        <v>219</v>
      </c>
      <c r="D25" s="89">
        <v>11</v>
      </c>
      <c r="E25" s="89" t="s">
        <v>36</v>
      </c>
      <c r="F25" s="89">
        <f>297.54+362.13+592.37+91.24+519.25+153.99+86.53+23.27</f>
        <v>2126.3200000000002</v>
      </c>
      <c r="G25" s="89" t="s">
        <v>236</v>
      </c>
      <c r="H25" s="90" t="s">
        <v>24</v>
      </c>
    </row>
    <row r="26" spans="1:8" ht="16.5" x14ac:dyDescent="0.25">
      <c r="A26" s="107" t="s">
        <v>287</v>
      </c>
      <c r="B26" s="103" t="s">
        <v>3</v>
      </c>
      <c r="C26" s="32" t="s">
        <v>242</v>
      </c>
      <c r="D26" s="17"/>
      <c r="E26" s="17">
        <v>487</v>
      </c>
      <c r="F26" s="17">
        <f>130.83+1131.29+109.09</f>
        <v>1371.2099999999998</v>
      </c>
      <c r="G26" s="17" t="s">
        <v>243</v>
      </c>
      <c r="H26" s="16" t="s">
        <v>24</v>
      </c>
    </row>
    <row r="27" spans="1:8" ht="33" x14ac:dyDescent="0.25">
      <c r="A27" s="107" t="s">
        <v>288</v>
      </c>
      <c r="B27" s="103" t="s">
        <v>3</v>
      </c>
      <c r="C27" s="32" t="s">
        <v>63</v>
      </c>
      <c r="D27" s="17">
        <v>2</v>
      </c>
      <c r="E27" s="17" t="s">
        <v>44</v>
      </c>
      <c r="F27" s="17">
        <f>571.68+384.99</f>
        <v>956.67</v>
      </c>
      <c r="G27" s="17" t="s">
        <v>236</v>
      </c>
      <c r="H27" s="16" t="s">
        <v>24</v>
      </c>
    </row>
    <row r="28" spans="1:8" ht="49.5" x14ac:dyDescent="0.25">
      <c r="A28" s="107" t="s">
        <v>289</v>
      </c>
      <c r="B28" s="96" t="s">
        <v>3</v>
      </c>
      <c r="C28" s="31" t="s">
        <v>71</v>
      </c>
      <c r="D28" s="10"/>
      <c r="E28" s="10">
        <v>1619</v>
      </c>
      <c r="F28" s="10">
        <v>374.93</v>
      </c>
      <c r="G28" s="10" t="s">
        <v>244</v>
      </c>
      <c r="H28" s="15" t="s">
        <v>24</v>
      </c>
    </row>
    <row r="29" spans="1:8" ht="16.5" x14ac:dyDescent="0.25">
      <c r="A29" s="107" t="s">
        <v>290</v>
      </c>
      <c r="B29" s="96" t="s">
        <v>3</v>
      </c>
      <c r="C29" s="31" t="s">
        <v>72</v>
      </c>
      <c r="D29" s="10"/>
      <c r="E29" s="10">
        <v>1619</v>
      </c>
      <c r="F29" s="10">
        <v>86.79</v>
      </c>
      <c r="G29" s="10"/>
      <c r="H29" s="15" t="s">
        <v>24</v>
      </c>
    </row>
    <row r="30" spans="1:8" ht="16.5" x14ac:dyDescent="0.25">
      <c r="A30" s="107" t="s">
        <v>291</v>
      </c>
      <c r="B30" s="96" t="s">
        <v>3</v>
      </c>
      <c r="C30" s="31" t="s">
        <v>73</v>
      </c>
      <c r="D30" s="10"/>
      <c r="E30" s="10">
        <v>1619</v>
      </c>
      <c r="F30" s="10">
        <v>66.7</v>
      </c>
      <c r="G30" s="10"/>
      <c r="H30" s="15" t="s">
        <v>24</v>
      </c>
    </row>
    <row r="31" spans="1:8" ht="33" x14ac:dyDescent="0.25">
      <c r="A31" s="107" t="s">
        <v>292</v>
      </c>
      <c r="B31" s="96" t="s">
        <v>259</v>
      </c>
      <c r="C31" s="31" t="s">
        <v>34</v>
      </c>
      <c r="D31" s="10"/>
      <c r="E31" s="10" t="s">
        <v>47</v>
      </c>
      <c r="F31" s="10">
        <f>968.96+1604.14+297.75+104.9+123.6+539.27+542.65+119.89+105.42+173.41+420.08+618.3</f>
        <v>5618.3700000000008</v>
      </c>
      <c r="G31" s="10"/>
      <c r="H31" s="15" t="s">
        <v>23</v>
      </c>
    </row>
    <row r="32" spans="1:8" ht="33" x14ac:dyDescent="0.25">
      <c r="A32" s="107" t="s">
        <v>293</v>
      </c>
      <c r="B32" s="96" t="s">
        <v>259</v>
      </c>
      <c r="C32" s="31" t="s">
        <v>64</v>
      </c>
      <c r="D32" s="10"/>
      <c r="E32" s="10" t="s">
        <v>33</v>
      </c>
      <c r="F32" s="10">
        <f>97.29+249.77+382.69+138.83+172.73+141.6+70.63+116.04+174.56+90.4+140.93+207.83+185.73+303.95</f>
        <v>2472.9799999999996</v>
      </c>
      <c r="G32" s="10" t="s">
        <v>245</v>
      </c>
      <c r="H32" s="15" t="s">
        <v>24</v>
      </c>
    </row>
    <row r="33" spans="1:8" ht="33" x14ac:dyDescent="0.25">
      <c r="A33" s="107" t="s">
        <v>294</v>
      </c>
      <c r="B33" s="96" t="s">
        <v>259</v>
      </c>
      <c r="C33" s="31" t="s">
        <v>65</v>
      </c>
      <c r="D33" s="10"/>
      <c r="E33" s="10" t="s">
        <v>31</v>
      </c>
      <c r="F33" s="10">
        <f>127.41+155.63+78.6+96.57+36.48+160.76+60.69+122.47+10.9+0.53+64.73+134.09+358.88+61.73+57.84+73.1+156.77</f>
        <v>1757.18</v>
      </c>
      <c r="G33" s="10" t="s">
        <v>245</v>
      </c>
      <c r="H33" s="15" t="s">
        <v>23</v>
      </c>
    </row>
    <row r="34" spans="1:8" ht="33" x14ac:dyDescent="0.25">
      <c r="A34" s="107" t="s">
        <v>295</v>
      </c>
      <c r="B34" s="96" t="s">
        <v>259</v>
      </c>
      <c r="C34" s="31" t="s">
        <v>66</v>
      </c>
      <c r="D34" s="10"/>
      <c r="E34" s="10" t="s">
        <v>46</v>
      </c>
      <c r="F34" s="10">
        <f>198.1+206.89+127.58+55.03+126.38+192.61+25.13+144.52+34.59+37.63</f>
        <v>1148.46</v>
      </c>
      <c r="G34" s="10"/>
      <c r="H34" s="15" t="s">
        <v>24</v>
      </c>
    </row>
    <row r="35" spans="1:8" ht="33" x14ac:dyDescent="0.25">
      <c r="A35" s="107" t="s">
        <v>296</v>
      </c>
      <c r="B35" s="96" t="s">
        <v>259</v>
      </c>
      <c r="C35" s="31" t="s">
        <v>45</v>
      </c>
      <c r="D35" s="10"/>
      <c r="E35" s="10" t="s">
        <v>32</v>
      </c>
      <c r="F35" s="10">
        <f>15.5+554.37+232.74+341.97+2144.77</f>
        <v>3289.35</v>
      </c>
      <c r="G35" s="10"/>
      <c r="H35" s="15" t="s">
        <v>24</v>
      </c>
    </row>
    <row r="36" spans="1:8" ht="16.5" x14ac:dyDescent="0.25">
      <c r="A36" s="107" t="s">
        <v>297</v>
      </c>
      <c r="B36" s="96" t="s">
        <v>3</v>
      </c>
      <c r="C36" s="31" t="s">
        <v>67</v>
      </c>
      <c r="D36" s="10">
        <v>17</v>
      </c>
      <c r="E36" s="10" t="s">
        <v>18</v>
      </c>
      <c r="F36" s="10">
        <f>62.66+528.71</f>
        <v>591.37</v>
      </c>
      <c r="G36" s="10"/>
      <c r="H36" s="15" t="s">
        <v>23</v>
      </c>
    </row>
    <row r="37" spans="1:8" ht="33" x14ac:dyDescent="0.25">
      <c r="A37" s="107" t="s">
        <v>298</v>
      </c>
      <c r="B37" s="96" t="s">
        <v>3</v>
      </c>
      <c r="C37" s="31" t="s">
        <v>67</v>
      </c>
      <c r="D37" s="10">
        <v>19</v>
      </c>
      <c r="E37" s="10" t="s">
        <v>19</v>
      </c>
      <c r="F37" s="10">
        <v>109.21</v>
      </c>
      <c r="G37" s="10" t="s">
        <v>246</v>
      </c>
      <c r="H37" s="15" t="s">
        <v>24</v>
      </c>
    </row>
    <row r="38" spans="1:8" ht="33" x14ac:dyDescent="0.25">
      <c r="A38" s="107" t="s">
        <v>299</v>
      </c>
      <c r="B38" s="96" t="s">
        <v>10</v>
      </c>
      <c r="C38" s="31" t="s">
        <v>68</v>
      </c>
      <c r="D38" s="10"/>
      <c r="E38" s="10" t="s">
        <v>30</v>
      </c>
      <c r="F38" s="10">
        <f>28.9+65.62+180.93+33.02+97.12+57.77</f>
        <v>463.36</v>
      </c>
      <c r="G38" s="10" t="s">
        <v>246</v>
      </c>
      <c r="H38" s="15" t="s">
        <v>24</v>
      </c>
    </row>
    <row r="39" spans="1:8" ht="33" x14ac:dyDescent="0.25">
      <c r="A39" s="107" t="s">
        <v>300</v>
      </c>
      <c r="B39" s="96" t="s">
        <v>10</v>
      </c>
      <c r="C39" s="31" t="s">
        <v>205</v>
      </c>
      <c r="D39" s="10"/>
      <c r="E39" s="10" t="s">
        <v>247</v>
      </c>
      <c r="F39" s="10">
        <f>529.1+590.54+147.84+161.18+24.06+38.77+40.83+29.6+31.59+32.95</f>
        <v>1626.4599999999996</v>
      </c>
      <c r="G39" s="10" t="s">
        <v>248</v>
      </c>
      <c r="H39" s="15" t="s">
        <v>23</v>
      </c>
    </row>
    <row r="40" spans="1:8" ht="49.5" x14ac:dyDescent="0.25">
      <c r="A40" s="107" t="s">
        <v>301</v>
      </c>
      <c r="B40" s="96" t="s">
        <v>10</v>
      </c>
      <c r="C40" s="31" t="s">
        <v>249</v>
      </c>
      <c r="D40" s="10"/>
      <c r="E40" s="10" t="s">
        <v>100</v>
      </c>
      <c r="F40" s="10">
        <v>1824.68</v>
      </c>
      <c r="G40" s="10" t="s">
        <v>250</v>
      </c>
      <c r="H40" s="15" t="s">
        <v>23</v>
      </c>
    </row>
    <row r="41" spans="1:8" ht="33" x14ac:dyDescent="0.25">
      <c r="A41" s="107" t="s">
        <v>302</v>
      </c>
      <c r="B41" s="96" t="s">
        <v>10</v>
      </c>
      <c r="C41" s="31" t="s">
        <v>251</v>
      </c>
      <c r="D41" s="10"/>
      <c r="E41" s="10" t="s">
        <v>252</v>
      </c>
      <c r="F41" s="10">
        <f>1712.38+969+418.66+448.84+222.47+98.1</f>
        <v>3869.45</v>
      </c>
      <c r="G41" s="10" t="s">
        <v>23</v>
      </c>
      <c r="H41" s="15" t="s">
        <v>23</v>
      </c>
    </row>
    <row r="42" spans="1:8" ht="33" x14ac:dyDescent="0.25">
      <c r="A42" s="107" t="s">
        <v>303</v>
      </c>
      <c r="B42" s="96" t="s">
        <v>10</v>
      </c>
      <c r="C42" s="31" t="s">
        <v>28</v>
      </c>
      <c r="D42" s="10"/>
      <c r="E42" s="10">
        <v>1616</v>
      </c>
      <c r="F42" s="10">
        <v>520.21</v>
      </c>
      <c r="G42" s="10" t="s">
        <v>23</v>
      </c>
      <c r="H42" s="15" t="s">
        <v>24</v>
      </c>
    </row>
    <row r="43" spans="1:8" ht="33" x14ac:dyDescent="0.25">
      <c r="A43" s="107" t="s">
        <v>304</v>
      </c>
      <c r="B43" s="96" t="s">
        <v>10</v>
      </c>
      <c r="C43" s="31" t="s">
        <v>69</v>
      </c>
      <c r="D43" s="10"/>
      <c r="E43" s="10" t="s">
        <v>29</v>
      </c>
      <c r="F43" s="10">
        <f>73.66+15.54+55.13+20.06</f>
        <v>164.39</v>
      </c>
      <c r="G43" s="10" t="s">
        <v>24</v>
      </c>
      <c r="H43" s="15" t="s">
        <v>23</v>
      </c>
    </row>
    <row r="44" spans="1:8" ht="33" x14ac:dyDescent="0.25">
      <c r="A44" s="107" t="s">
        <v>305</v>
      </c>
      <c r="B44" s="96" t="s">
        <v>10</v>
      </c>
      <c r="C44" s="31" t="s">
        <v>223</v>
      </c>
      <c r="D44" s="10"/>
      <c r="E44" s="10">
        <v>1473</v>
      </c>
      <c r="F44" s="10">
        <f>50.33+49.58+118.73+128.93+27.77+121.53+14.96+33.05</f>
        <v>544.88</v>
      </c>
      <c r="G44" s="10" t="s">
        <v>253</v>
      </c>
      <c r="H44" s="15" t="s">
        <v>23</v>
      </c>
    </row>
    <row r="45" spans="1:8" ht="66" x14ac:dyDescent="0.25">
      <c r="A45" s="107" t="s">
        <v>306</v>
      </c>
      <c r="B45" s="103" t="s">
        <v>3</v>
      </c>
      <c r="C45" s="32" t="s">
        <v>275</v>
      </c>
      <c r="D45" s="17"/>
      <c r="E45" s="17" t="s">
        <v>27</v>
      </c>
      <c r="F45" s="17">
        <v>1176</v>
      </c>
      <c r="G45" s="17" t="s">
        <v>23</v>
      </c>
      <c r="H45" s="16" t="s">
        <v>254</v>
      </c>
    </row>
    <row r="46" spans="1:8" ht="33" x14ac:dyDescent="0.25">
      <c r="A46" s="107" t="s">
        <v>307</v>
      </c>
      <c r="B46" s="103" t="s">
        <v>10</v>
      </c>
      <c r="C46" s="32" t="s">
        <v>54</v>
      </c>
      <c r="D46" s="17"/>
      <c r="E46" s="17" t="s">
        <v>25</v>
      </c>
      <c r="F46" s="17">
        <v>1523.51</v>
      </c>
      <c r="G46" s="17" t="s">
        <v>23</v>
      </c>
      <c r="H46" s="16" t="s">
        <v>23</v>
      </c>
    </row>
    <row r="47" spans="1:8" ht="33" x14ac:dyDescent="0.25">
      <c r="A47" s="107" t="s">
        <v>308</v>
      </c>
      <c r="B47" s="103" t="s">
        <v>10</v>
      </c>
      <c r="C47" s="32" t="s">
        <v>53</v>
      </c>
      <c r="D47" s="17"/>
      <c r="E47" s="17" t="s">
        <v>9</v>
      </c>
      <c r="F47" s="17">
        <v>1517.93</v>
      </c>
      <c r="G47" s="17" t="s">
        <v>23</v>
      </c>
      <c r="H47" s="16" t="s">
        <v>24</v>
      </c>
    </row>
    <row r="48" spans="1:8" ht="49.5" x14ac:dyDescent="0.25">
      <c r="A48" s="107" t="s">
        <v>309</v>
      </c>
      <c r="B48" s="103" t="s">
        <v>10</v>
      </c>
      <c r="C48" s="32" t="s">
        <v>38</v>
      </c>
      <c r="D48" s="17"/>
      <c r="E48" s="17">
        <v>685</v>
      </c>
      <c r="F48" s="17">
        <f>41.78+198.92</f>
        <v>240.7</v>
      </c>
      <c r="G48" s="17" t="s">
        <v>23</v>
      </c>
      <c r="H48" s="16" t="s">
        <v>257</v>
      </c>
    </row>
    <row r="49" spans="1:8" ht="33" x14ac:dyDescent="0.25">
      <c r="A49" s="107" t="s">
        <v>310</v>
      </c>
      <c r="B49" s="103" t="s">
        <v>10</v>
      </c>
      <c r="C49" s="32" t="s">
        <v>26</v>
      </c>
      <c r="D49" s="17"/>
      <c r="E49" s="17" t="s">
        <v>255</v>
      </c>
      <c r="F49" s="17">
        <f>44+44.51+52.73+28.15+436.77+167.34+78.47</f>
        <v>851.97</v>
      </c>
      <c r="G49" s="17" t="s">
        <v>256</v>
      </c>
      <c r="H49" s="16" t="s">
        <v>24</v>
      </c>
    </row>
    <row r="50" spans="1:8" ht="33" x14ac:dyDescent="0.25">
      <c r="A50" s="107" t="s">
        <v>311</v>
      </c>
      <c r="B50" s="103" t="s">
        <v>10</v>
      </c>
      <c r="C50" s="32" t="s">
        <v>70</v>
      </c>
      <c r="D50" s="17"/>
      <c r="E50" s="17">
        <v>1048</v>
      </c>
      <c r="F50" s="17">
        <v>342.96</v>
      </c>
      <c r="G50" s="17" t="s">
        <v>23</v>
      </c>
      <c r="H50" s="16" t="s">
        <v>23</v>
      </c>
    </row>
    <row r="51" spans="1:8" ht="33" x14ac:dyDescent="0.25">
      <c r="A51" s="107" t="s">
        <v>312</v>
      </c>
      <c r="B51" s="103" t="s">
        <v>10</v>
      </c>
      <c r="C51" s="32" t="s">
        <v>145</v>
      </c>
      <c r="D51" s="17"/>
      <c r="E51" s="17">
        <v>821</v>
      </c>
      <c r="F51" s="17">
        <v>1010.38</v>
      </c>
      <c r="G51" s="17"/>
      <c r="H51" s="16" t="s">
        <v>24</v>
      </c>
    </row>
    <row r="52" spans="1:8" ht="33" x14ac:dyDescent="0.25">
      <c r="A52" s="107" t="s">
        <v>313</v>
      </c>
      <c r="B52" s="103" t="s">
        <v>3</v>
      </c>
      <c r="C52" s="32" t="s">
        <v>226</v>
      </c>
      <c r="D52" s="17"/>
      <c r="E52" s="17" t="s">
        <v>43</v>
      </c>
      <c r="F52" s="17">
        <f>226.04+883.55+3150.89</f>
        <v>4260.4799999999996</v>
      </c>
      <c r="G52" s="17"/>
      <c r="H52" s="16" t="s">
        <v>24</v>
      </c>
    </row>
    <row r="53" spans="1:8" ht="16.5" x14ac:dyDescent="0.25">
      <c r="A53" s="107" t="s">
        <v>314</v>
      </c>
      <c r="B53" s="103" t="s">
        <v>3</v>
      </c>
      <c r="C53" s="32" t="s">
        <v>74</v>
      </c>
      <c r="D53" s="17"/>
      <c r="E53" s="17">
        <v>1201</v>
      </c>
      <c r="F53" s="17">
        <f>115.65+98.76+145.35+40.14+50.11</f>
        <v>450.01</v>
      </c>
      <c r="G53" s="17"/>
      <c r="H53" s="16" t="s">
        <v>24</v>
      </c>
    </row>
    <row r="54" spans="1:8" ht="17.25" thickBot="1" x14ac:dyDescent="0.3">
      <c r="A54" s="123" t="s">
        <v>315</v>
      </c>
      <c r="B54" s="105" t="s">
        <v>3</v>
      </c>
      <c r="C54" s="120" t="s">
        <v>62</v>
      </c>
      <c r="D54" s="91"/>
      <c r="E54" s="91" t="s">
        <v>75</v>
      </c>
      <c r="F54" s="91">
        <f>61.63+91.97+13.82+77.95</f>
        <v>245.37</v>
      </c>
      <c r="G54" s="91"/>
      <c r="H54" s="92" t="s">
        <v>24</v>
      </c>
    </row>
    <row r="55" spans="1:8" ht="17.25" thickBot="1" x14ac:dyDescent="0.3">
      <c r="A55" s="124" t="s">
        <v>316</v>
      </c>
      <c r="B55" s="139" t="s">
        <v>143</v>
      </c>
      <c r="C55" s="140"/>
      <c r="D55" s="140"/>
      <c r="E55" s="141"/>
      <c r="F55" s="142">
        <f>SUM(F3:F54)</f>
        <v>71631</v>
      </c>
      <c r="G55" s="143"/>
      <c r="H55" s="144"/>
    </row>
  </sheetData>
  <mergeCells count="3">
    <mergeCell ref="B1:G1"/>
    <mergeCell ref="B55:E55"/>
    <mergeCell ref="F55:H5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23"/>
  <sheetViews>
    <sheetView view="pageLayout" topLeftCell="B19" zoomScaleNormal="100" workbookViewId="0">
      <selection activeCell="H9" sqref="H9"/>
    </sheetView>
  </sheetViews>
  <sheetFormatPr defaultRowHeight="15" x14ac:dyDescent="0.25"/>
  <cols>
    <col min="1" max="1" width="5.140625" customWidth="1"/>
    <col min="2" max="2" width="13.5703125" style="2" customWidth="1"/>
    <col min="3" max="3" width="11.28515625" style="2" customWidth="1"/>
    <col min="4" max="4" width="14.28515625" style="2" customWidth="1"/>
    <col min="5" max="5" width="65.7109375" style="2" customWidth="1"/>
    <col min="6" max="6" width="17.140625" style="78" customWidth="1"/>
    <col min="7" max="7" width="24.42578125" customWidth="1"/>
  </cols>
  <sheetData>
    <row r="1" spans="1:9" ht="49.5" customHeight="1" thickBot="1" x14ac:dyDescent="0.3">
      <c r="A1" s="145" t="s">
        <v>276</v>
      </c>
      <c r="B1" s="145"/>
      <c r="C1" s="145"/>
      <c r="D1" s="145"/>
      <c r="E1" s="145"/>
      <c r="F1" s="110" t="s">
        <v>146</v>
      </c>
      <c r="G1" s="1"/>
      <c r="H1" s="1"/>
    </row>
    <row r="2" spans="1:9" ht="53.25" customHeight="1" thickBot="1" x14ac:dyDescent="0.3">
      <c r="A2" s="11" t="s">
        <v>127</v>
      </c>
      <c r="B2" s="12" t="s">
        <v>147</v>
      </c>
      <c r="C2" s="22" t="s">
        <v>144</v>
      </c>
      <c r="D2" s="22" t="s">
        <v>149</v>
      </c>
      <c r="E2" s="94" t="s">
        <v>148</v>
      </c>
      <c r="F2" s="14" t="s">
        <v>258</v>
      </c>
      <c r="G2" s="1"/>
      <c r="H2" s="1"/>
    </row>
    <row r="3" spans="1:9" ht="20.25" customHeight="1" x14ac:dyDescent="0.25">
      <c r="A3" s="146" t="s">
        <v>277</v>
      </c>
      <c r="B3" s="147"/>
      <c r="C3" s="147"/>
      <c r="D3" s="147"/>
      <c r="E3" s="147"/>
      <c r="F3" s="148"/>
    </row>
    <row r="4" spans="1:9" ht="30.75" customHeight="1" x14ac:dyDescent="0.25">
      <c r="A4" s="81">
        <v>1</v>
      </c>
      <c r="B4" s="82" t="s">
        <v>260</v>
      </c>
      <c r="C4" s="95" t="s">
        <v>76</v>
      </c>
      <c r="D4" s="82">
        <f>829.17+294.3</f>
        <v>1123.47</v>
      </c>
      <c r="E4" s="108" t="s">
        <v>95</v>
      </c>
      <c r="F4" s="97" t="s">
        <v>24</v>
      </c>
      <c r="G4" s="4"/>
      <c r="H4" s="1"/>
    </row>
    <row r="5" spans="1:9" ht="30.75" customHeight="1" x14ac:dyDescent="0.25">
      <c r="A5" s="74">
        <v>2</v>
      </c>
      <c r="B5" s="10" t="s">
        <v>260</v>
      </c>
      <c r="C5" s="93" t="s">
        <v>96</v>
      </c>
      <c r="D5" s="10">
        <f>651.47+427.53+313.01+164.64+68.26+1275.69+99.59+153.58+38.21</f>
        <v>3191.9800000000005</v>
      </c>
      <c r="E5" s="109" t="s">
        <v>95</v>
      </c>
      <c r="F5" s="98" t="s">
        <v>23</v>
      </c>
      <c r="G5" s="4"/>
      <c r="H5" s="1"/>
    </row>
    <row r="6" spans="1:9" ht="30.75" customHeight="1" x14ac:dyDescent="0.25">
      <c r="A6" s="74">
        <v>3</v>
      </c>
      <c r="B6" s="10" t="s">
        <v>77</v>
      </c>
      <c r="C6" s="93" t="s">
        <v>261</v>
      </c>
      <c r="D6" s="10">
        <v>58.38</v>
      </c>
      <c r="E6" s="109" t="s">
        <v>262</v>
      </c>
      <c r="F6" s="10" t="s">
        <v>24</v>
      </c>
      <c r="G6" s="1"/>
      <c r="H6" s="1"/>
    </row>
    <row r="7" spans="1:9" ht="30.75" customHeight="1" x14ac:dyDescent="0.25">
      <c r="A7" s="74">
        <v>4</v>
      </c>
      <c r="B7" s="10" t="s">
        <v>78</v>
      </c>
      <c r="C7" s="93" t="s">
        <v>263</v>
      </c>
      <c r="D7" s="10">
        <v>713.56</v>
      </c>
      <c r="E7" s="109" t="s">
        <v>264</v>
      </c>
      <c r="F7" s="98" t="s">
        <v>24</v>
      </c>
      <c r="G7" s="5"/>
      <c r="H7" s="5"/>
      <c r="I7" s="3"/>
    </row>
    <row r="8" spans="1:9" ht="30.75" customHeight="1" x14ac:dyDescent="0.25">
      <c r="A8" s="74">
        <v>5</v>
      </c>
      <c r="B8" s="10" t="s">
        <v>15</v>
      </c>
      <c r="C8" s="93" t="s">
        <v>80</v>
      </c>
      <c r="D8" s="10">
        <v>253.06</v>
      </c>
      <c r="E8" s="109" t="s">
        <v>79</v>
      </c>
      <c r="F8" s="98" t="s">
        <v>23</v>
      </c>
      <c r="G8" s="5"/>
      <c r="H8" s="5"/>
      <c r="I8" s="3"/>
    </row>
    <row r="9" spans="1:9" ht="30.75" customHeight="1" x14ac:dyDescent="0.25">
      <c r="A9" s="74">
        <v>6</v>
      </c>
      <c r="B9" s="10" t="s">
        <v>81</v>
      </c>
      <c r="C9" s="93" t="s">
        <v>83</v>
      </c>
      <c r="D9" s="10">
        <f>562.88+617.41</f>
        <v>1180.29</v>
      </c>
      <c r="E9" s="109" t="s">
        <v>82</v>
      </c>
      <c r="F9" s="98" t="s">
        <v>24</v>
      </c>
      <c r="G9" s="6"/>
      <c r="H9" s="5"/>
      <c r="I9" s="3"/>
    </row>
    <row r="10" spans="1:9" ht="30.75" customHeight="1" x14ac:dyDescent="0.25">
      <c r="A10" s="74">
        <v>7</v>
      </c>
      <c r="B10" s="10" t="s">
        <v>84</v>
      </c>
      <c r="C10" s="93" t="s">
        <v>86</v>
      </c>
      <c r="D10" s="10">
        <f>373.21+627.66+195.14+3.79</f>
        <v>1199.7999999999997</v>
      </c>
      <c r="E10" s="109" t="s">
        <v>85</v>
      </c>
      <c r="F10" s="98" t="s">
        <v>24</v>
      </c>
      <c r="G10" s="7"/>
      <c r="H10" s="5"/>
      <c r="I10" s="3"/>
    </row>
    <row r="11" spans="1:9" ht="30.75" customHeight="1" x14ac:dyDescent="0.25">
      <c r="A11" s="74">
        <v>8</v>
      </c>
      <c r="B11" s="10" t="s">
        <v>87</v>
      </c>
      <c r="C11" s="93" t="s">
        <v>265</v>
      </c>
      <c r="D11" s="10">
        <v>1947.12</v>
      </c>
      <c r="E11" s="109" t="s">
        <v>266</v>
      </c>
      <c r="F11" s="98" t="s">
        <v>24</v>
      </c>
      <c r="G11" s="6"/>
      <c r="H11" s="5"/>
      <c r="I11" s="3"/>
    </row>
    <row r="12" spans="1:9" ht="30.75" customHeight="1" x14ac:dyDescent="0.25">
      <c r="A12" s="74">
        <v>9</v>
      </c>
      <c r="B12" s="10" t="s">
        <v>88</v>
      </c>
      <c r="C12" s="93" t="s">
        <v>90</v>
      </c>
      <c r="D12" s="10">
        <v>98.51</v>
      </c>
      <c r="E12" s="109" t="s">
        <v>89</v>
      </c>
      <c r="F12" s="99" t="s">
        <v>24</v>
      </c>
      <c r="G12" s="8"/>
      <c r="H12" s="5"/>
      <c r="I12" s="3"/>
    </row>
    <row r="13" spans="1:9" ht="30.75" customHeight="1" x14ac:dyDescent="0.25">
      <c r="A13" s="74">
        <v>10</v>
      </c>
      <c r="B13" s="10" t="s">
        <v>16</v>
      </c>
      <c r="C13" s="93" t="s">
        <v>267</v>
      </c>
      <c r="D13" s="10">
        <f>1727.17</f>
        <v>1727.17</v>
      </c>
      <c r="E13" s="109" t="s">
        <v>268</v>
      </c>
      <c r="F13" s="98" t="s">
        <v>24</v>
      </c>
      <c r="G13" s="5"/>
      <c r="H13" s="5"/>
      <c r="I13" s="3"/>
    </row>
    <row r="14" spans="1:9" ht="30.75" customHeight="1" x14ac:dyDescent="0.25">
      <c r="A14" s="74">
        <v>11</v>
      </c>
      <c r="B14" s="10" t="s">
        <v>91</v>
      </c>
      <c r="C14" s="10" t="s">
        <v>97</v>
      </c>
      <c r="D14" s="10">
        <f>3818.35+751.84</f>
        <v>4570.1899999999996</v>
      </c>
      <c r="E14" s="109" t="s">
        <v>269</v>
      </c>
      <c r="F14" s="98" t="s">
        <v>24</v>
      </c>
      <c r="G14" s="1"/>
    </row>
    <row r="15" spans="1:9" ht="30.75" customHeight="1" x14ac:dyDescent="0.25">
      <c r="A15" s="74">
        <v>12</v>
      </c>
      <c r="B15" s="10" t="s">
        <v>92</v>
      </c>
      <c r="C15" s="10" t="s">
        <v>94</v>
      </c>
      <c r="D15" s="10">
        <v>1710.3</v>
      </c>
      <c r="E15" s="109" t="s">
        <v>93</v>
      </c>
      <c r="F15" s="98" t="s">
        <v>24</v>
      </c>
      <c r="G15" s="1"/>
    </row>
    <row r="16" spans="1:9" ht="30.75" customHeight="1" x14ac:dyDescent="0.25">
      <c r="A16" s="74">
        <v>13</v>
      </c>
      <c r="B16" s="10" t="s">
        <v>270</v>
      </c>
      <c r="C16" s="10" t="s">
        <v>98</v>
      </c>
      <c r="D16" s="10">
        <f>602.32+68.21+316.46</f>
        <v>986.99</v>
      </c>
      <c r="E16" s="109" t="s">
        <v>95</v>
      </c>
      <c r="F16" s="98" t="s">
        <v>23</v>
      </c>
      <c r="G16" s="1"/>
    </row>
    <row r="17" spans="1:7" ht="30.75" customHeight="1" x14ac:dyDescent="0.25">
      <c r="A17" s="74">
        <v>14</v>
      </c>
      <c r="B17" s="10" t="s">
        <v>2</v>
      </c>
      <c r="C17" s="10" t="s">
        <v>17</v>
      </c>
      <c r="D17" s="10">
        <f>149.75+33.93+9.34+100.14</f>
        <v>293.16000000000003</v>
      </c>
      <c r="E17" s="109" t="s">
        <v>22</v>
      </c>
      <c r="F17" s="98" t="s">
        <v>24</v>
      </c>
      <c r="G17" s="1"/>
    </row>
    <row r="18" spans="1:7" ht="20.25" customHeight="1" x14ac:dyDescent="0.25">
      <c r="A18" s="152" t="s">
        <v>191</v>
      </c>
      <c r="B18" s="153"/>
      <c r="C18" s="153"/>
      <c r="D18" s="153"/>
      <c r="E18" s="153"/>
      <c r="F18" s="154"/>
    </row>
    <row r="19" spans="1:7" ht="30.75" customHeight="1" x14ac:dyDescent="0.25">
      <c r="A19" s="74">
        <v>15</v>
      </c>
      <c r="B19" s="10" t="s">
        <v>78</v>
      </c>
      <c r="C19" s="10">
        <v>384</v>
      </c>
      <c r="D19" s="10">
        <v>5</v>
      </c>
      <c r="E19" s="155" t="s">
        <v>317</v>
      </c>
      <c r="F19" s="156"/>
    </row>
    <row r="20" spans="1:7" ht="30.75" customHeight="1" x14ac:dyDescent="0.25">
      <c r="A20" s="74">
        <v>16</v>
      </c>
      <c r="B20" s="10" t="s">
        <v>78</v>
      </c>
      <c r="C20" s="10">
        <v>7</v>
      </c>
      <c r="D20" s="10">
        <v>5</v>
      </c>
      <c r="E20" s="155" t="s">
        <v>320</v>
      </c>
      <c r="F20" s="156"/>
    </row>
    <row r="21" spans="1:7" ht="30.75" customHeight="1" x14ac:dyDescent="0.25">
      <c r="A21" s="74">
        <v>17</v>
      </c>
      <c r="B21" s="10" t="s">
        <v>91</v>
      </c>
      <c r="C21" s="10" t="s">
        <v>271</v>
      </c>
      <c r="D21" s="10">
        <v>5</v>
      </c>
      <c r="E21" s="155" t="s">
        <v>319</v>
      </c>
      <c r="F21" s="156"/>
    </row>
    <row r="22" spans="1:7" ht="30.75" customHeight="1" thickBot="1" x14ac:dyDescent="0.3">
      <c r="A22" s="77">
        <v>18</v>
      </c>
      <c r="B22" s="72" t="s">
        <v>77</v>
      </c>
      <c r="C22" s="72" t="s">
        <v>272</v>
      </c>
      <c r="D22" s="29">
        <v>5</v>
      </c>
      <c r="E22" s="157" t="s">
        <v>318</v>
      </c>
      <c r="F22" s="158"/>
    </row>
    <row r="23" spans="1:7" ht="17.25" thickBot="1" x14ac:dyDescent="0.35">
      <c r="A23" s="149" t="s">
        <v>143</v>
      </c>
      <c r="B23" s="150"/>
      <c r="C23" s="151"/>
      <c r="D23" s="159">
        <f>SUM(D4:D17)+SUM(D19:D22)</f>
        <v>19073.98</v>
      </c>
      <c r="E23" s="160"/>
      <c r="F23" s="161"/>
    </row>
  </sheetData>
  <mergeCells count="9">
    <mergeCell ref="A1:E1"/>
    <mergeCell ref="A3:F3"/>
    <mergeCell ref="A23:C23"/>
    <mergeCell ref="A18:F18"/>
    <mergeCell ref="E19:F19"/>
    <mergeCell ref="E20:F20"/>
    <mergeCell ref="E21:F21"/>
    <mergeCell ref="E22:F22"/>
    <mergeCell ref="D23:F2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1" manualBreakCount="1">
    <brk id="6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zoomScaleNormal="100" workbookViewId="0">
      <selection activeCell="C22" sqref="C22"/>
    </sheetView>
  </sheetViews>
  <sheetFormatPr defaultRowHeight="15" x14ac:dyDescent="0.25"/>
  <cols>
    <col min="1" max="1" width="6.7109375" customWidth="1"/>
    <col min="2" max="2" width="4.28515625" customWidth="1"/>
    <col min="3" max="3" width="37" customWidth="1"/>
    <col min="4" max="4" width="24.28515625" customWidth="1"/>
    <col min="5" max="5" width="14.7109375" customWidth="1"/>
    <col min="7" max="7" width="13.7109375" customWidth="1"/>
  </cols>
  <sheetData>
    <row r="1" spans="1:5" ht="44.25" customHeight="1" thickBot="1" x14ac:dyDescent="0.35">
      <c r="A1" s="138" t="s">
        <v>193</v>
      </c>
      <c r="B1" s="138"/>
      <c r="C1" s="138"/>
      <c r="D1" s="138"/>
      <c r="E1" s="61" t="s">
        <v>150</v>
      </c>
    </row>
    <row r="2" spans="1:5" ht="35.25" customHeight="1" thickBot="1" x14ac:dyDescent="0.3">
      <c r="A2" s="11" t="s">
        <v>278</v>
      </c>
      <c r="B2" s="13" t="s">
        <v>127</v>
      </c>
      <c r="C2" s="22" t="s">
        <v>151</v>
      </c>
      <c r="D2" s="22" t="s">
        <v>144</v>
      </c>
      <c r="E2" s="14" t="s">
        <v>204</v>
      </c>
    </row>
    <row r="3" spans="1:5" ht="39.75" customHeight="1" x14ac:dyDescent="0.25">
      <c r="A3" s="169" t="s">
        <v>174</v>
      </c>
      <c r="B3" s="68" t="s">
        <v>128</v>
      </c>
      <c r="C3" s="111" t="s">
        <v>205</v>
      </c>
      <c r="D3" s="20" t="s">
        <v>206</v>
      </c>
      <c r="E3" s="69">
        <v>1626.46</v>
      </c>
    </row>
    <row r="4" spans="1:5" ht="39.75" customHeight="1" x14ac:dyDescent="0.25">
      <c r="A4" s="170"/>
      <c r="B4" s="62" t="s">
        <v>129</v>
      </c>
      <c r="C4" s="31" t="s">
        <v>99</v>
      </c>
      <c r="D4" s="10" t="s">
        <v>100</v>
      </c>
      <c r="E4" s="70">
        <v>1824.68</v>
      </c>
    </row>
    <row r="5" spans="1:5" ht="39.75" customHeight="1" thickBot="1" x14ac:dyDescent="0.3">
      <c r="A5" s="171"/>
      <c r="B5" s="80" t="s">
        <v>130</v>
      </c>
      <c r="C5" s="112" t="s">
        <v>207</v>
      </c>
      <c r="D5" s="29" t="s">
        <v>208</v>
      </c>
      <c r="E5" s="75">
        <v>3869.45</v>
      </c>
    </row>
    <row r="6" spans="1:5" ht="39.75" customHeight="1" x14ac:dyDescent="0.25">
      <c r="A6" s="169" t="s">
        <v>175</v>
      </c>
      <c r="B6" s="68" t="s">
        <v>131</v>
      </c>
      <c r="C6" s="113" t="s">
        <v>209</v>
      </c>
      <c r="D6" s="20">
        <v>1619</v>
      </c>
      <c r="E6" s="69">
        <v>374.93</v>
      </c>
    </row>
    <row r="7" spans="1:5" ht="39.75" customHeight="1" x14ac:dyDescent="0.25">
      <c r="A7" s="170"/>
      <c r="B7" s="62" t="s">
        <v>132</v>
      </c>
      <c r="C7" s="114" t="s">
        <v>210</v>
      </c>
      <c r="D7" s="10" t="s">
        <v>211</v>
      </c>
      <c r="E7" s="70">
        <v>164.39</v>
      </c>
    </row>
    <row r="8" spans="1:5" ht="39.75" customHeight="1" x14ac:dyDescent="0.25">
      <c r="A8" s="170"/>
      <c r="B8" s="62" t="s">
        <v>133</v>
      </c>
      <c r="C8" s="114" t="s">
        <v>101</v>
      </c>
      <c r="D8" s="10">
        <v>1616</v>
      </c>
      <c r="E8" s="70">
        <v>520.21</v>
      </c>
    </row>
    <row r="9" spans="1:5" ht="39.75" customHeight="1" x14ac:dyDescent="0.25">
      <c r="A9" s="170"/>
      <c r="B9" s="62" t="s">
        <v>134</v>
      </c>
      <c r="C9" s="114" t="s">
        <v>102</v>
      </c>
      <c r="D9" s="10" t="s">
        <v>212</v>
      </c>
      <c r="E9" s="70">
        <v>2064.3000000000002</v>
      </c>
    </row>
    <row r="10" spans="1:5" ht="39.75" customHeight="1" x14ac:dyDescent="0.25">
      <c r="A10" s="170"/>
      <c r="B10" s="62" t="s">
        <v>135</v>
      </c>
      <c r="C10" s="114" t="s">
        <v>213</v>
      </c>
      <c r="D10" s="10" t="s">
        <v>214</v>
      </c>
      <c r="E10" s="70">
        <v>14286.34</v>
      </c>
    </row>
    <row r="11" spans="1:5" ht="39.75" customHeight="1" x14ac:dyDescent="0.25">
      <c r="A11" s="170"/>
      <c r="B11" s="62" t="s">
        <v>136</v>
      </c>
      <c r="C11" s="114" t="s">
        <v>57</v>
      </c>
      <c r="D11" s="10" t="s">
        <v>215</v>
      </c>
      <c r="E11" s="70">
        <v>345.26</v>
      </c>
    </row>
    <row r="12" spans="1:5" ht="56.25" customHeight="1" x14ac:dyDescent="0.25">
      <c r="A12" s="170"/>
      <c r="B12" s="62" t="s">
        <v>137</v>
      </c>
      <c r="C12" s="31" t="s">
        <v>216</v>
      </c>
      <c r="D12" s="101" t="s">
        <v>217</v>
      </c>
      <c r="E12" s="70">
        <v>22501.87</v>
      </c>
    </row>
    <row r="13" spans="1:5" ht="39.75" customHeight="1" x14ac:dyDescent="0.25">
      <c r="A13" s="170"/>
      <c r="B13" s="62" t="s">
        <v>138</v>
      </c>
      <c r="C13" s="31" t="s">
        <v>60</v>
      </c>
      <c r="D13" s="10" t="s">
        <v>8</v>
      </c>
      <c r="E13" s="76">
        <v>785.79</v>
      </c>
    </row>
    <row r="14" spans="1:5" ht="16.5" x14ac:dyDescent="0.25">
      <c r="A14" s="170"/>
      <c r="B14" s="62" t="s">
        <v>139</v>
      </c>
      <c r="C14" s="31" t="s">
        <v>61</v>
      </c>
      <c r="D14" s="10" t="s">
        <v>37</v>
      </c>
      <c r="E14" s="76">
        <f>106.1+150.87</f>
        <v>256.97000000000003</v>
      </c>
    </row>
    <row r="15" spans="1:5" ht="16.5" x14ac:dyDescent="0.25">
      <c r="A15" s="170"/>
      <c r="B15" s="62" t="s">
        <v>140</v>
      </c>
      <c r="C15" s="31" t="s">
        <v>73</v>
      </c>
      <c r="D15" s="10">
        <v>1619</v>
      </c>
      <c r="E15" s="76">
        <v>153.49</v>
      </c>
    </row>
    <row r="16" spans="1:5" ht="16.5" x14ac:dyDescent="0.25">
      <c r="A16" s="170"/>
      <c r="B16" s="62" t="s">
        <v>141</v>
      </c>
      <c r="C16" s="31" t="s">
        <v>67</v>
      </c>
      <c r="D16" s="10" t="s">
        <v>218</v>
      </c>
      <c r="E16" s="76">
        <v>1163.94</v>
      </c>
    </row>
    <row r="17" spans="1:5" ht="16.5" x14ac:dyDescent="0.25">
      <c r="A17" s="170"/>
      <c r="B17" s="62" t="s">
        <v>142</v>
      </c>
      <c r="C17" s="31" t="s">
        <v>219</v>
      </c>
      <c r="D17" s="10" t="s">
        <v>36</v>
      </c>
      <c r="E17" s="76">
        <f>297.54+362.13+592.37+91.24+519.25+153.99+86.53+23.27</f>
        <v>2126.3200000000002</v>
      </c>
    </row>
    <row r="18" spans="1:5" ht="16.5" x14ac:dyDescent="0.25">
      <c r="A18" s="170"/>
      <c r="B18" s="62" t="s">
        <v>279</v>
      </c>
      <c r="C18" s="31" t="s">
        <v>63</v>
      </c>
      <c r="D18" s="10" t="s">
        <v>44</v>
      </c>
      <c r="E18" s="76">
        <f>571.68+384.99</f>
        <v>956.67</v>
      </c>
    </row>
    <row r="19" spans="1:5" ht="33.75" thickBot="1" x14ac:dyDescent="0.3">
      <c r="A19" s="172"/>
      <c r="B19" s="71" t="s">
        <v>280</v>
      </c>
      <c r="C19" s="115" t="s">
        <v>55</v>
      </c>
      <c r="D19" s="72" t="s">
        <v>220</v>
      </c>
      <c r="E19" s="73">
        <v>2774.64</v>
      </c>
    </row>
    <row r="20" spans="1:5" ht="33" x14ac:dyDescent="0.25">
      <c r="A20" s="162" t="s">
        <v>176</v>
      </c>
      <c r="B20" s="81" t="s">
        <v>281</v>
      </c>
      <c r="C20" s="116" t="s">
        <v>103</v>
      </c>
      <c r="D20" s="82" t="s">
        <v>221</v>
      </c>
      <c r="E20" s="83">
        <v>851.97</v>
      </c>
    </row>
    <row r="21" spans="1:5" ht="33" x14ac:dyDescent="0.25">
      <c r="A21" s="163"/>
      <c r="B21" s="74" t="s">
        <v>282</v>
      </c>
      <c r="C21" s="31" t="s">
        <v>104</v>
      </c>
      <c r="D21" s="10">
        <v>1048</v>
      </c>
      <c r="E21" s="70">
        <v>342.96</v>
      </c>
    </row>
    <row r="22" spans="1:5" ht="16.5" x14ac:dyDescent="0.25">
      <c r="A22" s="164"/>
      <c r="B22" s="81" t="s">
        <v>283</v>
      </c>
      <c r="C22" s="31" t="s">
        <v>105</v>
      </c>
      <c r="D22" s="10">
        <v>821</v>
      </c>
      <c r="E22" s="70">
        <v>1010.38</v>
      </c>
    </row>
    <row r="23" spans="1:5" ht="33" x14ac:dyDescent="0.25">
      <c r="A23" s="164"/>
      <c r="B23" s="74" t="s">
        <v>284</v>
      </c>
      <c r="C23" s="31" t="s">
        <v>222</v>
      </c>
      <c r="D23" s="10">
        <v>685</v>
      </c>
      <c r="E23" s="70">
        <v>240.7</v>
      </c>
    </row>
    <row r="24" spans="1:5" ht="16.5" x14ac:dyDescent="0.25">
      <c r="A24" s="164"/>
      <c r="B24" s="81" t="s">
        <v>285</v>
      </c>
      <c r="C24" s="31" t="s">
        <v>223</v>
      </c>
      <c r="D24" s="10">
        <v>1473</v>
      </c>
      <c r="E24" s="76">
        <f>50.33+49.58+118.73+128.93+27.77+121.53+14.96+33.05</f>
        <v>544.88</v>
      </c>
    </row>
    <row r="25" spans="1:5" ht="16.5" x14ac:dyDescent="0.25">
      <c r="A25" s="164"/>
      <c r="B25" s="74" t="s">
        <v>286</v>
      </c>
      <c r="C25" s="31" t="s">
        <v>58</v>
      </c>
      <c r="D25" s="10" t="s">
        <v>6</v>
      </c>
      <c r="E25" s="76">
        <v>1902.84</v>
      </c>
    </row>
    <row r="26" spans="1:5" ht="16.5" x14ac:dyDescent="0.25">
      <c r="A26" s="164"/>
      <c r="B26" s="81" t="s">
        <v>287</v>
      </c>
      <c r="C26" s="31" t="s">
        <v>59</v>
      </c>
      <c r="D26" s="10" t="s">
        <v>14</v>
      </c>
      <c r="E26" s="76">
        <f>328.19+372.1</f>
        <v>700.29</v>
      </c>
    </row>
    <row r="27" spans="1:5" ht="16.5" x14ac:dyDescent="0.25">
      <c r="A27" s="164"/>
      <c r="B27" s="74" t="s">
        <v>288</v>
      </c>
      <c r="C27" s="31" t="s">
        <v>224</v>
      </c>
      <c r="D27" s="10" t="s">
        <v>225</v>
      </c>
      <c r="E27" s="76">
        <v>1616.58</v>
      </c>
    </row>
    <row r="28" spans="1:5" ht="16.5" x14ac:dyDescent="0.25">
      <c r="A28" s="164"/>
      <c r="B28" s="81" t="s">
        <v>289</v>
      </c>
      <c r="C28" s="31" t="s">
        <v>53</v>
      </c>
      <c r="D28" s="10" t="s">
        <v>9</v>
      </c>
      <c r="E28" s="76">
        <v>1517.93</v>
      </c>
    </row>
    <row r="29" spans="1:5" ht="16.5" x14ac:dyDescent="0.25">
      <c r="A29" s="164"/>
      <c r="B29" s="74" t="s">
        <v>290</v>
      </c>
      <c r="C29" s="31" t="s">
        <v>226</v>
      </c>
      <c r="D29" s="10" t="s">
        <v>43</v>
      </c>
      <c r="E29" s="76">
        <f>226.04+883.55+3150.89</f>
        <v>4260.4799999999996</v>
      </c>
    </row>
    <row r="30" spans="1:5" ht="16.5" x14ac:dyDescent="0.25">
      <c r="A30" s="164"/>
      <c r="B30" s="81" t="s">
        <v>291</v>
      </c>
      <c r="C30" s="31" t="s">
        <v>74</v>
      </c>
      <c r="D30" s="10">
        <v>1201</v>
      </c>
      <c r="E30" s="76">
        <f>115.65+98.76+145.35+40.14+50.11</f>
        <v>450.01</v>
      </c>
    </row>
    <row r="31" spans="1:5" ht="33.75" thickBot="1" x14ac:dyDescent="0.3">
      <c r="A31" s="165"/>
      <c r="B31" s="77" t="s">
        <v>292</v>
      </c>
      <c r="C31" s="115" t="s">
        <v>56</v>
      </c>
      <c r="D31" s="72" t="s">
        <v>227</v>
      </c>
      <c r="E31" s="73">
        <v>1220.27</v>
      </c>
    </row>
    <row r="32" spans="1:5" ht="17.25" thickBot="1" x14ac:dyDescent="0.35">
      <c r="A32" s="166" t="s">
        <v>143</v>
      </c>
      <c r="B32" s="167"/>
      <c r="C32" s="167"/>
      <c r="D32" s="168"/>
      <c r="E32" s="117">
        <f>SUM(E3:E31)</f>
        <v>70454.999999999985</v>
      </c>
    </row>
    <row r="33" spans="3:5" x14ac:dyDescent="0.25">
      <c r="C33" s="78"/>
      <c r="D33" s="78"/>
      <c r="E33" s="78"/>
    </row>
    <row r="34" spans="3:5" x14ac:dyDescent="0.25">
      <c r="C34" s="78"/>
      <c r="D34" s="78"/>
      <c r="E34" s="79"/>
    </row>
  </sheetData>
  <mergeCells count="5">
    <mergeCell ref="A20:A31"/>
    <mergeCell ref="A32:D32"/>
    <mergeCell ref="A3:A5"/>
    <mergeCell ref="A1:D1"/>
    <mergeCell ref="A6:A19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7"/>
  <sheetViews>
    <sheetView zoomScaleNormal="100" workbookViewId="0">
      <selection sqref="A1:D1"/>
    </sheetView>
  </sheetViews>
  <sheetFormatPr defaultRowHeight="15" x14ac:dyDescent="0.25"/>
  <cols>
    <col min="1" max="1" width="5.140625" style="131" customWidth="1"/>
    <col min="2" max="2" width="7.28515625" style="131" hidden="1" customWidth="1"/>
    <col min="3" max="3" width="41.28515625" style="131" customWidth="1"/>
    <col min="4" max="4" width="14" style="137" customWidth="1"/>
    <col min="5" max="5" width="18.28515625" style="131" customWidth="1"/>
    <col min="6" max="16384" width="9.140625" style="131"/>
  </cols>
  <sheetData>
    <row r="1" spans="1:5" ht="42.75" customHeight="1" x14ac:dyDescent="0.25">
      <c r="A1" s="173" t="s">
        <v>273</v>
      </c>
      <c r="B1" s="173"/>
      <c r="C1" s="173"/>
      <c r="D1" s="173"/>
      <c r="E1" s="130" t="s">
        <v>156</v>
      </c>
    </row>
    <row r="2" spans="1:5" ht="50.25" customHeight="1" x14ac:dyDescent="0.25">
      <c r="A2" s="132" t="s">
        <v>127</v>
      </c>
      <c r="B2" s="133" t="s">
        <v>106</v>
      </c>
      <c r="C2" s="133" t="s">
        <v>107</v>
      </c>
      <c r="D2" s="174" t="s">
        <v>153</v>
      </c>
      <c r="E2" s="175"/>
    </row>
    <row r="3" spans="1:5" ht="18.75" customHeight="1" x14ac:dyDescent="0.25">
      <c r="A3" s="176" t="s">
        <v>118</v>
      </c>
      <c r="B3" s="177"/>
      <c r="C3" s="177"/>
      <c r="D3" s="177"/>
      <c r="E3" s="178"/>
    </row>
    <row r="4" spans="1:5" ht="44.25" customHeight="1" x14ac:dyDescent="0.25">
      <c r="A4" s="134" t="s">
        <v>128</v>
      </c>
      <c r="B4" s="100">
        <v>1</v>
      </c>
      <c r="C4" s="51" t="s">
        <v>119</v>
      </c>
      <c r="D4" s="179" t="s">
        <v>120</v>
      </c>
      <c r="E4" s="179"/>
    </row>
    <row r="5" spans="1:5" ht="44.25" customHeight="1" x14ac:dyDescent="0.25">
      <c r="A5" s="134" t="s">
        <v>129</v>
      </c>
      <c r="B5" s="100">
        <v>2</v>
      </c>
      <c r="C5" s="51" t="s">
        <v>121</v>
      </c>
      <c r="D5" s="179" t="s">
        <v>122</v>
      </c>
      <c r="E5" s="179"/>
    </row>
    <row r="6" spans="1:5" ht="18.75" customHeight="1" x14ac:dyDescent="0.25">
      <c r="A6" s="176" t="s">
        <v>202</v>
      </c>
      <c r="B6" s="177"/>
      <c r="C6" s="177"/>
      <c r="D6" s="177"/>
      <c r="E6" s="178"/>
    </row>
    <row r="7" spans="1:5" ht="43.5" customHeight="1" x14ac:dyDescent="0.25">
      <c r="A7" s="135" t="s">
        <v>130</v>
      </c>
      <c r="B7" s="47">
        <v>2</v>
      </c>
      <c r="C7" s="48" t="s">
        <v>109</v>
      </c>
      <c r="D7" s="49" t="s">
        <v>170</v>
      </c>
      <c r="E7" s="87" t="s">
        <v>108</v>
      </c>
    </row>
    <row r="8" spans="1:5" ht="43.5" customHeight="1" x14ac:dyDescent="0.25">
      <c r="A8" s="135" t="s">
        <v>131</v>
      </c>
      <c r="B8" s="47">
        <v>3</v>
      </c>
      <c r="C8" s="48" t="s">
        <v>110</v>
      </c>
      <c r="D8" s="49" t="s">
        <v>111</v>
      </c>
      <c r="E8" s="87" t="s">
        <v>108</v>
      </c>
    </row>
    <row r="9" spans="1:5" ht="43.5" customHeight="1" x14ac:dyDescent="0.25">
      <c r="A9" s="135" t="s">
        <v>132</v>
      </c>
      <c r="B9" s="50">
        <v>11</v>
      </c>
      <c r="C9" s="65" t="s">
        <v>112</v>
      </c>
      <c r="D9" s="66" t="s">
        <v>113</v>
      </c>
      <c r="E9" s="85" t="s">
        <v>114</v>
      </c>
    </row>
    <row r="10" spans="1:5" ht="44.25" customHeight="1" x14ac:dyDescent="0.25">
      <c r="A10" s="135" t="s">
        <v>133</v>
      </c>
      <c r="B10" s="100">
        <v>5</v>
      </c>
      <c r="C10" s="51" t="s">
        <v>116</v>
      </c>
      <c r="D10" s="129" t="s">
        <v>322</v>
      </c>
      <c r="E10" s="100" t="s">
        <v>115</v>
      </c>
    </row>
    <row r="11" spans="1:5" ht="18.75" customHeight="1" x14ac:dyDescent="0.25">
      <c r="A11" s="176" t="s">
        <v>203</v>
      </c>
      <c r="B11" s="177"/>
      <c r="C11" s="177"/>
      <c r="D11" s="177"/>
      <c r="E11" s="178"/>
    </row>
    <row r="12" spans="1:5" ht="43.5" customHeight="1" x14ac:dyDescent="0.25">
      <c r="A12" s="135" t="s">
        <v>134</v>
      </c>
      <c r="B12" s="47"/>
      <c r="C12" s="63" t="s">
        <v>194</v>
      </c>
      <c r="D12" s="64" t="s">
        <v>228</v>
      </c>
      <c r="E12" s="84" t="s">
        <v>108</v>
      </c>
    </row>
    <row r="13" spans="1:5" ht="43.5" customHeight="1" x14ac:dyDescent="0.25">
      <c r="A13" s="135" t="s">
        <v>135</v>
      </c>
      <c r="B13" s="50"/>
      <c r="C13" s="65" t="s">
        <v>195</v>
      </c>
      <c r="D13" s="66" t="s">
        <v>229</v>
      </c>
      <c r="E13" s="85" t="s">
        <v>196</v>
      </c>
    </row>
    <row r="14" spans="1:5" ht="44.25" customHeight="1" x14ac:dyDescent="0.25">
      <c r="A14" s="135" t="s">
        <v>136</v>
      </c>
      <c r="B14" s="100"/>
      <c r="C14" s="67" t="s">
        <v>197</v>
      </c>
      <c r="D14" s="136" t="s">
        <v>323</v>
      </c>
      <c r="E14" s="86" t="s">
        <v>196</v>
      </c>
    </row>
    <row r="15" spans="1:5" ht="42.75" customHeight="1" x14ac:dyDescent="0.25">
      <c r="A15" s="135" t="s">
        <v>137</v>
      </c>
      <c r="B15" s="100"/>
      <c r="C15" s="67" t="s">
        <v>198</v>
      </c>
      <c r="D15" s="136" t="s">
        <v>324</v>
      </c>
      <c r="E15" s="86" t="s">
        <v>199</v>
      </c>
    </row>
    <row r="16" spans="1:5" ht="42.75" customHeight="1" x14ac:dyDescent="0.25">
      <c r="A16" s="135" t="s">
        <v>138</v>
      </c>
      <c r="B16" s="100"/>
      <c r="C16" s="67" t="s">
        <v>200</v>
      </c>
      <c r="D16" s="136" t="s">
        <v>325</v>
      </c>
      <c r="E16" s="86" t="s">
        <v>201</v>
      </c>
    </row>
    <row r="17" spans="4:4" ht="15.75" customHeight="1" x14ac:dyDescent="0.25">
      <c r="D17" s="131"/>
    </row>
  </sheetData>
  <mergeCells count="7">
    <mergeCell ref="A1:D1"/>
    <mergeCell ref="D2:E2"/>
    <mergeCell ref="A11:E11"/>
    <mergeCell ref="A6:E6"/>
    <mergeCell ref="D4:E4"/>
    <mergeCell ref="D5:E5"/>
    <mergeCell ref="A3:E3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118E"/>
  </sheetPr>
  <dimension ref="A1:F25"/>
  <sheetViews>
    <sheetView topLeftCell="A34" zoomScaleNormal="100" workbookViewId="0">
      <selection activeCell="C5" sqref="C5"/>
    </sheetView>
  </sheetViews>
  <sheetFormatPr defaultRowHeight="15" x14ac:dyDescent="0.25"/>
  <cols>
    <col min="1" max="1" width="6.42578125" customWidth="1"/>
    <col min="2" max="2" width="61.5703125" customWidth="1"/>
    <col min="3" max="3" width="19.42578125" customWidth="1"/>
    <col min="4" max="4" width="16.140625" customWidth="1"/>
    <col min="5" max="5" width="21.140625" customWidth="1"/>
    <col min="6" max="6" width="24.7109375" customWidth="1"/>
  </cols>
  <sheetData>
    <row r="1" spans="1:6" ht="36.75" customHeight="1" thickBot="1" x14ac:dyDescent="0.3">
      <c r="A1" s="181" t="s">
        <v>173</v>
      </c>
      <c r="B1" s="181"/>
      <c r="C1" s="61" t="s">
        <v>163</v>
      </c>
    </row>
    <row r="2" spans="1:6" ht="29.25" customHeight="1" thickBot="1" x14ac:dyDescent="0.3">
      <c r="A2" s="125" t="s">
        <v>127</v>
      </c>
      <c r="B2" s="126" t="s">
        <v>152</v>
      </c>
      <c r="C2" s="125" t="s">
        <v>153</v>
      </c>
    </row>
    <row r="3" spans="1:6" ht="39" customHeight="1" x14ac:dyDescent="0.25">
      <c r="A3" s="27" t="s">
        <v>128</v>
      </c>
      <c r="B3" s="40" t="s">
        <v>154</v>
      </c>
      <c r="C3" s="23" t="s">
        <v>178</v>
      </c>
    </row>
    <row r="4" spans="1:6" ht="39" customHeight="1" x14ac:dyDescent="0.25">
      <c r="A4" s="24" t="s">
        <v>129</v>
      </c>
      <c r="B4" s="32" t="s">
        <v>184</v>
      </c>
      <c r="C4" s="41" t="s">
        <v>187</v>
      </c>
    </row>
    <row r="5" spans="1:6" ht="39" customHeight="1" x14ac:dyDescent="0.25">
      <c r="A5" s="24" t="s">
        <v>130</v>
      </c>
      <c r="B5" s="32" t="s">
        <v>185</v>
      </c>
      <c r="C5" s="41" t="s">
        <v>188</v>
      </c>
    </row>
    <row r="6" spans="1:6" ht="39" customHeight="1" x14ac:dyDescent="0.25">
      <c r="A6" s="24" t="s">
        <v>131</v>
      </c>
      <c r="B6" s="32" t="s">
        <v>186</v>
      </c>
      <c r="C6" s="41" t="s">
        <v>189</v>
      </c>
    </row>
    <row r="7" spans="1:6" ht="39" customHeight="1" x14ac:dyDescent="0.25">
      <c r="A7" s="24" t="s">
        <v>132</v>
      </c>
      <c r="B7" s="32" t="s">
        <v>155</v>
      </c>
      <c r="C7" s="41" t="s">
        <v>161</v>
      </c>
    </row>
    <row r="8" spans="1:6" ht="39" customHeight="1" x14ac:dyDescent="0.25">
      <c r="A8" s="24" t="s">
        <v>133</v>
      </c>
      <c r="B8" s="32" t="s">
        <v>157</v>
      </c>
      <c r="C8" s="41" t="s">
        <v>161</v>
      </c>
    </row>
    <row r="9" spans="1:6" ht="39" customHeight="1" x14ac:dyDescent="0.25">
      <c r="A9" s="24" t="s">
        <v>134</v>
      </c>
      <c r="B9" s="34" t="s">
        <v>158</v>
      </c>
      <c r="C9" s="42" t="s">
        <v>113</v>
      </c>
    </row>
    <row r="10" spans="1:6" ht="39" customHeight="1" x14ac:dyDescent="0.25">
      <c r="A10" s="24" t="s">
        <v>135</v>
      </c>
      <c r="B10" s="32" t="s">
        <v>190</v>
      </c>
      <c r="C10" s="41" t="s">
        <v>123</v>
      </c>
      <c r="F10" s="180" t="s">
        <v>124</v>
      </c>
    </row>
    <row r="11" spans="1:6" ht="39" customHeight="1" x14ac:dyDescent="0.25">
      <c r="A11" s="24" t="s">
        <v>136</v>
      </c>
      <c r="B11" s="32" t="s">
        <v>159</v>
      </c>
      <c r="C11" s="43" t="s">
        <v>162</v>
      </c>
      <c r="F11" s="180"/>
    </row>
    <row r="12" spans="1:6" ht="39" customHeight="1" x14ac:dyDescent="0.25">
      <c r="A12" s="24" t="s">
        <v>137</v>
      </c>
      <c r="B12" s="31" t="s">
        <v>172</v>
      </c>
      <c r="C12" s="44" t="s">
        <v>117</v>
      </c>
      <c r="D12" s="3"/>
      <c r="F12" s="180"/>
    </row>
    <row r="13" spans="1:6" ht="39" customHeight="1" x14ac:dyDescent="0.25">
      <c r="A13" s="24" t="s">
        <v>138</v>
      </c>
      <c r="B13" s="31" t="s">
        <v>179</v>
      </c>
      <c r="C13" s="44" t="s">
        <v>177</v>
      </c>
      <c r="F13" s="60"/>
    </row>
    <row r="14" spans="1:6" ht="39" customHeight="1" x14ac:dyDescent="0.25">
      <c r="A14" s="24" t="s">
        <v>139</v>
      </c>
      <c r="B14" s="31" t="s">
        <v>180</v>
      </c>
      <c r="C14" s="44" t="s">
        <v>182</v>
      </c>
      <c r="F14" s="60"/>
    </row>
    <row r="15" spans="1:6" ht="39" customHeight="1" x14ac:dyDescent="0.25">
      <c r="A15" s="24" t="s">
        <v>140</v>
      </c>
      <c r="B15" s="31" t="s">
        <v>181</v>
      </c>
      <c r="C15" s="44" t="s">
        <v>177</v>
      </c>
      <c r="F15" s="60"/>
    </row>
    <row r="16" spans="1:6" ht="39" customHeight="1" x14ac:dyDescent="0.25">
      <c r="A16" s="24" t="s">
        <v>141</v>
      </c>
      <c r="B16" s="32" t="s">
        <v>160</v>
      </c>
      <c r="C16" s="41" t="s">
        <v>122</v>
      </c>
      <c r="D16" s="35"/>
      <c r="F16" s="35" t="s">
        <v>125</v>
      </c>
    </row>
    <row r="17" spans="1:3" ht="39" customHeight="1" thickBot="1" x14ac:dyDescent="0.3">
      <c r="A17" s="25" t="s">
        <v>142</v>
      </c>
      <c r="B17" s="45" t="s">
        <v>274</v>
      </c>
      <c r="C17" s="26" t="s">
        <v>183</v>
      </c>
    </row>
    <row r="18" spans="1:3" s="1" customFormat="1" ht="28.5" customHeight="1" x14ac:dyDescent="0.25">
      <c r="A18" s="33"/>
      <c r="B18" s="38"/>
    </row>
    <row r="19" spans="1:3" s="1" customFormat="1" ht="28.5" customHeight="1" x14ac:dyDescent="0.25">
      <c r="A19" s="33"/>
      <c r="B19" s="36"/>
    </row>
    <row r="20" spans="1:3" s="1" customFormat="1" ht="28.5" customHeight="1" x14ac:dyDescent="0.25">
      <c r="A20" s="33"/>
      <c r="B20" s="37"/>
    </row>
    <row r="21" spans="1:3" s="1" customFormat="1" ht="28.5" customHeight="1" x14ac:dyDescent="0.25">
      <c r="A21" s="33"/>
    </row>
    <row r="22" spans="1:3" s="1" customFormat="1" ht="28.5" customHeight="1" x14ac:dyDescent="0.25">
      <c r="A22" s="33"/>
      <c r="B22" s="37"/>
    </row>
    <row r="23" spans="1:3" ht="36" customHeight="1" x14ac:dyDescent="0.25"/>
    <row r="25" spans="1:3" ht="16.5" x14ac:dyDescent="0.25">
      <c r="C25" s="39"/>
    </row>
  </sheetData>
  <mergeCells count="2">
    <mergeCell ref="F10:F12"/>
    <mergeCell ref="A1:B1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19"/>
  <sheetViews>
    <sheetView zoomScaleNormal="100" workbookViewId="0">
      <selection activeCell="G22" sqref="G22"/>
    </sheetView>
  </sheetViews>
  <sheetFormatPr defaultColWidth="10.28515625" defaultRowHeight="15" x14ac:dyDescent="0.25"/>
  <cols>
    <col min="1" max="1" width="4.7109375" style="46" customWidth="1"/>
    <col min="2" max="2" width="30.85546875" style="46" customWidth="1"/>
    <col min="3" max="3" width="17.42578125" style="46" customWidth="1"/>
    <col min="4" max="4" width="14.28515625" style="46" customWidth="1"/>
    <col min="5" max="5" width="11.5703125" style="46" customWidth="1"/>
    <col min="6" max="6" width="20.28515625" style="46" customWidth="1"/>
    <col min="7" max="7" width="22.85546875" style="46" customWidth="1"/>
    <col min="8" max="16384" width="10.28515625" style="46"/>
  </cols>
  <sheetData>
    <row r="1" spans="1:7" ht="18.75" x14ac:dyDescent="0.3">
      <c r="A1" s="28" t="s">
        <v>171</v>
      </c>
      <c r="B1" s="58"/>
      <c r="C1" s="58"/>
      <c r="D1" s="58"/>
      <c r="E1" s="58"/>
      <c r="F1" s="58"/>
      <c r="G1" s="127" t="s">
        <v>321</v>
      </c>
    </row>
    <row r="2" spans="1:7" ht="45" x14ac:dyDescent="0.25">
      <c r="A2" s="59" t="s">
        <v>127</v>
      </c>
      <c r="B2" s="59" t="s">
        <v>164</v>
      </c>
      <c r="C2" s="59" t="s">
        <v>165</v>
      </c>
      <c r="D2" s="59" t="s">
        <v>166</v>
      </c>
      <c r="E2" s="59" t="s">
        <v>167</v>
      </c>
      <c r="F2" s="59" t="s">
        <v>168</v>
      </c>
      <c r="G2" s="59" t="s">
        <v>169</v>
      </c>
    </row>
    <row r="3" spans="1:7" ht="19.5" customHeight="1" x14ac:dyDescent="0.25">
      <c r="A3" s="52"/>
      <c r="B3" s="52"/>
      <c r="C3" s="52"/>
      <c r="D3" s="52"/>
      <c r="E3" s="52"/>
      <c r="F3" s="53"/>
      <c r="G3" s="54"/>
    </row>
    <row r="4" spans="1:7" ht="19.5" customHeight="1" x14ac:dyDescent="0.25">
      <c r="A4" s="55"/>
      <c r="B4" s="55"/>
      <c r="C4" s="55"/>
      <c r="D4" s="55"/>
      <c r="E4" s="55"/>
      <c r="F4" s="56"/>
      <c r="G4" s="57"/>
    </row>
    <row r="5" spans="1:7" ht="19.5" customHeight="1" x14ac:dyDescent="0.25">
      <c r="A5" s="55"/>
      <c r="B5" s="55"/>
      <c r="C5" s="55"/>
      <c r="D5" s="55"/>
      <c r="E5" s="55"/>
      <c r="F5" s="56"/>
      <c r="G5" s="57"/>
    </row>
    <row r="6" spans="1:7" ht="19.5" customHeight="1" x14ac:dyDescent="0.25">
      <c r="A6" s="55"/>
      <c r="B6" s="55"/>
      <c r="C6" s="55"/>
      <c r="D6" s="55"/>
      <c r="E6" s="55"/>
      <c r="F6" s="56"/>
      <c r="G6" s="57"/>
    </row>
    <row r="7" spans="1:7" ht="19.5" customHeight="1" x14ac:dyDescent="0.25">
      <c r="A7" s="55"/>
      <c r="B7" s="55"/>
      <c r="C7" s="55"/>
      <c r="D7" s="55"/>
      <c r="E7" s="55"/>
      <c r="F7" s="56"/>
      <c r="G7" s="57"/>
    </row>
    <row r="8" spans="1:7" ht="19.5" customHeight="1" x14ac:dyDescent="0.25">
      <c r="A8" s="55"/>
      <c r="B8" s="55"/>
      <c r="C8" s="55"/>
      <c r="D8" s="55"/>
      <c r="E8" s="55"/>
      <c r="F8" s="56"/>
      <c r="G8" s="57"/>
    </row>
    <row r="9" spans="1:7" ht="19.5" customHeight="1" x14ac:dyDescent="0.25">
      <c r="A9" s="55"/>
      <c r="B9" s="55"/>
      <c r="C9" s="55"/>
      <c r="D9" s="55"/>
      <c r="E9" s="55"/>
      <c r="F9" s="56"/>
      <c r="G9" s="57"/>
    </row>
    <row r="10" spans="1:7" ht="19.5" customHeight="1" x14ac:dyDescent="0.25">
      <c r="A10" s="55"/>
      <c r="B10" s="55"/>
      <c r="C10" s="55"/>
      <c r="D10" s="55"/>
      <c r="E10" s="55"/>
      <c r="F10" s="56"/>
      <c r="G10" s="57"/>
    </row>
    <row r="11" spans="1:7" ht="19.5" customHeight="1" x14ac:dyDescent="0.25">
      <c r="A11" s="55"/>
      <c r="B11" s="55"/>
      <c r="C11" s="55"/>
      <c r="D11" s="55"/>
      <c r="E11" s="55"/>
      <c r="F11" s="56"/>
      <c r="G11" s="57"/>
    </row>
    <row r="12" spans="1:7" ht="19.5" customHeight="1" x14ac:dyDescent="0.25">
      <c r="A12" s="55"/>
      <c r="B12" s="55"/>
      <c r="C12" s="55"/>
      <c r="D12" s="55"/>
      <c r="E12" s="55"/>
      <c r="F12" s="56"/>
      <c r="G12" s="57"/>
    </row>
    <row r="13" spans="1:7" ht="19.5" customHeight="1" x14ac:dyDescent="0.25">
      <c r="A13" s="55"/>
      <c r="B13" s="55"/>
      <c r="C13" s="55"/>
      <c r="D13" s="55"/>
      <c r="E13" s="55"/>
      <c r="F13" s="56"/>
      <c r="G13" s="57"/>
    </row>
    <row r="14" spans="1:7" ht="19.5" customHeight="1" x14ac:dyDescent="0.25">
      <c r="A14" s="55"/>
      <c r="B14" s="55"/>
      <c r="C14" s="55"/>
      <c r="D14" s="55"/>
      <c r="E14" s="55"/>
      <c r="F14" s="56"/>
      <c r="G14" s="57"/>
    </row>
    <row r="15" spans="1:7" ht="19.5" customHeight="1" x14ac:dyDescent="0.25">
      <c r="A15" s="55"/>
      <c r="B15" s="55"/>
      <c r="C15" s="55"/>
      <c r="D15" s="55"/>
      <c r="E15" s="55"/>
      <c r="F15" s="56"/>
      <c r="G15" s="57"/>
    </row>
    <row r="16" spans="1:7" ht="19.5" customHeight="1" x14ac:dyDescent="0.25">
      <c r="A16" s="55"/>
      <c r="B16" s="55"/>
      <c r="C16" s="55"/>
      <c r="D16" s="55"/>
      <c r="E16" s="55"/>
      <c r="F16" s="56"/>
      <c r="G16" s="57"/>
    </row>
    <row r="17" spans="1:7" ht="19.5" customHeight="1" x14ac:dyDescent="0.25">
      <c r="A17" s="55"/>
      <c r="B17" s="55"/>
      <c r="C17" s="55"/>
      <c r="D17" s="55"/>
      <c r="E17" s="55"/>
      <c r="F17" s="56"/>
      <c r="G17" s="57"/>
    </row>
    <row r="18" spans="1:7" ht="19.5" customHeight="1" x14ac:dyDescent="0.25">
      <c r="A18" s="55"/>
      <c r="B18" s="55"/>
      <c r="C18" s="55"/>
      <c r="D18" s="55"/>
      <c r="E18" s="55"/>
      <c r="F18" s="56"/>
      <c r="G18" s="57"/>
    </row>
    <row r="19" spans="1:7" x14ac:dyDescent="0.25">
      <c r="E19" s="12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Zał 1 - Teren miejski</vt:lpstr>
      <vt:lpstr>Zał 2 - Teren wiejski</vt:lpstr>
      <vt:lpstr>Zał 3 - Wykaz parków i skwerów</vt:lpstr>
      <vt:lpstr>Zał 4 - Obiekty donice alejki </vt:lpstr>
      <vt:lpstr>Zał 5 - Zakup materiałów</vt:lpstr>
      <vt:lpstr>Zał 6 - Miesięczne zestawienie</vt:lpstr>
      <vt:lpstr>'Zał 1 - Teren miejski'!Obszar_wydruku</vt:lpstr>
      <vt:lpstr>'Zał 2 - Teren wiejski'!Obszar_wydruku</vt:lpstr>
      <vt:lpstr>'Zał 4 - Obiekty donice alejki '!Obszar_wydruku</vt:lpstr>
      <vt:lpstr>'Zał 5 - Zakup materiałów'!Obszar_wydruku</vt:lpstr>
      <vt:lpstr>'Zał 1 - Teren miejski'!Tytuły_wydruku</vt:lpstr>
      <vt:lpstr>'Zał 2 - Teren wiejski'!Tytuły_wydruku</vt:lpstr>
      <vt:lpstr>'Zał 3 - Wykaz parków i skwerów'!Tytuły_wydruku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2021-03-10T09:10:20Z</dcterms:modified>
</cp:coreProperties>
</file>