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sawlik\Desktop\Energia\"/>
    </mc:Choice>
  </mc:AlternateContent>
  <xr:revisionPtr revIDLastSave="0" documentId="13_ncr:1_{29B3C128-4636-450C-A022-6BE69467C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9" i="1" l="1"/>
  <c r="AV8" i="1"/>
  <c r="AU11" i="1"/>
  <c r="AV11" i="1" s="1"/>
  <c r="BE8" i="1"/>
  <c r="BG10" i="1"/>
  <c r="BG11" i="1"/>
  <c r="AR11" i="1"/>
  <c r="BJ12" i="1"/>
  <c r="BK12" i="1" s="1"/>
  <c r="BH12" i="1"/>
  <c r="BI12" i="1" s="1"/>
  <c r="BG12" i="1"/>
  <c r="BA12" i="1"/>
  <c r="AY12" i="1"/>
  <c r="AW12" i="1"/>
  <c r="AU12" i="1"/>
  <c r="AV12" i="1" s="1"/>
  <c r="AS12" i="1"/>
  <c r="AT12" i="1" s="1"/>
  <c r="AR12" i="1"/>
  <c r="AO12" i="1"/>
  <c r="AM12" i="1"/>
  <c r="AX12" i="1" s="1"/>
  <c r="BK11" i="1"/>
  <c r="BI11" i="1"/>
  <c r="BA11" i="1"/>
  <c r="AW11" i="1"/>
  <c r="AX11" i="1" s="1"/>
  <c r="AT11" i="1"/>
  <c r="AO11" i="1"/>
  <c r="AM11" i="1"/>
  <c r="AZ11" i="1" s="1"/>
  <c r="BJ10" i="1"/>
  <c r="BK10" i="1" s="1"/>
  <c r="BH10" i="1"/>
  <c r="BI10" i="1" s="1"/>
  <c r="BA10" i="1"/>
  <c r="AY10" i="1"/>
  <c r="AW10" i="1"/>
  <c r="AU10" i="1"/>
  <c r="AV10" i="1" s="1"/>
  <c r="AS10" i="1"/>
  <c r="AT10" i="1" s="1"/>
  <c r="AR10" i="1"/>
  <c r="AO10" i="1"/>
  <c r="AM10" i="1"/>
  <c r="BK9" i="1"/>
  <c r="BI9" i="1"/>
  <c r="BG9" i="1"/>
  <c r="BE9" i="1"/>
  <c r="BA9" i="1"/>
  <c r="AW9" i="1"/>
  <c r="AT9" i="1"/>
  <c r="AR9" i="1"/>
  <c r="AO9" i="1"/>
  <c r="AM9" i="1"/>
  <c r="AZ9" i="1" s="1"/>
  <c r="BK8" i="1"/>
  <c r="BI8" i="1"/>
  <c r="BG8" i="1"/>
  <c r="BA8" i="1"/>
  <c r="AW8" i="1"/>
  <c r="AX8" i="1" s="1"/>
  <c r="AT8" i="1"/>
  <c r="AR8" i="1"/>
  <c r="AO8" i="1"/>
  <c r="AM8" i="1"/>
  <c r="AZ8" i="1" s="1"/>
  <c r="AP12" i="1" l="1"/>
  <c r="BM12" i="1" s="1"/>
  <c r="AP10" i="1"/>
  <c r="BM10" i="1" s="1"/>
  <c r="BB8" i="1"/>
  <c r="BL8" i="1" s="1"/>
  <c r="AP8" i="1"/>
  <c r="BM8" i="1" s="1"/>
  <c r="BB12" i="1"/>
  <c r="AP9" i="1"/>
  <c r="BM9" i="1" s="1"/>
  <c r="AZ12" i="1"/>
  <c r="BE12" i="1"/>
  <c r="BL12" i="1" s="1"/>
  <c r="AZ10" i="1"/>
  <c r="AX10" i="1"/>
  <c r="BB11" i="1"/>
  <c r="AX9" i="1"/>
  <c r="BE11" i="1"/>
  <c r="BB9" i="1"/>
  <c r="BL9" i="1" s="1"/>
  <c r="BB10" i="1"/>
  <c r="BE10" i="1"/>
  <c r="AP11" i="1"/>
  <c r="BM11" i="1" s="1"/>
  <c r="BN8" i="1" l="1"/>
  <c r="BO8" i="1" s="1"/>
  <c r="BN12" i="1"/>
  <c r="BN9" i="1"/>
  <c r="BL10" i="1"/>
  <c r="BN10" i="1" s="1"/>
  <c r="BO10" i="1" s="1"/>
  <c r="BP10" i="1" s="1"/>
  <c r="BL11" i="1"/>
  <c r="BN11" i="1" s="1"/>
  <c r="BO11" i="1" s="1"/>
  <c r="BP11" i="1" s="1"/>
  <c r="BO12" i="1"/>
  <c r="BP12" i="1" s="1"/>
  <c r="BN13" i="1" l="1"/>
  <c r="F2" i="1" s="1"/>
  <c r="F3" i="1" s="1"/>
  <c r="F4" i="1" s="1"/>
  <c r="BO9" i="1"/>
  <c r="BP9" i="1" s="1"/>
  <c r="BP8" i="1"/>
  <c r="AP31" i="1"/>
  <c r="BO13" i="1" l="1"/>
  <c r="BP13" i="1"/>
</calcChain>
</file>

<file path=xl/sharedStrings.xml><?xml version="1.0" encoding="utf-8"?>
<sst xmlns="http://schemas.openxmlformats.org/spreadsheetml/2006/main" count="209" uniqueCount="112">
  <si>
    <t>Nazwa</t>
  </si>
  <si>
    <t>Kod</t>
  </si>
  <si>
    <t>Miejscowość</t>
  </si>
  <si>
    <t>Adres</t>
  </si>
  <si>
    <t>NIP</t>
  </si>
  <si>
    <t>Nr lokalu</t>
  </si>
  <si>
    <t>Czy odsprzedaż</t>
  </si>
  <si>
    <t>Grupa taryfowa</t>
  </si>
  <si>
    <t>PPE</t>
  </si>
  <si>
    <t>C12a</t>
  </si>
  <si>
    <t>C11</t>
  </si>
  <si>
    <t>G11</t>
  </si>
  <si>
    <t>Nr posesji</t>
  </si>
  <si>
    <t>TAURON Dystrybucja S.A.</t>
  </si>
  <si>
    <t>1</t>
  </si>
  <si>
    <t>14</t>
  </si>
  <si>
    <t>17</t>
  </si>
  <si>
    <t>TAURON Sprzedaż sp. z o.o.</t>
  </si>
  <si>
    <t>2</t>
  </si>
  <si>
    <t>3</t>
  </si>
  <si>
    <t>Wiejska</t>
  </si>
  <si>
    <t>Poczta</t>
  </si>
  <si>
    <t>38</t>
  </si>
  <si>
    <t>12</t>
  </si>
  <si>
    <t>Gmina Chrząstowice</t>
  </si>
  <si>
    <t>9910460223</t>
  </si>
  <si>
    <t/>
  </si>
  <si>
    <t>46-053</t>
  </si>
  <si>
    <t>Chrząstowice</t>
  </si>
  <si>
    <t>Dworcowa</t>
  </si>
  <si>
    <t>Publiczna Szkoła Podstawowa im. St. Staszica w Chrząstowicach</t>
  </si>
  <si>
    <t>Szkolna</t>
  </si>
  <si>
    <t>Publiczna Szkoła Podstawowa z oddziałem przedszkolnym w Dębiu</t>
  </si>
  <si>
    <t>Dębie</t>
  </si>
  <si>
    <t>18</t>
  </si>
  <si>
    <t>Ozimska</t>
  </si>
  <si>
    <t>Dębska Kuźnia</t>
  </si>
  <si>
    <t xml:space="preserve">Gmina Chrząstowice </t>
  </si>
  <si>
    <t>Lokal niemieszkalny</t>
  </si>
  <si>
    <t>DDP w Chrząstowicach</t>
  </si>
  <si>
    <t>Klub samorządowy</t>
  </si>
  <si>
    <t>Publiczna Szkoła Podstawowa w Chrząstowicach</t>
  </si>
  <si>
    <t>PSP w Dębiu</t>
  </si>
  <si>
    <t>Kolonia</t>
  </si>
  <si>
    <t>590322413200898301</t>
  </si>
  <si>
    <t>322156463436</t>
  </si>
  <si>
    <t>590322413200663923</t>
  </si>
  <si>
    <t>38592229</t>
  </si>
  <si>
    <t>590322413201258449</t>
  </si>
  <si>
    <t>73928472</t>
  </si>
  <si>
    <t>590322413200627130</t>
  </si>
  <si>
    <t>322056228472</t>
  </si>
  <si>
    <t>590322413200057159</t>
  </si>
  <si>
    <t>39,78</t>
  </si>
  <si>
    <t>70988743</t>
  </si>
  <si>
    <t>Prosument</t>
  </si>
  <si>
    <t>Załącznik do SWZ – arkusz kalkulacyjny oferty Część 3</t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</si>
  <si>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</si>
  <si>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</si>
  <si>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</si>
  <si>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</si>
  <si>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</si>
  <si>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id_projektu</t>
  </si>
  <si>
    <t>id_firmy</t>
  </si>
  <si>
    <t>id</t>
  </si>
  <si>
    <t>OSD</t>
  </si>
  <si>
    <t>Sprzedawca</t>
  </si>
  <si>
    <t xml:space="preserve">Umowa </t>
  </si>
  <si>
    <t xml:space="preserve">fakturowanie </t>
  </si>
  <si>
    <t>rejon</t>
  </si>
  <si>
    <t>REGON</t>
  </si>
  <si>
    <t>nazwa</t>
  </si>
  <si>
    <t>nr licznika</t>
  </si>
  <si>
    <t>Moc instalacji wytwórczej</t>
  </si>
  <si>
    <t>Moc umowna</t>
  </si>
  <si>
    <t>Zużycie roczne w kWh S1</t>
  </si>
  <si>
    <t>Zużycie roczne w kWh S2</t>
  </si>
  <si>
    <t>Zużycie roczne w kWh S3</t>
  </si>
  <si>
    <t>Zużycie roczne w kWh Razem</t>
  </si>
  <si>
    <t>Ilość miesięcy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</si>
  <si>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</si>
  <si>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</si>
  <si>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</si>
  <si>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</si>
  <si>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</si>
  <si>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</si>
  <si>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</si>
  <si>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</si>
  <si>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[zł/kWh]</t>
  </si>
  <si>
    <t>Koszt opłaty OZE</t>
  </si>
  <si>
    <t>Cena jednostkowa stawki opłaty jakościowej [zł/kWh]</t>
  </si>
  <si>
    <t>Koszt  opłaty jakościowej</t>
  </si>
  <si>
    <t>Cena jednostkowa stawki opłaty kogeneracyjnej  [zł/kWh]</t>
  </si>
  <si>
    <t>Koszt opłaty kogeneracyjnej</t>
  </si>
  <si>
    <t>Cena jednostkowa opłaty mocowej  [zł/kWh] lub [zł/mc]</t>
  </si>
  <si>
    <t>Wskaźnik opłaty mocowej</t>
  </si>
  <si>
    <t>Koszt opłaty mocowej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</si>
  <si>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</si>
  <si>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</si>
  <si>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</si>
  <si>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</si>
  <si>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Cena jednostkowa składnika zmiennego stawki sieciowej  [zł/kWh]                S3</t>
  </si>
  <si>
    <t>Koszt składnika zmiennego stawki sieciowej               S3</t>
  </si>
  <si>
    <t>Koszty dystrybucji netto</t>
  </si>
  <si>
    <t>Koszty energii netto</t>
  </si>
  <si>
    <t>Koszt oferty netto</t>
  </si>
  <si>
    <t>VAT 23%</t>
  </si>
  <si>
    <t>Koszt oferty brutto</t>
  </si>
  <si>
    <t>Kompleksowa</t>
  </si>
  <si>
    <t>indywidualne</t>
  </si>
  <si>
    <t>14,5</t>
  </si>
  <si>
    <t>28,5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</si>
</sst>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0.00000"/>
  </numFmts>
  <fonts count="14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4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4" fontId="6" fillId="0" borderId="0"/>
    <xf numFmtId="0" fontId="7" fillId="0" borderId="0"/>
    <xf numFmtId="165" fontId="7" fillId="0" borderId="0"/>
    <xf numFmtId="44" fontId="8" fillId="0" borderId="0" applyFont="0" applyFill="0" applyBorder="0" applyAlignment="0" applyProtection="0"/>
  </cellStyleXfs>
  <cellXfs count="45">
    <xf numFmtId="0" fontId="0" fillId="0" borderId="0" xfId="0"/>
    <xf numFmtId="166" fontId="10" fillId="3" borderId="1" xfId="0" applyNumberFormat="1" applyFont="1" applyFill="1" applyBorder="1" applyAlignment="1">
      <alignment horizontal="right"/>
    </xf>
    <xf numFmtId="0" fontId="11" fillId="0" borderId="0" xfId="0" applyFont="1"/>
    <xf numFmtId="44" fontId="11" fillId="0" borderId="0" xfId="10" applyFont="1" applyFill="1"/>
    <xf numFmtId="0" fontId="11" fillId="0" borderId="0" xfId="0" applyFont="1" applyAlignment="1">
      <alignment horizontal="right"/>
    </xf>
    <xf numFmtId="3" fontId="11" fillId="0" borderId="0" xfId="0" applyNumberFormat="1" applyFont="1"/>
    <xf numFmtId="0" fontId="11" fillId="0" borderId="0" xfId="0" applyFont="1" applyAlignment="1">
      <alignment horizontal="center"/>
    </xf>
    <xf numFmtId="44" fontId="11" fillId="0" borderId="1" xfId="0" applyNumberFormat="1" applyFont="1" applyBorder="1"/>
    <xf numFmtId="44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0" fontId="12" fillId="4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164" fontId="13" fillId="0" borderId="0" xfId="1" applyFont="1"/>
    <xf numFmtId="164" fontId="13" fillId="0" borderId="0" xfId="1" applyFont="1" applyAlignment="1">
      <alignment horizontal="center"/>
    </xf>
    <xf numFmtId="164" fontId="13" fillId="0" borderId="0" xfId="1" applyFont="1" applyAlignment="1">
      <alignment horizontal="left"/>
    </xf>
    <xf numFmtId="164" fontId="13" fillId="2" borderId="1" xfId="1" applyFont="1" applyFill="1" applyBorder="1" applyAlignment="1">
      <alignment horizontal="center" vertical="center" wrapText="1"/>
    </xf>
    <xf numFmtId="164" fontId="11" fillId="0" borderId="0" xfId="1" applyFont="1"/>
    <xf numFmtId="44" fontId="13" fillId="0" borderId="0" xfId="10" applyFont="1"/>
    <xf numFmtId="0" fontId="12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164" fontId="11" fillId="0" borderId="1" xfId="1" applyFont="1" applyBorder="1"/>
    <xf numFmtId="49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vertical="center"/>
    </xf>
    <xf numFmtId="166" fontId="12" fillId="0" borderId="1" xfId="0" applyNumberFormat="1" applyFont="1" applyBorder="1"/>
    <xf numFmtId="44" fontId="11" fillId="0" borderId="1" xfId="10" applyFont="1" applyFill="1" applyBorder="1" applyAlignment="1"/>
    <xf numFmtId="0" fontId="12" fillId="0" borderId="1" xfId="0" applyFont="1" applyBorder="1" applyAlignment="1">
      <alignment horizontal="right"/>
    </xf>
    <xf numFmtId="44" fontId="11" fillId="0" borderId="1" xfId="1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</cellXfs>
  <cellStyles count="11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754380</xdr:colOff>
      <xdr:row>30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30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30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30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30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30</xdr:row>
      <xdr:rowOff>0</xdr:rowOff>
    </xdr:from>
    <xdr:ext cx="184731" cy="27400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30</xdr:row>
      <xdr:rowOff>0</xdr:rowOff>
    </xdr:from>
    <xdr:ext cx="184731" cy="27400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B7FF49BB-A035-4A43-9AB8-47F5C1F3DE19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705AF391-87C1-491F-94DF-2E9F3A9C9E1E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66EC233A-1247-4EC2-9324-8051B02CF7F7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1FA7E358-427E-4719-9A6C-3819ADDA42A1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85E42BCE-C7E9-4183-B2E7-DE909D0D306F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5C14FEC7-696D-4112-8F89-B31F0458960A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581AFA4D-B060-4D70-ABD3-1B07B3EC31C2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6A77FC5-AEA0-4453-AEFC-A2DF0C9F8094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D68C92DC-B1A1-4031-A583-F8254E0027BA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22C541C6-F103-4C95-B991-EFC3472BC5CE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74CD1A4B-D3DE-479F-86C6-12AEB803597D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FBDBDDB7-7062-40E2-8151-DC2E4815C747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51DDAB42-EBAB-49EF-B4EE-1E42064BA8F3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168A5300-F33D-484E-9E9B-0A2F4AD5C95D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256FA556-359F-4003-A37F-FCA276F9EA84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AF7D066E-6075-4B60-8190-828FC5F947E1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3B13F54C-3D39-4288-98DB-E98030C237B8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63C4B301-ACC1-47CE-938D-F21894FB22D5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74858CF2-26DF-47C4-B381-E8FC95D6FC6B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7F2AAA8C-3955-4695-9DCA-9EA1626D2822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6E54A51F-2519-4F53-AF47-F770AF514141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2F15C31F-E501-44EC-B8F2-6FC8A49A9384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B949E8F0-F8CE-48AD-B2A2-C7FAD54ED054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547D852-A460-4B08-9848-6EB8C3545E82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346692C2-04DE-4D0E-A355-18FFD7B31F54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A8FFD66C-E879-406E-8616-76CA732B9E3D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C8C40531-EB03-485A-A3F9-1103AFED1177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192B2D1D-ABB0-4560-95DD-1BDFC269B8BF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8AADE2AE-1815-48A5-8D67-FFED007F540E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CBF2C520-5E5A-4C4C-9720-336BCA4075BE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9E73418-8D08-48A8-A924-EA26BE490E3E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3F42338B-42E3-4727-9760-1078A3FFCB51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6941765B-809F-45CD-8473-A5BE32B01301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4E22C38-10A0-4F38-9ACE-0278EE33E340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0A815D9-138B-4959-9A6B-A4A570CAAC20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8A9E7A7C-39F5-4176-A84F-69C73C4C8D71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BDF47F80-48AA-42E7-AEED-91E0A099A961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FC46409F-B568-499F-8DFE-A16A1843C988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954192B7-6B94-4E8E-AB2D-796BA4A2456A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FDC26EAF-2DC0-42F8-BDDB-D6A02B5E327A}"/>
            </a:ext>
          </a:extLst>
        </xdr:cNvPr>
        <xdr:cNvSpPr txBox="1"/>
      </xdr:nvSpPr>
      <xdr:spPr>
        <a:xfrm>
          <a:off x="356412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2087D41-0E59-45F8-AC4B-445D7BBBF71A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30</xdr:row>
      <xdr:rowOff>0</xdr:rowOff>
    </xdr:from>
    <xdr:ext cx="200727" cy="26572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4A406E89-A210-4519-8359-71723CCB8A38}"/>
            </a:ext>
          </a:extLst>
        </xdr:cNvPr>
        <xdr:cNvSpPr txBox="1"/>
      </xdr:nvSpPr>
      <xdr:spPr>
        <a:xfrm>
          <a:off x="356412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B1541D4E-3C33-4FBB-9FE5-38E7FCD5962A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8D27454A-FD2F-480D-A58B-7EF072E698F5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60792780-3223-4E8C-9A45-C07CFE171943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F1225AEF-9746-4EB5-9632-DEE587184F1F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2E8FFEF2-9B00-4760-A7A7-E89AD7CE2D5A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260A09AE-FBEA-47B9-B2E0-6083DE7D7E44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2412B1E1-C929-4879-8CBA-F0CC3AF2B80A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510A18A8-8387-4284-97ED-48776E339BF3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50303110-B40D-4B25-A0A5-C0A1DD232D3A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49046485-225D-4D72-88D5-614D2AE6CF02}"/>
            </a:ext>
          </a:extLst>
        </xdr:cNvPr>
        <xdr:cNvSpPr txBox="1"/>
      </xdr:nvSpPr>
      <xdr:spPr>
        <a:xfrm>
          <a:off x="363029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D272D81C-A79A-4673-900A-EA639274C6DA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B73397CD-EA2A-416F-A943-45C920F29BAD}"/>
            </a:ext>
          </a:extLst>
        </xdr:cNvPr>
        <xdr:cNvSpPr txBox="1"/>
      </xdr:nvSpPr>
      <xdr:spPr>
        <a:xfrm>
          <a:off x="363029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94454" cy="271909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DEA59205-68E0-45AD-BBA9-6A5C77026B1A}"/>
            </a:ext>
          </a:extLst>
        </xdr:cNvPr>
        <xdr:cNvSpPr txBox="1"/>
      </xdr:nvSpPr>
      <xdr:spPr>
        <a:xfrm>
          <a:off x="3248533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94454" cy="271909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FFB025F2-6605-4B68-8FF2-7908F817FCE9}"/>
            </a:ext>
          </a:extLst>
        </xdr:cNvPr>
        <xdr:cNvSpPr txBox="1"/>
      </xdr:nvSpPr>
      <xdr:spPr>
        <a:xfrm>
          <a:off x="3248533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73BD08B2-3968-42ED-B17D-096F9687AD2C}"/>
            </a:ext>
          </a:extLst>
        </xdr:cNvPr>
        <xdr:cNvSpPr txBox="1"/>
      </xdr:nvSpPr>
      <xdr:spPr>
        <a:xfrm>
          <a:off x="32485330" y="530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D56253DC-1526-47D0-B5AC-774C33F738E7}"/>
            </a:ext>
          </a:extLst>
        </xdr:cNvPr>
        <xdr:cNvSpPr txBox="1"/>
      </xdr:nvSpPr>
      <xdr:spPr>
        <a:xfrm>
          <a:off x="32485330" y="530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94454" cy="271909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86E53C1-6CE2-48F7-817E-52C60CEC29C9}"/>
            </a:ext>
          </a:extLst>
        </xdr:cNvPr>
        <xdr:cNvSpPr txBox="1"/>
      </xdr:nvSpPr>
      <xdr:spPr>
        <a:xfrm>
          <a:off x="3248533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94454" cy="271909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1D26093A-5B6E-483C-812A-28A887C3448D}"/>
            </a:ext>
          </a:extLst>
        </xdr:cNvPr>
        <xdr:cNvSpPr txBox="1"/>
      </xdr:nvSpPr>
      <xdr:spPr>
        <a:xfrm>
          <a:off x="3248533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19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32522C38-BA09-434F-B810-08065FD5A256}"/>
            </a:ext>
          </a:extLst>
        </xdr:cNvPr>
        <xdr:cNvSpPr txBox="1"/>
      </xdr:nvSpPr>
      <xdr:spPr>
        <a:xfrm>
          <a:off x="34347150" y="1606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B108ACDF-AB6C-4D43-A05E-8EA573140D9B}"/>
            </a:ext>
          </a:extLst>
        </xdr:cNvPr>
        <xdr:cNvSpPr txBox="1"/>
      </xdr:nvSpPr>
      <xdr:spPr>
        <a:xfrm>
          <a:off x="34347150" y="16065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99EE2DC7-C375-4080-9E7C-09E7CB6EC4C6}"/>
            </a:ext>
          </a:extLst>
        </xdr:cNvPr>
        <xdr:cNvSpPr txBox="1"/>
      </xdr:nvSpPr>
      <xdr:spPr>
        <a:xfrm>
          <a:off x="34347150" y="40830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3A9AF7D-D778-4DEE-BB81-1A521CCC5B84}"/>
            </a:ext>
          </a:extLst>
        </xdr:cNvPr>
        <xdr:cNvSpPr txBox="1"/>
      </xdr:nvSpPr>
      <xdr:spPr>
        <a:xfrm>
          <a:off x="34347150" y="40830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1909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B31AC0C4-7296-4887-B326-46852B02480A}"/>
            </a:ext>
          </a:extLst>
        </xdr:cNvPr>
        <xdr:cNvSpPr txBox="1"/>
      </xdr:nvSpPr>
      <xdr:spPr>
        <a:xfrm>
          <a:off x="34347150" y="1092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190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CB4A82DE-E3B7-4274-AF39-C207F5D15478}"/>
            </a:ext>
          </a:extLst>
        </xdr:cNvPr>
        <xdr:cNvSpPr txBox="1"/>
      </xdr:nvSpPr>
      <xdr:spPr>
        <a:xfrm>
          <a:off x="34347150" y="1092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C010EF99-645D-4911-8F67-6F777C95586F}"/>
            </a:ext>
          </a:extLst>
        </xdr:cNvPr>
        <xdr:cNvSpPr txBox="1"/>
      </xdr:nvSpPr>
      <xdr:spPr>
        <a:xfrm>
          <a:off x="3434715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AE157D16-1D1B-426E-9537-7C746D65E993}"/>
            </a:ext>
          </a:extLst>
        </xdr:cNvPr>
        <xdr:cNvSpPr txBox="1"/>
      </xdr:nvSpPr>
      <xdr:spPr>
        <a:xfrm>
          <a:off x="3434715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400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C05F9EFC-8E5F-4948-A669-7F7E7A15DF94}"/>
            </a:ext>
          </a:extLst>
        </xdr:cNvPr>
        <xdr:cNvSpPr txBox="1"/>
      </xdr:nvSpPr>
      <xdr:spPr>
        <a:xfrm>
          <a:off x="34347150" y="5302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84731" cy="27400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FDFD4E43-8CD5-4F3D-A343-CF4DA9ED1437}"/>
            </a:ext>
          </a:extLst>
        </xdr:cNvPr>
        <xdr:cNvSpPr txBox="1"/>
      </xdr:nvSpPr>
      <xdr:spPr>
        <a:xfrm>
          <a:off x="34347150" y="5302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6A95CF67-23B6-47B0-A614-0513916F318C}"/>
            </a:ext>
          </a:extLst>
        </xdr:cNvPr>
        <xdr:cNvSpPr txBox="1"/>
      </xdr:nvSpPr>
      <xdr:spPr>
        <a:xfrm>
          <a:off x="3434715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30</xdr:row>
      <xdr:rowOff>0</xdr:rowOff>
    </xdr:from>
    <xdr:ext cx="194454" cy="271909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E12A0653-7348-4B34-8DEA-CF7E068A72F7}"/>
            </a:ext>
          </a:extLst>
        </xdr:cNvPr>
        <xdr:cNvSpPr txBox="1"/>
      </xdr:nvSpPr>
      <xdr:spPr>
        <a:xfrm>
          <a:off x="3434715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30</xdr:row>
      <xdr:rowOff>0</xdr:rowOff>
    </xdr:from>
    <xdr:ext cx="194454" cy="271909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7DBCDB64-5162-4342-8DEC-25F7F048BE3E}"/>
            </a:ext>
          </a:extLst>
        </xdr:cNvPr>
        <xdr:cNvSpPr txBox="1"/>
      </xdr:nvSpPr>
      <xdr:spPr>
        <a:xfrm>
          <a:off x="3172968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30</xdr:row>
      <xdr:rowOff>0</xdr:rowOff>
    </xdr:from>
    <xdr:ext cx="194454" cy="27190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8022C150-7F14-440B-B0A2-3FB4E4CDED3A}"/>
            </a:ext>
          </a:extLst>
        </xdr:cNvPr>
        <xdr:cNvSpPr txBox="1"/>
      </xdr:nvSpPr>
      <xdr:spPr>
        <a:xfrm>
          <a:off x="31729680" y="17780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30</xdr:row>
      <xdr:rowOff>0</xdr:rowOff>
    </xdr:from>
    <xdr:ext cx="194454" cy="271909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4504D32-6B26-443E-BBDD-D20170C8BF93}"/>
            </a:ext>
          </a:extLst>
        </xdr:cNvPr>
        <xdr:cNvSpPr txBox="1"/>
      </xdr:nvSpPr>
      <xdr:spPr>
        <a:xfrm>
          <a:off x="3172968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30</xdr:row>
      <xdr:rowOff>0</xdr:rowOff>
    </xdr:from>
    <xdr:ext cx="194454" cy="271909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B48F9A2C-AB68-4BC4-9940-1EE1C46B8636}"/>
            </a:ext>
          </a:extLst>
        </xdr:cNvPr>
        <xdr:cNvSpPr txBox="1"/>
      </xdr:nvSpPr>
      <xdr:spPr>
        <a:xfrm>
          <a:off x="31729680" y="1263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30</xdr:row>
      <xdr:rowOff>0</xdr:rowOff>
    </xdr:from>
    <xdr:ext cx="184731" cy="274009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DBC963B-66A7-4676-A3CD-002882709A19}"/>
            </a:ext>
          </a:extLst>
        </xdr:cNvPr>
        <xdr:cNvSpPr txBox="1"/>
      </xdr:nvSpPr>
      <xdr:spPr>
        <a:xfrm>
          <a:off x="34994850" y="5302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30</xdr:row>
      <xdr:rowOff>0</xdr:rowOff>
    </xdr:from>
    <xdr:ext cx="184731" cy="274009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E9C9B5A7-DAFA-4956-9CA3-B1027BAACF0C}"/>
            </a:ext>
          </a:extLst>
        </xdr:cNvPr>
        <xdr:cNvSpPr txBox="1"/>
      </xdr:nvSpPr>
      <xdr:spPr>
        <a:xfrm>
          <a:off x="34994850" y="5302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3FB05C73-22EE-4F2B-BB1D-C12ABE7DBC4E}"/>
            </a:ext>
          </a:extLst>
        </xdr:cNvPr>
        <xdr:cNvSpPr txBox="1"/>
      </xdr:nvSpPr>
      <xdr:spPr>
        <a:xfrm>
          <a:off x="32485330" y="5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E3DA9FB3-A468-44ED-9C6C-10551627CC69}"/>
            </a:ext>
          </a:extLst>
        </xdr:cNvPr>
        <xdr:cNvSpPr txBox="1"/>
      </xdr:nvSpPr>
      <xdr:spPr>
        <a:xfrm>
          <a:off x="32485330" y="5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7FC18F29-4775-427B-8EE1-E5E09DDCC0F0}"/>
            </a:ext>
          </a:extLst>
        </xdr:cNvPr>
        <xdr:cNvSpPr txBox="1"/>
      </xdr:nvSpPr>
      <xdr:spPr>
        <a:xfrm>
          <a:off x="32485330" y="5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2671D21-E0C3-4D0F-8F03-B1E0389EFC3B}"/>
            </a:ext>
          </a:extLst>
        </xdr:cNvPr>
        <xdr:cNvSpPr txBox="1"/>
      </xdr:nvSpPr>
      <xdr:spPr>
        <a:xfrm>
          <a:off x="32485330" y="545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AEECAEF1-DE0D-430F-B076-CE210BAFC297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756EC7E-774B-4EA5-B139-264A70EAD308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D1CB9E00-C502-4B4C-BA1B-7653F866766A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E7135CE3-B73E-457E-AD48-96F1A94A073F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2ACBA1A2-4AC1-4E61-A88D-62A1FEA0FB65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BC49946F-4C65-4B58-AFED-3CEEF5962BD5}"/>
            </a:ext>
          </a:extLst>
        </xdr:cNvPr>
        <xdr:cNvSpPr txBox="1"/>
      </xdr:nvSpPr>
      <xdr:spPr>
        <a:xfrm>
          <a:off x="32485330" y="56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645F6AB7-6031-40AB-996E-EFE11B7E90F7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C2EC149-0069-4BAA-9C6E-EE16804A2024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3D84055F-5E1E-4774-AAB9-2966C14C8808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76BBD79B-0032-4ED3-957A-943317EFB02F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DF4E0016-A2B3-47C9-9ADB-F7294D5A336C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C88DDA56-A2BE-4C2D-8F3F-548BA542371E}"/>
            </a:ext>
          </a:extLst>
        </xdr:cNvPr>
        <xdr:cNvSpPr txBox="1"/>
      </xdr:nvSpPr>
      <xdr:spPr>
        <a:xfrm>
          <a:off x="32485330" y="57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A9B3976D-BD57-4247-8E26-4FE0DC815F7B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D37D792-E104-43BB-B930-BE931E4B687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B1C39195-AD4F-433F-A6DD-4ABA11D5224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638E0D09-C665-4229-B5C6-83A62E12A66B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E70CA6F5-B165-4335-91A3-07B9B47F817A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1629B2F9-0B13-4C63-ADB7-4F33479833E4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BC586AC7-9B7F-4B9C-BE16-ECFACA76D614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D00ED7CF-A0E8-4DF9-B6C5-A76B233E2EC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AD45CB1F-6BF4-45F9-8C4F-E2AF11DDB00B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7B72A647-D7EA-4D7A-9B95-EDCBE4D93E8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CEB255CC-24BA-4E62-90AD-95205B3C369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E793243F-7FA4-472D-B3E2-A51F162149D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C6636A7E-BB6B-42E8-B5CF-406FA37F2ACD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D3556AF0-B898-4F30-BAE4-29E681B7FF7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B345478B-9251-45C7-B24B-359FA138EE6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417B49C0-C80D-4CF2-8E1F-D4D51FAFDBC2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91D4868C-AF65-4773-9F7B-03DA0F59B87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3202F9AC-B899-4556-B80F-6F781E5134F3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4935B359-12D3-4F7F-BBE4-8DD379232654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5E37BB84-B9C5-4D6F-97C6-653AFDF1CD98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844FD5FF-E57A-4616-8674-45EA3E67AE1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FA9B076F-8306-431F-95F8-5E86BB6838A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70A294D7-BA6C-4B32-8553-789547A0923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361D7151-DE08-4C29-8DEB-C017AF90F380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8562BFD4-10A6-4116-807E-E1E0BFA67858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EE906245-48FC-4258-9F58-D1AD9B3AB4D9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509EFDCF-AA28-429D-ADFD-DC04C9236F95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CAB965F4-49F4-41A5-8479-6EDB5DE54EA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9D1EA275-132D-469E-A97F-8102AD66AB6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1FB5FADA-113E-4DC0-B6FC-A58F7A90CBFB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FEA34773-8F98-4AB2-B18B-9B5E84FCA6F6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A0894B8C-4C10-45B4-804D-AA6B69A23F26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849B0E01-74AE-4FA8-A413-D28D1A52138A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D74E693C-B058-4365-B261-FECF6EE5503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D8FF2677-78E8-4570-9A3F-A238BE444DB8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21C353E7-F668-40DC-9150-56199062169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B4B50314-94C6-4042-B378-562E34AF602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7C922A7D-E029-40F7-9B57-E798A27619D7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AB6C10BB-1030-4D96-B612-5CA557486C02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6AD00FA-BE41-459F-A2F1-784D5E8D05E8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5BE784F0-6704-4412-9549-C604692E5103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EDA33944-6BCB-43FF-BAFF-83257C219D7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43CDCE77-AD85-4B1E-A0F8-0475A83C82C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6E803900-B24F-4E21-AA3B-0DCF81AD227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4C56CC90-1DB6-4EE9-BA13-F153B6EB514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1E4CB05E-73BA-491B-B15F-57BA49B98954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3DB634F2-ABC2-44D9-81E2-8523B9658C0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EAB92658-2035-46E4-AF99-5A6422DA5910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54E1F85D-62E2-4A68-9521-948F3E7B9CC1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ECF78E33-D3EC-47E1-8C80-D81152C1F82E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AFE02F8-DC4B-491E-B3FF-076C0A6296BF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71EA93FF-BAC5-463A-B2D7-40B57C4E0193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327619-9417-4BA9-A27E-3410A5B5EFA2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53A5E37F-96F3-4221-A06C-F7FB91411C1C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F43F7512-9187-4FEF-84AE-3F708CDB2839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30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1F5AF22C-9136-48B9-B6F5-35CAF9C86336}"/>
            </a:ext>
          </a:extLst>
        </xdr:cNvPr>
        <xdr:cNvSpPr txBox="1"/>
      </xdr:nvSpPr>
      <xdr:spPr>
        <a:xfrm>
          <a:off x="32485330" y="59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7</xdr:row>
      <xdr:rowOff>0</xdr:rowOff>
    </xdr:from>
    <xdr:ext cx="194454" cy="271909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4621AB2E-F675-41A9-9887-B4EB444C259D}"/>
            </a:ext>
          </a:extLst>
        </xdr:cNvPr>
        <xdr:cNvSpPr txBox="1"/>
      </xdr:nvSpPr>
      <xdr:spPr>
        <a:xfrm>
          <a:off x="3306318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7</xdr:row>
      <xdr:rowOff>0</xdr:rowOff>
    </xdr:from>
    <xdr:ext cx="194454" cy="271909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5537523E-437C-4831-A94B-521C04D8BCF5}"/>
            </a:ext>
          </a:extLst>
        </xdr:cNvPr>
        <xdr:cNvSpPr txBox="1"/>
      </xdr:nvSpPr>
      <xdr:spPr>
        <a:xfrm>
          <a:off x="3306318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7</xdr:row>
      <xdr:rowOff>0</xdr:rowOff>
    </xdr:from>
    <xdr:ext cx="194454" cy="271909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8E01EDFF-D576-44E1-AF38-E97189E4CFA4}"/>
            </a:ext>
          </a:extLst>
        </xdr:cNvPr>
        <xdr:cNvSpPr txBox="1"/>
      </xdr:nvSpPr>
      <xdr:spPr>
        <a:xfrm>
          <a:off x="3306318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7</xdr:row>
      <xdr:rowOff>0</xdr:rowOff>
    </xdr:from>
    <xdr:ext cx="194454" cy="271909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7141976F-127B-4C0B-80CB-8423E7BA5C14}"/>
            </a:ext>
          </a:extLst>
        </xdr:cNvPr>
        <xdr:cNvSpPr txBox="1"/>
      </xdr:nvSpPr>
      <xdr:spPr>
        <a:xfrm>
          <a:off x="3306318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84731" cy="271909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6CA6C8B0-55AB-4F20-B7A9-491A7D6581D1}"/>
            </a:ext>
          </a:extLst>
        </xdr:cNvPr>
        <xdr:cNvSpPr txBox="1"/>
      </xdr:nvSpPr>
      <xdr:spPr>
        <a:xfrm>
          <a:off x="34912300" y="76517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84731" cy="271909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1B82E25B-F0FB-42B7-B5A4-777CFFC23EEA}"/>
            </a:ext>
          </a:extLst>
        </xdr:cNvPr>
        <xdr:cNvSpPr txBox="1"/>
      </xdr:nvSpPr>
      <xdr:spPr>
        <a:xfrm>
          <a:off x="34912300" y="76517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84731" cy="271909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F60B9A12-84E0-45CB-8C29-48E863D0A6D1}"/>
            </a:ext>
          </a:extLst>
        </xdr:cNvPr>
        <xdr:cNvSpPr txBox="1"/>
      </xdr:nvSpPr>
      <xdr:spPr>
        <a:xfrm>
          <a:off x="34912300" y="76517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84731" cy="271909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6B3325BA-1AFC-4B5F-B729-535A75E827E8}"/>
            </a:ext>
          </a:extLst>
        </xdr:cNvPr>
        <xdr:cNvSpPr txBox="1"/>
      </xdr:nvSpPr>
      <xdr:spPr>
        <a:xfrm>
          <a:off x="34912300" y="76517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94454" cy="271909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9789B112-2147-4EC9-A4FB-060E98357812}"/>
            </a:ext>
          </a:extLst>
        </xdr:cNvPr>
        <xdr:cNvSpPr txBox="1"/>
      </xdr:nvSpPr>
      <xdr:spPr>
        <a:xfrm>
          <a:off x="3491230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94454" cy="271909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3D40AD7D-55D0-40D0-84F0-D716CF9B1980}"/>
            </a:ext>
          </a:extLst>
        </xdr:cNvPr>
        <xdr:cNvSpPr txBox="1"/>
      </xdr:nvSpPr>
      <xdr:spPr>
        <a:xfrm>
          <a:off x="3491230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94454" cy="271909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6F7C5CB1-941D-4D40-94B7-7004C872C424}"/>
            </a:ext>
          </a:extLst>
        </xdr:cNvPr>
        <xdr:cNvSpPr txBox="1"/>
      </xdr:nvSpPr>
      <xdr:spPr>
        <a:xfrm>
          <a:off x="3491230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94454" cy="271909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6E3F04AD-756A-45F5-864B-8D3C8E8BC0C6}"/>
            </a:ext>
          </a:extLst>
        </xdr:cNvPr>
        <xdr:cNvSpPr txBox="1"/>
      </xdr:nvSpPr>
      <xdr:spPr>
        <a:xfrm>
          <a:off x="3491230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FD440B4E-B483-4ADA-B555-6C3C486497EF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E8594F01-B330-4909-91F7-0DD1B94B3E90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B0A46226-708E-4305-9177-DA46DC727BEF}"/>
            </a:ext>
          </a:extLst>
        </xdr:cNvPr>
        <xdr:cNvSpPr txBox="1"/>
      </xdr:nvSpPr>
      <xdr:spPr>
        <a:xfrm>
          <a:off x="3621913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3F59A4B3-E3F2-423F-B9EA-D2D6371D1F7C}"/>
            </a:ext>
          </a:extLst>
        </xdr:cNvPr>
        <xdr:cNvSpPr txBox="1"/>
      </xdr:nvSpPr>
      <xdr:spPr>
        <a:xfrm>
          <a:off x="3621913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F9860CBA-71DC-4DFD-B8CA-04B8D7BD7723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920A8B30-D113-4893-B191-B698142096B7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7DC3B76D-3798-432D-A453-A699C3DE5C03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A5C20C70-33F8-4DD3-8996-0CF2035BCE17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D4765D4F-822F-42DA-95EF-C9A509CC6E90}"/>
            </a:ext>
          </a:extLst>
        </xdr:cNvPr>
        <xdr:cNvSpPr txBox="1"/>
      </xdr:nvSpPr>
      <xdr:spPr>
        <a:xfrm>
          <a:off x="3621913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44D50DD8-DC24-4AE6-BA94-3A378C817E45}"/>
            </a:ext>
          </a:extLst>
        </xdr:cNvPr>
        <xdr:cNvSpPr txBox="1"/>
      </xdr:nvSpPr>
      <xdr:spPr>
        <a:xfrm>
          <a:off x="3621913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38AADAFC-9E7A-4666-9E78-1208C0CEFD57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15964F24-CB29-40AC-B715-918A871734F7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3B379B40-19E7-403E-A433-1C122E87C4D2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7C639223-AF89-4812-A941-E257EC292C0D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EBEEBD65-AC56-463C-8A0A-7D1BF974D95A}"/>
            </a:ext>
          </a:extLst>
        </xdr:cNvPr>
        <xdr:cNvSpPr txBox="1"/>
      </xdr:nvSpPr>
      <xdr:spPr>
        <a:xfrm>
          <a:off x="3621913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CA3BF669-22BF-45B0-8CC5-B3F8571FF43D}"/>
            </a:ext>
          </a:extLst>
        </xdr:cNvPr>
        <xdr:cNvSpPr txBox="1"/>
      </xdr:nvSpPr>
      <xdr:spPr>
        <a:xfrm>
          <a:off x="3621913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7679BD7B-7AF1-4209-830A-0BB68C356C74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748030</xdr:colOff>
      <xdr:row>7</xdr:row>
      <xdr:rowOff>0</xdr:rowOff>
    </xdr:from>
    <xdr:ext cx="200727" cy="265729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89B382AF-0261-478A-B92A-B6A0F76F841A}"/>
            </a:ext>
          </a:extLst>
        </xdr:cNvPr>
        <xdr:cNvSpPr txBox="1"/>
      </xdr:nvSpPr>
      <xdr:spPr>
        <a:xfrm>
          <a:off x="3621913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7</xdr:row>
      <xdr:rowOff>0</xdr:rowOff>
    </xdr:from>
    <xdr:ext cx="194454" cy="271909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DEC39B9A-41AD-4B8A-9A6D-C2A9FFFE3EF7}"/>
            </a:ext>
          </a:extLst>
        </xdr:cNvPr>
        <xdr:cNvSpPr txBox="1"/>
      </xdr:nvSpPr>
      <xdr:spPr>
        <a:xfrm>
          <a:off x="3306318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7</xdr:row>
      <xdr:rowOff>0</xdr:rowOff>
    </xdr:from>
    <xdr:ext cx="194454" cy="271909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E56060BD-BF56-462A-8DAF-03BF92501966}"/>
            </a:ext>
          </a:extLst>
        </xdr:cNvPr>
        <xdr:cNvSpPr txBox="1"/>
      </xdr:nvSpPr>
      <xdr:spPr>
        <a:xfrm>
          <a:off x="3306318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7</xdr:row>
      <xdr:rowOff>0</xdr:rowOff>
    </xdr:from>
    <xdr:ext cx="194454" cy="271909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5408EC8C-4D15-47F0-B174-A96EE576702A}"/>
            </a:ext>
          </a:extLst>
        </xdr:cNvPr>
        <xdr:cNvSpPr txBox="1"/>
      </xdr:nvSpPr>
      <xdr:spPr>
        <a:xfrm>
          <a:off x="3306318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7</xdr:row>
      <xdr:rowOff>0</xdr:rowOff>
    </xdr:from>
    <xdr:ext cx="194454" cy="271909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E2EF7018-5054-44AF-B122-7E96837F5CC8}"/>
            </a:ext>
          </a:extLst>
        </xdr:cNvPr>
        <xdr:cNvSpPr txBox="1"/>
      </xdr:nvSpPr>
      <xdr:spPr>
        <a:xfrm>
          <a:off x="3306318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84731" cy="271909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2BC8427F-28C4-406C-94B9-659067E3B494}"/>
            </a:ext>
          </a:extLst>
        </xdr:cNvPr>
        <xdr:cNvSpPr txBox="1"/>
      </xdr:nvSpPr>
      <xdr:spPr>
        <a:xfrm>
          <a:off x="34912300" y="76517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84731" cy="271909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783967CD-37F8-4D3F-8FF6-CEFAA12C5B5C}"/>
            </a:ext>
          </a:extLst>
        </xdr:cNvPr>
        <xdr:cNvSpPr txBox="1"/>
      </xdr:nvSpPr>
      <xdr:spPr>
        <a:xfrm>
          <a:off x="34912300" y="76517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84731" cy="271909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E4339523-413C-49C6-804D-3AAADFE7881A}"/>
            </a:ext>
          </a:extLst>
        </xdr:cNvPr>
        <xdr:cNvSpPr txBox="1"/>
      </xdr:nvSpPr>
      <xdr:spPr>
        <a:xfrm>
          <a:off x="34912300" y="76517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84731" cy="271909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DAB5BF6F-EE89-465D-8ED8-A3B39C087335}"/>
            </a:ext>
          </a:extLst>
        </xdr:cNvPr>
        <xdr:cNvSpPr txBox="1"/>
      </xdr:nvSpPr>
      <xdr:spPr>
        <a:xfrm>
          <a:off x="34912300" y="76517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94454" cy="271909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DB43AFCB-F79A-4631-9430-4FDBA8AF0954}"/>
            </a:ext>
          </a:extLst>
        </xdr:cNvPr>
        <xdr:cNvSpPr txBox="1"/>
      </xdr:nvSpPr>
      <xdr:spPr>
        <a:xfrm>
          <a:off x="3491230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94454" cy="271909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8BEA66E5-062A-40EB-992B-4CA060B71A8C}"/>
            </a:ext>
          </a:extLst>
        </xdr:cNvPr>
        <xdr:cNvSpPr txBox="1"/>
      </xdr:nvSpPr>
      <xdr:spPr>
        <a:xfrm>
          <a:off x="3491230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94454" cy="271909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E1F8581F-4BB5-4136-BFC3-0C1C2EF700AD}"/>
            </a:ext>
          </a:extLst>
        </xdr:cNvPr>
        <xdr:cNvSpPr txBox="1"/>
      </xdr:nvSpPr>
      <xdr:spPr>
        <a:xfrm>
          <a:off x="3491230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194454" cy="271909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6966AEEB-A16B-4C54-8E4B-1B54A5C0E7CE}"/>
            </a:ext>
          </a:extLst>
        </xdr:cNvPr>
        <xdr:cNvSpPr txBox="1"/>
      </xdr:nvSpPr>
      <xdr:spPr>
        <a:xfrm>
          <a:off x="34912300" y="76517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71909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C6DD4615-B551-46DC-B635-E9705D21528C}"/>
            </a:ext>
          </a:extLst>
        </xdr:cNvPr>
        <xdr:cNvSpPr txBox="1"/>
      </xdr:nvSpPr>
      <xdr:spPr>
        <a:xfrm>
          <a:off x="31902400" y="25971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71909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13672E4E-0EAD-41D2-A0F8-2E79625DF596}"/>
            </a:ext>
          </a:extLst>
        </xdr:cNvPr>
        <xdr:cNvSpPr txBox="1"/>
      </xdr:nvSpPr>
      <xdr:spPr>
        <a:xfrm>
          <a:off x="31902400" y="25971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71909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7D04D8B8-084D-4775-AAB6-6207EEC1769E}"/>
            </a:ext>
          </a:extLst>
        </xdr:cNvPr>
        <xdr:cNvSpPr txBox="1"/>
      </xdr:nvSpPr>
      <xdr:spPr>
        <a:xfrm>
          <a:off x="31902400" y="25971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71909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87F46616-00FD-47DC-AEF6-79A6FCC85578}"/>
            </a:ext>
          </a:extLst>
        </xdr:cNvPr>
        <xdr:cNvSpPr txBox="1"/>
      </xdr:nvSpPr>
      <xdr:spPr>
        <a:xfrm>
          <a:off x="31902400" y="25971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94454" cy="271909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9A89C1D8-F0AF-4EA2-8B91-687F58472EC5}"/>
            </a:ext>
          </a:extLst>
        </xdr:cNvPr>
        <xdr:cNvSpPr txBox="1"/>
      </xdr:nvSpPr>
      <xdr:spPr>
        <a:xfrm>
          <a:off x="31902400" y="25971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94454" cy="271909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99F9C26D-A8F3-43C1-89C8-F30E2CEB791E}"/>
            </a:ext>
          </a:extLst>
        </xdr:cNvPr>
        <xdr:cNvSpPr txBox="1"/>
      </xdr:nvSpPr>
      <xdr:spPr>
        <a:xfrm>
          <a:off x="31902400" y="25971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94454" cy="271909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D073DA26-CC9E-49E2-BFA4-EB687A1E82D8}"/>
            </a:ext>
          </a:extLst>
        </xdr:cNvPr>
        <xdr:cNvSpPr txBox="1"/>
      </xdr:nvSpPr>
      <xdr:spPr>
        <a:xfrm>
          <a:off x="31902400" y="25971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94454" cy="271909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38706626-4207-430D-9807-3002A5785071}"/>
            </a:ext>
          </a:extLst>
        </xdr:cNvPr>
        <xdr:cNvSpPr txBox="1"/>
      </xdr:nvSpPr>
      <xdr:spPr>
        <a:xfrm>
          <a:off x="31902400" y="25971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71909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D15953AF-640F-4055-9EC9-D363D68FDFFE}"/>
            </a:ext>
          </a:extLst>
        </xdr:cNvPr>
        <xdr:cNvSpPr txBox="1"/>
      </xdr:nvSpPr>
      <xdr:spPr>
        <a:xfrm>
          <a:off x="31902400" y="25971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71909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6EED1EE3-E75E-4CA5-91F0-FF6F42D0978F}"/>
            </a:ext>
          </a:extLst>
        </xdr:cNvPr>
        <xdr:cNvSpPr txBox="1"/>
      </xdr:nvSpPr>
      <xdr:spPr>
        <a:xfrm>
          <a:off x="31902400" y="25971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71909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E6504ED5-26E4-439D-8C45-5475CB866970}"/>
            </a:ext>
          </a:extLst>
        </xdr:cNvPr>
        <xdr:cNvSpPr txBox="1"/>
      </xdr:nvSpPr>
      <xdr:spPr>
        <a:xfrm>
          <a:off x="31902400" y="25971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84731" cy="271909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2BC9EDDC-2DB1-4F6D-93CA-C9132492427B}"/>
            </a:ext>
          </a:extLst>
        </xdr:cNvPr>
        <xdr:cNvSpPr txBox="1"/>
      </xdr:nvSpPr>
      <xdr:spPr>
        <a:xfrm>
          <a:off x="31902400" y="25971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94454" cy="271909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B19C5FB0-4DC8-4026-A001-B5BD8432FD0A}"/>
            </a:ext>
          </a:extLst>
        </xdr:cNvPr>
        <xdr:cNvSpPr txBox="1"/>
      </xdr:nvSpPr>
      <xdr:spPr>
        <a:xfrm>
          <a:off x="31902400" y="25971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94454" cy="271909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D31A77BC-5446-4FC9-A59E-A289267C6249}"/>
            </a:ext>
          </a:extLst>
        </xdr:cNvPr>
        <xdr:cNvSpPr txBox="1"/>
      </xdr:nvSpPr>
      <xdr:spPr>
        <a:xfrm>
          <a:off x="31902400" y="25971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94454" cy="271909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4FA79B3F-D095-4605-8185-2D46944F38C4}"/>
            </a:ext>
          </a:extLst>
        </xdr:cNvPr>
        <xdr:cNvSpPr txBox="1"/>
      </xdr:nvSpPr>
      <xdr:spPr>
        <a:xfrm>
          <a:off x="31902400" y="25971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</xdr:row>
      <xdr:rowOff>0</xdr:rowOff>
    </xdr:from>
    <xdr:ext cx="194454" cy="271909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3FA90E14-4868-49CF-BF89-E5ED74BC7054}"/>
            </a:ext>
          </a:extLst>
        </xdr:cNvPr>
        <xdr:cNvSpPr txBox="1"/>
      </xdr:nvSpPr>
      <xdr:spPr>
        <a:xfrm>
          <a:off x="31902400" y="25971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FA368B38-FE0A-41E2-A6EA-422C73E3056D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71A28BFD-C892-4692-9E0A-CB9673C24742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0787006D-B378-426B-BCD9-8D0CDCB0B9DA}"/>
            </a:ext>
          </a:extLst>
        </xdr:cNvPr>
        <xdr:cNvSpPr txBox="1"/>
      </xdr:nvSpPr>
      <xdr:spPr>
        <a:xfrm>
          <a:off x="3499358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AE454B8C-F8D2-4E5D-B53A-546748F7A940}"/>
            </a:ext>
          </a:extLst>
        </xdr:cNvPr>
        <xdr:cNvSpPr txBox="1"/>
      </xdr:nvSpPr>
      <xdr:spPr>
        <a:xfrm>
          <a:off x="3499358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714CE7F3-1330-42CF-9B74-DDEE7AC6CE00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84E7146A-4E19-4C5F-B664-3CFB693F411B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621BAB-B4AB-4FC4-8DA1-691A0B08E1AD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6A9B7C8-9992-4ADE-918C-8BC129860813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CF0D5BE8-5E9F-4FD6-9895-1E002C057DB9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972F64B1-08CE-469F-9A0E-DE9747893BD4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E5C80202-CAD2-413D-9AFC-56659D1E1F0E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ACA8B3D4-BCD1-409E-A1E1-0AC5B553249C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752B5E29-4CDB-4CA6-B375-520AA4B83632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E93D45B5-A39F-49D5-9C53-5886BE3C6B78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9E33FB0A-8DE5-47C5-836E-6403EE8D4BE8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96724A9E-15EC-4D1F-89CF-720E3AD01965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D516C6A5-1771-40E5-BAD6-2CFD9D2327C2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1D04ECB0-F4C4-4948-BC45-8558313AFA87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2E6003BE-C3D1-47C2-90D0-7B1139581260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10D5231C-28B8-47B3-B235-63023228C59F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B8B4B27F-904B-4CD9-B761-27F81E002421}"/>
            </a:ext>
          </a:extLst>
        </xdr:cNvPr>
        <xdr:cNvSpPr txBox="1"/>
      </xdr:nvSpPr>
      <xdr:spPr>
        <a:xfrm>
          <a:off x="3499358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BF9E67A9-2509-416B-96E9-EA13FCA6F175}"/>
            </a:ext>
          </a:extLst>
        </xdr:cNvPr>
        <xdr:cNvSpPr txBox="1"/>
      </xdr:nvSpPr>
      <xdr:spPr>
        <a:xfrm>
          <a:off x="3499358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1E2DB3F7-4F88-4589-8112-232D453EE150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CB84199C-88C2-4EE8-9392-584231E52886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07D521D6-45CF-420B-8A16-1E3379993D74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3A4347C4-A578-4657-AC07-00CFDA135023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FA8983E3-6708-427C-BAE4-7C67EAA2673D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8E7BD067-B5FA-4581-BE02-2C1717DC4B5E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C5C08D93-EDE2-42D5-860B-B5031897ED2B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2F719BAA-2A9D-46DB-96A7-F1400F7B1E94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40655788-3298-4D68-A426-673922867C29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1C2EDE51-12FD-423D-B2FD-66441FAB85F6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CBCB7F20-C95C-4FAC-BA79-C23F9340DC41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2E47FD3D-7953-494C-8228-4EDD0148D3AD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09827DD1-F1B4-4F3B-A723-4D6AB8CC7EE4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D02CCA14-40E7-489B-A891-C4B71A4EAE64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3066683E-D567-4825-93C9-C5825AA3E6CA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2F5945C4-D490-4A38-AFDB-D8703D0948A8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D05CF921-DF0F-4D8A-9B55-55175E5BC9F4}"/>
            </a:ext>
          </a:extLst>
        </xdr:cNvPr>
        <xdr:cNvSpPr txBox="1"/>
      </xdr:nvSpPr>
      <xdr:spPr>
        <a:xfrm>
          <a:off x="3499358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412968A8-8992-41F4-ACAC-5B1E9C4919A5}"/>
            </a:ext>
          </a:extLst>
        </xdr:cNvPr>
        <xdr:cNvSpPr txBox="1"/>
      </xdr:nvSpPr>
      <xdr:spPr>
        <a:xfrm>
          <a:off x="3499358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3E6F6FB7-1E72-45E9-8FF6-14FBCE4F95AC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7</xdr:row>
      <xdr:rowOff>0</xdr:rowOff>
    </xdr:from>
    <xdr:ext cx="200727" cy="265729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856AC532-FDD7-4AFB-A128-0AF68C833531}"/>
            </a:ext>
          </a:extLst>
        </xdr:cNvPr>
        <xdr:cNvSpPr txBox="1"/>
      </xdr:nvSpPr>
      <xdr:spPr>
        <a:xfrm>
          <a:off x="34993580" y="76517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4A5F7E98-2CAC-4EDC-B539-FC8DF931AD49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B1A101AA-4241-4D63-916C-63600E6EA226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9421EABF-7B3F-4BC8-95B2-B8AFCD56FF12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704927E0-CEE7-4B57-8988-649B9E83553D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26A8D826-BECD-4F7B-8C47-B9945F4A6223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6B04B623-ED6F-4078-BDE4-57385E97883F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F9B3CC28-68DA-438B-B79C-2B73E388B484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BD8C5838-1514-4CA0-9F3E-1349A3CFF284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8A76D853-8633-431C-BB27-A83BD5D32BBA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2DDDD59D-FBB9-4E7B-8B1B-056340F2985C}"/>
            </a:ext>
          </a:extLst>
        </xdr:cNvPr>
        <xdr:cNvSpPr txBox="1"/>
      </xdr:nvSpPr>
      <xdr:spPr>
        <a:xfrm>
          <a:off x="35648900" y="76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B531CDEF-C11B-40BC-8657-20291A672C09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7</xdr:row>
      <xdr:rowOff>0</xdr:rowOff>
    </xdr:from>
    <xdr:ext cx="194454" cy="265729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B285226D-5780-49D7-8E79-F167341EAD22}"/>
            </a:ext>
          </a:extLst>
        </xdr:cNvPr>
        <xdr:cNvSpPr txBox="1"/>
      </xdr:nvSpPr>
      <xdr:spPr>
        <a:xfrm>
          <a:off x="35648900" y="76517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1"/>
  <sheetViews>
    <sheetView tabSelected="1" topLeftCell="A7" workbookViewId="0">
      <selection activeCell="G16" sqref="G16"/>
    </sheetView>
  </sheetViews>
  <sheetFormatPr defaultColWidth="8.5" defaultRowHeight="12.75"/>
  <cols>
    <col min="1" max="1" width="5.5" style="18" customWidth="1"/>
    <col min="2" max="2" width="5.375" style="18" customWidth="1"/>
    <col min="3" max="3" width="7.625" style="18" customWidth="1"/>
    <col min="4" max="4" width="25.5" style="18" customWidth="1"/>
    <col min="5" max="5" width="20.875" style="18" customWidth="1"/>
    <col min="6" max="8" width="10.125" style="18" customWidth="1"/>
    <col min="9" max="9" width="16.375" style="18" customWidth="1"/>
    <col min="10" max="10" width="8.5" style="18"/>
    <col min="11" max="11" width="10.5" style="18" customWidth="1"/>
    <col min="12" max="12" width="8.5" style="18"/>
    <col min="13" max="13" width="10.875" style="18" customWidth="1"/>
    <col min="14" max="14" width="9.125" style="19" customWidth="1"/>
    <col min="15" max="15" width="4.875" style="18" customWidth="1"/>
    <col min="16" max="16" width="5.25" style="18" customWidth="1"/>
    <col min="17" max="17" width="43.625" style="18" customWidth="1"/>
    <col min="18" max="18" width="5.5" style="19" customWidth="1"/>
    <col min="19" max="19" width="11" style="18" customWidth="1"/>
    <col min="20" max="20" width="7.25" style="18" customWidth="1"/>
    <col min="21" max="21" width="4.75" style="18" customWidth="1"/>
    <col min="22" max="22" width="4.75" style="20" customWidth="1"/>
    <col min="23" max="23" width="30.5" style="20" customWidth="1"/>
    <col min="24" max="24" width="5.375" style="19" customWidth="1"/>
    <col min="25" max="25" width="9.125" style="18" customWidth="1"/>
    <col min="26" max="26" width="9.625" style="18" customWidth="1"/>
    <col min="27" max="27" width="7.625" style="18" customWidth="1"/>
    <col min="28" max="28" width="5.375" style="18" customWidth="1"/>
    <col min="29" max="29" width="4.5" style="18" customWidth="1"/>
    <col min="30" max="30" width="16.625" style="18" customWidth="1"/>
    <col min="31" max="31" width="7.875" style="18" customWidth="1"/>
    <col min="32" max="32" width="5.375" style="18" customWidth="1"/>
    <col min="33" max="33" width="9.125" style="18" customWidth="1"/>
    <col min="34" max="34" width="6.5" style="19" customWidth="1"/>
    <col min="35" max="35" width="6.25" style="19" customWidth="1"/>
    <col min="36" max="36" width="5.875" style="18" customWidth="1"/>
    <col min="37" max="37" width="5.625" style="19" customWidth="1"/>
    <col min="38" max="38" width="5.875" style="18" customWidth="1"/>
    <col min="39" max="39" width="5.625" style="18" customWidth="1"/>
    <col min="40" max="40" width="6.125" style="18" customWidth="1"/>
    <col min="41" max="41" width="8.5" style="18" customWidth="1"/>
    <col min="42" max="42" width="12.5" style="18" customWidth="1"/>
    <col min="43" max="43" width="8.625" style="18" bestFit="1" customWidth="1"/>
    <col min="44" max="44" width="10.875" style="18" customWidth="1"/>
    <col min="45" max="45" width="8.625" style="18" bestFit="1" customWidth="1"/>
    <col min="46" max="47" width="8.5" style="18" customWidth="1"/>
    <col min="48" max="51" width="8.625" style="18" bestFit="1" customWidth="1"/>
    <col min="52" max="52" width="8.5" style="18" customWidth="1"/>
    <col min="53" max="53" width="14.875" style="18" customWidth="1"/>
    <col min="54" max="54" width="13.625" style="18" customWidth="1"/>
    <col min="55" max="55" width="8.625" style="18" bestFit="1" customWidth="1"/>
    <col min="56" max="56" width="14.125" style="18" customWidth="1"/>
    <col min="57" max="57" width="8.5" style="18" customWidth="1"/>
    <col min="58" max="58" width="11.625" style="18" customWidth="1"/>
    <col min="59" max="59" width="11.875" style="18" customWidth="1"/>
    <col min="60" max="60" width="11.625" style="18" customWidth="1"/>
    <col min="61" max="61" width="9" style="18" bestFit="1" customWidth="1"/>
    <col min="62" max="62" width="8.625" style="18" bestFit="1" customWidth="1"/>
    <col min="63" max="63" width="9" style="18" bestFit="1" customWidth="1"/>
    <col min="64" max="64" width="9.75" style="18" bestFit="1" customWidth="1"/>
    <col min="65" max="65" width="9.875" style="18" customWidth="1"/>
    <col min="66" max="66" width="9.75" style="18" bestFit="1" customWidth="1"/>
    <col min="67" max="67" width="9" style="18" bestFit="1" customWidth="1"/>
    <col min="68" max="68" width="9.75" style="18" bestFit="1" customWidth="1"/>
    <col min="69" max="16384" width="8.5" style="18"/>
  </cols>
  <sheetData>
    <row r="1" spans="1:68" s="2" customFormat="1" ht="12.75" customHeight="1">
      <c r="A1" s="38" t="s">
        <v>56</v>
      </c>
      <c r="B1" s="38"/>
      <c r="C1" s="39"/>
      <c r="D1" s="42" t="s">
        <v>57</v>
      </c>
      <c r="E1" s="43"/>
      <c r="F1" s="1">
        <v>0</v>
      </c>
      <c r="I1" s="3"/>
      <c r="Z1" s="4"/>
      <c r="AA1" s="4"/>
      <c r="AB1" s="4"/>
      <c r="AC1" s="4"/>
      <c r="AE1" s="5"/>
      <c r="AI1" s="4"/>
      <c r="AJ1" s="3"/>
      <c r="AL1" s="3"/>
      <c r="AP1" s="3"/>
      <c r="AW1" s="6"/>
      <c r="AY1" s="3"/>
    </row>
    <row r="2" spans="1:68" s="2" customFormat="1" ht="12.75" customHeight="1">
      <c r="A2" s="38"/>
      <c r="B2" s="38"/>
      <c r="C2" s="39"/>
      <c r="D2" s="42" t="s">
        <v>58</v>
      </c>
      <c r="E2" s="43"/>
      <c r="F2" s="7">
        <f>BN13</f>
        <v>25544.348099999999</v>
      </c>
      <c r="I2" s="8"/>
      <c r="Z2" s="4"/>
      <c r="AA2" s="4"/>
      <c r="AB2" s="4"/>
      <c r="AC2" s="4"/>
      <c r="AE2" s="5"/>
      <c r="AI2" s="4"/>
      <c r="AJ2" s="3"/>
      <c r="AL2" s="3"/>
      <c r="AP2" s="3"/>
      <c r="AW2" s="6"/>
      <c r="AY2" s="3"/>
    </row>
    <row r="3" spans="1:68" s="2" customFormat="1" ht="12.75" customHeight="1">
      <c r="A3" s="38"/>
      <c r="B3" s="38"/>
      <c r="C3" s="39"/>
      <c r="D3" s="42" t="s">
        <v>59</v>
      </c>
      <c r="E3" s="43"/>
      <c r="F3" s="7">
        <f>F2*0.23</f>
        <v>5875.2000630000002</v>
      </c>
      <c r="I3" s="8"/>
      <c r="Z3" s="4"/>
      <c r="AA3" s="4"/>
      <c r="AB3" s="4"/>
      <c r="AC3" s="4"/>
      <c r="AE3" s="5"/>
      <c r="AI3" s="4"/>
      <c r="AJ3" s="3"/>
      <c r="AL3" s="3"/>
      <c r="AP3" s="3"/>
      <c r="AW3" s="6"/>
      <c r="AY3" s="3"/>
    </row>
    <row r="4" spans="1:68" s="2" customFormat="1" ht="12.75" customHeight="1">
      <c r="A4" s="38"/>
      <c r="B4" s="38"/>
      <c r="C4" s="39"/>
      <c r="D4" s="42" t="s">
        <v>60</v>
      </c>
      <c r="E4" s="43"/>
      <c r="F4" s="7">
        <f>SUM(F2:F3)</f>
        <v>31419.548162999999</v>
      </c>
      <c r="I4" s="8"/>
      <c r="Z4" s="4"/>
      <c r="AA4" s="4"/>
      <c r="AB4" s="4"/>
      <c r="AC4" s="4"/>
      <c r="AE4" s="5"/>
      <c r="AI4" s="4"/>
      <c r="AJ4" s="3"/>
      <c r="AL4" s="3"/>
      <c r="AP4" s="3"/>
      <c r="AW4" s="6"/>
      <c r="AY4" s="3"/>
    </row>
    <row r="5" spans="1:68" s="2" customFormat="1" ht="37.5" customHeight="1">
      <c r="A5" s="40"/>
      <c r="B5" s="40"/>
      <c r="C5" s="41"/>
      <c r="D5" s="44" t="s">
        <v>61</v>
      </c>
      <c r="E5" s="44"/>
      <c r="F5" s="44"/>
      <c r="I5" s="8"/>
      <c r="Z5" s="4"/>
      <c r="AA5" s="4"/>
      <c r="AB5" s="4"/>
      <c r="AC5" s="4"/>
      <c r="AE5" s="5"/>
      <c r="AI5" s="4"/>
      <c r="AJ5" s="3"/>
      <c r="AL5" s="3"/>
      <c r="AP5" s="3"/>
      <c r="AW5" s="6"/>
      <c r="AY5" s="3"/>
    </row>
    <row r="6" spans="1:68" s="9" customFormat="1">
      <c r="H6" s="10"/>
      <c r="J6" s="10"/>
      <c r="K6" s="10"/>
      <c r="AF6" s="11"/>
      <c r="AG6" s="11"/>
      <c r="AI6" s="11"/>
      <c r="AJ6" s="11"/>
    </row>
    <row r="7" spans="1:68" s="17" customFormat="1" ht="102">
      <c r="A7" s="12" t="s">
        <v>62</v>
      </c>
      <c r="B7" s="12" t="s">
        <v>63</v>
      </c>
      <c r="C7" s="12" t="s">
        <v>64</v>
      </c>
      <c r="D7" s="12" t="s">
        <v>65</v>
      </c>
      <c r="E7" s="12" t="s">
        <v>66</v>
      </c>
      <c r="F7" s="12" t="s">
        <v>67</v>
      </c>
      <c r="G7" s="12" t="s">
        <v>68</v>
      </c>
      <c r="H7" s="13" t="s">
        <v>69</v>
      </c>
      <c r="I7" s="12" t="s">
        <v>0</v>
      </c>
      <c r="J7" s="13" t="s">
        <v>4</v>
      </c>
      <c r="K7" s="13" t="s">
        <v>70</v>
      </c>
      <c r="L7" s="12" t="s">
        <v>1</v>
      </c>
      <c r="M7" s="12" t="s">
        <v>2</v>
      </c>
      <c r="N7" s="12" t="s">
        <v>3</v>
      </c>
      <c r="O7" s="12" t="s">
        <v>12</v>
      </c>
      <c r="P7" s="12" t="s">
        <v>5</v>
      </c>
      <c r="Q7" s="12" t="s">
        <v>0</v>
      </c>
      <c r="R7" s="12" t="s">
        <v>1</v>
      </c>
      <c r="S7" s="12" t="s">
        <v>2</v>
      </c>
      <c r="T7" s="12" t="s">
        <v>3</v>
      </c>
      <c r="U7" s="12" t="s">
        <v>12</v>
      </c>
      <c r="V7" s="12" t="s">
        <v>5</v>
      </c>
      <c r="W7" s="12" t="s">
        <v>71</v>
      </c>
      <c r="X7" s="12" t="s">
        <v>1</v>
      </c>
      <c r="Y7" s="12" t="s">
        <v>21</v>
      </c>
      <c r="Z7" s="12" t="s">
        <v>2</v>
      </c>
      <c r="AA7" s="12" t="s">
        <v>3</v>
      </c>
      <c r="AB7" s="12" t="s">
        <v>12</v>
      </c>
      <c r="AC7" s="12" t="s">
        <v>5</v>
      </c>
      <c r="AD7" s="12" t="s">
        <v>8</v>
      </c>
      <c r="AE7" s="12" t="s">
        <v>72</v>
      </c>
      <c r="AF7" s="14" t="s">
        <v>73</v>
      </c>
      <c r="AG7" s="21" t="s">
        <v>6</v>
      </c>
      <c r="AH7" s="12" t="s">
        <v>7</v>
      </c>
      <c r="AI7" s="14" t="s">
        <v>74</v>
      </c>
      <c r="AJ7" s="14" t="s">
        <v>75</v>
      </c>
      <c r="AK7" s="12" t="s">
        <v>76</v>
      </c>
      <c r="AL7" s="12" t="s">
        <v>77</v>
      </c>
      <c r="AM7" s="15" t="s">
        <v>78</v>
      </c>
      <c r="AN7" s="12" t="s">
        <v>79</v>
      </c>
      <c r="AO7" s="12" t="s">
        <v>80</v>
      </c>
      <c r="AP7" s="16" t="s">
        <v>81</v>
      </c>
      <c r="AQ7" s="12" t="s">
        <v>82</v>
      </c>
      <c r="AR7" s="16" t="s">
        <v>83</v>
      </c>
      <c r="AS7" s="12" t="s">
        <v>84</v>
      </c>
      <c r="AT7" s="16" t="s">
        <v>85</v>
      </c>
      <c r="AU7" s="12" t="s">
        <v>86</v>
      </c>
      <c r="AV7" s="16" t="s">
        <v>87</v>
      </c>
      <c r="AW7" s="12" t="s">
        <v>88</v>
      </c>
      <c r="AX7" s="16" t="s">
        <v>89</v>
      </c>
      <c r="AY7" s="12" t="s">
        <v>90</v>
      </c>
      <c r="AZ7" s="16" t="s">
        <v>91</v>
      </c>
      <c r="BA7" s="12" t="s">
        <v>92</v>
      </c>
      <c r="BB7" s="16" t="s">
        <v>93</v>
      </c>
      <c r="BC7" s="12" t="s">
        <v>94</v>
      </c>
      <c r="BD7" s="12" t="s">
        <v>95</v>
      </c>
      <c r="BE7" s="16" t="s">
        <v>96</v>
      </c>
      <c r="BF7" s="12" t="s">
        <v>97</v>
      </c>
      <c r="BG7" s="16" t="s">
        <v>98</v>
      </c>
      <c r="BH7" s="12" t="s">
        <v>99</v>
      </c>
      <c r="BI7" s="16" t="s">
        <v>100</v>
      </c>
      <c r="BJ7" s="12" t="s">
        <v>101</v>
      </c>
      <c r="BK7" s="16" t="s">
        <v>102</v>
      </c>
      <c r="BL7" s="12" t="s">
        <v>103</v>
      </c>
      <c r="BM7" s="12" t="s">
        <v>104</v>
      </c>
      <c r="BN7" s="12" t="s">
        <v>105</v>
      </c>
      <c r="BO7" s="12" t="s">
        <v>106</v>
      </c>
      <c r="BP7" s="12" t="s">
        <v>107</v>
      </c>
    </row>
    <row r="8" spans="1:68" s="9" customFormat="1">
      <c r="A8" s="24">
        <v>33</v>
      </c>
      <c r="B8" s="24">
        <v>1</v>
      </c>
      <c r="C8" s="24" t="s">
        <v>14</v>
      </c>
      <c r="D8" s="25" t="s">
        <v>13</v>
      </c>
      <c r="E8" s="25" t="s">
        <v>17</v>
      </c>
      <c r="F8" s="24" t="s">
        <v>108</v>
      </c>
      <c r="G8" s="24" t="s">
        <v>109</v>
      </c>
      <c r="H8" s="26"/>
      <c r="I8" s="25" t="s">
        <v>24</v>
      </c>
      <c r="J8" s="27" t="s">
        <v>25</v>
      </c>
      <c r="K8" s="26"/>
      <c r="L8" s="25" t="s">
        <v>27</v>
      </c>
      <c r="M8" s="25" t="s">
        <v>28</v>
      </c>
      <c r="N8" s="27" t="s">
        <v>29</v>
      </c>
      <c r="O8" s="28" t="s">
        <v>22</v>
      </c>
      <c r="P8" s="24"/>
      <c r="Q8" s="25" t="s">
        <v>37</v>
      </c>
      <c r="R8" s="28" t="s">
        <v>27</v>
      </c>
      <c r="S8" s="29" t="s">
        <v>28</v>
      </c>
      <c r="T8" s="29" t="s">
        <v>29</v>
      </c>
      <c r="U8" s="27" t="s">
        <v>22</v>
      </c>
      <c r="V8" s="24"/>
      <c r="W8" s="24" t="s">
        <v>38</v>
      </c>
      <c r="X8" s="24" t="s">
        <v>27</v>
      </c>
      <c r="Y8" s="24" t="s">
        <v>28</v>
      </c>
      <c r="Z8" s="24" t="s">
        <v>36</v>
      </c>
      <c r="AA8" s="24" t="s">
        <v>43</v>
      </c>
      <c r="AB8" s="24" t="s">
        <v>23</v>
      </c>
      <c r="AC8" s="24"/>
      <c r="AD8" s="27" t="s">
        <v>44</v>
      </c>
      <c r="AE8" s="27" t="s">
        <v>45</v>
      </c>
      <c r="AF8" s="30">
        <v>14.5</v>
      </c>
      <c r="AG8" s="30" t="s">
        <v>55</v>
      </c>
      <c r="AH8" s="31" t="s">
        <v>9</v>
      </c>
      <c r="AI8" s="27" t="s">
        <v>110</v>
      </c>
      <c r="AJ8" s="32">
        <v>1238</v>
      </c>
      <c r="AK8" s="32">
        <v>3183</v>
      </c>
      <c r="AL8" s="33">
        <v>0</v>
      </c>
      <c r="AM8" s="24">
        <f>SUM(AJ8:AL8)</f>
        <v>4421</v>
      </c>
      <c r="AN8" s="24">
        <v>12</v>
      </c>
      <c r="AO8" s="34">
        <f>F1</f>
        <v>0</v>
      </c>
      <c r="AP8" s="35">
        <f t="shared" ref="AP8:AP12" si="0">AO8*AM8</f>
        <v>0</v>
      </c>
      <c r="AQ8" s="24">
        <v>4.5599999999999996</v>
      </c>
      <c r="AR8" s="35">
        <f>AQ8*AN8</f>
        <v>54.72</v>
      </c>
      <c r="AS8" s="24">
        <v>0.08</v>
      </c>
      <c r="AT8" s="35">
        <f>AS8*AI8*AN8</f>
        <v>13.919999999999998</v>
      </c>
      <c r="AU8" s="24">
        <v>5.0999999999999996</v>
      </c>
      <c r="AV8" s="35">
        <f>AU8*AN8*AI8</f>
        <v>887.4</v>
      </c>
      <c r="AW8" s="29">
        <f>0</f>
        <v>0</v>
      </c>
      <c r="AX8" s="35">
        <f t="shared" ref="AX8:AX12" si="1">AW8*AM8</f>
        <v>0</v>
      </c>
      <c r="AY8" s="24">
        <v>2.4199999999999999E-2</v>
      </c>
      <c r="AZ8" s="35">
        <f t="shared" ref="AZ8:AZ12" si="2">AY8*AM8</f>
        <v>106.98819999999999</v>
      </c>
      <c r="BA8" s="36">
        <f>4.96/1000</f>
        <v>4.96E-3</v>
      </c>
      <c r="BB8" s="37">
        <f t="shared" ref="BB8:BB12" si="3">BA8*AM8</f>
        <v>21.928159999999998</v>
      </c>
      <c r="BC8" s="36">
        <v>9.5399999999999991</v>
      </c>
      <c r="BD8" s="25">
        <v>1</v>
      </c>
      <c r="BE8" s="35">
        <f>BC8*12</f>
        <v>114.47999999999999</v>
      </c>
      <c r="BF8" s="24">
        <v>0.27250000000000002</v>
      </c>
      <c r="BG8" s="35">
        <f t="shared" ref="BG8:BG12" si="4">BF8*AJ8</f>
        <v>337.35500000000002</v>
      </c>
      <c r="BH8" s="24">
        <v>0.1865</v>
      </c>
      <c r="BI8" s="35">
        <f t="shared" ref="BI8:BI12" si="5">BH8*AK8</f>
        <v>593.62950000000001</v>
      </c>
      <c r="BJ8" s="24">
        <v>0</v>
      </c>
      <c r="BK8" s="35">
        <f t="shared" ref="BK8:BK12" si="6">BJ8*AL8</f>
        <v>0</v>
      </c>
      <c r="BL8" s="7">
        <f t="shared" ref="BL8:BL12" si="7">BK8+BI8+BG8+BE8+BB8+AZ8+AX8+AV8+AT8+AR8</f>
        <v>2130.4208599999997</v>
      </c>
      <c r="BM8" s="7">
        <f t="shared" ref="BM8:BM12" si="8">AP8</f>
        <v>0</v>
      </c>
      <c r="BN8" s="7">
        <f>BL8+BM8</f>
        <v>2130.4208599999997</v>
      </c>
      <c r="BO8" s="7">
        <f>BN8*0.23</f>
        <v>489.99679779999997</v>
      </c>
      <c r="BP8" s="7">
        <f>BN8+BO8</f>
        <v>2620.4176577999997</v>
      </c>
    </row>
    <row r="9" spans="1:68" s="9" customFormat="1">
      <c r="A9" s="24">
        <v>33</v>
      </c>
      <c r="B9" s="24">
        <v>2</v>
      </c>
      <c r="C9" s="24" t="s">
        <v>14</v>
      </c>
      <c r="D9" s="25" t="s">
        <v>13</v>
      </c>
      <c r="E9" s="25" t="s">
        <v>17</v>
      </c>
      <c r="F9" s="24" t="s">
        <v>108</v>
      </c>
      <c r="G9" s="24" t="s">
        <v>109</v>
      </c>
      <c r="H9" s="26"/>
      <c r="I9" s="25" t="s">
        <v>24</v>
      </c>
      <c r="J9" s="27" t="s">
        <v>25</v>
      </c>
      <c r="K9" s="26"/>
      <c r="L9" s="25" t="s">
        <v>27</v>
      </c>
      <c r="M9" s="25" t="s">
        <v>28</v>
      </c>
      <c r="N9" s="27" t="s">
        <v>29</v>
      </c>
      <c r="O9" s="28" t="s">
        <v>22</v>
      </c>
      <c r="P9" s="24"/>
      <c r="Q9" s="25" t="s">
        <v>37</v>
      </c>
      <c r="R9" s="28" t="s">
        <v>27</v>
      </c>
      <c r="S9" s="29" t="s">
        <v>28</v>
      </c>
      <c r="T9" s="29" t="s">
        <v>29</v>
      </c>
      <c r="U9" s="27" t="s">
        <v>22</v>
      </c>
      <c r="V9" s="24"/>
      <c r="W9" s="24" t="s">
        <v>39</v>
      </c>
      <c r="X9" s="24" t="s">
        <v>27</v>
      </c>
      <c r="Y9" s="24" t="s">
        <v>28</v>
      </c>
      <c r="Z9" s="24" t="s">
        <v>28</v>
      </c>
      <c r="AA9" s="24" t="s">
        <v>35</v>
      </c>
      <c r="AB9" s="24" t="s">
        <v>19</v>
      </c>
      <c r="AC9" s="24"/>
      <c r="AD9" s="27" t="s">
        <v>46</v>
      </c>
      <c r="AE9" s="27" t="s">
        <v>47</v>
      </c>
      <c r="AF9" s="30">
        <v>9.89</v>
      </c>
      <c r="AG9" s="30" t="s">
        <v>55</v>
      </c>
      <c r="AH9" s="31" t="s">
        <v>11</v>
      </c>
      <c r="AI9" s="27" t="s">
        <v>15</v>
      </c>
      <c r="AJ9" s="32">
        <v>1922</v>
      </c>
      <c r="AK9" s="32"/>
      <c r="AL9" s="33">
        <v>0</v>
      </c>
      <c r="AM9" s="24">
        <f t="shared" ref="AM9:AM12" si="9">SUM(AJ9:AL9)</f>
        <v>1922</v>
      </c>
      <c r="AN9" s="24">
        <v>12</v>
      </c>
      <c r="AO9" s="34">
        <f>F$1</f>
        <v>0</v>
      </c>
      <c r="AP9" s="35">
        <f t="shared" si="0"/>
        <v>0</v>
      </c>
      <c r="AQ9" s="24">
        <v>4.5599999999999996</v>
      </c>
      <c r="AR9" s="35">
        <f t="shared" ref="AR9:AR12" si="10">AQ9*AN9</f>
        <v>54.72</v>
      </c>
      <c r="AS9" s="24">
        <v>0.33</v>
      </c>
      <c r="AT9" s="35">
        <f>AS9*AN9</f>
        <v>3.96</v>
      </c>
      <c r="AU9" s="24">
        <v>10.3</v>
      </c>
      <c r="AV9" s="35">
        <f>AU9*AN9</f>
        <v>123.60000000000001</v>
      </c>
      <c r="AW9" s="29">
        <f>0</f>
        <v>0</v>
      </c>
      <c r="AX9" s="35">
        <f t="shared" si="1"/>
        <v>0</v>
      </c>
      <c r="AY9" s="24">
        <v>2.4199999999999999E-2</v>
      </c>
      <c r="AZ9" s="35">
        <f t="shared" si="2"/>
        <v>46.5124</v>
      </c>
      <c r="BA9" s="36">
        <f>4.96/1000</f>
        <v>4.96E-3</v>
      </c>
      <c r="BB9" s="37">
        <f t="shared" si="3"/>
        <v>9.5331200000000003</v>
      </c>
      <c r="BC9" s="36">
        <v>13.35</v>
      </c>
      <c r="BD9" s="25">
        <v>1</v>
      </c>
      <c r="BE9" s="35">
        <f>BC9*12</f>
        <v>160.19999999999999</v>
      </c>
      <c r="BF9" s="24">
        <v>0.27200000000000002</v>
      </c>
      <c r="BG9" s="35">
        <f t="shared" si="4"/>
        <v>522.78399999999999</v>
      </c>
      <c r="BH9" s="24">
        <v>0</v>
      </c>
      <c r="BI9" s="35">
        <f t="shared" si="5"/>
        <v>0</v>
      </c>
      <c r="BJ9" s="24">
        <v>0</v>
      </c>
      <c r="BK9" s="35">
        <f t="shared" si="6"/>
        <v>0</v>
      </c>
      <c r="BL9" s="7">
        <f t="shared" si="7"/>
        <v>921.30952000000002</v>
      </c>
      <c r="BM9" s="7">
        <f t="shared" si="8"/>
        <v>0</v>
      </c>
      <c r="BN9" s="7">
        <f t="shared" ref="BN9:BN12" si="11">BL9+BM9</f>
        <v>921.30952000000002</v>
      </c>
      <c r="BO9" s="7">
        <f t="shared" ref="BO9:BO12" si="12">BN9*0.23</f>
        <v>211.90118960000001</v>
      </c>
      <c r="BP9" s="7">
        <f t="shared" ref="BP9:BP12" si="13">BN9+BO9</f>
        <v>1133.2107096</v>
      </c>
    </row>
    <row r="10" spans="1:68" s="9" customFormat="1">
      <c r="A10" s="24">
        <v>33</v>
      </c>
      <c r="B10" s="24">
        <v>3</v>
      </c>
      <c r="C10" s="24" t="s">
        <v>14</v>
      </c>
      <c r="D10" s="25" t="s">
        <v>13</v>
      </c>
      <c r="E10" s="25" t="s">
        <v>17</v>
      </c>
      <c r="F10" s="24" t="s">
        <v>108</v>
      </c>
      <c r="G10" s="24" t="s">
        <v>109</v>
      </c>
      <c r="H10" s="26"/>
      <c r="I10" s="25" t="s">
        <v>24</v>
      </c>
      <c r="J10" s="27" t="s">
        <v>25</v>
      </c>
      <c r="K10" s="26"/>
      <c r="L10" s="25" t="s">
        <v>27</v>
      </c>
      <c r="M10" s="25" t="s">
        <v>28</v>
      </c>
      <c r="N10" s="27" t="s">
        <v>29</v>
      </c>
      <c r="O10" s="28" t="s">
        <v>22</v>
      </c>
      <c r="P10" s="24"/>
      <c r="Q10" s="25" t="s">
        <v>37</v>
      </c>
      <c r="R10" s="28" t="s">
        <v>27</v>
      </c>
      <c r="S10" s="29" t="s">
        <v>28</v>
      </c>
      <c r="T10" s="29" t="s">
        <v>29</v>
      </c>
      <c r="U10" s="27" t="s">
        <v>22</v>
      </c>
      <c r="V10" s="24"/>
      <c r="W10" s="24" t="s">
        <v>40</v>
      </c>
      <c r="X10" s="24" t="s">
        <v>27</v>
      </c>
      <c r="Y10" s="24" t="s">
        <v>28</v>
      </c>
      <c r="Z10" s="24" t="s">
        <v>28</v>
      </c>
      <c r="AA10" s="24" t="s">
        <v>29</v>
      </c>
      <c r="AB10" s="24" t="s">
        <v>18</v>
      </c>
      <c r="AC10" s="24"/>
      <c r="AD10" s="27" t="s">
        <v>48</v>
      </c>
      <c r="AE10" s="27" t="s">
        <v>49</v>
      </c>
      <c r="AF10" s="30">
        <v>7.98</v>
      </c>
      <c r="AG10" s="30" t="s">
        <v>55</v>
      </c>
      <c r="AH10" s="31" t="s">
        <v>10</v>
      </c>
      <c r="AI10" s="27" t="s">
        <v>111</v>
      </c>
      <c r="AJ10" s="32">
        <v>4424</v>
      </c>
      <c r="AK10" s="32"/>
      <c r="AL10" s="33">
        <v>0</v>
      </c>
      <c r="AM10" s="24">
        <f t="shared" si="9"/>
        <v>4424</v>
      </c>
      <c r="AN10" s="24">
        <v>12</v>
      </c>
      <c r="AO10" s="34">
        <f t="shared" ref="AO10:AO12" si="14">F$1</f>
        <v>0</v>
      </c>
      <c r="AP10" s="35">
        <f t="shared" si="0"/>
        <v>0</v>
      </c>
      <c r="AQ10" s="24">
        <v>4.5599999999999996</v>
      </c>
      <c r="AR10" s="35">
        <f t="shared" si="10"/>
        <v>54.72</v>
      </c>
      <c r="AS10" s="24">
        <f>AS$8</f>
        <v>0.08</v>
      </c>
      <c r="AT10" s="35">
        <f>AS10*AI10*AN10</f>
        <v>27.360000000000003</v>
      </c>
      <c r="AU10" s="24">
        <f>AU$8</f>
        <v>5.0999999999999996</v>
      </c>
      <c r="AV10" s="35">
        <f t="shared" ref="AV10:AV12" si="15">AU10*AN10*AI10</f>
        <v>1744.1999999999998</v>
      </c>
      <c r="AW10" s="29">
        <f>0</f>
        <v>0</v>
      </c>
      <c r="AX10" s="35">
        <f t="shared" si="1"/>
        <v>0</v>
      </c>
      <c r="AY10" s="24">
        <f>AY$8</f>
        <v>2.4199999999999999E-2</v>
      </c>
      <c r="AZ10" s="35">
        <f t="shared" si="2"/>
        <v>107.0608</v>
      </c>
      <c r="BA10" s="36">
        <f t="shared" ref="BA10:BA12" si="16">4.96/1000</f>
        <v>4.96E-3</v>
      </c>
      <c r="BB10" s="37">
        <f t="shared" si="3"/>
        <v>21.94304</v>
      </c>
      <c r="BC10" s="36">
        <v>0.1024</v>
      </c>
      <c r="BD10" s="25">
        <v>0.8</v>
      </c>
      <c r="BE10" s="35">
        <f>BC10*BD10*AM10</f>
        <v>362.41408000000001</v>
      </c>
      <c r="BF10" s="24">
        <v>0.22270000000000001</v>
      </c>
      <c r="BG10" s="35">
        <f t="shared" si="4"/>
        <v>985.22480000000007</v>
      </c>
      <c r="BH10" s="24">
        <f>BH$8</f>
        <v>0.1865</v>
      </c>
      <c r="BI10" s="35">
        <f t="shared" si="5"/>
        <v>0</v>
      </c>
      <c r="BJ10" s="24">
        <f>BJ$8</f>
        <v>0</v>
      </c>
      <c r="BK10" s="35">
        <f t="shared" si="6"/>
        <v>0</v>
      </c>
      <c r="BL10" s="7">
        <f t="shared" si="7"/>
        <v>3302.9227199999996</v>
      </c>
      <c r="BM10" s="7">
        <f t="shared" si="8"/>
        <v>0</v>
      </c>
      <c r="BN10" s="7">
        <f t="shared" si="11"/>
        <v>3302.9227199999996</v>
      </c>
      <c r="BO10" s="7">
        <f t="shared" si="12"/>
        <v>759.67222559999993</v>
      </c>
      <c r="BP10" s="7">
        <f t="shared" si="13"/>
        <v>4062.5949455999994</v>
      </c>
    </row>
    <row r="11" spans="1:68" s="9" customFormat="1">
      <c r="A11" s="24">
        <v>33</v>
      </c>
      <c r="B11" s="24">
        <v>3</v>
      </c>
      <c r="C11" s="24" t="s">
        <v>18</v>
      </c>
      <c r="D11" s="25" t="s">
        <v>13</v>
      </c>
      <c r="E11" s="25" t="s">
        <v>17</v>
      </c>
      <c r="F11" s="24" t="s">
        <v>108</v>
      </c>
      <c r="G11" s="24" t="s">
        <v>109</v>
      </c>
      <c r="H11" s="26"/>
      <c r="I11" s="25" t="s">
        <v>24</v>
      </c>
      <c r="J11" s="27" t="s">
        <v>25</v>
      </c>
      <c r="K11" s="26"/>
      <c r="L11" s="25" t="s">
        <v>27</v>
      </c>
      <c r="M11" s="25" t="s">
        <v>28</v>
      </c>
      <c r="N11" s="27" t="s">
        <v>29</v>
      </c>
      <c r="O11" s="28" t="s">
        <v>22</v>
      </c>
      <c r="P11" s="24"/>
      <c r="Q11" s="25" t="s">
        <v>30</v>
      </c>
      <c r="R11" s="28" t="s">
        <v>27</v>
      </c>
      <c r="S11" s="29" t="s">
        <v>28</v>
      </c>
      <c r="T11" s="29" t="s">
        <v>31</v>
      </c>
      <c r="U11" s="27" t="s">
        <v>14</v>
      </c>
      <c r="V11" s="24"/>
      <c r="W11" s="24" t="s">
        <v>41</v>
      </c>
      <c r="X11" s="24" t="s">
        <v>27</v>
      </c>
      <c r="Y11" s="24" t="s">
        <v>28</v>
      </c>
      <c r="Z11" s="24" t="s">
        <v>31</v>
      </c>
      <c r="AA11" s="24" t="s">
        <v>14</v>
      </c>
      <c r="AB11" s="24" t="s">
        <v>26</v>
      </c>
      <c r="AC11" s="24"/>
      <c r="AD11" s="27" t="s">
        <v>50</v>
      </c>
      <c r="AE11" s="27" t="s">
        <v>51</v>
      </c>
      <c r="AF11" s="30">
        <v>9.84</v>
      </c>
      <c r="AG11" s="30" t="s">
        <v>55</v>
      </c>
      <c r="AH11" s="31" t="s">
        <v>10</v>
      </c>
      <c r="AI11" s="27" t="s">
        <v>16</v>
      </c>
      <c r="AJ11" s="32">
        <v>12207</v>
      </c>
      <c r="AK11" s="32"/>
      <c r="AL11" s="33">
        <v>0</v>
      </c>
      <c r="AM11" s="24">
        <f t="shared" si="9"/>
        <v>12207</v>
      </c>
      <c r="AN11" s="24">
        <v>12</v>
      </c>
      <c r="AO11" s="34">
        <f t="shared" si="14"/>
        <v>0</v>
      </c>
      <c r="AP11" s="35">
        <f t="shared" si="0"/>
        <v>0</v>
      </c>
      <c r="AQ11" s="24">
        <v>4.5599999999999996</v>
      </c>
      <c r="AR11" s="35">
        <f t="shared" si="10"/>
        <v>54.72</v>
      </c>
      <c r="AS11" s="24">
        <v>0.08</v>
      </c>
      <c r="AT11" s="35">
        <f>AS11*AI11*AN11</f>
        <v>16.32</v>
      </c>
      <c r="AU11" s="24">
        <f>AU$8</f>
        <v>5.0999999999999996</v>
      </c>
      <c r="AV11" s="35">
        <f t="shared" si="15"/>
        <v>1040.3999999999999</v>
      </c>
      <c r="AW11" s="29">
        <f>0</f>
        <v>0</v>
      </c>
      <c r="AX11" s="35">
        <f t="shared" si="1"/>
        <v>0</v>
      </c>
      <c r="AY11" s="24">
        <v>2.4199999999999999E-2</v>
      </c>
      <c r="AZ11" s="35">
        <f t="shared" si="2"/>
        <v>295.40940000000001</v>
      </c>
      <c r="BA11" s="36">
        <f t="shared" si="16"/>
        <v>4.96E-3</v>
      </c>
      <c r="BB11" s="37">
        <f t="shared" si="3"/>
        <v>60.546720000000001</v>
      </c>
      <c r="BC11" s="36">
        <v>0.1024</v>
      </c>
      <c r="BD11" s="25">
        <v>0.8</v>
      </c>
      <c r="BE11" s="35">
        <f>BC11*BD11*AM11</f>
        <v>999.9974400000001</v>
      </c>
      <c r="BF11" s="24">
        <v>0.22270000000000001</v>
      </c>
      <c r="BG11" s="35">
        <f t="shared" si="4"/>
        <v>2718.4989</v>
      </c>
      <c r="BH11" s="24">
        <v>0.4304</v>
      </c>
      <c r="BI11" s="35">
        <f t="shared" si="5"/>
        <v>0</v>
      </c>
      <c r="BJ11" s="24">
        <v>0.1045</v>
      </c>
      <c r="BK11" s="35">
        <f t="shared" si="6"/>
        <v>0</v>
      </c>
      <c r="BL11" s="7">
        <f t="shared" si="7"/>
        <v>5185.89246</v>
      </c>
      <c r="BM11" s="7">
        <f t="shared" si="8"/>
        <v>0</v>
      </c>
      <c r="BN11" s="7">
        <f t="shared" si="11"/>
        <v>5185.89246</v>
      </c>
      <c r="BO11" s="7">
        <f t="shared" si="12"/>
        <v>1192.7552658</v>
      </c>
      <c r="BP11" s="7">
        <f t="shared" si="13"/>
        <v>6378.6477257999995</v>
      </c>
    </row>
    <row r="12" spans="1:68" s="9" customFormat="1">
      <c r="A12" s="24">
        <v>33</v>
      </c>
      <c r="B12" s="24">
        <v>3</v>
      </c>
      <c r="C12" s="24" t="s">
        <v>19</v>
      </c>
      <c r="D12" s="25" t="s">
        <v>13</v>
      </c>
      <c r="E12" s="25" t="s">
        <v>17</v>
      </c>
      <c r="F12" s="24" t="s">
        <v>108</v>
      </c>
      <c r="G12" s="24" t="s">
        <v>109</v>
      </c>
      <c r="H12" s="26"/>
      <c r="I12" s="25" t="s">
        <v>24</v>
      </c>
      <c r="J12" s="27" t="s">
        <v>25</v>
      </c>
      <c r="K12" s="26"/>
      <c r="L12" s="25" t="s">
        <v>27</v>
      </c>
      <c r="M12" s="25" t="s">
        <v>28</v>
      </c>
      <c r="N12" s="27" t="s">
        <v>29</v>
      </c>
      <c r="O12" s="28" t="s">
        <v>22</v>
      </c>
      <c r="P12" s="24"/>
      <c r="Q12" s="25" t="s">
        <v>32</v>
      </c>
      <c r="R12" s="28" t="s">
        <v>27</v>
      </c>
      <c r="S12" s="29" t="s">
        <v>33</v>
      </c>
      <c r="T12" s="29" t="s">
        <v>20</v>
      </c>
      <c r="U12" s="27" t="s">
        <v>34</v>
      </c>
      <c r="V12" s="24"/>
      <c r="W12" s="24" t="s">
        <v>42</v>
      </c>
      <c r="X12" s="24" t="s">
        <v>27</v>
      </c>
      <c r="Y12" s="24" t="s">
        <v>33</v>
      </c>
      <c r="Z12" s="24" t="s">
        <v>20</v>
      </c>
      <c r="AA12" s="24" t="s">
        <v>34</v>
      </c>
      <c r="AB12" s="24" t="s">
        <v>26</v>
      </c>
      <c r="AC12" s="24"/>
      <c r="AD12" s="27" t="s">
        <v>52</v>
      </c>
      <c r="AE12" s="27" t="s">
        <v>54</v>
      </c>
      <c r="AF12" s="30">
        <v>39.78</v>
      </c>
      <c r="AG12" s="30" t="s">
        <v>55</v>
      </c>
      <c r="AH12" s="31" t="s">
        <v>10</v>
      </c>
      <c r="AI12" s="27" t="s">
        <v>53</v>
      </c>
      <c r="AJ12" s="32">
        <v>34383</v>
      </c>
      <c r="AK12" s="32"/>
      <c r="AL12" s="33">
        <v>0</v>
      </c>
      <c r="AM12" s="24">
        <f t="shared" si="9"/>
        <v>34383</v>
      </c>
      <c r="AN12" s="24">
        <v>12</v>
      </c>
      <c r="AO12" s="34">
        <f t="shared" si="14"/>
        <v>0</v>
      </c>
      <c r="AP12" s="35">
        <f t="shared" si="0"/>
        <v>0</v>
      </c>
      <c r="AQ12" s="24">
        <v>4.5599999999999996</v>
      </c>
      <c r="AR12" s="35">
        <f t="shared" si="10"/>
        <v>54.72</v>
      </c>
      <c r="AS12" s="24">
        <f>AS$8</f>
        <v>0.08</v>
      </c>
      <c r="AT12" s="35">
        <f>AS12*AI12*AN12</f>
        <v>38.188800000000001</v>
      </c>
      <c r="AU12" s="24">
        <f>AU$8</f>
        <v>5.0999999999999996</v>
      </c>
      <c r="AV12" s="35">
        <f t="shared" si="15"/>
        <v>2434.5360000000001</v>
      </c>
      <c r="AW12" s="29">
        <f>0</f>
        <v>0</v>
      </c>
      <c r="AX12" s="35">
        <f t="shared" si="1"/>
        <v>0</v>
      </c>
      <c r="AY12" s="24">
        <f>AY$8</f>
        <v>2.4199999999999999E-2</v>
      </c>
      <c r="AZ12" s="35">
        <f t="shared" si="2"/>
        <v>832.06859999999995</v>
      </c>
      <c r="BA12" s="36">
        <f t="shared" si="16"/>
        <v>4.96E-3</v>
      </c>
      <c r="BB12" s="37">
        <f t="shared" si="3"/>
        <v>170.53968</v>
      </c>
      <c r="BC12" s="36">
        <v>0.1024</v>
      </c>
      <c r="BD12" s="25">
        <v>0.8</v>
      </c>
      <c r="BE12" s="35">
        <f>BC12*BD12*AM12</f>
        <v>2816.6553600000002</v>
      </c>
      <c r="BF12" s="24">
        <v>0.22270000000000001</v>
      </c>
      <c r="BG12" s="35">
        <f t="shared" si="4"/>
        <v>7657.0941000000003</v>
      </c>
      <c r="BH12" s="24">
        <f>BH$8</f>
        <v>0.1865</v>
      </c>
      <c r="BI12" s="35">
        <f t="shared" si="5"/>
        <v>0</v>
      </c>
      <c r="BJ12" s="24">
        <f>BJ$8</f>
        <v>0</v>
      </c>
      <c r="BK12" s="35">
        <f t="shared" si="6"/>
        <v>0</v>
      </c>
      <c r="BL12" s="7">
        <f t="shared" si="7"/>
        <v>14003.802540000001</v>
      </c>
      <c r="BM12" s="7">
        <f t="shared" si="8"/>
        <v>0</v>
      </c>
      <c r="BN12" s="7">
        <f t="shared" si="11"/>
        <v>14003.802540000001</v>
      </c>
      <c r="BO12" s="7">
        <f t="shared" si="12"/>
        <v>3220.8745842000003</v>
      </c>
      <c r="BP12" s="7">
        <f t="shared" si="13"/>
        <v>17224.6771242</v>
      </c>
    </row>
    <row r="13" spans="1:68">
      <c r="AH13" s="22"/>
      <c r="BN13" s="23">
        <f t="shared" ref="BN13:BP13" si="17">SUM(BN8:BN12)</f>
        <v>25544.348099999999</v>
      </c>
      <c r="BO13" s="23">
        <f t="shared" si="17"/>
        <v>5875.2000630000002</v>
      </c>
      <c r="BP13" s="23">
        <f t="shared" si="17"/>
        <v>31419.548162999999</v>
      </c>
    </row>
    <row r="14" spans="1:68">
      <c r="AH14" s="22"/>
    </row>
    <row r="15" spans="1:68">
      <c r="AH15" s="22"/>
    </row>
    <row r="16" spans="1:68">
      <c r="AH16" s="22"/>
    </row>
    <row r="31" spans="42:42">
      <c r="AP31" s="18" t="e">
        <f>#REF!/1000</f>
        <v>#REF!</v>
      </c>
    </row>
  </sheetData>
  <mergeCells count="6">
    <mergeCell ref="A1:C5"/>
    <mergeCell ref="D1:E1"/>
    <mergeCell ref="D2:E2"/>
    <mergeCell ref="D3:E3"/>
    <mergeCell ref="D4:E4"/>
    <mergeCell ref="D5:F5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ppe</dc:title>
  <dc:creator>Jacek Walski</dc:creator>
  <cp:keywords>wykaz ppe</cp:keywords>
  <cp:lastModifiedBy>Agnieszka Sawlik</cp:lastModifiedBy>
  <cp:lastPrinted>2023-09-28T09:09:08Z</cp:lastPrinted>
  <dcterms:created xsi:type="dcterms:W3CDTF">2020-05-15T06:35:52Z</dcterms:created>
  <dcterms:modified xsi:type="dcterms:W3CDTF">2023-09-28T09:09:10Z</dcterms:modified>
</cp:coreProperties>
</file>