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.kupczyk\Documents\AWL\Badania_dorobek\Projekty badawcze\Wniosek 2020\Prof Knecht\Wytyczne analizy statystyczne\Dane do analiz ostateczne\"/>
    </mc:Choice>
  </mc:AlternateContent>
  <bookViews>
    <workbookView xWindow="0" yWindow="0" windowWidth="19200" windowHeight="6470"/>
  </bookViews>
  <sheets>
    <sheet name="Dane Baza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Q2" i="1" l="1"/>
  <c r="EQ3" i="1"/>
  <c r="EQ4" i="1"/>
  <c r="EQ5" i="1"/>
  <c r="EQ6" i="1"/>
  <c r="EQ7" i="1"/>
  <c r="EQ8" i="1"/>
  <c r="EQ9" i="1"/>
  <c r="EQ10" i="1"/>
  <c r="EQ11" i="1"/>
  <c r="ER2" i="1"/>
  <c r="ER3" i="1"/>
  <c r="ER4" i="1"/>
  <c r="ER5" i="1"/>
  <c r="ER6" i="1"/>
  <c r="ER7" i="1"/>
  <c r="ER8" i="1"/>
  <c r="ER9" i="1"/>
  <c r="ER10" i="1"/>
  <c r="ER11" i="1"/>
  <c r="ES2" i="1"/>
  <c r="ES3" i="1"/>
  <c r="ES4" i="1"/>
  <c r="ES5" i="1"/>
  <c r="ES6" i="1"/>
  <c r="ES7" i="1"/>
  <c r="ES8" i="1"/>
  <c r="ES9" i="1"/>
  <c r="ES10" i="1"/>
  <c r="ES11" i="1"/>
  <c r="ET2" i="1"/>
  <c r="ET3" i="1"/>
  <c r="ET4" i="1"/>
  <c r="ET5" i="1"/>
  <c r="ET6" i="1"/>
  <c r="ET7" i="1"/>
  <c r="ET8" i="1"/>
  <c r="ET9" i="1"/>
  <c r="ET10" i="1"/>
  <c r="ET11" i="1"/>
  <c r="EU2" i="1"/>
  <c r="EU3" i="1"/>
  <c r="EU4" i="1"/>
  <c r="EU5" i="1"/>
  <c r="EU6" i="1"/>
  <c r="EU7" i="1"/>
  <c r="EU8" i="1"/>
  <c r="EU9" i="1"/>
  <c r="EU10" i="1"/>
  <c r="EU11" i="1"/>
  <c r="DM2" i="1" l="1"/>
  <c r="DM3" i="1"/>
  <c r="DM4" i="1"/>
  <c r="DM5" i="1"/>
  <c r="DM6" i="1"/>
  <c r="DM7" i="1"/>
  <c r="DM8" i="1"/>
  <c r="DM9" i="1"/>
  <c r="DM10" i="1"/>
  <c r="DM11" i="1"/>
  <c r="DL2" i="1"/>
  <c r="DL3" i="1"/>
  <c r="DL4" i="1"/>
  <c r="DL5" i="1"/>
  <c r="DL6" i="1"/>
  <c r="DL7" i="1"/>
  <c r="DL8" i="1"/>
  <c r="DL9" i="1"/>
  <c r="DL10" i="1"/>
  <c r="DL11" i="1"/>
  <c r="DK2" i="1"/>
  <c r="DK3" i="1"/>
  <c r="DK4" i="1"/>
  <c r="DK5" i="1"/>
  <c r="DK6" i="1"/>
  <c r="DK7" i="1"/>
  <c r="DK8" i="1"/>
  <c r="DK9" i="1"/>
  <c r="DK10" i="1"/>
  <c r="DK11" i="1"/>
  <c r="DJ2" i="1"/>
  <c r="DJ3" i="1"/>
  <c r="DJ4" i="1"/>
  <c r="DJ5" i="1"/>
  <c r="DJ6" i="1"/>
  <c r="DJ7" i="1"/>
  <c r="DJ8" i="1"/>
  <c r="DJ9" i="1"/>
  <c r="DJ10" i="1"/>
  <c r="DJ11" i="1"/>
  <c r="DI2" i="1"/>
  <c r="DI3" i="1"/>
  <c r="DI4" i="1"/>
  <c r="DI5" i="1"/>
  <c r="DI6" i="1"/>
  <c r="DI7" i="1"/>
  <c r="DI8" i="1"/>
  <c r="DI9" i="1"/>
  <c r="DI10" i="1"/>
  <c r="DI11" i="1"/>
  <c r="DH2" i="1"/>
  <c r="DH3" i="1"/>
  <c r="DH4" i="1"/>
  <c r="DH5" i="1"/>
  <c r="DH6" i="1"/>
  <c r="DH7" i="1"/>
  <c r="DH8" i="1"/>
  <c r="DH9" i="1"/>
  <c r="DH10" i="1"/>
  <c r="DH11" i="1"/>
  <c r="DG2" i="1"/>
  <c r="DG3" i="1"/>
  <c r="DG4" i="1"/>
  <c r="DG5" i="1"/>
  <c r="DG6" i="1"/>
  <c r="DG7" i="1"/>
  <c r="DG8" i="1"/>
  <c r="DG9" i="1"/>
  <c r="DG10" i="1"/>
  <c r="DG11" i="1"/>
  <c r="DF2" i="1"/>
  <c r="DF3" i="1"/>
  <c r="DF4" i="1"/>
  <c r="DF5" i="1"/>
  <c r="DF6" i="1"/>
  <c r="DF7" i="1"/>
  <c r="DF8" i="1"/>
  <c r="DF9" i="1"/>
  <c r="DF10" i="1"/>
  <c r="DF11" i="1"/>
  <c r="DE2" i="1"/>
  <c r="DE3" i="1"/>
  <c r="DE4" i="1"/>
  <c r="DE5" i="1"/>
  <c r="DE6" i="1"/>
  <c r="DE7" i="1"/>
  <c r="DE8" i="1"/>
  <c r="DE9" i="1"/>
  <c r="DE10" i="1"/>
  <c r="DE11" i="1"/>
  <c r="DD2" i="1"/>
  <c r="DD3" i="1"/>
  <c r="DD4" i="1"/>
  <c r="DD5" i="1"/>
  <c r="DD6" i="1"/>
  <c r="DD7" i="1"/>
  <c r="DD8" i="1"/>
  <c r="DD9" i="1"/>
  <c r="DD10" i="1"/>
  <c r="DD11" i="1"/>
  <c r="DC2" i="1"/>
  <c r="DC3" i="1"/>
  <c r="DC4" i="1"/>
  <c r="DC5" i="1"/>
  <c r="DC6" i="1"/>
  <c r="DC7" i="1"/>
  <c r="DC8" i="1"/>
  <c r="DC9" i="1"/>
  <c r="DC10" i="1"/>
  <c r="DC11" i="1"/>
  <c r="DB2" i="1"/>
  <c r="DB3" i="1"/>
  <c r="DB4" i="1"/>
  <c r="DB5" i="1"/>
  <c r="DB6" i="1"/>
  <c r="DB7" i="1"/>
  <c r="DB8" i="1"/>
  <c r="DB9" i="1"/>
  <c r="DB10" i="1"/>
  <c r="DB11" i="1"/>
  <c r="DA2" i="1"/>
  <c r="DA3" i="1"/>
  <c r="DA4" i="1"/>
  <c r="DA5" i="1"/>
  <c r="DA6" i="1"/>
  <c r="DA7" i="1"/>
  <c r="DA8" i="1"/>
  <c r="DA9" i="1"/>
  <c r="DA10" i="1"/>
  <c r="DA11" i="1"/>
  <c r="CZ2" i="1"/>
  <c r="CZ3" i="1"/>
  <c r="CZ4" i="1"/>
  <c r="CZ5" i="1"/>
  <c r="CZ6" i="1"/>
  <c r="CZ7" i="1"/>
  <c r="CZ8" i="1"/>
  <c r="CZ9" i="1"/>
  <c r="CZ10" i="1"/>
  <c r="CZ11" i="1"/>
  <c r="CF2" i="1"/>
  <c r="CF3" i="1"/>
  <c r="CF4" i="1"/>
  <c r="CF5" i="1"/>
  <c r="CF6" i="1"/>
  <c r="CF7" i="1"/>
  <c r="CF8" i="1"/>
  <c r="CF9" i="1"/>
  <c r="CF10" i="1"/>
  <c r="CF11" i="1"/>
  <c r="CE2" i="1"/>
  <c r="CE3" i="1"/>
  <c r="CE4" i="1"/>
  <c r="CE5" i="1"/>
  <c r="CE6" i="1"/>
  <c r="CE7" i="1"/>
  <c r="CE8" i="1"/>
  <c r="CE9" i="1"/>
  <c r="CE10" i="1"/>
  <c r="CE11" i="1"/>
  <c r="CD2" i="1"/>
  <c r="CD3" i="1"/>
  <c r="CD4" i="1"/>
  <c r="CD5" i="1"/>
  <c r="CD6" i="1"/>
  <c r="CD7" i="1"/>
  <c r="CD8" i="1"/>
  <c r="CD9" i="1"/>
  <c r="CD10" i="1"/>
  <c r="CD11" i="1"/>
  <c r="CC2" i="1"/>
  <c r="CC3" i="1"/>
  <c r="CC4" i="1"/>
  <c r="CC5" i="1"/>
  <c r="CC6" i="1"/>
  <c r="CC7" i="1"/>
  <c r="CC8" i="1"/>
  <c r="CC9" i="1"/>
  <c r="CC10" i="1"/>
  <c r="CC11" i="1"/>
  <c r="CB2" i="1"/>
  <c r="CB3" i="1"/>
  <c r="CB4" i="1"/>
  <c r="CB5" i="1"/>
  <c r="CB6" i="1"/>
  <c r="CB7" i="1"/>
  <c r="CB8" i="1"/>
  <c r="CB9" i="1"/>
  <c r="CB10" i="1"/>
  <c r="CB11" i="1"/>
  <c r="CA2" i="1"/>
  <c r="CA3" i="1"/>
  <c r="CA4" i="1"/>
  <c r="CA5" i="1"/>
  <c r="CA6" i="1"/>
  <c r="CA7" i="1"/>
  <c r="CA8" i="1"/>
  <c r="CA9" i="1"/>
  <c r="CA10" i="1"/>
  <c r="CA11" i="1"/>
  <c r="CG2" i="1"/>
  <c r="CG3" i="1"/>
  <c r="CG4" i="1"/>
  <c r="CG5" i="1"/>
  <c r="CG6" i="1"/>
  <c r="CG7" i="1"/>
  <c r="CG8" i="1"/>
  <c r="CG9" i="1"/>
  <c r="CG10" i="1"/>
  <c r="CG11" i="1"/>
  <c r="BZ2" i="1"/>
  <c r="BZ3" i="1"/>
  <c r="BZ4" i="1"/>
  <c r="BZ5" i="1"/>
  <c r="BZ6" i="1"/>
  <c r="BZ7" i="1"/>
  <c r="BZ8" i="1"/>
  <c r="BZ9" i="1"/>
  <c r="BZ10" i="1"/>
  <c r="BZ11" i="1"/>
  <c r="BX2" i="1"/>
  <c r="BX3" i="1"/>
  <c r="BX4" i="1"/>
  <c r="BX5" i="1"/>
  <c r="BX6" i="1"/>
  <c r="BX7" i="1"/>
  <c r="BX8" i="1"/>
  <c r="BX9" i="1"/>
  <c r="BX10" i="1"/>
  <c r="BX11" i="1"/>
  <c r="BW2" i="1"/>
  <c r="BW3" i="1"/>
  <c r="BW4" i="1"/>
  <c r="BW5" i="1"/>
  <c r="BW6" i="1"/>
  <c r="BW7" i="1"/>
  <c r="BW8" i="1"/>
  <c r="BW9" i="1"/>
  <c r="BW10" i="1"/>
  <c r="BW11" i="1"/>
  <c r="BV2" i="1"/>
  <c r="BV3" i="1"/>
  <c r="BV4" i="1"/>
  <c r="BV5" i="1"/>
  <c r="BV6" i="1"/>
  <c r="BV7" i="1"/>
  <c r="BV8" i="1"/>
  <c r="BV9" i="1"/>
  <c r="BV10" i="1"/>
  <c r="BV11" i="1"/>
  <c r="BU2" i="1"/>
  <c r="BU3" i="1"/>
  <c r="BU4" i="1"/>
  <c r="BU5" i="1"/>
  <c r="BU6" i="1"/>
  <c r="BU7" i="1"/>
  <c r="BU8" i="1"/>
  <c r="BU9" i="1"/>
  <c r="BU10" i="1"/>
  <c r="BU11" i="1"/>
  <c r="BT2" i="1"/>
  <c r="BT3" i="1"/>
  <c r="BT4" i="1"/>
  <c r="BT5" i="1"/>
  <c r="BT6" i="1"/>
  <c r="BT7" i="1"/>
  <c r="BT8" i="1"/>
  <c r="BT9" i="1"/>
  <c r="BT10" i="1"/>
  <c r="BT11" i="1"/>
  <c r="BS2" i="1"/>
  <c r="BS3" i="1"/>
  <c r="BS4" i="1"/>
  <c r="BS5" i="1"/>
  <c r="BS6" i="1"/>
  <c r="BS7" i="1"/>
  <c r="BS8" i="1"/>
  <c r="BS9" i="1"/>
  <c r="BS10" i="1"/>
  <c r="BS11" i="1"/>
  <c r="BR2" i="1"/>
  <c r="BR3" i="1"/>
  <c r="BR4" i="1"/>
  <c r="BR5" i="1"/>
  <c r="BR6" i="1"/>
  <c r="BR7" i="1"/>
  <c r="BR8" i="1"/>
  <c r="BR9" i="1"/>
  <c r="BR10" i="1"/>
  <c r="BR11" i="1"/>
  <c r="BQ2" i="1"/>
  <c r="BQ3" i="1"/>
  <c r="BQ4" i="1"/>
  <c r="BQ5" i="1"/>
  <c r="BQ6" i="1"/>
  <c r="BQ7" i="1"/>
  <c r="BQ8" i="1"/>
  <c r="BQ9" i="1"/>
  <c r="BQ10" i="1"/>
  <c r="BQ11" i="1"/>
  <c r="BP2" i="1"/>
  <c r="BP3" i="1"/>
  <c r="BP4" i="1"/>
  <c r="BP5" i="1"/>
  <c r="BP6" i="1"/>
  <c r="BP7" i="1"/>
  <c r="BP8" i="1"/>
  <c r="BP9" i="1"/>
  <c r="BP10" i="1"/>
  <c r="BP11" i="1"/>
  <c r="BN2" i="1"/>
  <c r="BN3" i="1"/>
  <c r="BN4" i="1"/>
  <c r="BN5" i="1"/>
  <c r="BN6" i="1"/>
  <c r="BN7" i="1"/>
  <c r="BN8" i="1"/>
  <c r="BN9" i="1"/>
  <c r="BN10" i="1"/>
  <c r="BN11" i="1"/>
  <c r="BM2" i="1"/>
  <c r="BM3" i="1"/>
  <c r="BM4" i="1"/>
  <c r="BM5" i="1"/>
  <c r="BM6" i="1"/>
  <c r="BM7" i="1"/>
  <c r="BM8" i="1"/>
  <c r="BM9" i="1"/>
  <c r="BM10" i="1"/>
  <c r="BM11" i="1"/>
  <c r="BL2" i="1"/>
  <c r="BL3" i="1"/>
  <c r="BL4" i="1"/>
  <c r="BL5" i="1"/>
  <c r="BL6" i="1"/>
  <c r="BL7" i="1"/>
  <c r="BL8" i="1"/>
  <c r="BL9" i="1"/>
  <c r="BL10" i="1"/>
  <c r="BL11" i="1"/>
  <c r="BK2" i="1"/>
  <c r="BK3" i="1"/>
  <c r="BK4" i="1"/>
  <c r="BK5" i="1"/>
  <c r="BK6" i="1"/>
  <c r="BK7" i="1"/>
  <c r="BK8" i="1"/>
  <c r="BK9" i="1"/>
  <c r="BK10" i="1"/>
  <c r="BK11" i="1"/>
  <c r="BJ2" i="1"/>
  <c r="BJ3" i="1"/>
  <c r="BJ4" i="1"/>
  <c r="BJ5" i="1"/>
  <c r="BJ6" i="1"/>
  <c r="BJ7" i="1"/>
  <c r="BJ8" i="1"/>
  <c r="BJ9" i="1"/>
  <c r="BJ10" i="1"/>
  <c r="BJ11" i="1"/>
  <c r="BI2" i="1"/>
  <c r="BI3" i="1"/>
  <c r="BI4" i="1"/>
  <c r="BI5" i="1"/>
  <c r="BI6" i="1"/>
  <c r="BI7" i="1"/>
  <c r="BI8" i="1"/>
  <c r="BI9" i="1"/>
  <c r="BI10" i="1"/>
  <c r="BI11" i="1"/>
  <c r="BH3" i="1"/>
  <c r="BH4" i="1"/>
  <c r="BH5" i="1"/>
  <c r="BH6" i="1"/>
  <c r="BH7" i="1"/>
  <c r="BH8" i="1"/>
  <c r="BH9" i="1"/>
  <c r="BH10" i="1"/>
  <c r="BH11" i="1"/>
  <c r="BH2" i="1"/>
  <c r="BG2" i="1"/>
  <c r="BG3" i="1"/>
  <c r="BG4" i="1"/>
  <c r="BG5" i="1"/>
  <c r="BG6" i="1"/>
  <c r="BG7" i="1"/>
  <c r="BG8" i="1"/>
  <c r="BG9" i="1"/>
  <c r="BG10" i="1"/>
  <c r="BG11" i="1"/>
  <c r="BF2" i="1"/>
  <c r="BF3" i="1"/>
  <c r="BF4" i="1"/>
  <c r="BF5" i="1"/>
  <c r="BF6" i="1"/>
  <c r="BF7" i="1"/>
  <c r="BF8" i="1"/>
  <c r="BF9" i="1"/>
  <c r="BF10" i="1"/>
  <c r="BF11" i="1"/>
  <c r="AK2" i="1"/>
  <c r="AK3" i="1"/>
  <c r="AK4" i="1"/>
  <c r="AK5" i="1"/>
  <c r="AK6" i="1"/>
  <c r="AK7" i="1"/>
  <c r="AK8" i="1"/>
  <c r="AK9" i="1"/>
  <c r="AK10" i="1"/>
  <c r="AK11" i="1"/>
  <c r="AF2" i="1"/>
  <c r="AF3" i="1"/>
  <c r="AF4" i="1"/>
  <c r="AF5" i="1"/>
  <c r="AF6" i="1"/>
  <c r="AF7" i="1"/>
  <c r="AF8" i="1"/>
  <c r="AF9" i="1"/>
  <c r="AF10" i="1"/>
  <c r="AF11" i="1"/>
  <c r="AB10" i="1"/>
  <c r="AB11" i="1"/>
  <c r="AB4" i="1"/>
  <c r="AB5" i="1"/>
  <c r="AB6" i="1"/>
  <c r="AB7" i="1"/>
  <c r="AB8" i="1"/>
  <c r="AB9" i="1"/>
  <c r="AB2" i="1"/>
  <c r="AB3" i="1"/>
  <c r="C3" i="1"/>
  <c r="C4" i="1"/>
  <c r="C5" i="1"/>
  <c r="C6" i="1"/>
  <c r="C7" i="1"/>
  <c r="C8" i="1"/>
  <c r="C9" i="1"/>
  <c r="C10" i="1"/>
  <c r="C11" i="1"/>
  <c r="D3" i="1"/>
  <c r="D4" i="1"/>
  <c r="D5" i="1"/>
  <c r="D6" i="1"/>
  <c r="D7" i="1"/>
  <c r="D8" i="1"/>
  <c r="D9" i="1"/>
  <c r="D10" i="1"/>
  <c r="D11" i="1"/>
  <c r="P2" i="1"/>
  <c r="P3" i="1"/>
  <c r="P4" i="1"/>
  <c r="P5" i="1"/>
  <c r="P6" i="1"/>
  <c r="P7" i="1"/>
  <c r="P8" i="1"/>
  <c r="P9" i="1"/>
  <c r="P10" i="1"/>
  <c r="P11" i="1"/>
  <c r="Q2" i="1"/>
  <c r="Q3" i="1"/>
  <c r="Q4" i="1"/>
  <c r="Q5" i="1"/>
  <c r="Q6" i="1"/>
  <c r="Q7" i="1"/>
  <c r="Q8" i="1"/>
  <c r="Q9" i="1"/>
  <c r="Q10" i="1"/>
  <c r="Q11" i="1"/>
  <c r="X4" i="1"/>
  <c r="X5" i="1"/>
  <c r="X6" i="1"/>
  <c r="X7" i="1"/>
  <c r="X8" i="1"/>
  <c r="X9" i="1"/>
  <c r="X10" i="1"/>
  <c r="X11" i="1"/>
  <c r="Y9" i="1"/>
  <c r="Y10" i="1"/>
  <c r="Y11" i="1"/>
  <c r="Z3" i="1"/>
  <c r="Z4" i="1"/>
  <c r="Z5" i="1"/>
  <c r="Z6" i="1"/>
  <c r="Z7" i="1"/>
  <c r="Z8" i="1"/>
  <c r="Z9" i="1"/>
  <c r="Z10" i="1"/>
  <c r="Z11" i="1"/>
  <c r="AA3" i="1"/>
  <c r="AA4" i="1"/>
  <c r="AA5" i="1"/>
  <c r="AA6" i="1"/>
  <c r="AA7" i="1"/>
  <c r="AA8" i="1"/>
  <c r="AA9" i="1"/>
  <c r="AA10" i="1"/>
  <c r="AA11" i="1"/>
  <c r="AC2" i="1"/>
  <c r="AC3" i="1"/>
  <c r="AC4" i="1"/>
  <c r="AC5" i="1"/>
  <c r="AC6" i="1"/>
  <c r="AC7" i="1"/>
  <c r="AC8" i="1"/>
  <c r="AC9" i="1"/>
  <c r="AC10" i="1"/>
  <c r="AC11" i="1"/>
  <c r="AD2" i="1"/>
  <c r="AD3" i="1"/>
  <c r="AD4" i="1"/>
  <c r="AD5" i="1"/>
  <c r="AD6" i="1"/>
  <c r="AD7" i="1"/>
  <c r="AD8" i="1"/>
  <c r="AD9" i="1"/>
  <c r="AD10" i="1"/>
  <c r="AD11" i="1"/>
  <c r="AE2" i="1"/>
  <c r="AE3" i="1"/>
  <c r="AE4" i="1"/>
  <c r="AE5" i="1"/>
  <c r="AE6" i="1"/>
  <c r="AE7" i="1"/>
  <c r="AE8" i="1"/>
  <c r="AE9" i="1"/>
  <c r="AE10" i="1"/>
  <c r="AE11" i="1"/>
  <c r="AJ3" i="1"/>
  <c r="AJ4" i="1"/>
  <c r="AJ5" i="1"/>
  <c r="AJ6" i="1"/>
  <c r="AJ7" i="1"/>
  <c r="AJ8" i="1"/>
  <c r="AJ9" i="1"/>
  <c r="AJ10" i="1"/>
  <c r="AJ11" i="1"/>
  <c r="AJ2" i="1"/>
  <c r="C2" i="1" l="1"/>
  <c r="D2" i="1"/>
  <c r="E2" i="1"/>
  <c r="F2" i="1"/>
  <c r="G2" i="1"/>
  <c r="H2" i="1"/>
  <c r="I2" i="1"/>
  <c r="J2" i="1"/>
  <c r="K2" i="1"/>
  <c r="L2" i="1"/>
  <c r="M2" i="1"/>
  <c r="N2" i="1"/>
  <c r="O2" i="1"/>
  <c r="R2" i="1"/>
  <c r="S2" i="1"/>
  <c r="T2" i="1"/>
  <c r="U2" i="1"/>
  <c r="V2" i="1"/>
  <c r="W2" i="1"/>
  <c r="X2" i="1"/>
  <c r="Y2" i="1"/>
  <c r="Z2" i="1"/>
  <c r="AA2" i="1"/>
  <c r="AG2" i="1"/>
  <c r="AH2" i="1"/>
  <c r="AI2" i="1"/>
  <c r="AL2" i="1"/>
  <c r="AM2" i="1"/>
  <c r="AN2" i="1"/>
  <c r="AO2" i="1"/>
  <c r="E3" i="1"/>
  <c r="F3" i="1"/>
  <c r="G3" i="1"/>
  <c r="H3" i="1"/>
  <c r="I3" i="1"/>
  <c r="J3" i="1"/>
  <c r="K3" i="1"/>
  <c r="L3" i="1"/>
  <c r="M3" i="1"/>
  <c r="N3" i="1"/>
  <c r="O3" i="1"/>
  <c r="R3" i="1"/>
  <c r="S3" i="1"/>
  <c r="T3" i="1"/>
  <c r="U3" i="1"/>
  <c r="V3" i="1"/>
  <c r="W3" i="1"/>
  <c r="X3" i="1"/>
  <c r="Y3" i="1"/>
  <c r="AG3" i="1"/>
  <c r="AH3" i="1"/>
  <c r="AI3" i="1"/>
  <c r="AL3" i="1"/>
  <c r="AM3" i="1"/>
  <c r="AN3" i="1"/>
  <c r="AO3" i="1"/>
  <c r="E4" i="1"/>
  <c r="F4" i="1"/>
  <c r="G4" i="1"/>
  <c r="H4" i="1"/>
  <c r="I4" i="1"/>
  <c r="J4" i="1"/>
  <c r="K4" i="1"/>
  <c r="L4" i="1"/>
  <c r="M4" i="1"/>
  <c r="N4" i="1"/>
  <c r="O4" i="1"/>
  <c r="R4" i="1"/>
  <c r="S4" i="1"/>
  <c r="T4" i="1"/>
  <c r="U4" i="1"/>
  <c r="V4" i="1"/>
  <c r="W4" i="1"/>
  <c r="Y4" i="1"/>
  <c r="AG4" i="1"/>
  <c r="AH4" i="1"/>
  <c r="AI4" i="1"/>
  <c r="AL4" i="1"/>
  <c r="AM4" i="1"/>
  <c r="AN4" i="1"/>
  <c r="AO4" i="1"/>
  <c r="E5" i="1"/>
  <c r="F5" i="1"/>
  <c r="G5" i="1"/>
  <c r="H5" i="1"/>
  <c r="I5" i="1"/>
  <c r="J5" i="1"/>
  <c r="K5" i="1"/>
  <c r="L5" i="1"/>
  <c r="M5" i="1"/>
  <c r="N5" i="1"/>
  <c r="O5" i="1"/>
  <c r="R5" i="1"/>
  <c r="S5" i="1"/>
  <c r="T5" i="1"/>
  <c r="U5" i="1"/>
  <c r="V5" i="1"/>
  <c r="W5" i="1"/>
  <c r="Y5" i="1"/>
  <c r="AG5" i="1"/>
  <c r="AH5" i="1"/>
  <c r="AI5" i="1"/>
  <c r="AL5" i="1"/>
  <c r="AM5" i="1"/>
  <c r="AN5" i="1"/>
  <c r="AO5" i="1"/>
  <c r="E6" i="1"/>
  <c r="F6" i="1"/>
  <c r="G6" i="1"/>
  <c r="H6" i="1"/>
  <c r="I6" i="1"/>
  <c r="J6" i="1"/>
  <c r="K6" i="1"/>
  <c r="L6" i="1"/>
  <c r="M6" i="1"/>
  <c r="N6" i="1"/>
  <c r="O6" i="1"/>
  <c r="R6" i="1"/>
  <c r="S6" i="1"/>
  <c r="T6" i="1"/>
  <c r="U6" i="1"/>
  <c r="V6" i="1"/>
  <c r="W6" i="1"/>
  <c r="Y6" i="1"/>
  <c r="AG6" i="1"/>
  <c r="AH6" i="1"/>
  <c r="AI6" i="1"/>
  <c r="AL6" i="1"/>
  <c r="AM6" i="1"/>
  <c r="AN6" i="1"/>
  <c r="AO6" i="1"/>
  <c r="E7" i="1"/>
  <c r="F7" i="1"/>
  <c r="G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Y7" i="1"/>
  <c r="AG7" i="1"/>
  <c r="AH7" i="1"/>
  <c r="AI7" i="1"/>
  <c r="AL7" i="1"/>
  <c r="AM7" i="1"/>
  <c r="AN7" i="1"/>
  <c r="AO7" i="1"/>
  <c r="E8" i="1"/>
  <c r="F8" i="1"/>
  <c r="G8" i="1"/>
  <c r="H8" i="1"/>
  <c r="I8" i="1"/>
  <c r="J8" i="1"/>
  <c r="K8" i="1"/>
  <c r="L8" i="1"/>
  <c r="M8" i="1"/>
  <c r="N8" i="1"/>
  <c r="O8" i="1"/>
  <c r="R8" i="1"/>
  <c r="S8" i="1"/>
  <c r="T8" i="1"/>
  <c r="U8" i="1"/>
  <c r="V8" i="1"/>
  <c r="W8" i="1"/>
  <c r="Y8" i="1"/>
  <c r="AG8" i="1"/>
  <c r="AH8" i="1"/>
  <c r="AI8" i="1"/>
  <c r="AL8" i="1"/>
  <c r="AM8" i="1"/>
  <c r="AN8" i="1"/>
  <c r="AO8" i="1"/>
  <c r="E9" i="1"/>
  <c r="F9" i="1"/>
  <c r="G9" i="1"/>
  <c r="H9" i="1"/>
  <c r="I9" i="1"/>
  <c r="J9" i="1"/>
  <c r="K9" i="1"/>
  <c r="L9" i="1"/>
  <c r="M9" i="1"/>
  <c r="N9" i="1"/>
  <c r="O9" i="1"/>
  <c r="R9" i="1"/>
  <c r="S9" i="1"/>
  <c r="T9" i="1"/>
  <c r="U9" i="1"/>
  <c r="V9" i="1"/>
  <c r="W9" i="1"/>
  <c r="AG9" i="1"/>
  <c r="AH9" i="1"/>
  <c r="AI9" i="1"/>
  <c r="AL9" i="1"/>
  <c r="AM9" i="1"/>
  <c r="AN9" i="1"/>
  <c r="AO9" i="1"/>
  <c r="E10" i="1"/>
  <c r="F10" i="1"/>
  <c r="G10" i="1"/>
  <c r="H10" i="1"/>
  <c r="I10" i="1"/>
  <c r="J10" i="1"/>
  <c r="K10" i="1"/>
  <c r="L10" i="1"/>
  <c r="M10" i="1"/>
  <c r="N10" i="1"/>
  <c r="O10" i="1"/>
  <c r="R10" i="1"/>
  <c r="S10" i="1"/>
  <c r="T10" i="1"/>
  <c r="U10" i="1"/>
  <c r="V10" i="1"/>
  <c r="W10" i="1"/>
  <c r="AG10" i="1"/>
  <c r="AH10" i="1"/>
  <c r="AI10" i="1"/>
  <c r="AL10" i="1"/>
  <c r="AM10" i="1"/>
  <c r="AN10" i="1"/>
  <c r="AO10" i="1"/>
  <c r="E11" i="1"/>
  <c r="F11" i="1"/>
  <c r="G11" i="1"/>
  <c r="H11" i="1"/>
  <c r="I11" i="1"/>
  <c r="J11" i="1"/>
  <c r="K11" i="1"/>
  <c r="L11" i="1"/>
  <c r="M11" i="1"/>
  <c r="N11" i="1"/>
  <c r="O11" i="1"/>
  <c r="R11" i="1"/>
  <c r="S11" i="1"/>
  <c r="T11" i="1"/>
  <c r="U11" i="1"/>
  <c r="V11" i="1"/>
  <c r="W11" i="1"/>
  <c r="AG11" i="1"/>
  <c r="AH11" i="1"/>
  <c r="AI11" i="1"/>
  <c r="AL11" i="1"/>
  <c r="AM11" i="1"/>
  <c r="AN11" i="1"/>
  <c r="AO11" i="1"/>
</calcChain>
</file>

<file path=xl/sharedStrings.xml><?xml version="1.0" encoding="utf-8"?>
<sst xmlns="http://schemas.openxmlformats.org/spreadsheetml/2006/main" count="975" uniqueCount="244">
  <si>
    <t>Na jakim szczeblu jest Pan/i zatrudniona?</t>
  </si>
  <si>
    <t>Proszę określić rodzaj wykształcenia?</t>
  </si>
  <si>
    <t>Jaki jest Pana/i staż pracy?</t>
  </si>
  <si>
    <t>4</t>
  </si>
  <si>
    <t>3</t>
  </si>
  <si>
    <t>5</t>
  </si>
  <si>
    <t>2</t>
  </si>
  <si>
    <t>Model tradycyjny (ściśle nadzoruje i kontroluje podwładnych, rozkłada zadania na proste powtarzalne, łatwe do wyuczenia i kontroli operacje, ustanawia szczegółowe instrukcje i procedury które będą sprawiedliwe dla wszystkich, stanowczo wymusza przestrzegania tych zasad)</t>
  </si>
  <si>
    <t>ustna pochwała bezpośredniego przełożonego;ustna kara od bezpośredniego przełożonego (upomnienie zwrócenie uwagi);</t>
  </si>
  <si>
    <t>konferencje;szkolenia specjalistyczne;</t>
  </si>
  <si>
    <t>6</t>
  </si>
  <si>
    <t>7</t>
  </si>
  <si>
    <t>1</t>
  </si>
  <si>
    <t xml:space="preserve">Mężczyzna </t>
  </si>
  <si>
    <t>1990-1999</t>
  </si>
  <si>
    <t>Wyższe</t>
  </si>
  <si>
    <t>6-15 lat</t>
  </si>
  <si>
    <t>Model zasobów ludzkich (stara się spożytkować niewykorzystane, często także nieujawnione zasoby ludzkie, tworząc środowisko, w którym każdy pracownik może wnieść wkład do granic swoich możliwości, zachęca do pełnego uczestnictwa w ważnych sprawach, wciąż rozszerzając zakres samokierowania i samokontroli podwładnych)</t>
  </si>
  <si>
    <t xml:space="preserve">Kobieta </t>
  </si>
  <si>
    <t>Średnie (mniej niż 250 pracowników);</t>
  </si>
  <si>
    <t>ustna pochwała bezpośredniego przełożonego;</t>
  </si>
  <si>
    <t>Pracownik niepełniący funkcji kierowniczej</t>
  </si>
  <si>
    <t>Do 2 lat</t>
  </si>
  <si>
    <t>uczę się podczas robienia projektów;kursy online;</t>
  </si>
  <si>
    <t>karta MultiSport;dodatkowa opieka medyczna;</t>
  </si>
  <si>
    <t>Programowanie</t>
  </si>
  <si>
    <t>2-5 lat</t>
  </si>
  <si>
    <t>karta MultiSport;</t>
  </si>
  <si>
    <t>brak inicjatywy, kompetencji i strategii ze strony kadry kierowniczej;</t>
  </si>
  <si>
    <t xml:space="preserve">Konsulting </t>
  </si>
  <si>
    <t>Małe (mniej nić 50 pracowników);</t>
  </si>
  <si>
    <t>Model stosunków współdziałania (zapewnia każdemu pracownikowi poczucie użyteczności i znaczenia, informuje podwładnych o planach oraz słucha ich zastrzeżeń i dąży do kompromisu, pozwala podwładnym na samokierowanie i samokontrolę w rutynowych sprawach)</t>
  </si>
  <si>
    <t>uczę się podczas robienia projektów;</t>
  </si>
  <si>
    <t xml:space="preserve">Średnie </t>
  </si>
  <si>
    <t>etyka firmy - standardy;przyjazna atmosfera, kultura życzliwości, szacunku i wsparcia;jasno stawiane cele, które będą zrozumiałe;warunki pracy;poczucie przynależności do grupy;praca z utalentowanymi ludźmi ;</t>
  </si>
  <si>
    <t>nagroda pieniężna ;nagroda niepieniężna np. dodatkowe ubezpieczenie, auto służbowe, wyjazdy turystyczno-szkoleniowe;ustna kara od bezpośredniego przełożonego (upomnienie zwrócenie uwagi);</t>
  </si>
  <si>
    <t>szkolenia specjalistyczne;networking/meetupy;</t>
  </si>
  <si>
    <t>karta MultiSport;dodatkowa opieka medyczna;opieka przedszkolna dla dzieci;</t>
  </si>
  <si>
    <t>brak dostępności kadr z obszaru IT i umiejętności wyboru  odpowiedniej technologii;</t>
  </si>
  <si>
    <t>nie korzystam z żadnej z powyższych form;</t>
  </si>
  <si>
    <t>uczę się podczas robienia projektów;szkolenia specjalistyczne;studia podyplomowe;</t>
  </si>
  <si>
    <t>atrakcyjne wynagrodzenie;elastyczne godziny pracy;przyjazna atmosfera, kultura życzliwości, szacunku i wsparcia;przydzielanie pracy zgodnie z kompetencjami/talentami;pewność zatrudnienia;dobre relacje z przełożonymi ;</t>
  </si>
  <si>
    <t>ustna pochwała bezpośredniego przełożonego;nagroda pieniężna ;nagroda niepieniężna np. dodatkowe ubezpieczenie, auto służbowe, wyjazdy turystyczno-szkoleniowe;ustna kara od bezpośredniego przełożonego (upomnienie zwrócenie uwagi);</t>
  </si>
  <si>
    <t>karta MultiSport;dodatkowa opieka medyczna;bony towarowe ;</t>
  </si>
  <si>
    <t>brak inicjatywy, kompetencji i strategii ze strony kadry kierowniczej;brak wiedzy pracowników na temat znaczenia i korzyści z technologii informatycznych;brak kompetencji cyfrowych pracowników i edukacji/szkoleń w tym zakresie;trudność z określeniem czasu zwrotu z inwestycji w technologie informatyczne;starszy wiek pracowników, którzy gorzej radzą sobie z wykorzystywaniem technologii informatycznych;</t>
  </si>
  <si>
    <t>nagroda pieniężna ;</t>
  </si>
  <si>
    <t>atrakcyjne wynagrodzenie;elastyczne godziny pracy;benefity pozapłacowe ;równowaga pomiędzy pracą a życiem prywatnym (Work/life balance);</t>
  </si>
  <si>
    <t>brak inicjatywy, kompetencji i strategii ze strony kadry kierowniczej;trudność z określeniem czasu zwrotu z inwestycji w technologie informatyczne;</t>
  </si>
  <si>
    <t>Duże (powyżej 250 pracowników) ;</t>
  </si>
  <si>
    <t>brak kompetencji cyfrowych pracowników i edukacji/szkoleń w tym zakresie;opór pracowników wobec zmian i ich obawa, że nie sprostają wymaganiom ;obawa pracowników, że technologie informatyczne odbiorą im pracę;brak motywowania pracowników do wykorzystywania technologii informatycznych;niewystarczająca liczba dobrych praktyk/referencji/badań  ;brak w organizacji osoby/jednostki odpowiadającej za popularyzację i adaptację technologii informatycznych;brak podjęcia współpracy w zakresie cyfryzacji na poziomie przedsiębiorstw powiązanych kapitałowo, brak sojuszy z partnerami, klientami, ośrodkami badawczymi i uczelniami,;</t>
  </si>
  <si>
    <t>Testowanie/QA</t>
  </si>
  <si>
    <t>IT ;</t>
  </si>
  <si>
    <t>atrakcyjne wynagrodzenie;możliwość osiągnięć/awansu;możliwość rozwoju zawodowego;przyjazna atmosfera, kultura życzliwości, szacunku i wsparcia;poziom decyzyjności w zakresie wykonywanych zadań;szybkie załatwianie sprawy;przydzielanie pracy zgodnie z kompetencjami/talentami;jasno stawiane cele, które będą zrozumiałe;warunki pracy;poczucie przynależności do grupy;</t>
  </si>
  <si>
    <t>ubezpieczenie na zycie;karta MultiSport;dodatkowa opieka medyczna;</t>
  </si>
  <si>
    <t>atrakcyjne wynagrodzenie;możliwość osiągnięć/awansu;możliwość rozwoju zawodowego;innowacyjność technologiczna pracodawcy;etyka firmy - standardy;przyjazna atmosfera, kultura życzliwości, szacunku i wsparcia;poziom decyzyjności w zakresie wykonywanych zadań;możliwość samorealizacji;przydzielanie pracy zgodnie z kompetencjami/talentami;stymulowanie do kreatywności - sesje brainstormingowe, uczestnictwo w hackatonach;praca mająca sens;dobra komunikacja/informacja zwrotna;dbałość pracodawcy o środowisko naturalne/zrównoważony rozwój;praca z utalentowanymi ludźmi ;równowaga pomiędzy pracą a życiem prywatnym (Work/life balance);różnicowanie zadań;możliwość eksperymentowania w pracy;</t>
  </si>
  <si>
    <t>uczę się podczas robienia projektów;konferencje;szkolenia specjalistyczne;networking/meetupy;</t>
  </si>
  <si>
    <t>brak inicjatywy, kompetencji i strategii ze strony kadry kierowniczej;brak wiedzy pracowników na temat znaczenia i korzyści z technologii informatycznych;niewystarczająca liczba dobrych praktyk/referencji/badań  ;starszy wiek pracowników, którzy gorzej radzą sobie z wykorzystywaniem technologii informatycznych;</t>
  </si>
  <si>
    <t>Projektowanie interfejsów (UX/U1)</t>
  </si>
  <si>
    <t>atrakcyjne wynagrodzenie;elastyczne godziny pracy;możliwość osiągnięć/awansu;możliwość rozwoju zawodowego;przyjazna atmosfera, kultura życzliwości, szacunku i wsparcia;poziom decyzyjności w zakresie wykonywanych zadań;szybkie załatwianie sprawy;przełożony, dzielący się wiedzą i doświadczeniem;jasno stawiane cele, które będą zrozumiałe;pewność zatrudnienia;benefity pozapłacowe ;dobre relacje z przełożonymi ;podmiotowe traktowanie, czego przykładem jest współdzielenia się informacjami zarządu z pracownikami, prowadzenie ankiet oceniających pracę menadżerów ;poczucie przynależności do grupy;praca z utalentowanymi ludźmi ;różnicowanie zadań;</t>
  </si>
  <si>
    <t>innowacyjność technologiczna pracodawcy;przyjazna atmosfera, kultura życzliwości, szacunku i wsparcia;szybkie załatwianie sprawy;pewność zatrudnienia;praca mająca sens;warunki pracy;poczucie przynależności do grupy;bycie przykładem dla pracowników ;</t>
  </si>
  <si>
    <t>ustna pochwała bezpośredniego przełożonego;pisemna kara od przełożonego załączona do akt pracownika;ustna kara od bezpośredniego przełożonego (upomnienie zwrócenie uwagi);</t>
  </si>
  <si>
    <t>brak kompetencji cyfrowych pracowników i edukacji/szkoleń w tym zakresie;trudność z określeniem czasu zwrotu z inwestycji w technologie informatyczne;</t>
  </si>
  <si>
    <t>atrakcyjne wynagrodzenie;elastyczne godziny pracy;możliwość osiągnięć/awansu;możliwość rozwoju zawodowego;przyjazna atmosfera, kultura życzliwości, szacunku i wsparcia;możliwość samorealizacji;przydzielanie pracy zgodnie z kompetencjami/talentami;jasno stawiane cele, które będą zrozumiałe;pewność zatrudnienia;praca mająca sens;dbałość pracodawcy o środowisko naturalne/zrównoważony rozwój;poczucie przynależności do grupy;równowaga pomiędzy pracą a życiem prywatnym (Work/life balance);możliwość wyboru miejsca, z którego się pracuje/praca zdalna oraz projektu do, którego chce się dołączyć ;20% czasu na zajmowanie się pracami według swoich zainteresowań ;bezpłatne wyżywienie w pracy;</t>
  </si>
  <si>
    <t>brak inicjatywy, kompetencji i strategii ze strony kadry kierowniczej;brak wiedzy pracowników na temat znaczenia i korzyści z technologii informatycznych;brak kompetencji cyfrowych pracowników i edukacji/szkoleń w tym zakresie;opór pracowników wobec zmian i ich obawa, że nie sprostają wymaganiom ;obawa pracowników, że technologie informatyczne odbiorą im pracę;</t>
  </si>
  <si>
    <t>specjalista</t>
  </si>
  <si>
    <t>informatyk</t>
  </si>
  <si>
    <t>atrakcyjne wynagrodzenie;elastyczne godziny pracy;możliwość osiągnięć/awansu;możliwość rozwoju zawodowego;jasno stawiane cele, które będą zrozumiałe;płaca uzależniona od wyników pracy;równowaga pomiędzy nagrodami a nakładem pracy (sprawiedliwość społeczna);równowaga pomiędzy pracą a życiem prywatnym (Work/life balance);</t>
  </si>
  <si>
    <t>brak inicjatywy, kompetencji i strategii ze strony kadry kierowniczej;brak wiedzy pracowników na temat znaczenia i korzyści z technologii informatycznych;brak kompetencji cyfrowych pracowników i edukacji/szkoleń w tym zakresie;opór pracowników wobec zmian i ich obawa, że nie sprostają wymaganiom ;poczucie „przytłoczenia” pracowników postępem IT (platformy mobilne, czujniki i społecznościowe systemy współpracy, sztuczna inteligencja, ogrom informacji i danych, itp.);</t>
  </si>
  <si>
    <t>możliwość rozwoju zawodowego;etyka firmy - standardy;przyjazna atmosfera, kultura życzliwości, szacunku i wsparcia;przełożony, dzielący się wiedzą i doświadczeniem;możliwość samorealizacji;stymulowanie do kreatywności - sesje brainstormingowe, uczestnictwo w hackatonach;pewność zatrudnienia;dobre relacje z przełożonymi ;dbałość pracodawcy o środowisko naturalne/zrównoważony rozwój;poczucie przynależności do grupy;dodatkowy urlop ;20% czasu na zajmowanie się pracami według swoich zainteresowań ;</t>
  </si>
  <si>
    <t>brak inicjatywy, kompetencji i strategii ze strony kadry kierowniczej;brak wiedzy pracowników na temat znaczenia i korzyści z technologii informatycznych;opór pracowników wobec zmian i ich obawa, że nie sprostają wymaganiom ;obawa pracowników, że technologie informatyczne odbiorą im pracę;brak motywowania pracowników do wykorzystywania technologii informatycznych;brak podjęcia współpracy w zakresie cyfryzacji na poziomie przedsiębiorstw powiązanych kapitałowo, brak sojuszy z partnerami, klientami, ośrodkami badawczymi i uczelniami,;wskaźnik sukcesu w zakresie transformacji cyfrowej jest niski, co zniechęca;</t>
  </si>
  <si>
    <t>Help Desk</t>
  </si>
  <si>
    <t>1. W jakim stopniu czuje się Pan/i zmotywowany/a istniejącym w organizacji systemem motywacyjnym? (Udzielając odpowiedzi użyj skali 1-7, gdzie 1-zdecydowanie nie czuję się zmotywowany/a, 2-nie czuję ...</t>
  </si>
  <si>
    <t>2. Które z poniższych czynników kształtują Pana/i motywację do pracy?</t>
  </si>
  <si>
    <t xml:space="preserve"> 2.1. atrakcyjne wynagrodzenie [Które z poniższych czynników kształtują Pana/i motywację do pracy?]</t>
  </si>
  <si>
    <t>2.2.elastyczne godziny pracy [Które z poniższych czynników kształtują Pana/i motywację do pracy?]</t>
  </si>
  <si>
    <t>2.3. możliwość osiągnięć/awansu [Które z poniższych czynników kształtują Pana/i motywację do pracy?]</t>
  </si>
  <si>
    <t>2.4. możliwość rozwoju zawodowego [Które z poniższych czynników kształtują Pana/i motywację do pracy?]</t>
  </si>
  <si>
    <t>2.5. innowacyjność technologiczna pracodawcy [Które z poniższych czynników kształtują Pana/i motywację do pracy?]</t>
  </si>
  <si>
    <t>2.6. etyka firmy – standardy [Które z poniższych czynników kształtują Pana/i motywację do pracy?]</t>
  </si>
  <si>
    <t>2.7. przyjazna atmosfera, kultura życzliwości, szacunku i wsparcia [Które z poniższych czynników kształtują Pana/i motywację do pracy?]</t>
  </si>
  <si>
    <t>2.8. poziom decyzyjności w zakresie wykonywanych zadań [Które z poniższych czynników kształtują Pana/i motywację do pracy?]</t>
  </si>
  <si>
    <t>2.12. możliwość realizacji celów stawianych przez organizację [Które z poniższych czynników kształtują Pana/i motywację do pracy?]</t>
  </si>
  <si>
    <t>2.13. przydzielanie pracy zgodnie z kompetencjami/talentami  [Które z poniższych czynników kształtują Pana/i motywację do pracy?]</t>
  </si>
  <si>
    <t>2.14. jasno stawiane cele, które będą zrozumiałe [Które z poniższych czynników kształtują Pana/i motywację do pracy?]</t>
  </si>
  <si>
    <t>2.11. możliwość samorealizacji [Które z poniższych czynników kształtują Pana/i motywację do pracy?]</t>
  </si>
  <si>
    <t>2.10. przełożony,  dzielący  się wiedzą i doświadczeniem [Które z poniższych czynników kształtują Pana/i motywację do pracy?]</t>
  </si>
  <si>
    <t>2.9. szybkie załatwianie spraw  [Które z poniższych czynników kształtują Pana/i motywację do pracy?]</t>
  </si>
  <si>
    <t>2.15. stymulowanie do kreatywności - sesje brainstormingowe, uczestnictwo w hackatonach [Które z poniższych czynników kształtują Pana/i motywację do pracy?]</t>
  </si>
  <si>
    <t>2.16. pewność  zatrudnienia  [Które z poniższych czynników kształtują Pana/i motywację do pracy?]</t>
  </si>
  <si>
    <t>2.17. benefity pozapłacowe [Które z poniższych czynników kształtują Pana/i motywację do pracy?]</t>
  </si>
  <si>
    <t>2.18. prestiż pracodawcy [Które z poniższych czynników kształtują Pana/i motywację do pracy?]</t>
  </si>
  <si>
    <t>2.19. międzynarodowy charakter pracy [Które z poniższych czynników kształtują Pana/i motywację do pracy?]</t>
  </si>
  <si>
    <t>2.20. praca mająca sens  [Które z poniższych czynników kształtują Pana/i motywację do pracy?]</t>
  </si>
  <si>
    <t>2.21. dobre relacje z przełożonym[Które z poniższych czynników kształtują Pana/i motywację do pracy?]</t>
  </si>
  <si>
    <t>2.22. płaca uzależniona od wyników  pracy  [Które z poniższych czynników kształtują Pana/i motywację do pracy?]</t>
  </si>
  <si>
    <t>2.23. dobra komunikacja/informacja zwrotna[Które z poniższych czynników kształtują Pana/i motywację do pracy?]</t>
  </si>
  <si>
    <t>2.24.dbałość pracodawcy o środowisko naturalne/zrównoważony rozwój [Które z poniższych czynników kształtują Pana/i motywację do pracy?]</t>
  </si>
  <si>
    <t xml:space="preserve">2.25. warunki pracy  [Które z poniższych czynników kształtują Pana/i motywację do pracy?]   </t>
  </si>
  <si>
    <t>2.26. podmiotowe traktowanie, czego przykładem jest współdzielenie się informacjami zarządu z pracownikami, prowadzenie ankiet oceniających pracę menadżerów [Które z poniższych czynników kształtują Pana/i motywację do pracy?]</t>
  </si>
  <si>
    <t>2.27.równowaga pomiędzy nagrodami a nakładem pracy (sprawiedliwość społeczna) [Które z poniższych czynników kształtują Pana/i motywację do pracy?]</t>
  </si>
  <si>
    <t>2.28. poczucie przynależności do grupy [Które z poniższych czynników kształtują Pana/i motywację do pracy?]</t>
  </si>
  <si>
    <t>2.29. praca z utalentowanymi ludźmi [Które z poniższych czynników kształtują Pana/i motywację do pracy?]</t>
  </si>
  <si>
    <t>2.30. osiągania coraz lepszych wyników [Które z poniższych czynników kształtują Pana/i motywację do pracy?]</t>
  </si>
  <si>
    <t>2.31.równowaga  pomiędzy pracą a życiem prywatnym (Work/life balance) [Które z poniższych czynników kształtują Pana/i motywację do pracy?]</t>
  </si>
  <si>
    <t>2.32.dodatkowy urlop [Które z poniższych czynników kształtują Pana/i motywację do pracy?]</t>
  </si>
  <si>
    <t>2.33. możliwość odpoczynku w trakcie pracy (np. piłkarzyki, ping pong, ćwiczenia, itp.). [Które z poniższych czynników kształtują Pana/i motywację do pracy?]</t>
  </si>
  <si>
    <t>2.34.bycie przykładem dla pracowników [Które z poniższych czynników kształtują Pana/i motywację do pracy?]</t>
  </si>
  <si>
    <t>2.35. możliwość wyboru miejsca z którego się pracuje/praca zdalna oraz projektu do, którego chce się dołączyć [Które z poniższych czynników kształtują Pana/i motywację do pracy?]</t>
  </si>
  <si>
    <t>2.36. 20% czasu na zajmowanie się pracami według swoich zainteresowań [Które z poniższych czynników kształtują Pana/i motywację do pracy?]</t>
  </si>
  <si>
    <t>2.37. bezpłatne wyżywienie w pracy [Które z poniższych czynników kształtują Pana/i motywację do pracy?]</t>
  </si>
  <si>
    <t>2.38. różnicowanie zadań [Które z poniższych czynników kształtują Pana/i motywację do pracy?]</t>
  </si>
  <si>
    <t>2.39. możliwość eksperymentowania w pracy [Które z poniższych czynników kształtują Pana/i motywację do pracy?]</t>
  </si>
  <si>
    <t>3.1. dobre relacje z przełożonymi [3. W jakim stopniu jest Pan/i zadowolony/a z poniższych elementów obecnej pracy? ]</t>
  </si>
  <si>
    <t xml:space="preserve">3.2. dobre relację ze współpracownikami 3. W jakim stopniu jest Pan/i zadowolony/a z poniższych elementów obecnej pracy? </t>
  </si>
  <si>
    <t xml:space="preserve">3.3. atmosfera w pracy 3. W jakim stopniu jest Pan/i zadowolony/a z poniższych elementów obecnej pracy? </t>
  </si>
  <si>
    <t xml:space="preserve">3.4. szybka informacja zwrotna 3. W jakim stopniu jest Pan/i zadowolony/a z poniższych elementów obecnej pracy? </t>
  </si>
  <si>
    <t xml:space="preserve">3.5. stabilność zatrudnienia 3. W jakim stopniu jest Pan/i zadowolony/a z poniższych elementów obecnej pracy? </t>
  </si>
  <si>
    <t xml:space="preserve">3.6. możliwość wyjazdów zagranicznych w ramach pracy 3. W jakim stopniu jest Pan/i zadowolony/a z poniższych elementów obecnej pracy? </t>
  </si>
  <si>
    <t xml:space="preserve">3.7. bonusy 3. W jakim stopniu jest Pan/i zadowolony/a z poniższych elementów obecnej pracy? </t>
  </si>
  <si>
    <t xml:space="preserve">3.8. wynagrodzenie 3. W jakim stopniu jest Pan/i zadowolony/a z poniższych elementów obecnej pracy? </t>
  </si>
  <si>
    <t xml:space="preserve">3.9.indywidualizacja w sposobach motywowania 3. W jakim stopniu jest Pan/i zadowolony/a z poniższych elementów obecnej pracy? </t>
  </si>
  <si>
    <t xml:space="preserve">3.10. możliwość godzenia pracy z życiem prywatnym 3. W jakim stopniu jest Pan/i zadowolony/a z poniższych elementów obecnej pracy? </t>
  </si>
  <si>
    <t xml:space="preserve">3.11. współuczestnictwo w podejmowaniu decyzji w organizacji 3. W jakim stopniu jest Pan/i zadowolony/a z poniższych elementów obecnej pracy? </t>
  </si>
  <si>
    <t xml:space="preserve">3.12. styl przywództwa 3. W jakim stopniu jest Pan/i zadowolony/a z poniższych elementów obecnej pracy? </t>
  </si>
  <si>
    <t xml:space="preserve">3.13. możliwość wykonywania pracy, wymagającej kreatywności 3. W jakim stopniu jest Pan/i zadowolony/a z poniższych elementów obecnej pracy? </t>
  </si>
  <si>
    <t xml:space="preserve">3.14. udział w wybranych przez pracownika projektach 3. W jakim stopniu jest Pan/i zadowolony/a z poniższych elementów obecnej pracy? </t>
  </si>
  <si>
    <t>4. Jaki model motywowania pracowników stosuje kadra kierownicza w Pana/i miejscu pracy? Proszę o zaznaczenie jednej odpowiedzi.</t>
  </si>
  <si>
    <t>5.1. Ustna pochwała bezpośredniego przełożonego [5. Jaki rodzaj nagród i kar stosuje Pana/i pracodawca?]</t>
  </si>
  <si>
    <t>5. Jaki rodzaj nagród i kar stosuje Pana/i pracodawca?]</t>
  </si>
  <si>
    <t>5.2. Pisemna pochwała [5. Jaki rodzaj nagród i kar stosuje Pana/i pracodawca?]</t>
  </si>
  <si>
    <t>5.3. Nagroda pieniężna [5. Jaki rodzaj nagród i kar stosuje Pana/i pracodawca?]</t>
  </si>
  <si>
    <t>5.4. Nagroda niepieniężna np. dodatkowe ubezpieczenie, auto służbowe, wyjazd turystyczno-szkoleniowy [5. Jaki rodzaj nagród i kar stosuje Pana/i pracodawca?]</t>
  </si>
  <si>
    <t>5.5. Pisemna kara od przełożonego załączona do akt pracownika [5. Jaki rodzaj nagród i kar stosuje Pana/i pracodawca?]</t>
  </si>
  <si>
    <t>5.6. Ustna kara od bezpośredniego przełożonego (upomnienie zwrócenie uwagi) [5. Jaki rodzaj nagród i kar stosuje Pana/i pracodawca?]</t>
  </si>
  <si>
    <t>5.7. Kara pieniężna [5. Jaki rodzaj nagród i kar stosuje Pana/i pracodawca?]</t>
  </si>
  <si>
    <t>5.8. Pozbawienie określonych przywilejów (np. prawa do korzystania z samochodu służbowego) [5. Jaki rodzaj nagród i kar stosuje Pana/i pracodawca?]</t>
  </si>
  <si>
    <t>5.9. Inne (jakie?) [5. Jaki rodzaj nagród i kar stosuje Pana/i pracodawca?]</t>
  </si>
  <si>
    <t>6.Jakie działania rozwojowe najbardziej motywują Pana/ią do pracy?</t>
  </si>
  <si>
    <t>6.1. Uczę się podczas robienia projektów [Jakie działania rozwojowe najbardziej motywują Pana/ią do pracy?]</t>
  </si>
  <si>
    <t>7. Jakie dodatkowe świadczenia Pana/i pracodawca finansuje pracownikom?</t>
  </si>
  <si>
    <t>7.1. Karta MultiSport [7. Jakie dodatkowe świadczenia Pana/i pracodawca finansuje pracownikom?]</t>
  </si>
  <si>
    <t>7.2. Trzynasta pensja [7. Jakie dodatkowe świadczenia Pana/i pracodawca finansuje pracownikom?]</t>
  </si>
  <si>
    <t>7.3. Dodatkowa opieka medyczna [7. Jakie dodatkowe świadczenia Pana/i pracodawca finansuje pracownikom?]</t>
  </si>
  <si>
    <t>7.4. Opieka przedszkolna dla dzieci pracowników [7. Jakie dodatkowe świadczenia Pana/i pracodawca finansuje pracownikom?]</t>
  </si>
  <si>
    <t>7.5. Dofinansowanie/finansowanie dojazdów do pracy [7. Jakie dodatkowe świadczenia Pana/i pracodawca finansuje pracownikom?]</t>
  </si>
  <si>
    <t>7.6. Finansowanie posiłków [7. Jakie dodatkowe świadczenia Pana/i pracodawca finansuje pracownikom?]</t>
  </si>
  <si>
    <t>7.7. Bony towarowe [7. Jakie dodatkowe świadczenia Pana/i pracodawca finansuje pracownikom?]</t>
  </si>
  <si>
    <t>7.8. Inne (jakie?) [7. Jakie dodatkowe świadczenia Pana/i pracodawca finansuje pracownikom?]</t>
  </si>
  <si>
    <t>6.2. Kursy online [ 6.Jakie działania rozwojowe najbardziej motywują Pana/ią do pracy?]</t>
  </si>
  <si>
    <t>6.3. Konferencje [ 6.Jakie działania rozwojowe najbardziej motywują Pana/ią do pracy?]</t>
  </si>
  <si>
    <t>6.4. Szkolenia specjalistyczne [ 6.Jakie działania rozwojowe najbardziej motywują Pana/ią do pracy?]</t>
  </si>
  <si>
    <t>6.5. Networking/meetupy [ 6.Jakie działania rozwojowe najbardziej motywują Pana/ią do pracy?]</t>
  </si>
  <si>
    <t>6.6. Inne formy (jakie?) [ 6.Jakie działania rozwojowe najbardziej motywują Pana/ią do pracy?]</t>
  </si>
  <si>
    <t>6.7. kursy w zakresie transformacji cyfrowej (Przemysł 4.0/Smart Factory 4.0/Gospodarka cyfrowa/sztuczna inteligencja) [ 6.Jakie działania rozwojowe najbardziej motywują Pana/ią do pracy?]</t>
  </si>
  <si>
    <t>6.8. Studia podyplomowe [ 6.Jakie działania rozwojowe najbardziej motywują Pana/ią do pracy?]</t>
  </si>
  <si>
    <t>6.9. Nie korzystam z żadnej z powyższych form [ 6.Jakie działania rozwojowe najbardziej motywują Pana/ią do pracy?]</t>
  </si>
  <si>
    <t>8.1. zaawansowane technologie wyposażenia stanowiska pracy [8. Jak ocenia Pan/i poniższe warunki pracy? ]</t>
  </si>
  <si>
    <t>8.2. dostępność rozwiązań IT [8. Jak ocenia Pan/i poniższe warunki pracy? ]</t>
  </si>
  <si>
    <t>8.3. wymogi ergonomiczne [8. Jak ocenia Pan/i poniższe warunki pracy? ]</t>
  </si>
  <si>
    <t>8.4. organizacja pracy zespołu [8. Jak ocenia Pan/i poniższe warunki pracy? ]</t>
  </si>
  <si>
    <t>8.5. zaplecze sanitarne [8. Jak ocenia Pan/i poniższe warunki pracy? ]</t>
  </si>
  <si>
    <t>8.6. nieszkodliwość środków pracy [8. Jak ocenia Pan/i poniższe warunki pracy? ]</t>
  </si>
  <si>
    <t>8.7. wyposażenie biura [8. Jak ocenia Pan/i poniższe warunki pracy? ]</t>
  </si>
  <si>
    <t>8.8. miejsca do aktywności fizycznej w trakcie pracy [8. Jak ocenia Pan/i poniższe warunki pracy? ]</t>
  </si>
  <si>
    <t>8.9. miejsca do relaksu w trakcie pracy [8. Jak ocenia Pan/i poniższe warunki pracy? ]</t>
  </si>
  <si>
    <t>8.10. przepływ informacji między zespołami/działami [8. Jak ocenia Pan/i poniższe warunki pracy? ]</t>
  </si>
  <si>
    <t>8.11. kultura organizacyjna [8. Jak ocenia Pan/i poniższe warunki pracy? ]</t>
  </si>
  <si>
    <t>8.12. dostęp do zaplecza gastronomicznego na terenie firmy [8. Jak ocenia Pan/i poniższe warunki pracy? ]</t>
  </si>
  <si>
    <t>8.13. miejsca postojowe na pojazdy dla pracowników [8. Jak ocenia Pan/i poniższe warunki pracy? ]</t>
  </si>
  <si>
    <t>8.14. wsparcie wspólnej aktywności rekreacyjnej pracowników i ich rodzin [8. Jak ocenia Pan/i poniższe warunki pracy? ]</t>
  </si>
  <si>
    <t>8.15. organizowanie drużyn sportowych wśród pracowników (liga między firmami) [8. Jak ocenia Pan/i poniższe warunki pracy? ]</t>
  </si>
  <si>
    <t>8.16. wspieranie grup hobbystycznych wśród pracowników [8. Jak ocenia Pan/i poniższe warunki pracy? ]</t>
  </si>
  <si>
    <t>8.17. zachęcanie do wolontariatu [8. Jak ocenia Pan/i poniższe warunki pracy? ]</t>
  </si>
  <si>
    <t>9. Jakie dostrzega Pan/i bariery wdrażania technologii informatycznych wśród swoich klientów?</t>
  </si>
  <si>
    <t>9.1. brak inicjatywy, kompetencji i strategii ze strony kadry kierowniczej [9. Jakie dostrzega Pan/i bariery wdrażania technologii informatycznych wśród swoich klientów/współpracowników?]</t>
  </si>
  <si>
    <t>9.2. brak wiedzy pracowników na temat znaczenia i korzyści z technologii informatycznych [9. Jakie dostrzega Pan/i bariery wdrażania technologii informatycznych wśród swoich klientów/współpracowników?]</t>
  </si>
  <si>
    <t>9.3. brak kompetencji cyfrowych pracowników i edukacji/szkoleń w tym zakresie [9. Jakie dostrzega Pan/i bariery wdrażania technologii informatycznych wśród swoich klientów/współpracowników?]</t>
  </si>
  <si>
    <t>9.4. opór pracowników wobec zmian i ich obawa, że nie sprostają wymaganiom [9. Jakie dostrzega Pan/i bariery wdrażania technologii informatycznych wśród swoich klientów/współpracowników?]</t>
  </si>
  <si>
    <t>9.5. obawa pracowników, że technologie informatyczne odbiorą im pracę [9. Jakie dostrzega Pan/i bariery wdrażania technologii informatycznych wśród swoich klientów/współpracowników?]</t>
  </si>
  <si>
    <t>9.6. brak motywowania pracowników do wykorzystywania technologii informatycznych [9. Jakie dostrzega Pan/i bariery wdrażania technologii informatycznych wśród swoich klientów/współpracowników?]</t>
  </si>
  <si>
    <t>9.7. niewystarczająca liczba dobrych praktyk/referencji/badań  [9. Jakie dostrzega Pan/i bariery wdrażania technologii informatycznych wśród swoich klientów/współpracowników?]</t>
  </si>
  <si>
    <t>9.8.trudność z określeniem czasu zwrotu z inwestycji w technologie informatyczne [9. Jakie dostrzega Pan/i bariery wdrażania technologii informatycznych wśród swoich klientów/współpracowników?]</t>
  </si>
  <si>
    <t>9.9. brak w organizacji osoby/jednostki odpowiadającej za popularyzację i adaptację technologii informatycznych [9. Jakie dostrzega Pan/i bariery wdrażania technologii informatycznych wśród swoich klientów/współpracowników?]</t>
  </si>
  <si>
    <t>9.10. brak podjęcia współpracy w zakresie cyfryzacji na poziomie przedsiębiorstw powiązanych
kapitałowo, brak sojuszy z partnerami, klientami, ośrodkami badawczymi i uczelniami, [9. Jakie dostrzega Pan/i bariery wdrażania technologii informatycznych wśród</t>
  </si>
  <si>
    <t>9.11.brak dostępności kadr z obszaru IT i umiejętności wyboru  odpowiedniej technologii [9. Jakie dostrzega Pan/i bariery wdrażania technologii informatycznych wśród swoich klientów/współpracowników?]</t>
  </si>
  <si>
    <t xml:space="preserve">9.12.poczucie „przytłoczenia” pracowników postępem IT (platformy mobilne, czujniki i społecznościowe systemy współpracy, sztuczna inteligencja, ogrom informacji i danych, itp.) [9. Jakie dostrzega Pan/i bariery wdrażania technologii informatycznych wśród </t>
  </si>
  <si>
    <t>9.13. wskaźnik sukcesu w zakresie transformacji cyfrowej jest niski, co zniechęca [9. Jakie dostrzega Pan/i bariery wdrażania technologii informatycznych wśród swoich klientów/współpracowników?]</t>
  </si>
  <si>
    <t>9.14. starszy wiek pracowników, którzy gorzej radzą sobie z wykorzystywaniem technologii informatycznych [9. Jakie dostrzega Pan/i bariery wdrażania technologii informatycznych wśród swoich klientów/współpracowników?]</t>
  </si>
  <si>
    <t>10.1. do 35 lat [10. Oceń problemy we wdrażaniu rozwiązań IT u swoich klientów /odbiorców/współpracowników w wieku]</t>
  </si>
  <si>
    <t>10.2. średnim, tj. w wieku 36-55  [10. Oceń problemy we wdrażaniu rozwiązań IT u swoich klientów /odbiorców/współpracowników w wieku]</t>
  </si>
  <si>
    <t>10.3. starszym, tj. w wieku 56-67  [10. Oceń problemy we wdrażaniu rozwiązań IT u swoich klientów /odbiorców/współpracowników w wieku]</t>
  </si>
  <si>
    <t>11. Na ile czujesz się przygotowany (w zakresie posiadanych kompetencji) do świadczenia pracy w warunkach Przemysłu 4.0/Smart Factory 4.0/Gospodarki cyfrowej/sztucznej inteligencji? Oceń w skali 1-7, ...</t>
  </si>
  <si>
    <t>12. Jakie masz potrzeby rozwojowe w zakresie Przemysłu 4.0/Smart Factory 4.0/ Gospodarki cyfrowej/sztucznej inteligencji?  Oceń w skali 1-7, gdzie 1-całkowity brak, 2-raczej niewielkie, 3-niewielkie p...</t>
  </si>
  <si>
    <t>13.1. osłabiają moje poczucie autonomii</t>
  </si>
  <si>
    <t>13.2. naruszają prywatność</t>
  </si>
  <si>
    <t>13.3. umożliwiają pełną kontrolę mojej pracy</t>
  </si>
  <si>
    <t>14. Na ile ufasz treściom pojawiającym się w Internecie, zwłaszcza w mediach społecznościowych, tworzonym przez zwykłych użytkowników (User Generated Content)? Oceń w skali 1-7, gdzie 1-całkowicie nie...</t>
  </si>
  <si>
    <t xml:space="preserve">15.1. informacji [15. Na ile wykorzystuje Pan/i Internet jako źródło] </t>
  </si>
  <si>
    <t xml:space="preserve">15.2. wiedzy  [15. Na ile wykorzystuje Pan/i Internet jako źródło] </t>
  </si>
  <si>
    <t xml:space="preserve">15.3. rozrywki  [15. Na ile wykorzystuje Pan/i Internet jako źródło] </t>
  </si>
  <si>
    <t xml:space="preserve">15.4. nawiązania kontaktów  [15. Na ile wykorzystuje Pan/i Internet jako źródło] </t>
  </si>
  <si>
    <t xml:space="preserve">15.5. komunikacji   [15. Na ile wykorzystuje Pan/i Internet jako źródło] </t>
  </si>
  <si>
    <t xml:space="preserve">15.6. wyrażania swoich opinii/poglądów/komentarzy  [15. Na ile wykorzystuje Pan/i Internet jako źródło] </t>
  </si>
  <si>
    <t xml:space="preserve">15.7. rozwiązania problemów  [15. Na ile wykorzystuje Pan/i Internet jako źródło] </t>
  </si>
  <si>
    <t>16.1. internet [16. Gdzie poszukuje Pan/i informacji o rekrutacji do pracy? ]</t>
  </si>
  <si>
    <t>16.2. biura karier [16. Gdzie poszukuje Pan/i informacji o rekrutacji do pracy? ]</t>
  </si>
  <si>
    <t>16.3. targi pracy [16. Gdzie poszukuje Pan/i informacji o rekrutacji do pracy? ]</t>
  </si>
  <si>
    <t>16.4. strona www pracodawcy [16. Gdzie poszukuje Pan/i informacji o rekrutacji do pracy? ]</t>
  </si>
  <si>
    <t>16.5. portale związane z poszukiwaniem pracy [16. Gdzie poszukuje Pan/i informacji o rekrutacji do pracy? ]</t>
  </si>
  <si>
    <t>16.6. Linkedin [16. Gdzie poszukuje Pan/i informacji o rekrutacji do pracy? ]</t>
  </si>
  <si>
    <t>16.7. GoldenLine [16. Gdzie poszukuje Pan/i informacji o rekrutacji do pracy? ]</t>
  </si>
  <si>
    <t>16.8. portale z różnymi ogłoszeniami np. OLX [16. Gdzie poszukuje Pan/i informacji o rekrutacji do pracy? ]</t>
  </si>
  <si>
    <t>16.9. poprzez zanjomych/rodzinę [16. Gdzie poszukuje Pan/i informacji o rekrutacji do pracy? ]</t>
  </si>
  <si>
    <t>16.10. poprzez grupy na facebooku-u [16. Gdzie poszukuje Pan/i informacji o rekrutacji do pracy? ]</t>
  </si>
  <si>
    <t>16.11. fanpage organizacji na Facebook-u [16. Gdzie poszukuje Pan/i informacji o rekrutacji do pracy? ]</t>
  </si>
  <si>
    <t>16.12. prasa [16. Gdzie poszukuje Pan/i informacji o rekrutacji do pracy? ]</t>
  </si>
  <si>
    <t>16.13. agencja zatrudnienia [16. Gdzie poszukuje Pan/i informacji o rekrutacji do pracy? ]</t>
  </si>
  <si>
    <t>17.1. Lubiąca towarzystwo innych, aktywna i optymistyczna [17. Poniżej przedstawiona jest lista cech, które są lub nie są Pana/i charakterystykami.]</t>
  </si>
  <si>
    <t>17.2. Krytyczną względem innych, konfliktową [17. Poniżej przedstawiona jest lista cech, które są lub nie są Pana/i charakterystykami.]</t>
  </si>
  <si>
    <t>17.3. Sumienną, zdyscyplinowaną [17. Poniżej przedstawiona jest lista cech, które są lub nie są Pana/i charakterystykami.]</t>
  </si>
  <si>
    <t>17.4. Pełną niepokoju, łatwo wpadającą w przygnębienie [17. Poniżej przedstawiona jest lista cech, które są lub nie są Pana/i charakterystykami.]</t>
  </si>
  <si>
    <t>17.5. Otwartą na nowe zadania, w złożony sposób postrzegającą świat [17. Poniżej przedstawiona jest lista cech, które są lub nie są Pana/i charakterystykami.]</t>
  </si>
  <si>
    <t>17.6. Zamkniętą w sobie, wycofaną i cichą [17. Poniżej przedstawiona jest lista cech, które są lub nie są Pana/i charakterystykami.]</t>
  </si>
  <si>
    <t>17.7. Zgodną i życzliwą [17. Poniżej przedstawiona jest lista cech, które są lub nie są Pana/i charakterystykami.]</t>
  </si>
  <si>
    <t>17.8. Źle zorganizowaną, niedbałą [17. Poniżej przedstawiona jest lista cech, które są lub nie są Pana/i charakterystykami.]</t>
  </si>
  <si>
    <t>17.9. Nie martwiącą się, stabilną emocjonalnie [17. Poniżej przedstawiona jest lista cech, które są lub nie są Pana/i charakterystykami.]</t>
  </si>
  <si>
    <t>17.10 Trzymającą się utartych schematów, biorącą rzeczy wprost [17. Poniżej przedstawiona jest lista cech, które są lub nie są Pana/i charakterystykami.]</t>
  </si>
  <si>
    <t>Usługowe ;</t>
  </si>
  <si>
    <t>programista</t>
  </si>
  <si>
    <t>administrator sieci</t>
  </si>
  <si>
    <t>18. W jakim obszarze IT jest Pan/i zatrudniony/a?</t>
  </si>
  <si>
    <t xml:space="preserve">Branża </t>
  </si>
  <si>
    <t xml:space="preserve">Wielkość przedsiębiorstwa: •mikro (do 10 pracowników), •małe (mniej niż 50) •średnie (mniej niż 250)   •duże (powyżej 250)    </t>
  </si>
  <si>
    <t>Rodzaj działalności przedsiębiorstwa</t>
  </si>
  <si>
    <t>obsługa klienta/konsultant</t>
  </si>
  <si>
    <t>tester QA</t>
  </si>
  <si>
    <t>Stanowisko</t>
  </si>
  <si>
    <t>ekstrawersja</t>
  </si>
  <si>
    <t>Ugodowość</t>
  </si>
  <si>
    <t>Sumienność</t>
  </si>
  <si>
    <t>Neurotyzm</t>
  </si>
  <si>
    <t xml:space="preserve">Otwartość na doswiadczenia </t>
  </si>
  <si>
    <t>Proszę o zaznaczenie roku urodzenia (w przedziałach)</t>
  </si>
  <si>
    <t>płeć badanego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</si>
</sst>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89EC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3" borderId="1" xfId="0" applyNumberFormat="1" applyFont="1" applyFill="1" applyBorder="1"/>
    <xf numFmtId="0" fontId="1" fillId="0" borderId="1" xfId="0" applyNumberFormat="1" applyFont="1" applyBorder="1"/>
    <xf numFmtId="0" fontId="1" fillId="4" borderId="1" xfId="0" applyNumberFormat="1" applyFont="1" applyFill="1" applyBorder="1"/>
    <xf numFmtId="0" fontId="1" fillId="2" borderId="1" xfId="0" applyNumberFormat="1" applyFont="1" applyFill="1" applyBorder="1"/>
    <xf numFmtId="0" fontId="1" fillId="6" borderId="1" xfId="0" applyNumberFormat="1" applyFont="1" applyFill="1" applyBorder="1"/>
    <xf numFmtId="0" fontId="1" fillId="7" borderId="1" xfId="0" applyNumberFormat="1" applyFont="1" applyFill="1" applyBorder="1"/>
    <xf numFmtId="0" fontId="1" fillId="8" borderId="1" xfId="0" applyNumberFormat="1" applyFont="1" applyFill="1" applyBorder="1"/>
    <xf numFmtId="0" fontId="1" fillId="8" borderId="1" xfId="0" applyNumberFormat="1" applyFont="1" applyFill="1" applyBorder="1" applyAlignment="1"/>
    <xf numFmtId="0" fontId="1" fillId="9" borderId="1" xfId="0" applyNumberFormat="1" applyFont="1" applyFill="1" applyBorder="1"/>
    <xf numFmtId="0" fontId="1" fillId="10" borderId="1" xfId="0" applyNumberFormat="1" applyFont="1" applyFill="1" applyBorder="1"/>
    <xf numFmtId="0" fontId="1" fillId="11" borderId="1" xfId="0" applyNumberFormat="1" applyFont="1" applyFill="1" applyBorder="1"/>
    <xf numFmtId="0" fontId="1" fillId="12" borderId="1" xfId="0" applyNumberFormat="1" applyFont="1" applyFill="1" applyBorder="1"/>
    <xf numFmtId="0" fontId="1" fillId="13" borderId="1" xfId="0" applyNumberFormat="1" applyFont="1" applyFill="1" applyBorder="1"/>
    <xf numFmtId="0" fontId="1" fillId="16" borderId="1" xfId="0" applyNumberFormat="1" applyFont="1" applyFill="1" applyBorder="1"/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/>
    </xf>
    <xf numFmtId="0" fontId="1" fillId="15" borderId="1" xfId="0" applyNumberFormat="1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/>
    </xf>
    <xf numFmtId="0" fontId="1" fillId="14" borderId="1" xfId="0" applyNumberFormat="1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3" fillId="7" borderId="2" xfId="0" applyFont="1" applyFill="1" applyBorder="1" applyAlignment="1">
      <alignment horizontal="center" wrapText="1"/>
    </xf>
  </cellXfs>
  <cellStyles count="1">
    <cellStyle name="Normalny" xfId="0" builtinId="0"/>
  </cellStyles>
  <dxfs count="173"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CC"/>
      <color rgb="FFFF66FF"/>
      <color rgb="FFFFCCFF"/>
      <color rgb="FF66FF99"/>
      <color rgb="FFC89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O11" totalsRowShown="0" headerRowDxfId="172" dataDxfId="171">
  <autoFilter ref="A1:FO11"/>
  <sortState ref="A2:FO372">
    <sortCondition ref="FH2:FH372"/>
  </sortState>
  <tableColumns count="171">
    <tableColumn id="6" name="1. W jakim stopniu czuje się Pan/i zmotywowany/a istniejącym w organizacji systemem motywacyjnym? (Udzielając odpowiedzi użyj skali 1-7, gdzie 1-zdecydowanie nie czuję się zmotywowany/a, 2-nie czuję ..." dataDxfId="170"/>
    <tableColumn id="7" name="2. Które z poniższych czynników kształtują Pana/i motywację do pracy?" dataDxfId="169"/>
    <tableColumn id="92" name=" 2.1. atrakcyjne wynagrodzenie [Które z poniższych czynników kształtują Pana/i motywację do pracy?]" dataDxfId="168"/>
    <tableColumn id="93" name="2.2.elastyczne godziny pracy [Które z poniższych czynników kształtują Pana/i motywację do pracy?]" dataDxfId="167"/>
    <tableColumn id="95" name="2.3. możliwość osiągnięć/awansu [Które z poniższych czynników kształtują Pana/i motywację do pracy?]" dataDxfId="166"/>
    <tableColumn id="96" name="2.4. możliwość rozwoju zawodowego [Które z poniższych czynników kształtują Pana/i motywację do pracy?]" dataDxfId="165"/>
    <tableColumn id="97" name="2.5. innowacyjność technologiczna pracodawcy [Które z poniższych czynników kształtują Pana/i motywację do pracy?]" dataDxfId="164"/>
    <tableColumn id="99" name="2.6. etyka firmy – standardy [Które z poniższych czynników kształtują Pana/i motywację do pracy?]" dataDxfId="163"/>
    <tableColumn id="100" name="2.7. przyjazna atmosfera, kultura życzliwości, szacunku i wsparcia [Które z poniższych czynników kształtują Pana/i motywację do pracy?]" dataDxfId="162"/>
    <tableColumn id="105" name="2.8. poziom decyzyjności w zakresie wykonywanych zadań [Które z poniższych czynników kształtują Pana/i motywację do pracy?]" dataDxfId="161"/>
    <tableColumn id="108" name="2.9. szybkie załatwianie spraw  [Które z poniższych czynników kształtują Pana/i motywację do pracy?]" dataDxfId="160"/>
    <tableColumn id="107" name="2.10. przełożony,  dzielący  się wiedzą i doświadczeniem [Które z poniższych czynników kształtują Pana/i motywację do pracy?]" dataDxfId="159">
      <calculatedColumnFormula>IF(ISNUMBER(FIND("przełożony, dzielący się wiedzą i doświadczeniem",$B$5,1)),1,0)</calculatedColumnFormula>
    </tableColumn>
    <tableColumn id="106" name="2.11. możliwość samorealizacji [Które z poniższych czynników kształtują Pana/i motywację do pracy?]" dataDxfId="158"/>
    <tableColumn id="104" name="2.12. możliwość realizacji celów stawianych przez organizację [Które z poniższych czynników kształtują Pana/i motywację do pracy?]" dataDxfId="157"/>
    <tableColumn id="103" name="2.13. przydzielanie pracy zgodnie z kompetencjami/talentami  [Które z poniższych czynników kształtują Pana/i motywację do pracy?]" dataDxfId="156"/>
    <tableColumn id="102" name="2.14. jasno stawiane cele, które będą zrozumiałe [Które z poniższych czynników kształtują Pana/i motywację do pracy?]" dataDxfId="155">
      <calculatedColumnFormula>IF(ISNUMBER(FIND("jasno stawiane cele, które będą zrozumiałe",$B$5,1)),1,0)</calculatedColumnFormula>
    </tableColumn>
    <tableColumn id="101" name="2.15. stymulowanie do kreatywności - sesje brainstormingowe, uczestnictwo w hackatonach [Które z poniższych czynników kształtują Pana/i motywację do pracy?]" dataDxfId="154"/>
    <tableColumn id="98" name="2.16. pewność  zatrudnienia  [Które z poniższych czynników kształtują Pana/i motywację do pracy?]" dataDxfId="153">
      <calculatedColumnFormula>IF(ISNUMBER(FIND("pewność zatrudnienia",$B$5,1)),1,0)</calculatedColumnFormula>
    </tableColumn>
    <tableColumn id="117" name="2.17. benefity pozapłacowe [Które z poniższych czynników kształtują Pana/i motywację do pracy?]" dataDxfId="152"/>
    <tableColumn id="116" name="2.18. prestiż pracodawcy [Które z poniższych czynników kształtują Pana/i motywację do pracy?]" dataDxfId="151">
      <calculatedColumnFormula>IF(ISNUMBER(FIND("prestiż pracodawcy",$B$5,1)),1,0)</calculatedColumnFormula>
    </tableColumn>
    <tableColumn id="115" name="2.19. międzynarodowy charakter pracy [Które z poniższych czynników kształtują Pana/i motywację do pracy?]" dataDxfId="150"/>
    <tableColumn id="114" name="2.20. praca mająca sens  [Które z poniższych czynników kształtują Pana/i motywację do pracy?]" dataDxfId="149">
      <calculatedColumnFormula>IF(ISNUMBER(FIND("praca mająca sens",$B$5,1)),1,0)</calculatedColumnFormula>
    </tableColumn>
    <tableColumn id="113" name="2.21. dobre relacje z przełożonym[Które z poniższych czynników kształtują Pana/i motywację do pracy?]" dataDxfId="148"/>
    <tableColumn id="112" name="2.22. płaca uzależniona od wyników  pracy  [Które z poniższych czynników kształtują Pana/i motywację do pracy?]" dataDxfId="147"/>
    <tableColumn id="125" name="2.23. dobra komunikacja/informacja zwrotna[Które z poniższych czynników kształtują Pana/i motywację do pracy?]" dataDxfId="146">
      <calculatedColumnFormula>IF(ISNUMBER(FIND("dobra komunikacja/informacja zwrotna",$B$5,1)),1,0)</calculatedColumnFormula>
    </tableColumn>
    <tableColumn id="124" name="2.24.dbałość pracodawcy o środowisko naturalne/zrównoważony rozwój [Które z poniższych czynników kształtują Pana/i motywację do pracy?]" dataDxfId="145"/>
    <tableColumn id="123" name="2.25. warunki pracy  [Które z poniższych czynników kształtują Pana/i motywację do pracy?]   " dataDxfId="144">
      <calculatedColumnFormula>IF(ISNUMBER(FIND("warunki pracy",$B$5,1)),1,0)</calculatedColumnFormula>
    </tableColumn>
    <tableColumn id="122" name="2.26. podmiotowe traktowanie, czego przykładem jest współdzielenie się informacjami zarządu z pracownikami, prowadzenie ankiet oceniających pracę menadżerów [Które z poniższych czynników kształtują Pana/i motywację do pracy?]" dataDxfId="143">
      <calculatedColumnFormula>IF(ISNUMBER(FIND("podmiotowe traktowanie, czego przykładem jest współdzielenia się informacjami zarządu z pracownikami, prowadzenie ankiet oceniających pracę menadżerów",$B2,1)),1,0)</calculatedColumnFormula>
    </tableColumn>
    <tableColumn id="121" name="2.27.równowaga pomiędzy nagrodami a nakładem pracy (sprawiedliwość społeczna) [Które z poniższych czynników kształtują Pana/i motywację do pracy?]" dataDxfId="142">
      <calculatedColumnFormula>IF(ISNUMBER(FIND("równowaga pomiędzy nagrodami a nakładem pracy (sprawiedliwość społeczna)",$B$5,1)),1,0)</calculatedColumnFormula>
    </tableColumn>
    <tableColumn id="120" name="2.28. poczucie przynależności do grupy [Które z poniższych czynników kształtują Pana/i motywację do pracy?]" dataDxfId="141">
      <calculatedColumnFormula>IF(ISNUMBER(FIND("poczucie przynależności do grupy",$B$5,1)),1,0)</calculatedColumnFormula>
    </tableColumn>
    <tableColumn id="119" name="2.29. praca z utalentowanymi ludźmi [Które z poniższych czynników kształtują Pana/i motywację do pracy?]" dataDxfId="140">
      <calculatedColumnFormula>IF(ISNUMBER(FIND("praca z utalentowanymi ludźmi",$B$5,1)),1,0)</calculatedColumnFormula>
    </tableColumn>
    <tableColumn id="118" name="2.30. osiągania coraz lepszych wyników [Które z poniższych czynników kształtują Pana/i motywację do pracy?]" dataDxfId="139">
      <calculatedColumnFormula>IF(ISNUMBER(FIND("osiągania coraz lepszych wyników",$B2,1)),1,0)</calculatedColumnFormula>
    </tableColumn>
    <tableColumn id="111" name="2.31.równowaga  pomiędzy pracą a życiem prywatnym (Work/life balance) [Które z poniższych czynników kształtują Pana/i motywację do pracy?]" dataDxfId="138">
      <calculatedColumnFormula>IF(ISNUMBER(FIND("równowaga pomiędzy pracą a życiem prywatnym (Work/life balance)",$B$5,1)),1,0)</calculatedColumnFormula>
    </tableColumn>
    <tableColumn id="130" name="2.32.dodatkowy urlop [Które z poniższych czynników kształtują Pana/i motywację do pracy?]" dataDxfId="137">
      <calculatedColumnFormula>IF(ISNUMBER(FIND("dodatkowy urlop",$B$5,1)),1,0)</calculatedColumnFormula>
    </tableColumn>
    <tableColumn id="129" name="2.33. możliwość odpoczynku w trakcie pracy (np. piłkarzyki, ping pong, ćwiczenia, itp.). [Które z poniższych czynników kształtują Pana/i motywację do pracy?]" dataDxfId="136">
      <calculatedColumnFormula>IF(ISNUMBER(FIND("możliwość odpoczynku w trakcie pracy (np. piłkarzyki, ping pong, ćwiczenia, itp.)",$B$5,1)),1,0)</calculatedColumnFormula>
    </tableColumn>
    <tableColumn id="128" name="2.34.bycie przykładem dla pracowników [Które z poniższych czynników kształtują Pana/i motywację do pracy?]" dataDxfId="135">
      <calculatedColumnFormula>IF(ISNUMBER(FIND("bycie przykładem dla pracowników",$B2,1)),1,0)</calculatedColumnFormula>
    </tableColumn>
    <tableColumn id="127" name="2.35. możliwość wyboru miejsca z którego się pracuje/praca zdalna oraz projektu do, którego chce się dołączyć [Które z poniższych czynników kształtują Pana/i motywację do pracy?]" dataDxfId="134">
      <calculatedColumnFormula>IF(ISNUMBER(FIND("możliwość wyboru miejsca, z którego się pracuje/praca zdalna oraz projektu do, którego chce się dołączyć",$B2,1)),1,0)</calculatedColumnFormula>
    </tableColumn>
    <tableColumn id="126" name="2.36. 20% czasu na zajmowanie się pracami według swoich zainteresowań [Które z poniższych czynników kształtują Pana/i motywację do pracy?]" dataDxfId="133"/>
    <tableColumn id="110" name="2.37. bezpłatne wyżywienie w pracy [Które z poniższych czynników kształtują Pana/i motywację do pracy?]" dataDxfId="132">
      <calculatedColumnFormula>IF(ISNUMBER(FIND("bezpłatne wyżywienie w pracy",$B$5,1)),1,0)</calculatedColumnFormula>
    </tableColumn>
    <tableColumn id="135" name="2.38. różnicowanie zadań [Które z poniższych czynników kształtują Pana/i motywację do pracy?]" dataDxfId="131">
      <calculatedColumnFormula>IF(ISNUMBER(FIND("różnicowanie zadań",$B$5,1)),1,0)</calculatedColumnFormula>
    </tableColumn>
    <tableColumn id="134" name="2.39. możliwość eksperymentowania w pracy [Które z poniższych czynników kształtują Pana/i motywację do pracy?]" dataDxfId="130">
      <calculatedColumnFormula>IF(ISNUMBER(FIND("możliwość eksperymentowania w pracy",$B$5,1)),1,0)</calculatedColumnFormula>
    </tableColumn>
    <tableColumn id="8" name="3.1. dobre relacje z przełożonymi [3. W jakim stopniu jest Pan/i zadowolony/a z poniższych elementów obecnej pracy? ]" dataDxfId="129"/>
    <tableColumn id="9" name="3.2. dobre relację ze współpracownikami 3. W jakim stopniu jest Pan/i zadowolony/a z poniższych elementów obecnej pracy? " dataDxfId="128"/>
    <tableColumn id="10" name="3.3. atmosfera w pracy 3. W jakim stopniu jest Pan/i zadowolony/a z poniższych elementów obecnej pracy? " dataDxfId="127"/>
    <tableColumn id="11" name="3.4. szybka informacja zwrotna 3. W jakim stopniu jest Pan/i zadowolony/a z poniższych elementów obecnej pracy? " dataDxfId="126"/>
    <tableColumn id="12" name="3.5. stabilność zatrudnienia 3. W jakim stopniu jest Pan/i zadowolony/a z poniższych elementów obecnej pracy? " dataDxfId="125"/>
    <tableColumn id="13" name="3.6. możliwość wyjazdów zagranicznych w ramach pracy 3. W jakim stopniu jest Pan/i zadowolony/a z poniższych elementów obecnej pracy? " dataDxfId="124"/>
    <tableColumn id="14" name="3.7. bonusy 3. W jakim stopniu jest Pan/i zadowolony/a z poniższych elementów obecnej pracy? " dataDxfId="123"/>
    <tableColumn id="15" name="3.8. wynagrodzenie 3. W jakim stopniu jest Pan/i zadowolony/a z poniższych elementów obecnej pracy? " dataDxfId="122"/>
    <tableColumn id="16" name="3.9.indywidualizacja w sposobach motywowania 3. W jakim stopniu jest Pan/i zadowolony/a z poniższych elementów obecnej pracy? " dataDxfId="121"/>
    <tableColumn id="17" name="3.10. możliwość godzenia pracy z życiem prywatnym 3. W jakim stopniu jest Pan/i zadowolony/a z poniższych elementów obecnej pracy? " dataDxfId="120"/>
    <tableColumn id="18" name="3.11. współuczestnictwo w podejmowaniu decyzji w organizacji 3. W jakim stopniu jest Pan/i zadowolony/a z poniższych elementów obecnej pracy? " dataDxfId="119"/>
    <tableColumn id="19" name="3.12. styl przywództwa 3. W jakim stopniu jest Pan/i zadowolony/a z poniższych elementów obecnej pracy? " dataDxfId="118"/>
    <tableColumn id="20" name="3.13. możliwość wykonywania pracy, wymagającej kreatywności 3. W jakim stopniu jest Pan/i zadowolony/a z poniższych elementów obecnej pracy? " dataDxfId="117"/>
    <tableColumn id="21" name="3.14. udział w wybranych przez pracownika projektach 3. W jakim stopniu jest Pan/i zadowolony/a z poniższych elementów obecnej pracy? " dataDxfId="116"/>
    <tableColumn id="22" name="4. Jaki model motywowania pracowników stosuje kadra kierownicza w Pana/i miejscu pracy? Proszę o zaznaczenie jednej odpowiedzi." dataDxfId="115"/>
    <tableColumn id="23" name="5. Jaki rodzaj nagród i kar stosuje Pana/i pracodawca?]" dataDxfId="114"/>
    <tableColumn id="142" name="5.1. Ustna pochwała bezpośredniego przełożonego [5. Jaki rodzaj nagród i kar stosuje Pana/i pracodawca?]" dataDxfId="113"/>
    <tableColumn id="141" name="5.2. Pisemna pochwała [5. Jaki rodzaj nagród i kar stosuje Pana/i pracodawca?]" dataDxfId="112">
      <calculatedColumnFormula>IF(ISNUMBER(FIND("pisemna pochwała;",$BE2,1)),1,0)</calculatedColumnFormula>
    </tableColumn>
    <tableColumn id="147" name="5.3. Nagroda pieniężna [5. Jaki rodzaj nagród i kar stosuje Pana/i pracodawca?]" dataDxfId="111"/>
    <tableColumn id="146" name="5.4. Nagroda niepieniężna np. dodatkowe ubezpieczenie, auto służbowe, wyjazd turystyczno-szkoleniowy [5. Jaki rodzaj nagród i kar stosuje Pana/i pracodawca?]" dataDxfId="110">
      <calculatedColumnFormula>IF(ISNUMBER(FIND("nagroda niepieniężna np. dodatkowe ubezpieczenie, auto służbowe, wyjazdy turystyczno-szkoleniowe",$BE2,1)),1,0)</calculatedColumnFormula>
    </tableColumn>
    <tableColumn id="145" name="5.5. Pisemna kara od przełożonego załączona do akt pracownika [5. Jaki rodzaj nagród i kar stosuje Pana/i pracodawca?]" dataDxfId="109">
      <calculatedColumnFormula>IF(ISNUMBER(FIND("pisemna kara od przełożonego załączona do akt pracownika",$BE2,1)),1,0)</calculatedColumnFormula>
    </tableColumn>
    <tableColumn id="149" name="5.6. Ustna kara od bezpośredniego przełożonego (upomnienie zwrócenie uwagi) [5. Jaki rodzaj nagród i kar stosuje Pana/i pracodawca?]" dataDxfId="108">
      <calculatedColumnFormula>IF(ISNUMBER(FIND("ustna kara od bezpośredniego przełożonego (upomnienie zwrócenie uwagi)",$BE2,1)),1,0)</calculatedColumnFormula>
    </tableColumn>
    <tableColumn id="148" name="5.7. Kara pieniężna [5. Jaki rodzaj nagród i kar stosuje Pana/i pracodawca?]" dataDxfId="107">
      <calculatedColumnFormula>IF(ISNUMBER(FIND("kara pieniężna",$BE2,1)),1,0)</calculatedColumnFormula>
    </tableColumn>
    <tableColumn id="144" name="5.8. Pozbawienie określonych przywilejów (np. prawa do korzystania z samochodu służbowego) [5. Jaki rodzaj nagród i kar stosuje Pana/i pracodawca?]" dataDxfId="106">
      <calculatedColumnFormula>IF(ISNUMBER(FIND("pozbawienie określonych przywilejów (np. prawa do korzystania z samochodu służbowego)",$BE2,1)),1,0)</calculatedColumnFormula>
    </tableColumn>
    <tableColumn id="143" name="5.9. Inne (jakie?) [5. Jaki rodzaj nagród i kar stosuje Pana/i pracodawca?]" dataDxfId="105">
      <calculatedColumnFormula>IF(ISNUMBER(FIND("żadne",$BE2,1)),1,0)</calculatedColumnFormula>
    </tableColumn>
    <tableColumn id="24" name="6.Jakie działania rozwojowe najbardziej motywują Pana/ią do pracy?" dataDxfId="104"/>
    <tableColumn id="155" name="6.1. Uczę się podczas robienia projektów [Jakie działania rozwojowe najbardziej motywują Pana/ią do pracy?]" dataDxfId="103">
      <calculatedColumnFormula>IF(ISNUMBER(FIND("uczę się podczas robienia projektów",$BO2,1)),1,0)</calculatedColumnFormula>
    </tableColumn>
    <tableColumn id="154" name="6.2. Kursy online [ 6.Jakie działania rozwojowe najbardziej motywują Pana/ią do pracy?]" dataDxfId="102">
      <calculatedColumnFormula>IF(ISNUMBER(FIND("kursy online",$BO2,1)),1,0)</calculatedColumnFormula>
    </tableColumn>
    <tableColumn id="153" name="6.3. Konferencje [ 6.Jakie działania rozwojowe najbardziej motywują Pana/ią do pracy?]" dataDxfId="101">
      <calculatedColumnFormula>IF(ISNUMBER(FIND("konferencje",$BO2,1)),1,0)</calculatedColumnFormula>
    </tableColumn>
    <tableColumn id="152" name="6.4. Szkolenia specjalistyczne [ 6.Jakie działania rozwojowe najbardziej motywują Pana/ią do pracy?]" dataDxfId="100"/>
    <tableColumn id="156" name="6.5. Networking/meetupy [ 6.Jakie działania rozwojowe najbardziej motywują Pana/ią do pracy?]" dataDxfId="99"/>
    <tableColumn id="160" name="6.6. Inne formy (jakie?) [ 6.Jakie działania rozwojowe najbardziej motywują Pana/ią do pracy?]" dataDxfId="98">
      <calculatedColumnFormula>IF(ISNUMBER(FIND("inne żadne",$BO2,1)),1,0)</calculatedColumnFormula>
    </tableColumn>
    <tableColumn id="159" name="6.7. kursy w zakresie transformacji cyfrowej (Przemysł 4.0/Smart Factory 4.0/Gospodarka cyfrowa/sztuczna inteligencja) [ 6.Jakie działania rozwojowe najbardziej motywują Pana/ią do pracy?]" dataDxfId="97"/>
    <tableColumn id="158" name="6.8. Studia podyplomowe [ 6.Jakie działania rozwojowe najbardziej motywują Pana/ią do pracy?]" dataDxfId="96">
      <calculatedColumnFormula>IF(ISNUMBER(FIND("studia podyplomowe",$BO2,1)),1,0)</calculatedColumnFormula>
    </tableColumn>
    <tableColumn id="162" name="6.9. Nie korzystam z żadnej z powyższych form [ 6.Jakie działania rozwojowe najbardziej motywują Pana/ią do pracy?]" dataDxfId="95">
      <calculatedColumnFormula>IF(ISNUMBER(FIND("nie korzystam z żadnej z powyższych form",$BO2,1)),1,0)</calculatedColumnFormula>
    </tableColumn>
    <tableColumn id="25" name="7. Jakie dodatkowe świadczenia Pana/i pracodawca finansuje pracownikom?" dataDxfId="94"/>
    <tableColumn id="170" name="7.1. Karta MultiSport [7. Jakie dodatkowe świadczenia Pana/i pracodawca finansuje pracownikom?]" dataDxfId="93">
      <calculatedColumnFormula>IF(ISNUMBER(FIND("karta MultiSport",$BY2,1)),1,0)</calculatedColumnFormula>
    </tableColumn>
    <tableColumn id="169" name="7.2. Trzynasta pensja [7. Jakie dodatkowe świadczenia Pana/i pracodawca finansuje pracownikom?]" dataDxfId="92">
      <calculatedColumnFormula>IF(ISNUMBER(FIND("trzynasta pensja",$BY2,1)),1,0)</calculatedColumnFormula>
    </tableColumn>
    <tableColumn id="168" name="7.3. Dodatkowa opieka medyczna [7. Jakie dodatkowe świadczenia Pana/i pracodawca finansuje pracownikom?]" dataDxfId="91">
      <calculatedColumnFormula>IF(ISNUMBER(FIND("dodatkowa opieka medyczna",$BY2,1)),1,0)</calculatedColumnFormula>
    </tableColumn>
    <tableColumn id="167" name="7.4. Opieka przedszkolna dla dzieci pracowników [7. Jakie dodatkowe świadczenia Pana/i pracodawca finansuje pracownikom?]" dataDxfId="90">
      <calculatedColumnFormula>IF(ISNUMBER(FIND("opieka przedszkolna dla dzieci",$BY2,1)),1,0)</calculatedColumnFormula>
    </tableColumn>
    <tableColumn id="166" name="7.5. Dofinansowanie/finansowanie dojazdów do pracy [7. Jakie dodatkowe świadczenia Pana/i pracodawca finansuje pracownikom?]" dataDxfId="89">
      <calculatedColumnFormula>IF(ISNUMBER(FIND("dofinansowanie/finansowanie dojazdów do pracy",$BY2,1)),1,0)</calculatedColumnFormula>
    </tableColumn>
    <tableColumn id="165" name="7.6. Finansowanie posiłków [7. Jakie dodatkowe świadczenia Pana/i pracodawca finansuje pracownikom?]" dataDxfId="88">
      <calculatedColumnFormula>IF(ISNUMBER(FIND("finansowanie posiłków",$BY2,1)),1,0)</calculatedColumnFormula>
    </tableColumn>
    <tableColumn id="164" name="7.7. Bony towarowe [7. Jakie dodatkowe świadczenia Pana/i pracodawca finansuje pracownikom?]" dataDxfId="87">
      <calculatedColumnFormula>IF(ISNUMBER(FIND("bony towarowe",$BY2,1)),1,0)</calculatedColumnFormula>
    </tableColumn>
    <tableColumn id="163" name="7.8. Inne (jakie?) [7. Jakie dodatkowe świadczenia Pana/i pracodawca finansuje pracownikom?]" dataDxfId="86">
      <calculatedColumnFormula>IF(ISNUMBER(FIND("żadne",$BY2,1)),1,0)</calculatedColumnFormula>
    </tableColumn>
    <tableColumn id="26" name="8.1. zaawansowane technologie wyposażenia stanowiska pracy [8. Jak ocenia Pan/i poniższe warunki pracy? ]" dataDxfId="85"/>
    <tableColumn id="27" name="8.2. dostępność rozwiązań IT [8. Jak ocenia Pan/i poniższe warunki pracy? ]" dataDxfId="84"/>
    <tableColumn id="28" name="8.3. wymogi ergonomiczne [8. Jak ocenia Pan/i poniższe warunki pracy? ]" dataDxfId="83"/>
    <tableColumn id="29" name="8.4. organizacja pracy zespołu [8. Jak ocenia Pan/i poniższe warunki pracy? ]" dataDxfId="82"/>
    <tableColumn id="30" name="8.5. zaplecze sanitarne [8. Jak ocenia Pan/i poniższe warunki pracy? ]" dataDxfId="81"/>
    <tableColumn id="31" name="8.6. nieszkodliwość środków pracy [8. Jak ocenia Pan/i poniższe warunki pracy? ]" dataDxfId="80"/>
    <tableColumn id="32" name="8.7. wyposażenie biura [8. Jak ocenia Pan/i poniższe warunki pracy? ]" dataDxfId="79"/>
    <tableColumn id="33" name="8.8. miejsca do aktywności fizycznej w trakcie pracy [8. Jak ocenia Pan/i poniższe warunki pracy? ]" dataDxfId="78"/>
    <tableColumn id="34" name="8.9. miejsca do relaksu w trakcie pracy [8. Jak ocenia Pan/i poniższe warunki pracy? ]" dataDxfId="77"/>
    <tableColumn id="35" name="8.10. przepływ informacji między zespołami/działami [8. Jak ocenia Pan/i poniższe warunki pracy? ]" dataDxfId="76"/>
    <tableColumn id="36" name="8.11. kultura organizacyjna [8. Jak ocenia Pan/i poniższe warunki pracy? ]" dataDxfId="75"/>
    <tableColumn id="37" name="8.12. dostęp do zaplecza gastronomicznego na terenie firmy [8. Jak ocenia Pan/i poniższe warunki pracy? ]" dataDxfId="74"/>
    <tableColumn id="38" name="8.13. miejsca postojowe na pojazdy dla pracowników [8. Jak ocenia Pan/i poniższe warunki pracy? ]" dataDxfId="73"/>
    <tableColumn id="39" name="8.14. wsparcie wspólnej aktywności rekreacyjnej pracowników i ich rodzin [8. Jak ocenia Pan/i poniższe warunki pracy? ]" dataDxfId="72"/>
    <tableColumn id="40" name="8.15. organizowanie drużyn sportowych wśród pracowników (liga między firmami) [8. Jak ocenia Pan/i poniższe warunki pracy? ]" dataDxfId="71"/>
    <tableColumn id="41" name="8.16. wspieranie grup hobbystycznych wśród pracowników [8. Jak ocenia Pan/i poniższe warunki pracy? ]" dataDxfId="70"/>
    <tableColumn id="42" name="8.17. zachęcanie do wolontariatu [8. Jak ocenia Pan/i poniższe warunki pracy? ]" dataDxfId="69"/>
    <tableColumn id="43" name="9. Jakie dostrzega Pan/i bariery wdrażania technologii informatycznych wśród swoich klientów?" dataDxfId="68"/>
    <tableColumn id="185" name="9.1. brak inicjatywy, kompetencji i strategii ze strony kadry kierowniczej [9. Jakie dostrzega Pan/i bariery wdrażania technologii informatycznych wśród swoich klientów/współpracowników?]" dataDxfId="67"/>
    <tableColumn id="184" name="9.2. brak wiedzy pracowników na temat znaczenia i korzyści z technologii informatycznych [9. Jakie dostrzega Pan/i bariery wdrażania technologii informatycznych wśród swoich klientów/współpracowników?]" dataDxfId="66">
      <calculatedColumnFormula>IF(ISNUMBER(FIND("brak wiedzy pracowników na temat znaczenia i korzyści z technologii informatycznych",$CY2,1)),1,0)</calculatedColumnFormula>
    </tableColumn>
    <tableColumn id="183" name="9.3. brak kompetencji cyfrowych pracowników i edukacji/szkoleń w tym zakresie [9. Jakie dostrzega Pan/i bariery wdrażania technologii informatycznych wśród swoich klientów/współpracowników?]" dataDxfId="65">
      <calculatedColumnFormula>IF(ISNUMBER(FIND("brak kompetencji cyfrowych pracowników i edukacji/szkoleń w tym zakresie",$CY2,1)),1,0)</calculatedColumnFormula>
    </tableColumn>
    <tableColumn id="182" name="9.4. opór pracowników wobec zmian i ich obawa, że nie sprostają wymaganiom [9. Jakie dostrzega Pan/i bariery wdrażania technologii informatycznych wśród swoich klientów/współpracowników?]" dataDxfId="64"/>
    <tableColumn id="181" name="9.5. obawa pracowników, że technologie informatyczne odbiorą im pracę [9. Jakie dostrzega Pan/i bariery wdrażania technologii informatycznych wśród swoich klientów/współpracowników?]" dataDxfId="63">
      <calculatedColumnFormula>IF(ISNUMBER(FIND("obawa pracowników, że technologie informatyczne odbiorą im pracę",$CY2,1)),1,0)</calculatedColumnFormula>
    </tableColumn>
    <tableColumn id="180" name="9.6. brak motywowania pracowników do wykorzystywania technologii informatycznych [9. Jakie dostrzega Pan/i bariery wdrażania technologii informatycznych wśród swoich klientów/współpracowników?]" dataDxfId="62">
      <calculatedColumnFormula>IF(ISNUMBER(FIND("brak motywowania pracowników do wykorzystywania technologii informatycznych",$CY2,1)),1,0)</calculatedColumnFormula>
    </tableColumn>
    <tableColumn id="179" name="9.7. niewystarczająca liczba dobrych praktyk/referencji/badań  [9. Jakie dostrzega Pan/i bariery wdrażania technologii informatycznych wśród swoich klientów/współpracowników?]" dataDxfId="61">
      <calculatedColumnFormula>IF(ISNUMBER(FIND("niewystarczająca liczba dobrych praktyk/referencji/badań",$CY2,1)),1,0)</calculatedColumnFormula>
    </tableColumn>
    <tableColumn id="178" name="9.8.trudność z określeniem czasu zwrotu z inwestycji w technologie informatyczne [9. Jakie dostrzega Pan/i bariery wdrażania technologii informatycznych wśród swoich klientów/współpracowników?]" dataDxfId="60">
      <calculatedColumnFormula>IF(ISNUMBER(FIND("trudność z określeniem czasu zwrotu z inwestycji w technologie informatyczne",$CY2,1)),1,0)</calculatedColumnFormula>
    </tableColumn>
    <tableColumn id="177" name="9.9. brak w organizacji osoby/jednostki odpowiadającej za popularyzację i adaptację technologii informatycznych [9. Jakie dostrzega Pan/i bariery wdrażania technologii informatycznych wśród swoich klientów/współpracowników?]" dataDxfId="59">
      <calculatedColumnFormula>IF(ISNUMBER(FIND("brak w organizacji osoby/jednostki odpowiadającej za popularyzację i adaptację technologii informatycznych",$CY2,1)),1,0)</calculatedColumnFormula>
    </tableColumn>
    <tableColumn id="176" name="9.10. brak podjęcia współpracy w zakresie cyfryzacji na poziomie przedsiębiorstw powiązanych_x000a_kapitałowo, brak sojuszy z partnerami, klientami, ośrodkami badawczymi i uczelniami, [9. Jakie dostrzega Pan/i bariery wdrażania technologii informatycznych wśród" dataDxfId="58">
      <calculatedColumnFormula>IF(ISNUMBER(FIND("brak podjęcia współpracy w zakresie cyfryzacji na poziomie przedsiębiorstw powiązanych kapitałowo, brak sojuszy z partnerami, klientami, ośrodkami badawczymi i uczelniami,",$CY2,1)),1,0)</calculatedColumnFormula>
    </tableColumn>
    <tableColumn id="175" name="9.11.brak dostępności kadr z obszaru IT i umiejętności wyboru  odpowiedniej technologii [9. Jakie dostrzega Pan/i bariery wdrażania technologii informatycznych wśród swoich klientów/współpracowników?]" dataDxfId="57">
      <calculatedColumnFormula>IF(ISNUMBER(FIND("brak dostępności kadr z obszaru IT i umiejętności wyboru odpowiedniej technologii",$CY2,1)),1,0)</calculatedColumnFormula>
    </tableColumn>
    <tableColumn id="174" name="9.12.poczucie „przytłoczenia” pracowników postępem IT (platformy mobilne, czujniki i społecznościowe systemy współpracy, sztuczna inteligencja, ogrom informacji i danych, itp.) [9. Jakie dostrzega Pan/i bariery wdrażania technologii informatycznych wśród " dataDxfId="56">
      <calculatedColumnFormula>IF(ISNUMBER(FIND("poczucie „przytłoczenia” pracowników postępem IT (platformy mobilne, czujniki i społecznościowe systemy współpracy, sztuczna inteligencja, ogrom informacji i danych, itp.)",$CY2,1)),1,0)</calculatedColumnFormula>
    </tableColumn>
    <tableColumn id="173" name="9.13. wskaźnik sukcesu w zakresie transformacji cyfrowej jest niski, co zniechęca [9. Jakie dostrzega Pan/i bariery wdrażania technologii informatycznych wśród swoich klientów/współpracowników?]" dataDxfId="55">
      <calculatedColumnFormula>IF(ISNUMBER(FIND("wskaźnik sukcesu w zakresie transformacji cyfrowej jest niski, co zniechęca",$CY2,1)),1,0)</calculatedColumnFormula>
    </tableColumn>
    <tableColumn id="172" name="9.14. starszy wiek pracowników, którzy gorzej radzą sobie z wykorzystywaniem technologii informatycznych [9. Jakie dostrzega Pan/i bariery wdrażania technologii informatycznych wśród swoich klientów/współpracowników?]" dataDxfId="54">
      <calculatedColumnFormula>IF(ISNUMBER(FIND("starszy wiek pracowników, którzy gorzej radzą sobie z wykorzystywaniem technologii informatycznych",$CY2,1)),1,0)</calculatedColumnFormula>
    </tableColumn>
    <tableColumn id="44" name="10.1. do 35 lat [10. Oceń problemy we wdrażaniu rozwiązań IT u swoich klientów /odbiorców/współpracowników w wieku]" dataDxfId="53"/>
    <tableColumn id="45" name="10.2. średnim, tj. w wieku 36-55  [10. Oceń problemy we wdrażaniu rozwiązań IT u swoich klientów /odbiorców/współpracowników w wieku]" dataDxfId="52"/>
    <tableColumn id="46" name="10.3. starszym, tj. w wieku 56-67  [10. Oceń problemy we wdrażaniu rozwiązań IT u swoich klientów /odbiorców/współpracowników w wieku]" dataDxfId="51"/>
    <tableColumn id="47" name="11. Na ile czujesz się przygotowany (w zakresie posiadanych kompetencji) do świadczenia pracy w warunkach Przemysłu 4.0/Smart Factory 4.0/Gospodarki cyfrowej/sztucznej inteligencji? Oceń w skali 1-7, ..." dataDxfId="50"/>
    <tableColumn id="48" name="12. Jakie masz potrzeby rozwojowe w zakresie Przemysłu 4.0/Smart Factory 4.0/ Gospodarki cyfrowej/sztucznej inteligencji?  Oceń w skali 1-7, gdzie 1-całkowity brak, 2-raczej niewielkie, 3-niewielkie p..." dataDxfId="49"/>
    <tableColumn id="49" name="13.1. osłabiają moje poczucie autonomii" dataDxfId="48"/>
    <tableColumn id="50" name="13.2. naruszają prywatność" dataDxfId="47"/>
    <tableColumn id="51" name="13.3. umożliwiają pełną kontrolę mojej pracy" dataDxfId="46"/>
    <tableColumn id="52" name="14. Na ile ufasz treściom pojawiającym się w Internecie, zwłaszcza w mediach społecznościowych, tworzonym przez zwykłych użytkowników (User Generated Content)? Oceń w skali 1-7, gdzie 1-całkowicie nie..." dataDxfId="45"/>
    <tableColumn id="53" name="15.1. informacji [15. Na ile wykorzystuje Pan/i Internet jako źródło] " dataDxfId="44"/>
    <tableColumn id="54" name="15.2. wiedzy  [15. Na ile wykorzystuje Pan/i Internet jako źródło] " dataDxfId="43"/>
    <tableColumn id="55" name="15.3. rozrywki  [15. Na ile wykorzystuje Pan/i Internet jako źródło] " dataDxfId="42"/>
    <tableColumn id="56" name="15.4. nawiązania kontaktów  [15. Na ile wykorzystuje Pan/i Internet jako źródło] " dataDxfId="41"/>
    <tableColumn id="57" name="15.5. komunikacji   [15. Na ile wykorzystuje Pan/i Internet jako źródło] " dataDxfId="40"/>
    <tableColumn id="58" name="15.6. wyrażania swoich opinii/poglądów/komentarzy  [15. Na ile wykorzystuje Pan/i Internet jako źródło] " dataDxfId="39"/>
    <tableColumn id="59" name="15.7. rozwiązania problemów  [15. Na ile wykorzystuje Pan/i Internet jako źródło] " dataDxfId="38"/>
    <tableColumn id="60" name="16.1. internet [16. Gdzie poszukuje Pan/i informacji o rekrutacji do pracy? ]" dataDxfId="37"/>
    <tableColumn id="61" name="16.2. biura karier [16. Gdzie poszukuje Pan/i informacji o rekrutacji do pracy? ]" dataDxfId="36"/>
    <tableColumn id="62" name="16.3. targi pracy [16. Gdzie poszukuje Pan/i informacji o rekrutacji do pracy? ]" dataDxfId="35"/>
    <tableColumn id="63" name="16.4. strona www pracodawcy [16. Gdzie poszukuje Pan/i informacji o rekrutacji do pracy? ]" dataDxfId="34"/>
    <tableColumn id="64" name="16.5. portale związane z poszukiwaniem pracy [16. Gdzie poszukuje Pan/i informacji o rekrutacji do pracy? ]" dataDxfId="33"/>
    <tableColumn id="65" name="16.6. Linkedin [16. Gdzie poszukuje Pan/i informacji o rekrutacji do pracy? ]" dataDxfId="32"/>
    <tableColumn id="66" name="16.7. GoldenLine [16. Gdzie poszukuje Pan/i informacji o rekrutacji do pracy? ]" dataDxfId="31"/>
    <tableColumn id="67" name="16.8. portale z różnymi ogłoszeniami np. OLX [16. Gdzie poszukuje Pan/i informacji o rekrutacji do pracy? ]" dataDxfId="30"/>
    <tableColumn id="68" name="16.9. poprzez zanjomych/rodzinę [16. Gdzie poszukuje Pan/i informacji o rekrutacji do pracy? ]" dataDxfId="29"/>
    <tableColumn id="69" name="16.10. poprzez grupy na facebooku-u [16. Gdzie poszukuje Pan/i informacji o rekrutacji do pracy? ]" dataDxfId="28"/>
    <tableColumn id="70" name="16.11. fanpage organizacji na Facebook-u [16. Gdzie poszukuje Pan/i informacji o rekrutacji do pracy? ]" dataDxfId="27"/>
    <tableColumn id="71" name="16.12. prasa [16. Gdzie poszukuje Pan/i informacji o rekrutacji do pracy? ]" dataDxfId="26"/>
    <tableColumn id="72" name="16.13. agencja zatrudnienia [16. Gdzie poszukuje Pan/i informacji o rekrutacji do pracy? ]" dataDxfId="25"/>
    <tableColumn id="1" name="ekstrawersja" dataDxfId="24">
      <calculatedColumnFormula>EG2+8-EL2</calculatedColumnFormula>
    </tableColumn>
    <tableColumn id="4" name="Ugodowość" dataDxfId="23">
      <calculatedColumnFormula>-EH2+8+EM2</calculatedColumnFormula>
    </tableColumn>
    <tableColumn id="5" name="Sumienność" dataDxfId="22">
      <calculatedColumnFormula>EI2+8-EN2</calculatedColumnFormula>
    </tableColumn>
    <tableColumn id="91" name="Neurotyzm" dataDxfId="21">
      <calculatedColumnFormula>EJ2+8-EO2</calculatedColumnFormula>
    </tableColumn>
    <tableColumn id="94" name="Otwartość na doswiadczenia " dataDxfId="20">
      <calculatedColumnFormula>EK2+8-EP2</calculatedColumnFormula>
    </tableColumn>
    <tableColumn id="73" name="17.1. Lubiąca towarzystwo innych, aktywna i optymistyczna [17. Poniżej przedstawiona jest lista cech, które są lub nie są Pana/i charakterystykami.]" dataDxfId="19"/>
    <tableColumn id="74" name="17.2. Krytyczną względem innych, konfliktową [17. Poniżej przedstawiona jest lista cech, które są lub nie są Pana/i charakterystykami.]" dataDxfId="18"/>
    <tableColumn id="75" name="17.3. Sumienną, zdyscyplinowaną [17. Poniżej przedstawiona jest lista cech, które są lub nie są Pana/i charakterystykami.]" dataDxfId="17"/>
    <tableColumn id="76" name="17.4. Pełną niepokoju, łatwo wpadającą w przygnębienie [17. Poniżej przedstawiona jest lista cech, które są lub nie są Pana/i charakterystykami.]" dataDxfId="16"/>
    <tableColumn id="77" name="17.5. Otwartą na nowe zadania, w złożony sposób postrzegającą świat [17. Poniżej przedstawiona jest lista cech, które są lub nie są Pana/i charakterystykami.]" dataDxfId="15"/>
    <tableColumn id="78" name="17.6. Zamkniętą w sobie, wycofaną i cichą [17. Poniżej przedstawiona jest lista cech, które są lub nie są Pana/i charakterystykami.]" dataDxfId="14"/>
    <tableColumn id="79" name="17.7. Zgodną i życzliwą [17. Poniżej przedstawiona jest lista cech, które są lub nie są Pana/i charakterystykami.]" dataDxfId="13"/>
    <tableColumn id="80" name="17.8. Źle zorganizowaną, niedbałą [17. Poniżej przedstawiona jest lista cech, które są lub nie są Pana/i charakterystykami.]" dataDxfId="12"/>
    <tableColumn id="81" name="17.9. Nie martwiącą się, stabilną emocjonalnie [17. Poniżej przedstawiona jest lista cech, które są lub nie są Pana/i charakterystykami.]" dataDxfId="11"/>
    <tableColumn id="82" name="17.10 Trzymającą się utartych schematów, biorącą rzeczy wprost [17. Poniżej przedstawiona jest lista cech, które są lub nie są Pana/i charakterystykami.]" dataDxfId="10"/>
    <tableColumn id="83" name="18. W jakim obszarze IT jest Pan/i zatrudniony/a?" dataDxfId="9"/>
    <tableColumn id="84" name="płeć badanego" dataDxfId="8"/>
    <tableColumn id="85" name="Proszę o zaznaczenie roku urodzenia (w przedziałach)" dataDxfId="7"/>
    <tableColumn id="86" name="Wielkość przedsiębiorstwa: •mikro (do 10 pracowników), •małe (mniej niż 50) •średnie (mniej niż 250)   •duże (powyżej 250)    " dataDxfId="6"/>
    <tableColumn id="2" name="Rodzaj działalności przedsiębiorstwa" dataDxfId="5"/>
    <tableColumn id="3" name="Branża " dataDxfId="4"/>
    <tableColumn id="87" name="Stanowisko" dataDxfId="3"/>
    <tableColumn id="88" name="Na jakim szczeblu jest Pan/i zatrudniona?" dataDxfId="2"/>
    <tableColumn id="89" name="Proszę określić rodzaj wykształcenia?" dataDxfId="1"/>
    <tableColumn id="90" name="Jaki jest Pana/i staż pracy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06"/>
  <sheetViews>
    <sheetView tabSelected="1" zoomScale="110" zoomScaleNormal="110" workbookViewId="0">
      <pane ySplit="1" topLeftCell="A4" activePane="bottomLeft" state="frozen"/>
      <selection pane="bottomLeft" activeCell="B18" sqref="B18"/>
    </sheetView>
  </sheetViews>
  <sheetFormatPr defaultRowHeight="14.5" x14ac:dyDescent="0.35"/>
  <cols>
    <col min="1" max="1" width="17.1796875" style="1" customWidth="1"/>
    <col min="2" max="2" width="20" style="32" bestFit="1" customWidth="1"/>
    <col min="3" max="27" width="20" style="1" customWidth="1"/>
    <col min="28" max="28" width="20" style="30" customWidth="1"/>
    <col min="29" max="31" width="20" style="1" customWidth="1"/>
    <col min="32" max="32" width="20" style="30" customWidth="1"/>
    <col min="33" max="36" width="20" style="1" customWidth="1"/>
    <col min="37" max="37" width="20" style="30" customWidth="1"/>
    <col min="38" max="41" width="20" style="1" customWidth="1"/>
    <col min="42" max="55" width="20" style="1" bestFit="1" customWidth="1"/>
    <col min="56" max="56" width="20" style="22" bestFit="1" customWidth="1"/>
    <col min="57" max="57" width="20" style="33" bestFit="1" customWidth="1"/>
    <col min="58" max="66" width="20" style="1" customWidth="1"/>
    <col min="67" max="67" width="20" style="33" bestFit="1" customWidth="1"/>
    <col min="68" max="76" width="20" style="1" customWidth="1"/>
    <col min="77" max="77" width="20" style="33" bestFit="1" customWidth="1"/>
    <col min="78" max="85" width="20" style="1" customWidth="1"/>
    <col min="86" max="102" width="20" style="1" bestFit="1" customWidth="1"/>
    <col min="103" max="103" width="20" style="33" bestFit="1" customWidth="1"/>
    <col min="104" max="117" width="20" style="1" customWidth="1"/>
    <col min="118" max="118" width="12.453125" style="1" customWidth="1"/>
    <col min="119" max="119" width="15.7265625" style="1" customWidth="1"/>
    <col min="120" max="120" width="15.1796875" style="1" customWidth="1"/>
    <col min="121" max="146" width="20" style="1" bestFit="1" customWidth="1"/>
    <col min="147" max="151" width="20" style="1" customWidth="1"/>
    <col min="152" max="161" width="20" style="1" bestFit="1" customWidth="1"/>
    <col min="162" max="162" width="20" style="22" bestFit="1" customWidth="1"/>
    <col min="163" max="163" width="11.54296875" style="22" customWidth="1"/>
    <col min="164" max="164" width="12.81640625" style="22" customWidth="1"/>
    <col min="165" max="165" width="20" style="22" bestFit="1" customWidth="1"/>
    <col min="166" max="167" width="14.26953125" style="22" customWidth="1"/>
    <col min="168" max="169" width="20" style="22" bestFit="1" customWidth="1"/>
    <col min="170" max="170" width="9.453125" style="1" customWidth="1"/>
    <col min="171" max="171" width="14" style="1" customWidth="1"/>
  </cols>
  <sheetData>
    <row r="1" spans="1:171" ht="26" x14ac:dyDescent="0.35">
      <c r="A1" s="3" t="s">
        <v>71</v>
      </c>
      <c r="B1" s="5" t="s">
        <v>72</v>
      </c>
      <c r="C1" s="2" t="s">
        <v>73</v>
      </c>
      <c r="D1" s="2" t="s">
        <v>74</v>
      </c>
      <c r="E1" s="2" t="s">
        <v>75</v>
      </c>
      <c r="F1" s="2" t="s">
        <v>76</v>
      </c>
      <c r="G1" s="2" t="s">
        <v>77</v>
      </c>
      <c r="H1" s="2" t="s">
        <v>78</v>
      </c>
      <c r="I1" s="2" t="s">
        <v>79</v>
      </c>
      <c r="J1" s="2" t="s">
        <v>80</v>
      </c>
      <c r="K1" s="2" t="s">
        <v>86</v>
      </c>
      <c r="L1" s="2" t="s">
        <v>85</v>
      </c>
      <c r="M1" s="2" t="s">
        <v>84</v>
      </c>
      <c r="N1" s="2" t="s">
        <v>81</v>
      </c>
      <c r="O1" s="2" t="s">
        <v>82</v>
      </c>
      <c r="P1" s="2" t="s">
        <v>83</v>
      </c>
      <c r="Q1" s="2" t="s">
        <v>87</v>
      </c>
      <c r="R1" s="2" t="s">
        <v>88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109</v>
      </c>
      <c r="AN1" s="2" t="s">
        <v>110</v>
      </c>
      <c r="AO1" s="2" t="s">
        <v>111</v>
      </c>
      <c r="AP1" s="4" t="s">
        <v>112</v>
      </c>
      <c r="AQ1" s="4" t="s">
        <v>113</v>
      </c>
      <c r="AR1" s="4" t="s">
        <v>114</v>
      </c>
      <c r="AS1" s="4" t="s">
        <v>115</v>
      </c>
      <c r="AT1" s="4" t="s">
        <v>116</v>
      </c>
      <c r="AU1" s="4" t="s">
        <v>117</v>
      </c>
      <c r="AV1" s="4" t="s">
        <v>118</v>
      </c>
      <c r="AW1" s="4" t="s">
        <v>119</v>
      </c>
      <c r="AX1" s="4" t="s">
        <v>120</v>
      </c>
      <c r="AY1" s="4" t="s">
        <v>121</v>
      </c>
      <c r="AZ1" s="4" t="s">
        <v>122</v>
      </c>
      <c r="BA1" s="4" t="s">
        <v>123</v>
      </c>
      <c r="BB1" s="4" t="s">
        <v>124</v>
      </c>
      <c r="BC1" s="4" t="s">
        <v>125</v>
      </c>
      <c r="BD1" s="21" t="s">
        <v>126</v>
      </c>
      <c r="BE1" s="23" t="s">
        <v>128</v>
      </c>
      <c r="BF1" s="3" t="s">
        <v>127</v>
      </c>
      <c r="BG1" s="3" t="s">
        <v>129</v>
      </c>
      <c r="BH1" s="3" t="s">
        <v>130</v>
      </c>
      <c r="BI1" s="3" t="s">
        <v>131</v>
      </c>
      <c r="BJ1" s="3" t="s">
        <v>132</v>
      </c>
      <c r="BK1" s="3" t="s">
        <v>133</v>
      </c>
      <c r="BL1" s="3" t="s">
        <v>134</v>
      </c>
      <c r="BM1" s="3" t="s">
        <v>135</v>
      </c>
      <c r="BN1" s="3" t="s">
        <v>136</v>
      </c>
      <c r="BO1" s="23" t="s">
        <v>137</v>
      </c>
      <c r="BP1" s="5" t="s">
        <v>138</v>
      </c>
      <c r="BQ1" s="5" t="s">
        <v>148</v>
      </c>
      <c r="BR1" s="5" t="s">
        <v>149</v>
      </c>
      <c r="BS1" s="5" t="s">
        <v>150</v>
      </c>
      <c r="BT1" s="5" t="s">
        <v>151</v>
      </c>
      <c r="BU1" s="5" t="s">
        <v>152</v>
      </c>
      <c r="BV1" s="5" t="s">
        <v>153</v>
      </c>
      <c r="BW1" s="5" t="s">
        <v>154</v>
      </c>
      <c r="BX1" s="5" t="s">
        <v>155</v>
      </c>
      <c r="BY1" s="23" t="s">
        <v>139</v>
      </c>
      <c r="BZ1" s="6" t="s">
        <v>140</v>
      </c>
      <c r="CA1" s="6" t="s">
        <v>141</v>
      </c>
      <c r="CB1" s="6" t="s">
        <v>142</v>
      </c>
      <c r="CC1" s="6" t="s">
        <v>143</v>
      </c>
      <c r="CD1" s="6" t="s">
        <v>144</v>
      </c>
      <c r="CE1" s="6" t="s">
        <v>145</v>
      </c>
      <c r="CF1" s="6" t="s">
        <v>146</v>
      </c>
      <c r="CG1" s="6" t="s">
        <v>147</v>
      </c>
      <c r="CH1" s="7" t="s">
        <v>156</v>
      </c>
      <c r="CI1" s="7" t="s">
        <v>157</v>
      </c>
      <c r="CJ1" s="7" t="s">
        <v>158</v>
      </c>
      <c r="CK1" s="7" t="s">
        <v>159</v>
      </c>
      <c r="CL1" s="7" t="s">
        <v>160</v>
      </c>
      <c r="CM1" s="7" t="s">
        <v>161</v>
      </c>
      <c r="CN1" s="7" t="s">
        <v>162</v>
      </c>
      <c r="CO1" s="7" t="s">
        <v>163</v>
      </c>
      <c r="CP1" s="7" t="s">
        <v>164</v>
      </c>
      <c r="CQ1" s="7" t="s">
        <v>165</v>
      </c>
      <c r="CR1" s="7" t="s">
        <v>166</v>
      </c>
      <c r="CS1" s="7" t="s">
        <v>167</v>
      </c>
      <c r="CT1" s="7" t="s">
        <v>168</v>
      </c>
      <c r="CU1" s="7" t="s">
        <v>169</v>
      </c>
      <c r="CV1" s="7" t="s">
        <v>170</v>
      </c>
      <c r="CW1" s="7" t="s">
        <v>171</v>
      </c>
      <c r="CX1" s="7" t="s">
        <v>172</v>
      </c>
      <c r="CY1" s="23" t="s">
        <v>173</v>
      </c>
      <c r="CZ1" s="8" t="s">
        <v>174</v>
      </c>
      <c r="DA1" s="8" t="s">
        <v>175</v>
      </c>
      <c r="DB1" s="8" t="s">
        <v>176</v>
      </c>
      <c r="DC1" s="8" t="s">
        <v>177</v>
      </c>
      <c r="DD1" s="8" t="s">
        <v>178</v>
      </c>
      <c r="DE1" s="8" t="s">
        <v>179</v>
      </c>
      <c r="DF1" s="8" t="s">
        <v>180</v>
      </c>
      <c r="DG1" s="8" t="s">
        <v>181</v>
      </c>
      <c r="DH1" s="8" t="s">
        <v>182</v>
      </c>
      <c r="DI1" s="9" t="s">
        <v>183</v>
      </c>
      <c r="DJ1" s="8" t="s">
        <v>184</v>
      </c>
      <c r="DK1" s="8" t="s">
        <v>185</v>
      </c>
      <c r="DL1" s="8" t="s">
        <v>186</v>
      </c>
      <c r="DM1" s="8" t="s">
        <v>187</v>
      </c>
      <c r="DN1" s="3" t="s">
        <v>188</v>
      </c>
      <c r="DO1" s="3" t="s">
        <v>189</v>
      </c>
      <c r="DP1" s="3" t="s">
        <v>190</v>
      </c>
      <c r="DQ1" s="10" t="s">
        <v>191</v>
      </c>
      <c r="DR1" s="11" t="s">
        <v>192</v>
      </c>
      <c r="DS1" s="5" t="s">
        <v>193</v>
      </c>
      <c r="DT1" s="5" t="s">
        <v>194</v>
      </c>
      <c r="DU1" s="5" t="s">
        <v>195</v>
      </c>
      <c r="DV1" s="12" t="s">
        <v>196</v>
      </c>
      <c r="DW1" s="13" t="s">
        <v>197</v>
      </c>
      <c r="DX1" s="13" t="s">
        <v>198</v>
      </c>
      <c r="DY1" s="13" t="s">
        <v>199</v>
      </c>
      <c r="DZ1" s="13" t="s">
        <v>200</v>
      </c>
      <c r="EA1" s="13" t="s">
        <v>201</v>
      </c>
      <c r="EB1" s="13" t="s">
        <v>202</v>
      </c>
      <c r="EC1" s="13" t="s">
        <v>203</v>
      </c>
      <c r="ED1" s="13" t="s">
        <v>204</v>
      </c>
      <c r="EE1" s="13" t="s">
        <v>205</v>
      </c>
      <c r="EF1" s="13" t="s">
        <v>206</v>
      </c>
      <c r="EG1" s="13" t="s">
        <v>207</v>
      </c>
      <c r="EH1" s="13" t="s">
        <v>208</v>
      </c>
      <c r="EI1" s="13" t="s">
        <v>209</v>
      </c>
      <c r="EJ1" s="13" t="s">
        <v>210</v>
      </c>
      <c r="EK1" s="13" t="s">
        <v>211</v>
      </c>
      <c r="EL1" s="13" t="s">
        <v>212</v>
      </c>
      <c r="EM1" s="13" t="s">
        <v>213</v>
      </c>
      <c r="EN1" s="13" t="s">
        <v>214</v>
      </c>
      <c r="EO1" s="13" t="s">
        <v>215</v>
      </c>
      <c r="EP1" s="13" t="s">
        <v>216</v>
      </c>
      <c r="EQ1" s="37" t="s">
        <v>237</v>
      </c>
      <c r="ER1" s="37" t="s">
        <v>238</v>
      </c>
      <c r="ES1" s="37" t="s">
        <v>239</v>
      </c>
      <c r="ET1" s="37" t="s">
        <v>240</v>
      </c>
      <c r="EU1" s="37" t="s">
        <v>241</v>
      </c>
      <c r="EV1" s="3" t="s">
        <v>217</v>
      </c>
      <c r="EW1" s="3" t="s">
        <v>218</v>
      </c>
      <c r="EX1" s="3" t="s">
        <v>219</v>
      </c>
      <c r="EY1" s="3" t="s">
        <v>220</v>
      </c>
      <c r="EZ1" s="3" t="s">
        <v>221</v>
      </c>
      <c r="FA1" s="3" t="s">
        <v>222</v>
      </c>
      <c r="FB1" s="3" t="s">
        <v>223</v>
      </c>
      <c r="FC1" s="3" t="s">
        <v>224</v>
      </c>
      <c r="FD1" s="3" t="s">
        <v>225</v>
      </c>
      <c r="FE1" s="3" t="s">
        <v>226</v>
      </c>
      <c r="FF1" s="25" t="s">
        <v>230</v>
      </c>
      <c r="FG1" s="26" t="s">
        <v>243</v>
      </c>
      <c r="FH1" s="27" t="s">
        <v>242</v>
      </c>
      <c r="FI1" s="23" t="s">
        <v>232</v>
      </c>
      <c r="FJ1" s="34" t="s">
        <v>233</v>
      </c>
      <c r="FK1" s="34" t="s">
        <v>231</v>
      </c>
      <c r="FL1" s="28" t="s">
        <v>236</v>
      </c>
      <c r="FM1" s="24" t="s">
        <v>0</v>
      </c>
      <c r="FN1" s="14" t="s">
        <v>1</v>
      </c>
      <c r="FO1" s="15" t="s">
        <v>2</v>
      </c>
    </row>
    <row r="2" spans="1:171" x14ac:dyDescent="0.35">
      <c r="A2" s="17" t="s">
        <v>3</v>
      </c>
      <c r="B2" s="31" t="s">
        <v>34</v>
      </c>
      <c r="C2" s="16">
        <f t="shared" ref="C2:C11" si="0">IF(ISNUMBER(FIND("atrakcyjne wynagrodzenie",$B2,1)),1,0)</f>
        <v>0</v>
      </c>
      <c r="D2" s="16">
        <f t="shared" ref="D2:D11" si="1">IF(ISNUMBER(FIND("elastyczne godziny pracy",$B2,1)),1,0)</f>
        <v>0</v>
      </c>
      <c r="E2" s="16">
        <f t="shared" ref="E2:E11" si="2">IF(ISNUMBER(FIND("możliwość osiągnięć/awansu",$B2,1)),1,0)</f>
        <v>0</v>
      </c>
      <c r="F2" s="16">
        <f t="shared" ref="F2:F11" si="3">IF(ISNUMBER(FIND("możliwość rozwoju zawodowego",$B2,1)),1,0)</f>
        <v>0</v>
      </c>
      <c r="G2" s="16">
        <f t="shared" ref="G2:G11" si="4">IF(ISNUMBER(FIND("innowacyjność technologiczna pracodawcy",$B2,1)),1,0)</f>
        <v>0</v>
      </c>
      <c r="H2" s="16">
        <f t="shared" ref="H2:H11" si="5">IF(ISNUMBER(FIND("etyka firmy - standardy",$B2,1)),1,0)</f>
        <v>1</v>
      </c>
      <c r="I2" s="16">
        <f t="shared" ref="I2:I11" si="6">IF(ISNUMBER(FIND("przyjazna atmosfera, kultura życzliwości, szacunku i wsparcia",$B2,1)),1,0)</f>
        <v>1</v>
      </c>
      <c r="J2" s="16">
        <f t="shared" ref="J2:J11" si="7">IF(ISNUMBER(FIND("poziom decyzyjności w zakresie wykonywanych zadań",$B2,1)),1,0)</f>
        <v>0</v>
      </c>
      <c r="K2" s="16">
        <f t="shared" ref="K2:K11" si="8">IF(ISNUMBER(FIND("szybkie załatwianie sprawy",$B2,1)),1,0)</f>
        <v>0</v>
      </c>
      <c r="L2" s="16">
        <f t="shared" ref="L2:L11" si="9">IF(ISNUMBER(FIND("przełożony, dzielący się wiedzą i doświadczeniem",$B2,1)),1,0)</f>
        <v>0</v>
      </c>
      <c r="M2" s="16">
        <f t="shared" ref="M2:M11" si="10">IF(ISNUMBER(FIND("możliwość samorealizacji",$B2,1)),1,0)</f>
        <v>0</v>
      </c>
      <c r="N2" s="16">
        <f t="shared" ref="N2:N11" si="11">IF(ISNUMBER(FIND("możliwość realizacji celów stawianych przez organizację",$B2,1)),1,0)</f>
        <v>0</v>
      </c>
      <c r="O2" s="16">
        <f t="shared" ref="O2:O11" si="12">IF(ISNUMBER(FIND("przydzielanie pracy zgodnie z kompetencjami/talentami",$B2,1)),1,0)</f>
        <v>0</v>
      </c>
      <c r="P2" s="16">
        <f t="shared" ref="P2:P11" si="13">IF(ISNUMBER(FIND("jasno stawiane cele, które będą zrozumiałe",$B2,1)),1,0)</f>
        <v>1</v>
      </c>
      <c r="Q2" s="16">
        <f t="shared" ref="Q2:Q11" si="14">IF(ISNUMBER(FIND("stymulowanie do kreatywności - sesje brainstormingowe, uczestnictwo w hackatonach",$B2,1)),1,0)</f>
        <v>0</v>
      </c>
      <c r="R2" s="16">
        <f t="shared" ref="R2:R11" si="15">IF(ISNUMBER(FIND("pewność zatrudnienia",$B2,1)),1,0)</f>
        <v>0</v>
      </c>
      <c r="S2" s="16">
        <f t="shared" ref="S2:S11" si="16">IF(ISNUMBER(FIND("benefity pozapłacowe",$B2,1)),1,0)</f>
        <v>0</v>
      </c>
      <c r="T2" s="16">
        <f t="shared" ref="T2:T11" si="17">IF(ISNUMBER(FIND("prestiż pracodawcy",$B2,1)),1,0)</f>
        <v>0</v>
      </c>
      <c r="U2" s="16">
        <f t="shared" ref="U2:U11" si="18">IF(ISNUMBER(FIND("międzynarodowy charakter pracy",$B2,1)),1,0)</f>
        <v>0</v>
      </c>
      <c r="V2" s="16">
        <f t="shared" ref="V2:V11" si="19">IF(ISNUMBER(FIND("praca mająca sens",$B2,1)),1,0)</f>
        <v>0</v>
      </c>
      <c r="W2" s="16">
        <f t="shared" ref="W2:W11" si="20">IF(ISNUMBER(FIND("dobre relacje z przełożonymi",$B2,1)),1,0)</f>
        <v>0</v>
      </c>
      <c r="X2" s="16">
        <f t="shared" ref="X2:X11" si="21">IF(ISNUMBER(FIND("płaca uzależniona od wyników pracy",$B2,1)),1,0)</f>
        <v>0</v>
      </c>
      <c r="Y2" s="16">
        <f t="shared" ref="Y2:Y11" si="22">IF(ISNUMBER(FIND("dobra komunikacja/informacja zwrotna",$B2,1)),1,0)</f>
        <v>0</v>
      </c>
      <c r="Z2" s="16">
        <f t="shared" ref="Z2:Z11" si="23">IF(ISNUMBER(FIND("dbałość pracodawcy o środowisko naturalne/zrównoważony rozwój",$B2,1)),1,0)</f>
        <v>0</v>
      </c>
      <c r="AA2" s="16">
        <f t="shared" ref="AA2:AA11" si="24">IF(ISNUMBER(FIND("warunki pracy",$B2,1)),1,0)</f>
        <v>1</v>
      </c>
      <c r="AB2" s="29">
        <f t="shared" ref="AB2:AB11" si="25">IF(ISNUMBER(FIND("podmiotowe traktowanie, czego przykładem jest współdzielenia się informacjami zarządu z pracownikami, prowadzenie ankiet oceniających pracę menadżerów",$B2,1)),1,0)</f>
        <v>0</v>
      </c>
      <c r="AC2" s="16">
        <f t="shared" ref="AC2:AC11" si="26">IF(ISNUMBER(FIND("równowaga pomiędzy nagrodami a nakładem pracy (sprawiedliwość społeczna)",$B2,1)),1,0)</f>
        <v>0</v>
      </c>
      <c r="AD2" s="16">
        <f t="shared" ref="AD2:AD11" si="27">IF(ISNUMBER(FIND("poczucie przynależności do grupy",$B2,1)),1,0)</f>
        <v>1</v>
      </c>
      <c r="AE2" s="16">
        <f t="shared" ref="AE2:AE11" si="28">IF(ISNUMBER(FIND("praca z utalentowanymi ludźmi",$B2,1)),1,0)</f>
        <v>1</v>
      </c>
      <c r="AF2" s="29">
        <f t="shared" ref="AF2:AF11" si="29">IF(ISNUMBER(FIND("osiągania coraz lepszych wyników",$B2,1)),1,0)</f>
        <v>0</v>
      </c>
      <c r="AG2" s="16">
        <f t="shared" ref="AG2:AG11" si="30">IF(ISNUMBER(FIND("równowaga pomiędzy pracą a życiem prywatnym (Work/life balance)",$B2,1)),1,0)</f>
        <v>0</v>
      </c>
      <c r="AH2" s="16">
        <f t="shared" ref="AH2:AH11" si="31">IF(ISNUMBER(FIND("dodatkowy urlop",$B2,1)),1,0)</f>
        <v>0</v>
      </c>
      <c r="AI2" s="16">
        <f t="shared" ref="AI2:AI11" si="32">IF(ISNUMBER(FIND("możliwość odpoczynku w trakcie pracy (np. piłkarzyki, ping pong, ćwiczenia, itp.)",$B2,1)),1,0)</f>
        <v>0</v>
      </c>
      <c r="AJ2" s="16">
        <f t="shared" ref="AJ2:AJ11" si="33">IF(ISNUMBER(FIND("bycie przykładem dla pracowników",$B2,1)),1,0)</f>
        <v>0</v>
      </c>
      <c r="AK2" s="29">
        <f t="shared" ref="AK2:AK11" si="34">IF(ISNUMBER(FIND("możliwość wyboru miejsca, z którego się pracuje/praca zdalna oraz projektu do, którego chce się dołączyć",$B2,1)),1,0)</f>
        <v>0</v>
      </c>
      <c r="AL2" s="16">
        <f t="shared" ref="AL2:AL11" si="35">IF(ISNUMBER(FIND("20% czasu na zajmowanie się pracami według swoich zainteresowań",$B2,1)),1,0)</f>
        <v>0</v>
      </c>
      <c r="AM2" s="16">
        <f t="shared" ref="AM2:AM11" si="36">IF(ISNUMBER(FIND("bezpłatne wyżywienie w pracy",$B2,1)),1,0)</f>
        <v>0</v>
      </c>
      <c r="AN2" s="16">
        <f t="shared" ref="AN2:AN11" si="37">IF(ISNUMBER(FIND("różnicowanie zadań",$B2,1)),1,0)</f>
        <v>0</v>
      </c>
      <c r="AO2" s="16">
        <f t="shared" ref="AO2:AO11" si="38">IF(ISNUMBER(FIND("możliwość eksperymentowania w pracy",$B2,1)),1,0)</f>
        <v>0</v>
      </c>
      <c r="AP2" s="17" t="s">
        <v>10</v>
      </c>
      <c r="AQ2" s="17" t="s">
        <v>10</v>
      </c>
      <c r="AR2" s="17" t="s">
        <v>5</v>
      </c>
      <c r="AS2" s="17" t="s">
        <v>3</v>
      </c>
      <c r="AT2" s="17" t="s">
        <v>3</v>
      </c>
      <c r="AU2" s="17" t="s">
        <v>10</v>
      </c>
      <c r="AV2" s="17" t="s">
        <v>11</v>
      </c>
      <c r="AW2" s="17" t="s">
        <v>5</v>
      </c>
      <c r="AX2" s="17" t="s">
        <v>10</v>
      </c>
      <c r="AY2" s="17" t="s">
        <v>10</v>
      </c>
      <c r="AZ2" s="17" t="s">
        <v>10</v>
      </c>
      <c r="BA2" s="17" t="s">
        <v>10</v>
      </c>
      <c r="BB2" s="17" t="s">
        <v>10</v>
      </c>
      <c r="BC2" s="17" t="s">
        <v>10</v>
      </c>
      <c r="BD2" s="20" t="s">
        <v>17</v>
      </c>
      <c r="BE2" s="31" t="s">
        <v>35</v>
      </c>
      <c r="BF2" s="16">
        <f t="shared" ref="BF2:BF11" si="39">IF(ISNUMBER(FIND("ustna pochwała bezpośredniego przełożonego;",$BE2,1)),1,0)</f>
        <v>0</v>
      </c>
      <c r="BG2" s="16">
        <f t="shared" ref="BG2:BG11" si="40">IF(ISNUMBER(FIND("pisemna pochwała",$BE2,1)),1,0)</f>
        <v>0</v>
      </c>
      <c r="BH2" s="16">
        <f t="shared" ref="BH2:BH11" si="41">IF(ISNUMBER(FIND("nagroda pieniężna",$BE2,1)),1,0)</f>
        <v>1</v>
      </c>
      <c r="BI2" s="16">
        <f t="shared" ref="BI2:BI11" si="42">IF(ISNUMBER(FIND("nagroda niepieniężna np. dodatkowe ubezpieczenie, auto służbowe, wyjazdy turystyczno-szkoleniowe",$BE2,1)),1,0)</f>
        <v>1</v>
      </c>
      <c r="BJ2" s="16">
        <f t="shared" ref="BJ2:BJ11" si="43">IF(ISNUMBER(FIND("pisemna kara od przełożonego załączona do akt pracownika",$BE2,1)),1,0)</f>
        <v>0</v>
      </c>
      <c r="BK2" s="16">
        <f t="shared" ref="BK2:BK11" si="44">IF(ISNUMBER(FIND("ustna kara od bezpośredniego przełożonego (upomnienie zwrócenie uwagi)",$BE2,1)),1,0)</f>
        <v>1</v>
      </c>
      <c r="BL2" s="16">
        <f t="shared" ref="BL2:BL11" si="45">IF(ISNUMBER(FIND("kara pieniężna",$BE2,1)),1,0)</f>
        <v>0</v>
      </c>
      <c r="BM2" s="16">
        <f t="shared" ref="BM2:BM11" si="46">IF(ISNUMBER(FIND("pozbawienie określonych przywilejów (np. prawa do korzystania z samochodu służbowego)",$BE2,1)),1,0)</f>
        <v>0</v>
      </c>
      <c r="BN2" s="16">
        <f t="shared" ref="BN2:BN11" si="47">IF(ISNUMBER(FIND("żadne",$BE2,1)),1,0)</f>
        <v>0</v>
      </c>
      <c r="BO2" s="31" t="s">
        <v>36</v>
      </c>
      <c r="BP2" s="16">
        <f t="shared" ref="BP2:BP11" si="48">IF(ISNUMBER(FIND("uczę się podczas robienia projektów",$BO2,1)),1,0)</f>
        <v>0</v>
      </c>
      <c r="BQ2" s="16">
        <f t="shared" ref="BQ2:BQ11" si="49">IF(ISNUMBER(FIND("kursy online",$BO2,1)),1,0)</f>
        <v>0</v>
      </c>
      <c r="BR2" s="16">
        <f t="shared" ref="BR2:BR11" si="50">IF(ISNUMBER(FIND("konferencje",$BO2,1)),1,0)</f>
        <v>0</v>
      </c>
      <c r="BS2" s="16">
        <f t="shared" ref="BS2:BS11" si="51">IF(ISNUMBER(FIND("szkolenia specjalistyczne",$BO2,1)),1,0)</f>
        <v>1</v>
      </c>
      <c r="BT2" s="16">
        <f t="shared" ref="BT2:BT11" si="52">IF(ISNUMBER(FIND("networking/meetupy",$BO2,1)),1,0)</f>
        <v>1</v>
      </c>
      <c r="BU2" s="16">
        <f t="shared" ref="BU2:BU11" si="53">IF(ISNUMBER(FIND("inne żadne",$BO2,1)),1,0)</f>
        <v>0</v>
      </c>
      <c r="BV2" s="16">
        <f t="shared" ref="BV2:BV11" si="54">IF(ISNUMBER(FIND("kursy w zakresie transformacji cyfrowej (Przemysł 4.0/Smart Factory 4.0/Gospodarka cyfrowa/sztuczna inteligencja)",$BO2,1)),1,0)</f>
        <v>0</v>
      </c>
      <c r="BW2" s="16">
        <f t="shared" ref="BW2:BW11" si="55">IF(ISNUMBER(FIND("studia podyplomowe",$BO2,1)),1,0)</f>
        <v>0</v>
      </c>
      <c r="BX2" s="16">
        <f t="shared" ref="BX2:BX11" si="56">IF(ISNUMBER(FIND("nie korzystam z żadnej z powyższych form",$BO2,1)),1,0)</f>
        <v>0</v>
      </c>
      <c r="BY2" s="31" t="s">
        <v>37</v>
      </c>
      <c r="BZ2" s="16">
        <f t="shared" ref="BZ2:BZ11" si="57">IF(ISNUMBER(FIND("karta MultiSport",$BY2,1)),1,0)</f>
        <v>1</v>
      </c>
      <c r="CA2" s="16">
        <f t="shared" ref="CA2:CA11" si="58">IF(ISNUMBER(FIND("trzynasta pensja",$BY2,1)),1,0)</f>
        <v>0</v>
      </c>
      <c r="CB2" s="16">
        <f t="shared" ref="CB2:CB11" si="59">IF(ISNUMBER(FIND("dodatkowa opieka medyczna",$BY2,1)),1,0)</f>
        <v>1</v>
      </c>
      <c r="CC2" s="16">
        <f t="shared" ref="CC2:CC11" si="60">IF(ISNUMBER(FIND("opieka przedszkolna dla dzieci",$BY2,1)),1,0)</f>
        <v>1</v>
      </c>
      <c r="CD2" s="16">
        <f t="shared" ref="CD2:CD11" si="61">IF(ISNUMBER(FIND("dofinansowanie/finansowanie dojazdów do pracy",$BY2,1)),1,0)</f>
        <v>0</v>
      </c>
      <c r="CE2" s="16">
        <f t="shared" ref="CE2:CE11" si="62">IF(ISNUMBER(FIND("finansowanie posiłków",$BY2,1)),1,0)</f>
        <v>0</v>
      </c>
      <c r="CF2" s="16">
        <f t="shared" ref="CF2:CF11" si="63">IF(ISNUMBER(FIND("bony towarowe",$BY2,1)),1,0)</f>
        <v>0</v>
      </c>
      <c r="CG2" s="16">
        <f t="shared" ref="CG2:CG11" si="64">IF(ISNUMBER(FIND("żadne",$BY2,1)),1,0)</f>
        <v>0</v>
      </c>
      <c r="CH2" s="17" t="s">
        <v>10</v>
      </c>
      <c r="CI2" s="17" t="s">
        <v>10</v>
      </c>
      <c r="CJ2" s="17" t="s">
        <v>10</v>
      </c>
      <c r="CK2" s="17" t="s">
        <v>5</v>
      </c>
      <c r="CL2" s="17" t="s">
        <v>3</v>
      </c>
      <c r="CM2" s="17" t="s">
        <v>3</v>
      </c>
      <c r="CN2" s="17" t="s">
        <v>10</v>
      </c>
      <c r="CO2" s="17" t="s">
        <v>5</v>
      </c>
      <c r="CP2" s="17" t="s">
        <v>5</v>
      </c>
      <c r="CQ2" s="17" t="s">
        <v>5</v>
      </c>
      <c r="CR2" s="17" t="s">
        <v>5</v>
      </c>
      <c r="CS2" s="17" t="s">
        <v>5</v>
      </c>
      <c r="CT2" s="17" t="s">
        <v>5</v>
      </c>
      <c r="CU2" s="17" t="s">
        <v>5</v>
      </c>
      <c r="CV2" s="17" t="s">
        <v>5</v>
      </c>
      <c r="CW2" s="17" t="s">
        <v>5</v>
      </c>
      <c r="CX2" s="17" t="s">
        <v>5</v>
      </c>
      <c r="CY2" s="31" t="s">
        <v>38</v>
      </c>
      <c r="CZ2" s="16">
        <f t="shared" ref="CZ2:CZ11" si="65">IF(ISNUMBER(FIND("brak inicjatywy, kompetencji i strategii ze strony kadry kierowniczej",$CY2,1)),1,0)</f>
        <v>0</v>
      </c>
      <c r="DA2" s="16">
        <f t="shared" ref="DA2:DA11" si="66">IF(ISNUMBER(FIND("brak wiedzy pracowników na temat znaczenia i korzyści z technologii informatycznych",$CY2,1)),1,0)</f>
        <v>0</v>
      </c>
      <c r="DB2" s="16">
        <f t="shared" ref="DB2:DB11" si="67">IF(ISNUMBER(FIND("brak kompetencji cyfrowych pracowników i edukacji/szkoleń w tym zakresie",$CY2,1)),1,0)</f>
        <v>0</v>
      </c>
      <c r="DC2" s="16">
        <f t="shared" ref="DC2:DC11" si="68">IF(ISNUMBER(FIND("opór pracowników wobec zmian i ich obawa, że nie sprostają wymaganiom",$CY2,1)),1,0)</f>
        <v>0</v>
      </c>
      <c r="DD2" s="16">
        <f t="shared" ref="DD2:DD11" si="69">IF(ISNUMBER(FIND("obawa pracowników, że technologie informatyczne odbiorą im pracę",$CY2,1)),1,0)</f>
        <v>0</v>
      </c>
      <c r="DE2" s="16">
        <f t="shared" ref="DE2:DE11" si="70">IF(ISNUMBER(FIND("brak motywowania pracowników do wykorzystywania technologii informatycznych",$CY2,1)),1,0)</f>
        <v>0</v>
      </c>
      <c r="DF2" s="16">
        <f t="shared" ref="DF2:DF11" si="71">IF(ISNUMBER(FIND("niewystarczająca liczba dobrych praktyk/referencji/badań",$CY2,1)),1,0)</f>
        <v>0</v>
      </c>
      <c r="DG2" s="16">
        <f t="shared" ref="DG2:DG11" si="72">IF(ISNUMBER(FIND("trudność z określeniem czasu zwrotu z inwestycji w technologie informatyczne",$CY2,1)),1,0)</f>
        <v>0</v>
      </c>
      <c r="DH2" s="16">
        <f t="shared" ref="DH2:DH11" si="73">IF(ISNUMBER(FIND("brak w organizacji osoby/jednostki odpowiadającej za popularyzację i adaptację technologii informatycznych",$CY2,1)),1,0)</f>
        <v>0</v>
      </c>
      <c r="DI2" s="16">
        <f t="shared" ref="DI2:DI11" si="74">IF(ISNUMBER(FIND("brak podjęcia współpracy w zakresie cyfryzacji na poziomie przedsiębiorstw powiązanych kapitałowo, brak sojuszy z partnerami, klientami, ośrodkami badawczymi i uczelniami,",$CY2,1)),1,0)</f>
        <v>0</v>
      </c>
      <c r="DJ2" s="16">
        <f t="shared" ref="DJ2:DJ11" si="75">IF(ISNUMBER(FIND("brak dostępności kadr z obszaru IT i umiejętności wyboru odpowiedniej technologii",$CY2,1)),1,0)</f>
        <v>0</v>
      </c>
      <c r="DK2" s="16">
        <f t="shared" ref="DK2:DK11" si="76">IF(ISNUMBER(FIND("poczucie „przytłoczenia” pracowników postępem IT (platformy mobilne, czujniki i społecznościowe systemy współpracy, sztuczna inteligencja, ogrom informacji i danych, itp.)",$CY2,1)),1,0)</f>
        <v>0</v>
      </c>
      <c r="DL2" s="16">
        <f t="shared" ref="DL2:DL11" si="77">IF(ISNUMBER(FIND("wskaźnik sukcesu w zakresie transformacji cyfrowej jest niski, co zniechęca",$CY2,1)),1,0)</f>
        <v>0</v>
      </c>
      <c r="DM2" s="16">
        <f t="shared" ref="DM2:DM11" si="78">IF(ISNUMBER(FIND("starszy wiek pracowników, którzy gorzej radzą sobie z wykorzystywaniem technologii informatycznych",$CY2,1)),1,0)</f>
        <v>0</v>
      </c>
      <c r="DN2" s="17" t="s">
        <v>10</v>
      </c>
      <c r="DO2" s="17" t="s">
        <v>5</v>
      </c>
      <c r="DP2" s="17" t="s">
        <v>4</v>
      </c>
      <c r="DQ2" s="18">
        <v>4</v>
      </c>
      <c r="DR2" s="18">
        <v>3</v>
      </c>
      <c r="DS2" s="16">
        <v>4</v>
      </c>
      <c r="DT2" s="16">
        <v>5</v>
      </c>
      <c r="DU2" s="16">
        <v>4</v>
      </c>
      <c r="DV2" s="18">
        <v>3</v>
      </c>
      <c r="DW2" s="16">
        <v>5</v>
      </c>
      <c r="DX2" s="16">
        <v>7</v>
      </c>
      <c r="DY2" s="16">
        <v>7</v>
      </c>
      <c r="DZ2" s="16">
        <v>4</v>
      </c>
      <c r="EA2" s="16">
        <v>5</v>
      </c>
      <c r="EB2" s="16">
        <v>5</v>
      </c>
      <c r="EC2" s="16">
        <v>4</v>
      </c>
      <c r="ED2" s="16">
        <v>7</v>
      </c>
      <c r="EE2" s="16">
        <v>4</v>
      </c>
      <c r="EF2" s="16">
        <v>4</v>
      </c>
      <c r="EG2" s="16">
        <v>7</v>
      </c>
      <c r="EH2" s="16">
        <v>5</v>
      </c>
      <c r="EI2" s="16">
        <v>6</v>
      </c>
      <c r="EJ2" s="16">
        <v>5</v>
      </c>
      <c r="EK2" s="16">
        <v>4</v>
      </c>
      <c r="EL2" s="16">
        <v>6</v>
      </c>
      <c r="EM2" s="16">
        <v>3</v>
      </c>
      <c r="EN2" s="16">
        <v>3</v>
      </c>
      <c r="EO2" s="16">
        <v>2</v>
      </c>
      <c r="EP2" s="16">
        <v>1</v>
      </c>
      <c r="EQ2" s="1">
        <f t="shared" ref="EQ2:EQ11" si="79">EG2+8-EL2</f>
        <v>9</v>
      </c>
      <c r="ER2" s="1">
        <f t="shared" ref="ER2:ER11" si="80">-EH2+8+EM2</f>
        <v>6</v>
      </c>
      <c r="ES2" s="1">
        <f t="shared" ref="ES2:ES11" si="81">EI2+8-EN2</f>
        <v>11</v>
      </c>
      <c r="ET2" s="1">
        <f t="shared" ref="ET2:ET11" si="82">EJ2+8-EO2</f>
        <v>11</v>
      </c>
      <c r="EU2" s="1">
        <f t="shared" ref="EU2:EU11" si="83">EK2+8-EP2</f>
        <v>11</v>
      </c>
      <c r="EV2" s="16">
        <v>5</v>
      </c>
      <c r="EW2" s="16">
        <v>2</v>
      </c>
      <c r="EX2" s="16">
        <v>4</v>
      </c>
      <c r="EY2" s="16">
        <v>1</v>
      </c>
      <c r="EZ2" s="16">
        <v>6</v>
      </c>
      <c r="FA2" s="16">
        <v>1</v>
      </c>
      <c r="FB2" s="16">
        <v>6</v>
      </c>
      <c r="FC2" s="16">
        <v>4</v>
      </c>
      <c r="FD2" s="16">
        <v>2</v>
      </c>
      <c r="FE2" s="16">
        <v>2</v>
      </c>
      <c r="FF2" s="20" t="s">
        <v>29</v>
      </c>
      <c r="FG2" s="20" t="s">
        <v>18</v>
      </c>
      <c r="FH2" s="20" t="s">
        <v>14</v>
      </c>
      <c r="FI2" s="20" t="s">
        <v>30</v>
      </c>
      <c r="FJ2" s="1" t="s">
        <v>227</v>
      </c>
      <c r="FK2" s="20" t="s">
        <v>51</v>
      </c>
      <c r="FL2" s="30" t="s">
        <v>234</v>
      </c>
      <c r="FM2" s="20" t="s">
        <v>21</v>
      </c>
      <c r="FN2" s="16" t="s">
        <v>33</v>
      </c>
      <c r="FO2" s="16" t="s">
        <v>22</v>
      </c>
    </row>
    <row r="3" spans="1:171" x14ac:dyDescent="0.35">
      <c r="A3" s="17" t="s">
        <v>5</v>
      </c>
      <c r="B3" s="31" t="s">
        <v>41</v>
      </c>
      <c r="C3" s="16">
        <f t="shared" si="0"/>
        <v>1</v>
      </c>
      <c r="D3" s="16">
        <f t="shared" si="1"/>
        <v>1</v>
      </c>
      <c r="E3" s="16">
        <f t="shared" si="2"/>
        <v>0</v>
      </c>
      <c r="F3" s="16">
        <f t="shared" si="3"/>
        <v>0</v>
      </c>
      <c r="G3" s="16">
        <f t="shared" si="4"/>
        <v>0</v>
      </c>
      <c r="H3" s="16">
        <f t="shared" si="5"/>
        <v>0</v>
      </c>
      <c r="I3" s="16">
        <f t="shared" si="6"/>
        <v>1</v>
      </c>
      <c r="J3" s="16">
        <f t="shared" si="7"/>
        <v>0</v>
      </c>
      <c r="K3" s="16">
        <f t="shared" si="8"/>
        <v>0</v>
      </c>
      <c r="L3" s="16">
        <f t="shared" si="9"/>
        <v>0</v>
      </c>
      <c r="M3" s="16">
        <f t="shared" si="10"/>
        <v>0</v>
      </c>
      <c r="N3" s="16">
        <f t="shared" si="11"/>
        <v>0</v>
      </c>
      <c r="O3" s="16">
        <f t="shared" si="12"/>
        <v>1</v>
      </c>
      <c r="P3" s="16">
        <f t="shared" si="13"/>
        <v>0</v>
      </c>
      <c r="Q3" s="16">
        <f t="shared" si="14"/>
        <v>0</v>
      </c>
      <c r="R3" s="16">
        <f t="shared" si="15"/>
        <v>1</v>
      </c>
      <c r="S3" s="16">
        <f t="shared" si="16"/>
        <v>0</v>
      </c>
      <c r="T3" s="16">
        <f t="shared" si="17"/>
        <v>0</v>
      </c>
      <c r="U3" s="16">
        <f t="shared" si="18"/>
        <v>0</v>
      </c>
      <c r="V3" s="16">
        <f t="shared" si="19"/>
        <v>0</v>
      </c>
      <c r="W3" s="16">
        <f t="shared" si="20"/>
        <v>1</v>
      </c>
      <c r="X3" s="16">
        <f t="shared" si="21"/>
        <v>0</v>
      </c>
      <c r="Y3" s="16">
        <f t="shared" si="22"/>
        <v>0</v>
      </c>
      <c r="Z3" s="16">
        <f t="shared" si="23"/>
        <v>0</v>
      </c>
      <c r="AA3" s="16">
        <f t="shared" si="24"/>
        <v>0</v>
      </c>
      <c r="AB3" s="29">
        <f t="shared" si="25"/>
        <v>0</v>
      </c>
      <c r="AC3" s="16">
        <f t="shared" si="26"/>
        <v>0</v>
      </c>
      <c r="AD3" s="16">
        <f t="shared" si="27"/>
        <v>0</v>
      </c>
      <c r="AE3" s="16">
        <f t="shared" si="28"/>
        <v>0</v>
      </c>
      <c r="AF3" s="29">
        <f t="shared" si="29"/>
        <v>0</v>
      </c>
      <c r="AG3" s="16">
        <f t="shared" si="30"/>
        <v>0</v>
      </c>
      <c r="AH3" s="16">
        <f t="shared" si="31"/>
        <v>0</v>
      </c>
      <c r="AI3" s="16">
        <f t="shared" si="32"/>
        <v>0</v>
      </c>
      <c r="AJ3" s="16">
        <f t="shared" si="33"/>
        <v>0</v>
      </c>
      <c r="AK3" s="29">
        <f t="shared" si="34"/>
        <v>0</v>
      </c>
      <c r="AL3" s="16">
        <f t="shared" si="35"/>
        <v>0</v>
      </c>
      <c r="AM3" s="16">
        <f t="shared" si="36"/>
        <v>0</v>
      </c>
      <c r="AN3" s="16">
        <f t="shared" si="37"/>
        <v>0</v>
      </c>
      <c r="AO3" s="16">
        <f t="shared" si="38"/>
        <v>0</v>
      </c>
      <c r="AP3" s="17" t="s">
        <v>5</v>
      </c>
      <c r="AQ3" s="17" t="s">
        <v>11</v>
      </c>
      <c r="AR3" s="17" t="s">
        <v>11</v>
      </c>
      <c r="AS3" s="17" t="s">
        <v>5</v>
      </c>
      <c r="AT3" s="17" t="s">
        <v>10</v>
      </c>
      <c r="AU3" s="17" t="s">
        <v>4</v>
      </c>
      <c r="AV3" s="17" t="s">
        <v>5</v>
      </c>
      <c r="AW3" s="17" t="s">
        <v>11</v>
      </c>
      <c r="AX3" s="17" t="s">
        <v>5</v>
      </c>
      <c r="AY3" s="17" t="s">
        <v>11</v>
      </c>
      <c r="AZ3" s="17" t="s">
        <v>4</v>
      </c>
      <c r="BA3" s="17" t="s">
        <v>5</v>
      </c>
      <c r="BB3" s="17" t="s">
        <v>10</v>
      </c>
      <c r="BC3" s="17" t="s">
        <v>10</v>
      </c>
      <c r="BD3" s="20" t="s">
        <v>17</v>
      </c>
      <c r="BE3" s="31" t="s">
        <v>42</v>
      </c>
      <c r="BF3" s="16">
        <f t="shared" si="39"/>
        <v>1</v>
      </c>
      <c r="BG3" s="16">
        <f t="shared" si="40"/>
        <v>0</v>
      </c>
      <c r="BH3" s="16">
        <f t="shared" si="41"/>
        <v>1</v>
      </c>
      <c r="BI3" s="16">
        <f t="shared" si="42"/>
        <v>1</v>
      </c>
      <c r="BJ3" s="16">
        <f t="shared" si="43"/>
        <v>0</v>
      </c>
      <c r="BK3" s="16">
        <f t="shared" si="44"/>
        <v>1</v>
      </c>
      <c r="BL3" s="16">
        <f t="shared" si="45"/>
        <v>0</v>
      </c>
      <c r="BM3" s="16">
        <f t="shared" si="46"/>
        <v>0</v>
      </c>
      <c r="BN3" s="16">
        <f t="shared" si="47"/>
        <v>0</v>
      </c>
      <c r="BO3" s="31" t="s">
        <v>9</v>
      </c>
      <c r="BP3" s="16">
        <f t="shared" si="48"/>
        <v>0</v>
      </c>
      <c r="BQ3" s="16">
        <f t="shared" si="49"/>
        <v>0</v>
      </c>
      <c r="BR3" s="16">
        <f t="shared" si="50"/>
        <v>1</v>
      </c>
      <c r="BS3" s="16">
        <f t="shared" si="51"/>
        <v>1</v>
      </c>
      <c r="BT3" s="16">
        <f t="shared" si="52"/>
        <v>0</v>
      </c>
      <c r="BU3" s="16">
        <f t="shared" si="53"/>
        <v>0</v>
      </c>
      <c r="BV3" s="16">
        <f t="shared" si="54"/>
        <v>0</v>
      </c>
      <c r="BW3" s="16">
        <f t="shared" si="55"/>
        <v>0</v>
      </c>
      <c r="BX3" s="16">
        <f t="shared" si="56"/>
        <v>0</v>
      </c>
      <c r="BY3" s="31" t="s">
        <v>43</v>
      </c>
      <c r="BZ3" s="16">
        <f t="shared" si="57"/>
        <v>1</v>
      </c>
      <c r="CA3" s="16">
        <f t="shared" si="58"/>
        <v>0</v>
      </c>
      <c r="CB3" s="16">
        <f t="shared" si="59"/>
        <v>1</v>
      </c>
      <c r="CC3" s="16">
        <f t="shared" si="60"/>
        <v>0</v>
      </c>
      <c r="CD3" s="16">
        <f t="shared" si="61"/>
        <v>0</v>
      </c>
      <c r="CE3" s="16">
        <f t="shared" si="62"/>
        <v>0</v>
      </c>
      <c r="CF3" s="16">
        <f t="shared" si="63"/>
        <v>1</v>
      </c>
      <c r="CG3" s="16">
        <f t="shared" si="64"/>
        <v>0</v>
      </c>
      <c r="CH3" s="17" t="s">
        <v>3</v>
      </c>
      <c r="CI3" s="17" t="s">
        <v>3</v>
      </c>
      <c r="CJ3" s="17" t="s">
        <v>3</v>
      </c>
      <c r="CK3" s="17" t="s">
        <v>10</v>
      </c>
      <c r="CL3" s="17" t="s">
        <v>10</v>
      </c>
      <c r="CM3" s="17" t="s">
        <v>10</v>
      </c>
      <c r="CN3" s="17" t="s">
        <v>10</v>
      </c>
      <c r="CO3" s="17" t="s">
        <v>12</v>
      </c>
      <c r="CP3" s="17" t="s">
        <v>3</v>
      </c>
      <c r="CQ3" s="17" t="s">
        <v>3</v>
      </c>
      <c r="CR3" s="17" t="s">
        <v>3</v>
      </c>
      <c r="CS3" s="17" t="s">
        <v>3</v>
      </c>
      <c r="CT3" s="17" t="s">
        <v>10</v>
      </c>
      <c r="CU3" s="17" t="s">
        <v>10</v>
      </c>
      <c r="CV3" s="17" t="s">
        <v>10</v>
      </c>
      <c r="CW3" s="17" t="s">
        <v>10</v>
      </c>
      <c r="CX3" s="17" t="s">
        <v>10</v>
      </c>
      <c r="CY3" s="31" t="s">
        <v>44</v>
      </c>
      <c r="CZ3" s="16">
        <f t="shared" si="65"/>
        <v>1</v>
      </c>
      <c r="DA3" s="16">
        <f t="shared" si="66"/>
        <v>1</v>
      </c>
      <c r="DB3" s="16">
        <f t="shared" si="67"/>
        <v>1</v>
      </c>
      <c r="DC3" s="16">
        <f t="shared" si="68"/>
        <v>0</v>
      </c>
      <c r="DD3" s="16">
        <f t="shared" si="69"/>
        <v>0</v>
      </c>
      <c r="DE3" s="16">
        <f t="shared" si="70"/>
        <v>0</v>
      </c>
      <c r="DF3" s="16">
        <f t="shared" si="71"/>
        <v>0</v>
      </c>
      <c r="DG3" s="16">
        <f t="shared" si="72"/>
        <v>1</v>
      </c>
      <c r="DH3" s="16">
        <f t="shared" si="73"/>
        <v>0</v>
      </c>
      <c r="DI3" s="16">
        <f t="shared" si="74"/>
        <v>0</v>
      </c>
      <c r="DJ3" s="16">
        <f t="shared" si="75"/>
        <v>0</v>
      </c>
      <c r="DK3" s="16">
        <f t="shared" si="76"/>
        <v>0</v>
      </c>
      <c r="DL3" s="16">
        <f t="shared" si="77"/>
        <v>0</v>
      </c>
      <c r="DM3" s="16">
        <f t="shared" si="78"/>
        <v>1</v>
      </c>
      <c r="DN3" s="17" t="s">
        <v>11</v>
      </c>
      <c r="DO3" s="17" t="s">
        <v>3</v>
      </c>
      <c r="DP3" s="17" t="s">
        <v>12</v>
      </c>
      <c r="DQ3" s="18">
        <v>4</v>
      </c>
      <c r="DR3" s="18">
        <v>5</v>
      </c>
      <c r="DS3" s="17" t="s">
        <v>5</v>
      </c>
      <c r="DT3" s="17" t="s">
        <v>6</v>
      </c>
      <c r="DU3" s="17" t="s">
        <v>6</v>
      </c>
      <c r="DV3" s="18">
        <v>5</v>
      </c>
      <c r="DW3" s="17" t="s">
        <v>5</v>
      </c>
      <c r="DX3" s="17" t="s">
        <v>5</v>
      </c>
      <c r="DY3" s="17" t="s">
        <v>11</v>
      </c>
      <c r="DZ3" s="17" t="s">
        <v>11</v>
      </c>
      <c r="EA3" s="17" t="s">
        <v>11</v>
      </c>
      <c r="EB3" s="17" t="s">
        <v>12</v>
      </c>
      <c r="EC3" s="17" t="s">
        <v>12</v>
      </c>
      <c r="ED3" s="17" t="s">
        <v>11</v>
      </c>
      <c r="EE3" s="17" t="s">
        <v>12</v>
      </c>
      <c r="EF3" s="17" t="s">
        <v>12</v>
      </c>
      <c r="EG3" s="17" t="s">
        <v>12</v>
      </c>
      <c r="EH3" s="17" t="s">
        <v>11</v>
      </c>
      <c r="EI3" s="17" t="s">
        <v>12</v>
      </c>
      <c r="EJ3" s="17" t="s">
        <v>12</v>
      </c>
      <c r="EK3" s="17" t="s">
        <v>11</v>
      </c>
      <c r="EL3" s="17" t="s">
        <v>11</v>
      </c>
      <c r="EM3" s="17" t="s">
        <v>11</v>
      </c>
      <c r="EN3" s="17" t="s">
        <v>11</v>
      </c>
      <c r="EO3" s="17" t="s">
        <v>12</v>
      </c>
      <c r="EP3" s="17" t="s">
        <v>12</v>
      </c>
      <c r="EQ3" s="1">
        <f t="shared" si="79"/>
        <v>2</v>
      </c>
      <c r="ER3" s="1">
        <f t="shared" si="80"/>
        <v>8</v>
      </c>
      <c r="ES3" s="1">
        <f t="shared" si="81"/>
        <v>2</v>
      </c>
      <c r="ET3" s="1">
        <f t="shared" si="82"/>
        <v>8</v>
      </c>
      <c r="EU3" s="1">
        <f t="shared" si="83"/>
        <v>14</v>
      </c>
      <c r="EV3" s="17" t="s">
        <v>11</v>
      </c>
      <c r="EW3" s="17" t="s">
        <v>12</v>
      </c>
      <c r="EX3" s="17" t="s">
        <v>10</v>
      </c>
      <c r="EY3" s="17" t="s">
        <v>12</v>
      </c>
      <c r="EZ3" s="17" t="s">
        <v>11</v>
      </c>
      <c r="FA3" s="17" t="s">
        <v>12</v>
      </c>
      <c r="FB3" s="17" t="s">
        <v>11</v>
      </c>
      <c r="FC3" s="17" t="s">
        <v>12</v>
      </c>
      <c r="FD3" s="17" t="s">
        <v>10</v>
      </c>
      <c r="FE3" s="17" t="s">
        <v>3</v>
      </c>
      <c r="FF3" s="20" t="s">
        <v>65</v>
      </c>
      <c r="FG3" s="20" t="s">
        <v>18</v>
      </c>
      <c r="FH3" s="20" t="s">
        <v>14</v>
      </c>
      <c r="FI3" s="20" t="s">
        <v>19</v>
      </c>
      <c r="FJ3" s="1" t="s">
        <v>227</v>
      </c>
      <c r="FK3" s="20" t="s">
        <v>51</v>
      </c>
      <c r="FL3" s="20" t="s">
        <v>229</v>
      </c>
      <c r="FM3" s="20" t="s">
        <v>21</v>
      </c>
      <c r="FN3" s="16" t="s">
        <v>33</v>
      </c>
      <c r="FO3" s="16" t="s">
        <v>26</v>
      </c>
    </row>
    <row r="4" spans="1:171" x14ac:dyDescent="0.35">
      <c r="A4" s="17" t="s">
        <v>6</v>
      </c>
      <c r="B4" s="31" t="s">
        <v>46</v>
      </c>
      <c r="C4" s="16">
        <f t="shared" si="0"/>
        <v>1</v>
      </c>
      <c r="D4" s="16">
        <f t="shared" si="1"/>
        <v>1</v>
      </c>
      <c r="E4" s="16">
        <f t="shared" si="2"/>
        <v>0</v>
      </c>
      <c r="F4" s="16">
        <f t="shared" si="3"/>
        <v>0</v>
      </c>
      <c r="G4" s="16">
        <f t="shared" si="4"/>
        <v>0</v>
      </c>
      <c r="H4" s="16">
        <f t="shared" si="5"/>
        <v>0</v>
      </c>
      <c r="I4" s="16">
        <f t="shared" si="6"/>
        <v>0</v>
      </c>
      <c r="J4" s="16">
        <f t="shared" si="7"/>
        <v>0</v>
      </c>
      <c r="K4" s="16">
        <f t="shared" si="8"/>
        <v>0</v>
      </c>
      <c r="L4" s="16">
        <f t="shared" si="9"/>
        <v>0</v>
      </c>
      <c r="M4" s="16">
        <f t="shared" si="10"/>
        <v>0</v>
      </c>
      <c r="N4" s="16">
        <f t="shared" si="11"/>
        <v>0</v>
      </c>
      <c r="O4" s="16">
        <f t="shared" si="12"/>
        <v>0</v>
      </c>
      <c r="P4" s="16">
        <f t="shared" si="13"/>
        <v>0</v>
      </c>
      <c r="Q4" s="16">
        <f t="shared" si="14"/>
        <v>0</v>
      </c>
      <c r="R4" s="16">
        <f t="shared" si="15"/>
        <v>0</v>
      </c>
      <c r="S4" s="16">
        <f t="shared" si="16"/>
        <v>1</v>
      </c>
      <c r="T4" s="16">
        <f t="shared" si="17"/>
        <v>0</v>
      </c>
      <c r="U4" s="16">
        <f t="shared" si="18"/>
        <v>0</v>
      </c>
      <c r="V4" s="16">
        <f t="shared" si="19"/>
        <v>0</v>
      </c>
      <c r="W4" s="16">
        <f t="shared" si="20"/>
        <v>0</v>
      </c>
      <c r="X4" s="16">
        <f t="shared" si="21"/>
        <v>0</v>
      </c>
      <c r="Y4" s="16">
        <f t="shared" si="22"/>
        <v>0</v>
      </c>
      <c r="Z4" s="16">
        <f t="shared" si="23"/>
        <v>0</v>
      </c>
      <c r="AA4" s="16">
        <f t="shared" si="24"/>
        <v>0</v>
      </c>
      <c r="AB4" s="29">
        <f t="shared" si="25"/>
        <v>0</v>
      </c>
      <c r="AC4" s="16">
        <f t="shared" si="26"/>
        <v>0</v>
      </c>
      <c r="AD4" s="16">
        <f t="shared" si="27"/>
        <v>0</v>
      </c>
      <c r="AE4" s="16">
        <f t="shared" si="28"/>
        <v>0</v>
      </c>
      <c r="AF4" s="29">
        <f t="shared" si="29"/>
        <v>0</v>
      </c>
      <c r="AG4" s="16">
        <f t="shared" si="30"/>
        <v>1</v>
      </c>
      <c r="AH4" s="16">
        <f t="shared" si="31"/>
        <v>0</v>
      </c>
      <c r="AI4" s="16">
        <f t="shared" si="32"/>
        <v>0</v>
      </c>
      <c r="AJ4" s="16">
        <f t="shared" si="33"/>
        <v>0</v>
      </c>
      <c r="AK4" s="29">
        <f t="shared" si="34"/>
        <v>0</v>
      </c>
      <c r="AL4" s="16">
        <f t="shared" si="35"/>
        <v>0</v>
      </c>
      <c r="AM4" s="16">
        <f t="shared" si="36"/>
        <v>0</v>
      </c>
      <c r="AN4" s="16">
        <f t="shared" si="37"/>
        <v>0</v>
      </c>
      <c r="AO4" s="16">
        <f t="shared" si="38"/>
        <v>0</v>
      </c>
      <c r="AP4" s="17" t="s">
        <v>10</v>
      </c>
      <c r="AQ4" s="17" t="s">
        <v>10</v>
      </c>
      <c r="AR4" s="17" t="s">
        <v>10</v>
      </c>
      <c r="AS4" s="17" t="s">
        <v>10</v>
      </c>
      <c r="AT4" s="17" t="s">
        <v>10</v>
      </c>
      <c r="AU4" s="17" t="s">
        <v>6</v>
      </c>
      <c r="AV4" s="17" t="s">
        <v>6</v>
      </c>
      <c r="AW4" s="17" t="s">
        <v>12</v>
      </c>
      <c r="AX4" s="17" t="s">
        <v>12</v>
      </c>
      <c r="AY4" s="17" t="s">
        <v>5</v>
      </c>
      <c r="AZ4" s="17" t="s">
        <v>4</v>
      </c>
      <c r="BA4" s="17" t="s">
        <v>10</v>
      </c>
      <c r="BB4" s="17" t="s">
        <v>4</v>
      </c>
      <c r="BC4" s="17" t="s">
        <v>4</v>
      </c>
      <c r="BD4" s="20" t="s">
        <v>7</v>
      </c>
      <c r="BE4" s="31" t="s">
        <v>20</v>
      </c>
      <c r="BF4" s="16">
        <f t="shared" si="39"/>
        <v>1</v>
      </c>
      <c r="BG4" s="16">
        <f t="shared" si="40"/>
        <v>0</v>
      </c>
      <c r="BH4" s="16">
        <f t="shared" si="41"/>
        <v>0</v>
      </c>
      <c r="BI4" s="16">
        <f t="shared" si="42"/>
        <v>0</v>
      </c>
      <c r="BJ4" s="16">
        <f t="shared" si="43"/>
        <v>0</v>
      </c>
      <c r="BK4" s="16">
        <f t="shared" si="44"/>
        <v>0</v>
      </c>
      <c r="BL4" s="16">
        <f t="shared" si="45"/>
        <v>0</v>
      </c>
      <c r="BM4" s="16">
        <f t="shared" si="46"/>
        <v>0</v>
      </c>
      <c r="BN4" s="16">
        <f t="shared" si="47"/>
        <v>0</v>
      </c>
      <c r="BO4" s="31" t="s">
        <v>32</v>
      </c>
      <c r="BP4" s="16">
        <f t="shared" si="48"/>
        <v>1</v>
      </c>
      <c r="BQ4" s="16">
        <f t="shared" si="49"/>
        <v>0</v>
      </c>
      <c r="BR4" s="16">
        <f t="shared" si="50"/>
        <v>0</v>
      </c>
      <c r="BS4" s="16">
        <f t="shared" si="51"/>
        <v>0</v>
      </c>
      <c r="BT4" s="16">
        <f t="shared" si="52"/>
        <v>0</v>
      </c>
      <c r="BU4" s="16">
        <f t="shared" si="53"/>
        <v>0</v>
      </c>
      <c r="BV4" s="16">
        <f t="shared" si="54"/>
        <v>0</v>
      </c>
      <c r="BW4" s="16">
        <f t="shared" si="55"/>
        <v>0</v>
      </c>
      <c r="BX4" s="16">
        <f t="shared" si="56"/>
        <v>0</v>
      </c>
      <c r="BY4" s="31" t="s">
        <v>37</v>
      </c>
      <c r="BZ4" s="16">
        <f t="shared" si="57"/>
        <v>1</v>
      </c>
      <c r="CA4" s="16">
        <f t="shared" si="58"/>
        <v>0</v>
      </c>
      <c r="CB4" s="16">
        <f t="shared" si="59"/>
        <v>1</v>
      </c>
      <c r="CC4" s="16">
        <f t="shared" si="60"/>
        <v>1</v>
      </c>
      <c r="CD4" s="16">
        <f t="shared" si="61"/>
        <v>0</v>
      </c>
      <c r="CE4" s="16">
        <f t="shared" si="62"/>
        <v>0</v>
      </c>
      <c r="CF4" s="16">
        <f t="shared" si="63"/>
        <v>0</v>
      </c>
      <c r="CG4" s="16">
        <f t="shared" si="64"/>
        <v>0</v>
      </c>
      <c r="CH4" s="17" t="s">
        <v>3</v>
      </c>
      <c r="CI4" s="17" t="s">
        <v>3</v>
      </c>
      <c r="CJ4" s="17" t="s">
        <v>5</v>
      </c>
      <c r="CK4" s="17" t="s">
        <v>10</v>
      </c>
      <c r="CL4" s="17" t="s">
        <v>10</v>
      </c>
      <c r="CM4" s="17" t="s">
        <v>10</v>
      </c>
      <c r="CN4" s="17" t="s">
        <v>10</v>
      </c>
      <c r="CO4" s="17" t="s">
        <v>5</v>
      </c>
      <c r="CP4" s="17" t="s">
        <v>10</v>
      </c>
      <c r="CQ4" s="17" t="s">
        <v>3</v>
      </c>
      <c r="CR4" s="17" t="s">
        <v>10</v>
      </c>
      <c r="CS4" s="17" t="s">
        <v>11</v>
      </c>
      <c r="CT4" s="17" t="s">
        <v>11</v>
      </c>
      <c r="CU4" s="17" t="s">
        <v>10</v>
      </c>
      <c r="CV4" s="17" t="s">
        <v>10</v>
      </c>
      <c r="CW4" s="17" t="s">
        <v>10</v>
      </c>
      <c r="CX4" s="17" t="s">
        <v>10</v>
      </c>
      <c r="CY4" s="31" t="s">
        <v>47</v>
      </c>
      <c r="CZ4" s="16">
        <f t="shared" si="65"/>
        <v>1</v>
      </c>
      <c r="DA4" s="16">
        <f t="shared" si="66"/>
        <v>0</v>
      </c>
      <c r="DB4" s="16">
        <f t="shared" si="67"/>
        <v>0</v>
      </c>
      <c r="DC4" s="16">
        <f t="shared" si="68"/>
        <v>0</v>
      </c>
      <c r="DD4" s="16">
        <f t="shared" si="69"/>
        <v>0</v>
      </c>
      <c r="DE4" s="16">
        <f t="shared" si="70"/>
        <v>0</v>
      </c>
      <c r="DF4" s="16">
        <f t="shared" si="71"/>
        <v>0</v>
      </c>
      <c r="DG4" s="16">
        <f t="shared" si="72"/>
        <v>1</v>
      </c>
      <c r="DH4" s="16">
        <f t="shared" si="73"/>
        <v>0</v>
      </c>
      <c r="DI4" s="16">
        <f t="shared" si="74"/>
        <v>0</v>
      </c>
      <c r="DJ4" s="16">
        <f t="shared" si="75"/>
        <v>0</v>
      </c>
      <c r="DK4" s="16">
        <f t="shared" si="76"/>
        <v>0</v>
      </c>
      <c r="DL4" s="16">
        <f t="shared" si="77"/>
        <v>0</v>
      </c>
      <c r="DM4" s="16">
        <f t="shared" si="78"/>
        <v>0</v>
      </c>
      <c r="DN4" s="17" t="s">
        <v>6</v>
      </c>
      <c r="DO4" s="17" t="s">
        <v>6</v>
      </c>
      <c r="DP4" s="17" t="s">
        <v>6</v>
      </c>
      <c r="DQ4" s="18">
        <v>3</v>
      </c>
      <c r="DR4" s="18">
        <v>7</v>
      </c>
      <c r="DS4" s="17" t="s">
        <v>6</v>
      </c>
      <c r="DT4" s="17" t="s">
        <v>6</v>
      </c>
      <c r="DU4" s="17" t="s">
        <v>6</v>
      </c>
      <c r="DV4" s="18">
        <v>2</v>
      </c>
      <c r="DW4" s="17" t="s">
        <v>11</v>
      </c>
      <c r="DX4" s="17" t="s">
        <v>11</v>
      </c>
      <c r="DY4" s="17" t="s">
        <v>11</v>
      </c>
      <c r="DZ4" s="17" t="s">
        <v>6</v>
      </c>
      <c r="EA4" s="17" t="s">
        <v>3</v>
      </c>
      <c r="EB4" s="17" t="s">
        <v>12</v>
      </c>
      <c r="EC4" s="17" t="s">
        <v>3</v>
      </c>
      <c r="ED4" s="17" t="s">
        <v>10</v>
      </c>
      <c r="EE4" s="17" t="s">
        <v>12</v>
      </c>
      <c r="EF4" s="17" t="s">
        <v>12</v>
      </c>
      <c r="EG4" s="17" t="s">
        <v>5</v>
      </c>
      <c r="EH4" s="17" t="s">
        <v>11</v>
      </c>
      <c r="EI4" s="17" t="s">
        <v>3</v>
      </c>
      <c r="EJ4" s="17" t="s">
        <v>3</v>
      </c>
      <c r="EK4" s="17" t="s">
        <v>12</v>
      </c>
      <c r="EL4" s="17" t="s">
        <v>11</v>
      </c>
      <c r="EM4" s="17" t="s">
        <v>12</v>
      </c>
      <c r="EN4" s="17" t="s">
        <v>12</v>
      </c>
      <c r="EO4" s="17" t="s">
        <v>12</v>
      </c>
      <c r="EP4" s="17" t="s">
        <v>12</v>
      </c>
      <c r="EQ4" s="1">
        <f t="shared" si="79"/>
        <v>6</v>
      </c>
      <c r="ER4" s="1">
        <f t="shared" si="80"/>
        <v>2</v>
      </c>
      <c r="ES4" s="1">
        <f t="shared" si="81"/>
        <v>11</v>
      </c>
      <c r="ET4" s="1">
        <f t="shared" si="82"/>
        <v>11</v>
      </c>
      <c r="EU4" s="1">
        <f t="shared" si="83"/>
        <v>8</v>
      </c>
      <c r="EV4" s="17" t="s">
        <v>11</v>
      </c>
      <c r="EW4" s="17" t="s">
        <v>4</v>
      </c>
      <c r="EX4" s="17" t="s">
        <v>11</v>
      </c>
      <c r="EY4" s="17" t="s">
        <v>12</v>
      </c>
      <c r="EZ4" s="17" t="s">
        <v>11</v>
      </c>
      <c r="FA4" s="17" t="s">
        <v>12</v>
      </c>
      <c r="FB4" s="17" t="s">
        <v>5</v>
      </c>
      <c r="FC4" s="17" t="s">
        <v>12</v>
      </c>
      <c r="FD4" s="17" t="s">
        <v>3</v>
      </c>
      <c r="FE4" s="17" t="s">
        <v>6</v>
      </c>
      <c r="FF4" s="20" t="s">
        <v>25</v>
      </c>
      <c r="FG4" s="20" t="s">
        <v>18</v>
      </c>
      <c r="FH4" s="20" t="s">
        <v>14</v>
      </c>
      <c r="FI4" s="20" t="s">
        <v>48</v>
      </c>
      <c r="FJ4" s="1" t="s">
        <v>227</v>
      </c>
      <c r="FK4" s="20" t="s">
        <v>51</v>
      </c>
      <c r="FL4" s="20" t="s">
        <v>228</v>
      </c>
      <c r="FM4" s="20" t="s">
        <v>21</v>
      </c>
      <c r="FN4" s="16" t="s">
        <v>15</v>
      </c>
      <c r="FO4" s="16" t="s">
        <v>26</v>
      </c>
    </row>
    <row r="5" spans="1:171" x14ac:dyDescent="0.35">
      <c r="A5" s="17" t="s">
        <v>3</v>
      </c>
      <c r="B5" s="31" t="s">
        <v>52</v>
      </c>
      <c r="C5" s="16">
        <f t="shared" si="0"/>
        <v>1</v>
      </c>
      <c r="D5" s="16">
        <f t="shared" si="1"/>
        <v>0</v>
      </c>
      <c r="E5" s="16">
        <f t="shared" si="2"/>
        <v>1</v>
      </c>
      <c r="F5" s="16">
        <f t="shared" si="3"/>
        <v>1</v>
      </c>
      <c r="G5" s="16">
        <f t="shared" si="4"/>
        <v>0</v>
      </c>
      <c r="H5" s="16">
        <f t="shared" si="5"/>
        <v>0</v>
      </c>
      <c r="I5" s="16">
        <f t="shared" si="6"/>
        <v>1</v>
      </c>
      <c r="J5" s="16">
        <f t="shared" si="7"/>
        <v>1</v>
      </c>
      <c r="K5" s="16">
        <f t="shared" si="8"/>
        <v>1</v>
      </c>
      <c r="L5" s="16">
        <f t="shared" si="9"/>
        <v>0</v>
      </c>
      <c r="M5" s="16">
        <f t="shared" si="10"/>
        <v>0</v>
      </c>
      <c r="N5" s="16">
        <f t="shared" si="11"/>
        <v>0</v>
      </c>
      <c r="O5" s="16">
        <f t="shared" si="12"/>
        <v>1</v>
      </c>
      <c r="P5" s="16">
        <f t="shared" si="13"/>
        <v>1</v>
      </c>
      <c r="Q5" s="16">
        <f t="shared" si="14"/>
        <v>0</v>
      </c>
      <c r="R5" s="16">
        <f t="shared" si="15"/>
        <v>0</v>
      </c>
      <c r="S5" s="16">
        <f t="shared" si="16"/>
        <v>0</v>
      </c>
      <c r="T5" s="16">
        <f t="shared" si="17"/>
        <v>0</v>
      </c>
      <c r="U5" s="16">
        <f t="shared" si="18"/>
        <v>0</v>
      </c>
      <c r="V5" s="16">
        <f t="shared" si="19"/>
        <v>0</v>
      </c>
      <c r="W5" s="16">
        <f t="shared" si="20"/>
        <v>0</v>
      </c>
      <c r="X5" s="16">
        <f t="shared" si="21"/>
        <v>0</v>
      </c>
      <c r="Y5" s="16">
        <f t="shared" si="22"/>
        <v>0</v>
      </c>
      <c r="Z5" s="16">
        <f t="shared" si="23"/>
        <v>0</v>
      </c>
      <c r="AA5" s="16">
        <f t="shared" si="24"/>
        <v>1</v>
      </c>
      <c r="AB5" s="29">
        <f t="shared" si="25"/>
        <v>0</v>
      </c>
      <c r="AC5" s="16">
        <f t="shared" si="26"/>
        <v>0</v>
      </c>
      <c r="AD5" s="16">
        <f t="shared" si="27"/>
        <v>1</v>
      </c>
      <c r="AE5" s="16">
        <f t="shared" si="28"/>
        <v>0</v>
      </c>
      <c r="AF5" s="29">
        <f t="shared" si="29"/>
        <v>0</v>
      </c>
      <c r="AG5" s="16">
        <f t="shared" si="30"/>
        <v>0</v>
      </c>
      <c r="AH5" s="16">
        <f t="shared" si="31"/>
        <v>0</v>
      </c>
      <c r="AI5" s="16">
        <f t="shared" si="32"/>
        <v>0</v>
      </c>
      <c r="AJ5" s="16">
        <f t="shared" si="33"/>
        <v>0</v>
      </c>
      <c r="AK5" s="29">
        <f t="shared" si="34"/>
        <v>0</v>
      </c>
      <c r="AL5" s="16">
        <f t="shared" si="35"/>
        <v>0</v>
      </c>
      <c r="AM5" s="16">
        <f t="shared" si="36"/>
        <v>0</v>
      </c>
      <c r="AN5" s="16">
        <f t="shared" si="37"/>
        <v>0</v>
      </c>
      <c r="AO5" s="16">
        <f t="shared" si="38"/>
        <v>0</v>
      </c>
      <c r="AP5" s="17" t="s">
        <v>4</v>
      </c>
      <c r="AQ5" s="17" t="s">
        <v>5</v>
      </c>
      <c r="AR5" s="17" t="s">
        <v>4</v>
      </c>
      <c r="AS5" s="17" t="s">
        <v>6</v>
      </c>
      <c r="AT5" s="17" t="s">
        <v>11</v>
      </c>
      <c r="AU5" s="17" t="s">
        <v>3</v>
      </c>
      <c r="AV5" s="17" t="s">
        <v>5</v>
      </c>
      <c r="AW5" s="17" t="s">
        <v>5</v>
      </c>
      <c r="AX5" s="17" t="s">
        <v>6</v>
      </c>
      <c r="AY5" s="17" t="s">
        <v>10</v>
      </c>
      <c r="AZ5" s="17" t="s">
        <v>3</v>
      </c>
      <c r="BA5" s="17" t="s">
        <v>3</v>
      </c>
      <c r="BB5" s="17" t="s">
        <v>5</v>
      </c>
      <c r="BC5" s="17" t="s">
        <v>6</v>
      </c>
      <c r="BD5" s="20" t="s">
        <v>31</v>
      </c>
      <c r="BE5" s="31"/>
      <c r="BF5" s="16">
        <f t="shared" si="39"/>
        <v>0</v>
      </c>
      <c r="BG5" s="16">
        <f t="shared" si="40"/>
        <v>0</v>
      </c>
      <c r="BH5" s="16">
        <f t="shared" si="41"/>
        <v>0</v>
      </c>
      <c r="BI5" s="16">
        <f t="shared" si="42"/>
        <v>0</v>
      </c>
      <c r="BJ5" s="16">
        <f t="shared" si="43"/>
        <v>0</v>
      </c>
      <c r="BK5" s="16">
        <f t="shared" si="44"/>
        <v>0</v>
      </c>
      <c r="BL5" s="16">
        <f t="shared" si="45"/>
        <v>0</v>
      </c>
      <c r="BM5" s="16">
        <f t="shared" si="46"/>
        <v>0</v>
      </c>
      <c r="BN5" s="16">
        <f t="shared" si="47"/>
        <v>0</v>
      </c>
      <c r="BO5" s="31" t="s">
        <v>32</v>
      </c>
      <c r="BP5" s="16">
        <f t="shared" si="48"/>
        <v>1</v>
      </c>
      <c r="BQ5" s="16">
        <f t="shared" si="49"/>
        <v>0</v>
      </c>
      <c r="BR5" s="16">
        <f t="shared" si="50"/>
        <v>0</v>
      </c>
      <c r="BS5" s="16">
        <f t="shared" si="51"/>
        <v>0</v>
      </c>
      <c r="BT5" s="16">
        <f t="shared" si="52"/>
        <v>0</v>
      </c>
      <c r="BU5" s="16">
        <f t="shared" si="53"/>
        <v>0</v>
      </c>
      <c r="BV5" s="16">
        <f t="shared" si="54"/>
        <v>0</v>
      </c>
      <c r="BW5" s="16">
        <f t="shared" si="55"/>
        <v>0</v>
      </c>
      <c r="BX5" s="16">
        <f t="shared" si="56"/>
        <v>0</v>
      </c>
      <c r="BY5" s="31" t="s">
        <v>53</v>
      </c>
      <c r="BZ5" s="16">
        <f t="shared" si="57"/>
        <v>1</v>
      </c>
      <c r="CA5" s="16">
        <f t="shared" si="58"/>
        <v>0</v>
      </c>
      <c r="CB5" s="16">
        <f t="shared" si="59"/>
        <v>1</v>
      </c>
      <c r="CC5" s="16">
        <f t="shared" si="60"/>
        <v>0</v>
      </c>
      <c r="CD5" s="16">
        <f t="shared" si="61"/>
        <v>0</v>
      </c>
      <c r="CE5" s="16">
        <f t="shared" si="62"/>
        <v>0</v>
      </c>
      <c r="CF5" s="16">
        <f t="shared" si="63"/>
        <v>0</v>
      </c>
      <c r="CG5" s="16">
        <f t="shared" si="64"/>
        <v>0</v>
      </c>
      <c r="CH5" s="17" t="s">
        <v>11</v>
      </c>
      <c r="CI5" s="17" t="s">
        <v>11</v>
      </c>
      <c r="CJ5" s="17" t="s">
        <v>11</v>
      </c>
      <c r="CK5" s="17" t="s">
        <v>5</v>
      </c>
      <c r="CL5" s="17" t="s">
        <v>5</v>
      </c>
      <c r="CM5" s="17" t="s">
        <v>11</v>
      </c>
      <c r="CN5" s="17" t="s">
        <v>10</v>
      </c>
      <c r="CO5" s="17" t="s">
        <v>6</v>
      </c>
      <c r="CP5" s="17" t="s">
        <v>5</v>
      </c>
      <c r="CQ5" s="17" t="s">
        <v>4</v>
      </c>
      <c r="CR5" s="17" t="s">
        <v>4</v>
      </c>
      <c r="CS5" s="17" t="s">
        <v>5</v>
      </c>
      <c r="CT5" s="17" t="s">
        <v>5</v>
      </c>
      <c r="CU5" s="17" t="s">
        <v>3</v>
      </c>
      <c r="CV5" s="17" t="s">
        <v>3</v>
      </c>
      <c r="CW5" s="17" t="s">
        <v>5</v>
      </c>
      <c r="CX5" s="17" t="s">
        <v>6</v>
      </c>
      <c r="CY5" s="31" t="s">
        <v>49</v>
      </c>
      <c r="CZ5" s="16">
        <f t="shared" si="65"/>
        <v>0</v>
      </c>
      <c r="DA5" s="16">
        <f t="shared" si="66"/>
        <v>0</v>
      </c>
      <c r="DB5" s="16">
        <f t="shared" si="67"/>
        <v>1</v>
      </c>
      <c r="DC5" s="16">
        <f t="shared" si="68"/>
        <v>1</v>
      </c>
      <c r="DD5" s="16">
        <f t="shared" si="69"/>
        <v>1</v>
      </c>
      <c r="DE5" s="16">
        <f t="shared" si="70"/>
        <v>1</v>
      </c>
      <c r="DF5" s="16">
        <f t="shared" si="71"/>
        <v>1</v>
      </c>
      <c r="DG5" s="16">
        <f t="shared" si="72"/>
        <v>0</v>
      </c>
      <c r="DH5" s="16">
        <f t="shared" si="73"/>
        <v>1</v>
      </c>
      <c r="DI5" s="16">
        <f t="shared" si="74"/>
        <v>1</v>
      </c>
      <c r="DJ5" s="16">
        <f t="shared" si="75"/>
        <v>0</v>
      </c>
      <c r="DK5" s="16">
        <f t="shared" si="76"/>
        <v>0</v>
      </c>
      <c r="DL5" s="16">
        <f t="shared" si="77"/>
        <v>0</v>
      </c>
      <c r="DM5" s="16">
        <f t="shared" si="78"/>
        <v>0</v>
      </c>
      <c r="DN5" s="17" t="s">
        <v>10</v>
      </c>
      <c r="DO5" s="17" t="s">
        <v>3</v>
      </c>
      <c r="DP5" s="17" t="s">
        <v>6</v>
      </c>
      <c r="DQ5" s="18">
        <v>4</v>
      </c>
      <c r="DR5" s="18">
        <v>4</v>
      </c>
      <c r="DS5" s="17" t="s">
        <v>3</v>
      </c>
      <c r="DT5" s="17" t="s">
        <v>3</v>
      </c>
      <c r="DU5" s="17" t="s">
        <v>3</v>
      </c>
      <c r="DV5" s="18">
        <v>5</v>
      </c>
      <c r="DW5" s="17" t="s">
        <v>11</v>
      </c>
      <c r="DX5" s="17" t="s">
        <v>10</v>
      </c>
      <c r="DY5" s="17" t="s">
        <v>11</v>
      </c>
      <c r="DZ5" s="17" t="s">
        <v>6</v>
      </c>
      <c r="EA5" s="17" t="s">
        <v>10</v>
      </c>
      <c r="EB5" s="17" t="s">
        <v>5</v>
      </c>
      <c r="EC5" s="17" t="s">
        <v>5</v>
      </c>
      <c r="ED5" s="17" t="s">
        <v>10</v>
      </c>
      <c r="EE5" s="17" t="s">
        <v>6</v>
      </c>
      <c r="EF5" s="17" t="s">
        <v>6</v>
      </c>
      <c r="EG5" s="17" t="s">
        <v>6</v>
      </c>
      <c r="EH5" s="17" t="s">
        <v>10</v>
      </c>
      <c r="EI5" s="17" t="s">
        <v>10</v>
      </c>
      <c r="EJ5" s="17" t="s">
        <v>12</v>
      </c>
      <c r="EK5" s="17" t="s">
        <v>4</v>
      </c>
      <c r="EL5" s="17" t="s">
        <v>4</v>
      </c>
      <c r="EM5" s="17" t="s">
        <v>12</v>
      </c>
      <c r="EN5" s="17" t="s">
        <v>12</v>
      </c>
      <c r="EO5" s="17" t="s">
        <v>12</v>
      </c>
      <c r="EP5" s="17" t="s">
        <v>5</v>
      </c>
      <c r="EQ5" s="1">
        <f t="shared" si="79"/>
        <v>7</v>
      </c>
      <c r="ER5" s="1">
        <f t="shared" si="80"/>
        <v>3</v>
      </c>
      <c r="ES5" s="1">
        <f t="shared" si="81"/>
        <v>13</v>
      </c>
      <c r="ET5" s="1">
        <f t="shared" si="82"/>
        <v>8</v>
      </c>
      <c r="EU5" s="1">
        <f t="shared" si="83"/>
        <v>6</v>
      </c>
      <c r="EV5" s="17" t="s">
        <v>4</v>
      </c>
      <c r="EW5" s="17" t="s">
        <v>4</v>
      </c>
      <c r="EX5" s="17" t="s">
        <v>5</v>
      </c>
      <c r="EY5" s="17" t="s">
        <v>4</v>
      </c>
      <c r="EZ5" s="17" t="s">
        <v>5</v>
      </c>
      <c r="FA5" s="17" t="s">
        <v>5</v>
      </c>
      <c r="FB5" s="17" t="s">
        <v>10</v>
      </c>
      <c r="FC5" s="17" t="s">
        <v>4</v>
      </c>
      <c r="FD5" s="17" t="s">
        <v>5</v>
      </c>
      <c r="FE5" s="17" t="s">
        <v>10</v>
      </c>
      <c r="FF5" s="20" t="s">
        <v>25</v>
      </c>
      <c r="FG5" s="20" t="s">
        <v>13</v>
      </c>
      <c r="FH5" s="20" t="s">
        <v>14</v>
      </c>
      <c r="FI5" s="20" t="s">
        <v>48</v>
      </c>
      <c r="FJ5" s="1" t="s">
        <v>227</v>
      </c>
      <c r="FK5" s="20" t="s">
        <v>51</v>
      </c>
      <c r="FL5" s="20" t="s">
        <v>228</v>
      </c>
      <c r="FM5" s="20" t="s">
        <v>21</v>
      </c>
      <c r="FN5" s="16" t="s">
        <v>15</v>
      </c>
      <c r="FO5" s="16" t="s">
        <v>26</v>
      </c>
    </row>
    <row r="6" spans="1:171" x14ac:dyDescent="0.35">
      <c r="A6" s="17" t="s">
        <v>4</v>
      </c>
      <c r="B6" s="31" t="s">
        <v>54</v>
      </c>
      <c r="C6" s="16">
        <f t="shared" si="0"/>
        <v>1</v>
      </c>
      <c r="D6" s="16">
        <f t="shared" si="1"/>
        <v>0</v>
      </c>
      <c r="E6" s="16">
        <f t="shared" si="2"/>
        <v>1</v>
      </c>
      <c r="F6" s="16">
        <f t="shared" si="3"/>
        <v>1</v>
      </c>
      <c r="G6" s="16">
        <f t="shared" si="4"/>
        <v>1</v>
      </c>
      <c r="H6" s="16">
        <f t="shared" si="5"/>
        <v>1</v>
      </c>
      <c r="I6" s="16">
        <f t="shared" si="6"/>
        <v>1</v>
      </c>
      <c r="J6" s="16">
        <f t="shared" si="7"/>
        <v>1</v>
      </c>
      <c r="K6" s="16">
        <f t="shared" si="8"/>
        <v>0</v>
      </c>
      <c r="L6" s="16">
        <f t="shared" si="9"/>
        <v>0</v>
      </c>
      <c r="M6" s="16">
        <f t="shared" si="10"/>
        <v>1</v>
      </c>
      <c r="N6" s="16">
        <f t="shared" si="11"/>
        <v>0</v>
      </c>
      <c r="O6" s="16">
        <f t="shared" si="12"/>
        <v>1</v>
      </c>
      <c r="P6" s="16">
        <f t="shared" si="13"/>
        <v>0</v>
      </c>
      <c r="Q6" s="16">
        <f t="shared" si="14"/>
        <v>1</v>
      </c>
      <c r="R6" s="16">
        <f t="shared" si="15"/>
        <v>0</v>
      </c>
      <c r="S6" s="16">
        <f t="shared" si="16"/>
        <v>0</v>
      </c>
      <c r="T6" s="16">
        <f t="shared" si="17"/>
        <v>0</v>
      </c>
      <c r="U6" s="16">
        <f t="shared" si="18"/>
        <v>0</v>
      </c>
      <c r="V6" s="16">
        <f t="shared" si="19"/>
        <v>1</v>
      </c>
      <c r="W6" s="16">
        <f t="shared" si="20"/>
        <v>0</v>
      </c>
      <c r="X6" s="16">
        <f t="shared" si="21"/>
        <v>0</v>
      </c>
      <c r="Y6" s="16">
        <f t="shared" si="22"/>
        <v>1</v>
      </c>
      <c r="Z6" s="16">
        <f t="shared" si="23"/>
        <v>1</v>
      </c>
      <c r="AA6" s="16">
        <f t="shared" si="24"/>
        <v>0</v>
      </c>
      <c r="AB6" s="29">
        <f t="shared" si="25"/>
        <v>0</v>
      </c>
      <c r="AC6" s="16">
        <f t="shared" si="26"/>
        <v>0</v>
      </c>
      <c r="AD6" s="16">
        <f t="shared" si="27"/>
        <v>0</v>
      </c>
      <c r="AE6" s="16">
        <f t="shared" si="28"/>
        <v>1</v>
      </c>
      <c r="AF6" s="29">
        <f t="shared" si="29"/>
        <v>0</v>
      </c>
      <c r="AG6" s="16">
        <f t="shared" si="30"/>
        <v>1</v>
      </c>
      <c r="AH6" s="16">
        <f t="shared" si="31"/>
        <v>0</v>
      </c>
      <c r="AI6" s="16">
        <f t="shared" si="32"/>
        <v>0</v>
      </c>
      <c r="AJ6" s="16">
        <f t="shared" si="33"/>
        <v>0</v>
      </c>
      <c r="AK6" s="29">
        <f t="shared" si="34"/>
        <v>0</v>
      </c>
      <c r="AL6" s="16">
        <f t="shared" si="35"/>
        <v>0</v>
      </c>
      <c r="AM6" s="16">
        <f t="shared" si="36"/>
        <v>0</v>
      </c>
      <c r="AN6" s="16">
        <f t="shared" si="37"/>
        <v>1</v>
      </c>
      <c r="AO6" s="16">
        <f t="shared" si="38"/>
        <v>1</v>
      </c>
      <c r="AP6" s="17" t="s">
        <v>10</v>
      </c>
      <c r="AQ6" s="17" t="s">
        <v>4</v>
      </c>
      <c r="AR6" s="17" t="s">
        <v>4</v>
      </c>
      <c r="AS6" s="17" t="s">
        <v>4</v>
      </c>
      <c r="AT6" s="17" t="s">
        <v>10</v>
      </c>
      <c r="AU6" s="17" t="s">
        <v>5</v>
      </c>
      <c r="AV6" s="17" t="s">
        <v>3</v>
      </c>
      <c r="AW6" s="17" t="s">
        <v>5</v>
      </c>
      <c r="AX6" s="17" t="s">
        <v>6</v>
      </c>
      <c r="AY6" s="17" t="s">
        <v>11</v>
      </c>
      <c r="AZ6" s="17" t="s">
        <v>3</v>
      </c>
      <c r="BA6" s="17" t="s">
        <v>5</v>
      </c>
      <c r="BB6" s="17" t="s">
        <v>5</v>
      </c>
      <c r="BC6" s="17" t="s">
        <v>6</v>
      </c>
      <c r="BD6" s="20" t="s">
        <v>31</v>
      </c>
      <c r="BE6" s="31" t="s">
        <v>45</v>
      </c>
      <c r="BF6" s="16">
        <f t="shared" si="39"/>
        <v>0</v>
      </c>
      <c r="BG6" s="16">
        <f t="shared" si="40"/>
        <v>0</v>
      </c>
      <c r="BH6" s="16">
        <f t="shared" si="41"/>
        <v>1</v>
      </c>
      <c r="BI6" s="16">
        <f t="shared" si="42"/>
        <v>0</v>
      </c>
      <c r="BJ6" s="16">
        <f t="shared" si="43"/>
        <v>0</v>
      </c>
      <c r="BK6" s="16">
        <f t="shared" si="44"/>
        <v>0</v>
      </c>
      <c r="BL6" s="16">
        <f t="shared" si="45"/>
        <v>0</v>
      </c>
      <c r="BM6" s="16">
        <f t="shared" si="46"/>
        <v>0</v>
      </c>
      <c r="BN6" s="16">
        <f t="shared" si="47"/>
        <v>0</v>
      </c>
      <c r="BO6" s="31" t="s">
        <v>55</v>
      </c>
      <c r="BP6" s="16">
        <f t="shared" si="48"/>
        <v>1</v>
      </c>
      <c r="BQ6" s="16">
        <f t="shared" si="49"/>
        <v>0</v>
      </c>
      <c r="BR6" s="16">
        <f t="shared" si="50"/>
        <v>1</v>
      </c>
      <c r="BS6" s="16">
        <f t="shared" si="51"/>
        <v>1</v>
      </c>
      <c r="BT6" s="16">
        <f t="shared" si="52"/>
        <v>1</v>
      </c>
      <c r="BU6" s="16">
        <f t="shared" si="53"/>
        <v>0</v>
      </c>
      <c r="BV6" s="16">
        <f t="shared" si="54"/>
        <v>0</v>
      </c>
      <c r="BW6" s="16">
        <f t="shared" si="55"/>
        <v>0</v>
      </c>
      <c r="BX6" s="16">
        <f t="shared" si="56"/>
        <v>0</v>
      </c>
      <c r="BY6" s="31" t="s">
        <v>43</v>
      </c>
      <c r="BZ6" s="16">
        <f t="shared" si="57"/>
        <v>1</v>
      </c>
      <c r="CA6" s="16">
        <f t="shared" si="58"/>
        <v>0</v>
      </c>
      <c r="CB6" s="16">
        <f t="shared" si="59"/>
        <v>1</v>
      </c>
      <c r="CC6" s="16">
        <f t="shared" si="60"/>
        <v>0</v>
      </c>
      <c r="CD6" s="16">
        <f t="shared" si="61"/>
        <v>0</v>
      </c>
      <c r="CE6" s="16">
        <f t="shared" si="62"/>
        <v>0</v>
      </c>
      <c r="CF6" s="16">
        <f t="shared" si="63"/>
        <v>1</v>
      </c>
      <c r="CG6" s="16">
        <f t="shared" si="64"/>
        <v>0</v>
      </c>
      <c r="CH6" s="17" t="s">
        <v>5</v>
      </c>
      <c r="CI6" s="17" t="s">
        <v>5</v>
      </c>
      <c r="CJ6" s="17" t="s">
        <v>10</v>
      </c>
      <c r="CK6" s="17" t="s">
        <v>10</v>
      </c>
      <c r="CL6" s="17" t="s">
        <v>5</v>
      </c>
      <c r="CM6" s="17" t="s">
        <v>11</v>
      </c>
      <c r="CN6" s="17" t="s">
        <v>10</v>
      </c>
      <c r="CO6" s="17" t="s">
        <v>3</v>
      </c>
      <c r="CP6" s="17" t="s">
        <v>5</v>
      </c>
      <c r="CQ6" s="17" t="s">
        <v>11</v>
      </c>
      <c r="CR6" s="17" t="s">
        <v>5</v>
      </c>
      <c r="CS6" s="17" t="s">
        <v>10</v>
      </c>
      <c r="CT6" s="17" t="s">
        <v>10</v>
      </c>
      <c r="CU6" s="17" t="s">
        <v>3</v>
      </c>
      <c r="CV6" s="17" t="s">
        <v>5</v>
      </c>
      <c r="CW6" s="17" t="s">
        <v>3</v>
      </c>
      <c r="CX6" s="17" t="s">
        <v>5</v>
      </c>
      <c r="CY6" s="31" t="s">
        <v>56</v>
      </c>
      <c r="CZ6" s="16">
        <f t="shared" si="65"/>
        <v>1</v>
      </c>
      <c r="DA6" s="16">
        <f t="shared" si="66"/>
        <v>1</v>
      </c>
      <c r="DB6" s="16">
        <f t="shared" si="67"/>
        <v>0</v>
      </c>
      <c r="DC6" s="16">
        <f t="shared" si="68"/>
        <v>0</v>
      </c>
      <c r="DD6" s="16">
        <f t="shared" si="69"/>
        <v>0</v>
      </c>
      <c r="DE6" s="16">
        <f t="shared" si="70"/>
        <v>0</v>
      </c>
      <c r="DF6" s="16">
        <f t="shared" si="71"/>
        <v>1</v>
      </c>
      <c r="DG6" s="16">
        <f t="shared" si="72"/>
        <v>0</v>
      </c>
      <c r="DH6" s="16">
        <f t="shared" si="73"/>
        <v>0</v>
      </c>
      <c r="DI6" s="16">
        <f t="shared" si="74"/>
        <v>0</v>
      </c>
      <c r="DJ6" s="16">
        <f t="shared" si="75"/>
        <v>0</v>
      </c>
      <c r="DK6" s="16">
        <f t="shared" si="76"/>
        <v>0</v>
      </c>
      <c r="DL6" s="16">
        <f t="shared" si="77"/>
        <v>0</v>
      </c>
      <c r="DM6" s="16">
        <f t="shared" si="78"/>
        <v>1</v>
      </c>
      <c r="DN6" s="17" t="s">
        <v>10</v>
      </c>
      <c r="DO6" s="17" t="s">
        <v>4</v>
      </c>
      <c r="DP6" s="17" t="s">
        <v>6</v>
      </c>
      <c r="DQ6" s="18">
        <v>2</v>
      </c>
      <c r="DR6" s="18">
        <v>1</v>
      </c>
      <c r="DS6" s="17" t="s">
        <v>10</v>
      </c>
      <c r="DT6" s="17" t="s">
        <v>4</v>
      </c>
      <c r="DU6" s="17" t="s">
        <v>5</v>
      </c>
      <c r="DV6" s="18">
        <v>5</v>
      </c>
      <c r="DW6" s="17" t="s">
        <v>11</v>
      </c>
      <c r="DX6" s="17" t="s">
        <v>11</v>
      </c>
      <c r="DY6" s="17" t="s">
        <v>10</v>
      </c>
      <c r="DZ6" s="17" t="s">
        <v>3</v>
      </c>
      <c r="EA6" s="17" t="s">
        <v>11</v>
      </c>
      <c r="EB6" s="17" t="s">
        <v>5</v>
      </c>
      <c r="EC6" s="17" t="s">
        <v>5</v>
      </c>
      <c r="ED6" s="17" t="s">
        <v>11</v>
      </c>
      <c r="EE6" s="17" t="s">
        <v>12</v>
      </c>
      <c r="EF6" s="17" t="s">
        <v>3</v>
      </c>
      <c r="EG6" s="17" t="s">
        <v>10</v>
      </c>
      <c r="EH6" s="17" t="s">
        <v>10</v>
      </c>
      <c r="EI6" s="17" t="s">
        <v>11</v>
      </c>
      <c r="EJ6" s="17" t="s">
        <v>4</v>
      </c>
      <c r="EK6" s="17" t="s">
        <v>12</v>
      </c>
      <c r="EL6" s="17" t="s">
        <v>11</v>
      </c>
      <c r="EM6" s="17" t="s">
        <v>5</v>
      </c>
      <c r="EN6" s="17" t="s">
        <v>6</v>
      </c>
      <c r="EO6" s="17" t="s">
        <v>12</v>
      </c>
      <c r="EP6" s="17" t="s">
        <v>12</v>
      </c>
      <c r="EQ6" s="1">
        <f t="shared" si="79"/>
        <v>7</v>
      </c>
      <c r="ER6" s="1">
        <f t="shared" si="80"/>
        <v>7</v>
      </c>
      <c r="ES6" s="1">
        <f t="shared" si="81"/>
        <v>13</v>
      </c>
      <c r="ET6" s="1">
        <f t="shared" si="82"/>
        <v>10</v>
      </c>
      <c r="EU6" s="1">
        <f t="shared" si="83"/>
        <v>8</v>
      </c>
      <c r="EV6" s="17" t="s">
        <v>11</v>
      </c>
      <c r="EW6" s="17" t="s">
        <v>3</v>
      </c>
      <c r="EX6" s="17" t="s">
        <v>4</v>
      </c>
      <c r="EY6" s="17" t="s">
        <v>3</v>
      </c>
      <c r="EZ6" s="17" t="s">
        <v>10</v>
      </c>
      <c r="FA6" s="17" t="s">
        <v>6</v>
      </c>
      <c r="FB6" s="17" t="s">
        <v>3</v>
      </c>
      <c r="FC6" s="17" t="s">
        <v>5</v>
      </c>
      <c r="FD6" s="17" t="s">
        <v>4</v>
      </c>
      <c r="FE6" s="17" t="s">
        <v>4</v>
      </c>
      <c r="FF6" s="20" t="s">
        <v>57</v>
      </c>
      <c r="FG6" s="20" t="s">
        <v>18</v>
      </c>
      <c r="FH6" s="20" t="s">
        <v>14</v>
      </c>
      <c r="FI6" s="20" t="s">
        <v>48</v>
      </c>
      <c r="FJ6" s="1" t="s">
        <v>227</v>
      </c>
      <c r="FK6" s="20" t="s">
        <v>51</v>
      </c>
      <c r="FL6" s="20" t="s">
        <v>228</v>
      </c>
      <c r="FM6" s="20" t="s">
        <v>21</v>
      </c>
      <c r="FN6" s="16" t="s">
        <v>15</v>
      </c>
      <c r="FO6" s="16" t="s">
        <v>26</v>
      </c>
    </row>
    <row r="7" spans="1:171" x14ac:dyDescent="0.35">
      <c r="A7" s="17" t="s">
        <v>10</v>
      </c>
      <c r="B7" s="31" t="s">
        <v>58</v>
      </c>
      <c r="C7" s="16">
        <f t="shared" si="0"/>
        <v>1</v>
      </c>
      <c r="D7" s="16">
        <f t="shared" si="1"/>
        <v>1</v>
      </c>
      <c r="E7" s="16">
        <f t="shared" si="2"/>
        <v>1</v>
      </c>
      <c r="F7" s="16">
        <f t="shared" si="3"/>
        <v>1</v>
      </c>
      <c r="G7" s="16">
        <f t="shared" si="4"/>
        <v>0</v>
      </c>
      <c r="H7" s="16">
        <f t="shared" si="5"/>
        <v>0</v>
      </c>
      <c r="I7" s="16">
        <f t="shared" si="6"/>
        <v>1</v>
      </c>
      <c r="J7" s="16">
        <f t="shared" si="7"/>
        <v>1</v>
      </c>
      <c r="K7" s="16">
        <f t="shared" si="8"/>
        <v>1</v>
      </c>
      <c r="L7" s="16">
        <f t="shared" si="9"/>
        <v>1</v>
      </c>
      <c r="M7" s="16">
        <f t="shared" si="10"/>
        <v>0</v>
      </c>
      <c r="N7" s="16">
        <f t="shared" si="11"/>
        <v>0</v>
      </c>
      <c r="O7" s="16">
        <f t="shared" si="12"/>
        <v>0</v>
      </c>
      <c r="P7" s="16">
        <f t="shared" si="13"/>
        <v>1</v>
      </c>
      <c r="Q7" s="16">
        <f t="shared" si="14"/>
        <v>0</v>
      </c>
      <c r="R7" s="16">
        <f t="shared" si="15"/>
        <v>1</v>
      </c>
      <c r="S7" s="16">
        <f t="shared" si="16"/>
        <v>1</v>
      </c>
      <c r="T7" s="16">
        <f t="shared" si="17"/>
        <v>0</v>
      </c>
      <c r="U7" s="16">
        <f t="shared" si="18"/>
        <v>0</v>
      </c>
      <c r="V7" s="16">
        <f t="shared" si="19"/>
        <v>0</v>
      </c>
      <c r="W7" s="16">
        <f t="shared" si="20"/>
        <v>1</v>
      </c>
      <c r="X7" s="16">
        <f t="shared" si="21"/>
        <v>0</v>
      </c>
      <c r="Y7" s="16">
        <f t="shared" si="22"/>
        <v>0</v>
      </c>
      <c r="Z7" s="16">
        <f t="shared" si="23"/>
        <v>0</v>
      </c>
      <c r="AA7" s="16">
        <f t="shared" si="24"/>
        <v>0</v>
      </c>
      <c r="AB7" s="29">
        <f t="shared" si="25"/>
        <v>1</v>
      </c>
      <c r="AC7" s="16">
        <f t="shared" si="26"/>
        <v>0</v>
      </c>
      <c r="AD7" s="16">
        <f t="shared" si="27"/>
        <v>1</v>
      </c>
      <c r="AE7" s="16">
        <f t="shared" si="28"/>
        <v>1</v>
      </c>
      <c r="AF7" s="29">
        <f t="shared" si="29"/>
        <v>0</v>
      </c>
      <c r="AG7" s="16">
        <f t="shared" si="30"/>
        <v>0</v>
      </c>
      <c r="AH7" s="16">
        <f t="shared" si="31"/>
        <v>0</v>
      </c>
      <c r="AI7" s="16">
        <f t="shared" si="32"/>
        <v>0</v>
      </c>
      <c r="AJ7" s="16">
        <f t="shared" si="33"/>
        <v>0</v>
      </c>
      <c r="AK7" s="29">
        <f t="shared" si="34"/>
        <v>0</v>
      </c>
      <c r="AL7" s="16">
        <f t="shared" si="35"/>
        <v>0</v>
      </c>
      <c r="AM7" s="16">
        <f t="shared" si="36"/>
        <v>0</v>
      </c>
      <c r="AN7" s="16">
        <f t="shared" si="37"/>
        <v>1</v>
      </c>
      <c r="AO7" s="16">
        <f t="shared" si="38"/>
        <v>0</v>
      </c>
      <c r="AP7" s="17" t="s">
        <v>5</v>
      </c>
      <c r="AQ7" s="17" t="s">
        <v>10</v>
      </c>
      <c r="AR7" s="17" t="s">
        <v>10</v>
      </c>
      <c r="AS7" s="17" t="s">
        <v>3</v>
      </c>
      <c r="AT7" s="17" t="s">
        <v>11</v>
      </c>
      <c r="AU7" s="17" t="s">
        <v>10</v>
      </c>
      <c r="AV7" s="17" t="s">
        <v>5</v>
      </c>
      <c r="AW7" s="17" t="s">
        <v>5</v>
      </c>
      <c r="AX7" s="17" t="s">
        <v>5</v>
      </c>
      <c r="AY7" s="17" t="s">
        <v>10</v>
      </c>
      <c r="AZ7" s="17" t="s">
        <v>10</v>
      </c>
      <c r="BA7" s="17" t="s">
        <v>5</v>
      </c>
      <c r="BB7" s="17" t="s">
        <v>10</v>
      </c>
      <c r="BC7" s="17" t="s">
        <v>5</v>
      </c>
      <c r="BD7" s="20" t="s">
        <v>31</v>
      </c>
      <c r="BE7" s="31" t="s">
        <v>20</v>
      </c>
      <c r="BF7" s="16">
        <f t="shared" si="39"/>
        <v>1</v>
      </c>
      <c r="BG7" s="16">
        <f t="shared" si="40"/>
        <v>0</v>
      </c>
      <c r="BH7" s="16">
        <f t="shared" si="41"/>
        <v>0</v>
      </c>
      <c r="BI7" s="16">
        <f t="shared" si="42"/>
        <v>0</v>
      </c>
      <c r="BJ7" s="16">
        <f t="shared" si="43"/>
        <v>0</v>
      </c>
      <c r="BK7" s="16">
        <f t="shared" si="44"/>
        <v>0</v>
      </c>
      <c r="BL7" s="16">
        <f t="shared" si="45"/>
        <v>0</v>
      </c>
      <c r="BM7" s="16">
        <f t="shared" si="46"/>
        <v>0</v>
      </c>
      <c r="BN7" s="16">
        <f t="shared" si="47"/>
        <v>0</v>
      </c>
      <c r="BO7" s="31" t="s">
        <v>23</v>
      </c>
      <c r="BP7" s="16">
        <f t="shared" si="48"/>
        <v>1</v>
      </c>
      <c r="BQ7" s="16">
        <f t="shared" si="49"/>
        <v>1</v>
      </c>
      <c r="BR7" s="16">
        <f t="shared" si="50"/>
        <v>0</v>
      </c>
      <c r="BS7" s="16">
        <f t="shared" si="51"/>
        <v>0</v>
      </c>
      <c r="BT7" s="16">
        <f t="shared" si="52"/>
        <v>0</v>
      </c>
      <c r="BU7" s="16">
        <f t="shared" si="53"/>
        <v>0</v>
      </c>
      <c r="BV7" s="16">
        <f t="shared" si="54"/>
        <v>0</v>
      </c>
      <c r="BW7" s="16">
        <f t="shared" si="55"/>
        <v>0</v>
      </c>
      <c r="BX7" s="16">
        <f t="shared" si="56"/>
        <v>0</v>
      </c>
      <c r="BY7" s="31" t="s">
        <v>24</v>
      </c>
      <c r="BZ7" s="16">
        <f t="shared" si="57"/>
        <v>1</v>
      </c>
      <c r="CA7" s="16">
        <f t="shared" si="58"/>
        <v>0</v>
      </c>
      <c r="CB7" s="16">
        <f t="shared" si="59"/>
        <v>1</v>
      </c>
      <c r="CC7" s="16">
        <f t="shared" si="60"/>
        <v>0</v>
      </c>
      <c r="CD7" s="16">
        <f t="shared" si="61"/>
        <v>0</v>
      </c>
      <c r="CE7" s="16">
        <f t="shared" si="62"/>
        <v>0</v>
      </c>
      <c r="CF7" s="16">
        <f t="shared" si="63"/>
        <v>0</v>
      </c>
      <c r="CG7" s="16">
        <f t="shared" si="64"/>
        <v>0</v>
      </c>
      <c r="CH7" s="17" t="s">
        <v>10</v>
      </c>
      <c r="CI7" s="17" t="s">
        <v>5</v>
      </c>
      <c r="CJ7" s="17" t="s">
        <v>5</v>
      </c>
      <c r="CK7" s="17" t="s">
        <v>5</v>
      </c>
      <c r="CL7" s="17" t="s">
        <v>10</v>
      </c>
      <c r="CM7" s="17" t="s">
        <v>10</v>
      </c>
      <c r="CN7" s="17" t="s">
        <v>10</v>
      </c>
      <c r="CO7" s="17" t="s">
        <v>5</v>
      </c>
      <c r="CP7" s="17" t="s">
        <v>10</v>
      </c>
      <c r="CQ7" s="17" t="s">
        <v>10</v>
      </c>
      <c r="CR7" s="17" t="s">
        <v>5</v>
      </c>
      <c r="CS7" s="17" t="s">
        <v>5</v>
      </c>
      <c r="CT7" s="17" t="s">
        <v>10</v>
      </c>
      <c r="CU7" s="17" t="s">
        <v>5</v>
      </c>
      <c r="CV7" s="17" t="s">
        <v>10</v>
      </c>
      <c r="CW7" s="17" t="s">
        <v>10</v>
      </c>
      <c r="CX7" s="17" t="s">
        <v>10</v>
      </c>
      <c r="CY7" s="31" t="s">
        <v>28</v>
      </c>
      <c r="CZ7" s="16">
        <f t="shared" si="65"/>
        <v>1</v>
      </c>
      <c r="DA7" s="16">
        <f t="shared" si="66"/>
        <v>0</v>
      </c>
      <c r="DB7" s="16">
        <f t="shared" si="67"/>
        <v>0</v>
      </c>
      <c r="DC7" s="16">
        <f t="shared" si="68"/>
        <v>0</v>
      </c>
      <c r="DD7" s="16">
        <f t="shared" si="69"/>
        <v>0</v>
      </c>
      <c r="DE7" s="16">
        <f t="shared" si="70"/>
        <v>0</v>
      </c>
      <c r="DF7" s="16">
        <f t="shared" si="71"/>
        <v>0</v>
      </c>
      <c r="DG7" s="16">
        <f t="shared" si="72"/>
        <v>0</v>
      </c>
      <c r="DH7" s="16">
        <f t="shared" si="73"/>
        <v>0</v>
      </c>
      <c r="DI7" s="16">
        <f t="shared" si="74"/>
        <v>0</v>
      </c>
      <c r="DJ7" s="16">
        <f t="shared" si="75"/>
        <v>0</v>
      </c>
      <c r="DK7" s="16">
        <f t="shared" si="76"/>
        <v>0</v>
      </c>
      <c r="DL7" s="16">
        <f t="shared" si="77"/>
        <v>0</v>
      </c>
      <c r="DM7" s="16">
        <f t="shared" si="78"/>
        <v>0</v>
      </c>
      <c r="DN7" s="17" t="s">
        <v>6</v>
      </c>
      <c r="DO7" s="17" t="s">
        <v>3</v>
      </c>
      <c r="DP7" s="17" t="s">
        <v>10</v>
      </c>
      <c r="DQ7" s="18">
        <v>5</v>
      </c>
      <c r="DR7" s="18">
        <v>5</v>
      </c>
      <c r="DS7" s="17" t="s">
        <v>11</v>
      </c>
      <c r="DT7" s="17" t="s">
        <v>5</v>
      </c>
      <c r="DU7" s="17" t="s">
        <v>10</v>
      </c>
      <c r="DV7" s="18">
        <v>3</v>
      </c>
      <c r="DW7" s="17" t="s">
        <v>10</v>
      </c>
      <c r="DX7" s="17" t="s">
        <v>10</v>
      </c>
      <c r="DY7" s="17" t="s">
        <v>10</v>
      </c>
      <c r="DZ7" s="17" t="s">
        <v>4</v>
      </c>
      <c r="EA7" s="17" t="s">
        <v>10</v>
      </c>
      <c r="EB7" s="17" t="s">
        <v>5</v>
      </c>
      <c r="EC7" s="17" t="s">
        <v>10</v>
      </c>
      <c r="ED7" s="17" t="s">
        <v>11</v>
      </c>
      <c r="EE7" s="17" t="s">
        <v>3</v>
      </c>
      <c r="EF7" s="17" t="s">
        <v>10</v>
      </c>
      <c r="EG7" s="17" t="s">
        <v>5</v>
      </c>
      <c r="EH7" s="17" t="s">
        <v>10</v>
      </c>
      <c r="EI7" s="17" t="s">
        <v>10</v>
      </c>
      <c r="EJ7" s="17" t="s">
        <v>12</v>
      </c>
      <c r="EK7" s="17" t="s">
        <v>3</v>
      </c>
      <c r="EL7" s="17" t="s">
        <v>5</v>
      </c>
      <c r="EM7" s="17" t="s">
        <v>4</v>
      </c>
      <c r="EN7" s="17" t="s">
        <v>3</v>
      </c>
      <c r="EO7" s="17" t="s">
        <v>3</v>
      </c>
      <c r="EP7" s="17" t="s">
        <v>3</v>
      </c>
      <c r="EQ7" s="1">
        <f t="shared" si="79"/>
        <v>8</v>
      </c>
      <c r="ER7" s="1">
        <f t="shared" si="80"/>
        <v>5</v>
      </c>
      <c r="ES7" s="1">
        <f t="shared" si="81"/>
        <v>10</v>
      </c>
      <c r="ET7" s="1">
        <f t="shared" si="82"/>
        <v>5</v>
      </c>
      <c r="EU7" s="1">
        <f t="shared" si="83"/>
        <v>8</v>
      </c>
      <c r="EV7" s="17" t="s">
        <v>10</v>
      </c>
      <c r="EW7" s="17" t="s">
        <v>4</v>
      </c>
      <c r="EX7" s="17" t="s">
        <v>3</v>
      </c>
      <c r="EY7" s="17" t="s">
        <v>3</v>
      </c>
      <c r="EZ7" s="17" t="s">
        <v>10</v>
      </c>
      <c r="FA7" s="17" t="s">
        <v>4</v>
      </c>
      <c r="FB7" s="17" t="s">
        <v>10</v>
      </c>
      <c r="FC7" s="17" t="s">
        <v>4</v>
      </c>
      <c r="FD7" s="17" t="s">
        <v>5</v>
      </c>
      <c r="FE7" s="17" t="s">
        <v>5</v>
      </c>
      <c r="FF7" s="20" t="s">
        <v>50</v>
      </c>
      <c r="FG7" s="20" t="s">
        <v>13</v>
      </c>
      <c r="FH7" s="20" t="s">
        <v>14</v>
      </c>
      <c r="FI7" s="20" t="s">
        <v>48</v>
      </c>
      <c r="FJ7" s="1" t="s">
        <v>227</v>
      </c>
      <c r="FK7" s="20" t="s">
        <v>51</v>
      </c>
      <c r="FL7" s="1" t="s">
        <v>235</v>
      </c>
      <c r="FM7" s="20" t="s">
        <v>21</v>
      </c>
      <c r="FN7" s="16" t="s">
        <v>15</v>
      </c>
      <c r="FO7" s="16" t="s">
        <v>22</v>
      </c>
    </row>
    <row r="8" spans="1:171" x14ac:dyDescent="0.35">
      <c r="A8" s="17" t="s">
        <v>6</v>
      </c>
      <c r="B8" s="31" t="s">
        <v>59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6">
        <f t="shared" si="3"/>
        <v>0</v>
      </c>
      <c r="G8" s="16">
        <f t="shared" si="4"/>
        <v>1</v>
      </c>
      <c r="H8" s="16">
        <f t="shared" si="5"/>
        <v>0</v>
      </c>
      <c r="I8" s="16">
        <f t="shared" si="6"/>
        <v>1</v>
      </c>
      <c r="J8" s="16">
        <f t="shared" si="7"/>
        <v>0</v>
      </c>
      <c r="K8" s="16">
        <f t="shared" si="8"/>
        <v>1</v>
      </c>
      <c r="L8" s="16">
        <f t="shared" si="9"/>
        <v>0</v>
      </c>
      <c r="M8" s="16">
        <f t="shared" si="10"/>
        <v>0</v>
      </c>
      <c r="N8" s="16">
        <f t="shared" si="11"/>
        <v>0</v>
      </c>
      <c r="O8" s="16">
        <f t="shared" si="12"/>
        <v>0</v>
      </c>
      <c r="P8" s="16">
        <f t="shared" si="13"/>
        <v>0</v>
      </c>
      <c r="Q8" s="16">
        <f t="shared" si="14"/>
        <v>0</v>
      </c>
      <c r="R8" s="16">
        <f t="shared" si="15"/>
        <v>1</v>
      </c>
      <c r="S8" s="16">
        <f t="shared" si="16"/>
        <v>0</v>
      </c>
      <c r="T8" s="16">
        <f t="shared" si="17"/>
        <v>0</v>
      </c>
      <c r="U8" s="16">
        <f t="shared" si="18"/>
        <v>0</v>
      </c>
      <c r="V8" s="16">
        <f t="shared" si="19"/>
        <v>1</v>
      </c>
      <c r="W8" s="16">
        <f t="shared" si="20"/>
        <v>0</v>
      </c>
      <c r="X8" s="16">
        <f t="shared" si="21"/>
        <v>0</v>
      </c>
      <c r="Y8" s="16">
        <f t="shared" si="22"/>
        <v>0</v>
      </c>
      <c r="Z8" s="16">
        <f t="shared" si="23"/>
        <v>0</v>
      </c>
      <c r="AA8" s="16">
        <f t="shared" si="24"/>
        <v>1</v>
      </c>
      <c r="AB8" s="29">
        <f t="shared" si="25"/>
        <v>0</v>
      </c>
      <c r="AC8" s="16">
        <f t="shared" si="26"/>
        <v>0</v>
      </c>
      <c r="AD8" s="16">
        <f t="shared" si="27"/>
        <v>1</v>
      </c>
      <c r="AE8" s="16">
        <f t="shared" si="28"/>
        <v>0</v>
      </c>
      <c r="AF8" s="29">
        <f t="shared" si="29"/>
        <v>0</v>
      </c>
      <c r="AG8" s="16">
        <f t="shared" si="30"/>
        <v>0</v>
      </c>
      <c r="AH8" s="16">
        <f t="shared" si="31"/>
        <v>0</v>
      </c>
      <c r="AI8" s="16">
        <f t="shared" si="32"/>
        <v>0</v>
      </c>
      <c r="AJ8" s="16">
        <f t="shared" si="33"/>
        <v>1</v>
      </c>
      <c r="AK8" s="29">
        <f t="shared" si="34"/>
        <v>0</v>
      </c>
      <c r="AL8" s="16">
        <f t="shared" si="35"/>
        <v>0</v>
      </c>
      <c r="AM8" s="16">
        <f t="shared" si="36"/>
        <v>0</v>
      </c>
      <c r="AN8" s="16">
        <f t="shared" si="37"/>
        <v>0</v>
      </c>
      <c r="AO8" s="16">
        <f t="shared" si="38"/>
        <v>0</v>
      </c>
      <c r="AP8" s="17" t="s">
        <v>10</v>
      </c>
      <c r="AQ8" s="17" t="s">
        <v>5</v>
      </c>
      <c r="AR8" s="17" t="s">
        <v>4</v>
      </c>
      <c r="AS8" s="17" t="s">
        <v>4</v>
      </c>
      <c r="AT8" s="17" t="s">
        <v>11</v>
      </c>
      <c r="AU8" s="17" t="s">
        <v>3</v>
      </c>
      <c r="AV8" s="17" t="s">
        <v>3</v>
      </c>
      <c r="AW8" s="17" t="s">
        <v>4</v>
      </c>
      <c r="AX8" s="17" t="s">
        <v>5</v>
      </c>
      <c r="AY8" s="17" t="s">
        <v>11</v>
      </c>
      <c r="AZ8" s="17" t="s">
        <v>3</v>
      </c>
      <c r="BA8" s="17" t="s">
        <v>5</v>
      </c>
      <c r="BB8" s="17" t="s">
        <v>5</v>
      </c>
      <c r="BC8" s="17" t="s">
        <v>4</v>
      </c>
      <c r="BD8" s="20" t="s">
        <v>31</v>
      </c>
      <c r="BE8" s="31" t="s">
        <v>60</v>
      </c>
      <c r="BF8" s="16">
        <f t="shared" si="39"/>
        <v>1</v>
      </c>
      <c r="BG8" s="16">
        <f t="shared" si="40"/>
        <v>0</v>
      </c>
      <c r="BH8" s="16">
        <f t="shared" si="41"/>
        <v>0</v>
      </c>
      <c r="BI8" s="16">
        <f t="shared" si="42"/>
        <v>0</v>
      </c>
      <c r="BJ8" s="16">
        <f t="shared" si="43"/>
        <v>1</v>
      </c>
      <c r="BK8" s="16">
        <f t="shared" si="44"/>
        <v>1</v>
      </c>
      <c r="BL8" s="16">
        <f t="shared" si="45"/>
        <v>0</v>
      </c>
      <c r="BM8" s="16">
        <f t="shared" si="46"/>
        <v>0</v>
      </c>
      <c r="BN8" s="16">
        <f t="shared" si="47"/>
        <v>0</v>
      </c>
      <c r="BO8" s="31" t="s">
        <v>32</v>
      </c>
      <c r="BP8" s="16">
        <f t="shared" si="48"/>
        <v>1</v>
      </c>
      <c r="BQ8" s="16">
        <f t="shared" si="49"/>
        <v>0</v>
      </c>
      <c r="BR8" s="16">
        <f t="shared" si="50"/>
        <v>0</v>
      </c>
      <c r="BS8" s="16">
        <f t="shared" si="51"/>
        <v>0</v>
      </c>
      <c r="BT8" s="16">
        <f t="shared" si="52"/>
        <v>0</v>
      </c>
      <c r="BU8" s="16">
        <f t="shared" si="53"/>
        <v>0</v>
      </c>
      <c r="BV8" s="16">
        <f t="shared" si="54"/>
        <v>0</v>
      </c>
      <c r="BW8" s="16">
        <f t="shared" si="55"/>
        <v>0</v>
      </c>
      <c r="BX8" s="16">
        <f t="shared" si="56"/>
        <v>0</v>
      </c>
      <c r="BY8" s="31" t="s">
        <v>24</v>
      </c>
      <c r="BZ8" s="16">
        <f t="shared" si="57"/>
        <v>1</v>
      </c>
      <c r="CA8" s="16">
        <f t="shared" si="58"/>
        <v>0</v>
      </c>
      <c r="CB8" s="16">
        <f t="shared" si="59"/>
        <v>1</v>
      </c>
      <c r="CC8" s="16">
        <f t="shared" si="60"/>
        <v>0</v>
      </c>
      <c r="CD8" s="16">
        <f t="shared" si="61"/>
        <v>0</v>
      </c>
      <c r="CE8" s="16">
        <f t="shared" si="62"/>
        <v>0</v>
      </c>
      <c r="CF8" s="16">
        <f t="shared" si="63"/>
        <v>0</v>
      </c>
      <c r="CG8" s="16">
        <f t="shared" si="64"/>
        <v>0</v>
      </c>
      <c r="CH8" s="17" t="s">
        <v>5</v>
      </c>
      <c r="CI8" s="17" t="s">
        <v>10</v>
      </c>
      <c r="CJ8" s="17" t="s">
        <v>11</v>
      </c>
      <c r="CK8" s="17" t="s">
        <v>5</v>
      </c>
      <c r="CL8" s="17" t="s">
        <v>3</v>
      </c>
      <c r="CM8" s="17" t="s">
        <v>10</v>
      </c>
      <c r="CN8" s="17" t="s">
        <v>11</v>
      </c>
      <c r="CO8" s="17" t="s">
        <v>4</v>
      </c>
      <c r="CP8" s="17" t="s">
        <v>3</v>
      </c>
      <c r="CQ8" s="17" t="s">
        <v>4</v>
      </c>
      <c r="CR8" s="17" t="s">
        <v>5</v>
      </c>
      <c r="CS8" s="17" t="s">
        <v>10</v>
      </c>
      <c r="CT8" s="17" t="s">
        <v>10</v>
      </c>
      <c r="CU8" s="17" t="s">
        <v>4</v>
      </c>
      <c r="CV8" s="17" t="s">
        <v>3</v>
      </c>
      <c r="CW8" s="17" t="s">
        <v>5</v>
      </c>
      <c r="CX8" s="17" t="s">
        <v>3</v>
      </c>
      <c r="CY8" s="31" t="s">
        <v>61</v>
      </c>
      <c r="CZ8" s="16">
        <f t="shared" si="65"/>
        <v>0</v>
      </c>
      <c r="DA8" s="16">
        <f t="shared" si="66"/>
        <v>0</v>
      </c>
      <c r="DB8" s="16">
        <f t="shared" si="67"/>
        <v>1</v>
      </c>
      <c r="DC8" s="16">
        <f t="shared" si="68"/>
        <v>0</v>
      </c>
      <c r="DD8" s="16">
        <f t="shared" si="69"/>
        <v>0</v>
      </c>
      <c r="DE8" s="16">
        <f t="shared" si="70"/>
        <v>0</v>
      </c>
      <c r="DF8" s="16">
        <f t="shared" si="71"/>
        <v>0</v>
      </c>
      <c r="DG8" s="16">
        <f t="shared" si="72"/>
        <v>1</v>
      </c>
      <c r="DH8" s="16">
        <f t="shared" si="73"/>
        <v>0</v>
      </c>
      <c r="DI8" s="16">
        <f t="shared" si="74"/>
        <v>0</v>
      </c>
      <c r="DJ8" s="16">
        <f t="shared" si="75"/>
        <v>0</v>
      </c>
      <c r="DK8" s="16">
        <f t="shared" si="76"/>
        <v>0</v>
      </c>
      <c r="DL8" s="16">
        <f t="shared" si="77"/>
        <v>0</v>
      </c>
      <c r="DM8" s="16">
        <f t="shared" si="78"/>
        <v>0</v>
      </c>
      <c r="DN8" s="17" t="s">
        <v>3</v>
      </c>
      <c r="DO8" s="17" t="s">
        <v>3</v>
      </c>
      <c r="DP8" s="17" t="s">
        <v>3</v>
      </c>
      <c r="DQ8" s="18">
        <v>4</v>
      </c>
      <c r="DR8" s="18">
        <v>4</v>
      </c>
      <c r="DS8" s="17" t="s">
        <v>3</v>
      </c>
      <c r="DT8" s="17" t="s">
        <v>3</v>
      </c>
      <c r="DU8" s="17" t="s">
        <v>3</v>
      </c>
      <c r="DV8" s="18">
        <v>2</v>
      </c>
      <c r="DW8" s="17" t="s">
        <v>5</v>
      </c>
      <c r="DX8" s="17" t="s">
        <v>11</v>
      </c>
      <c r="DY8" s="17" t="s">
        <v>11</v>
      </c>
      <c r="DZ8" s="17" t="s">
        <v>6</v>
      </c>
      <c r="EA8" s="17" t="s">
        <v>10</v>
      </c>
      <c r="EB8" s="17" t="s">
        <v>6</v>
      </c>
      <c r="EC8" s="17" t="s">
        <v>4</v>
      </c>
      <c r="ED8" s="17" t="s">
        <v>5</v>
      </c>
      <c r="EE8" s="17" t="s">
        <v>12</v>
      </c>
      <c r="EF8" s="17" t="s">
        <v>5</v>
      </c>
      <c r="EG8" s="17" t="s">
        <v>5</v>
      </c>
      <c r="EH8" s="17" t="s">
        <v>12</v>
      </c>
      <c r="EI8" s="17" t="s">
        <v>11</v>
      </c>
      <c r="EJ8" s="17" t="s">
        <v>12</v>
      </c>
      <c r="EK8" s="17" t="s">
        <v>12</v>
      </c>
      <c r="EL8" s="17" t="s">
        <v>12</v>
      </c>
      <c r="EM8" s="17" t="s">
        <v>12</v>
      </c>
      <c r="EN8" s="17" t="s">
        <v>12</v>
      </c>
      <c r="EO8" s="17" t="s">
        <v>12</v>
      </c>
      <c r="EP8" s="17" t="s">
        <v>12</v>
      </c>
      <c r="EQ8" s="1">
        <f t="shared" si="79"/>
        <v>12</v>
      </c>
      <c r="ER8" s="1">
        <f t="shared" si="80"/>
        <v>8</v>
      </c>
      <c r="ES8" s="1">
        <f t="shared" si="81"/>
        <v>14</v>
      </c>
      <c r="ET8" s="1">
        <f t="shared" si="82"/>
        <v>8</v>
      </c>
      <c r="EU8" s="1">
        <f t="shared" si="83"/>
        <v>8</v>
      </c>
      <c r="EV8" s="17" t="s">
        <v>6</v>
      </c>
      <c r="EW8" s="17" t="s">
        <v>12</v>
      </c>
      <c r="EX8" s="17" t="s">
        <v>5</v>
      </c>
      <c r="EY8" s="17" t="s">
        <v>10</v>
      </c>
      <c r="EZ8" s="17" t="s">
        <v>4</v>
      </c>
      <c r="FA8" s="17" t="s">
        <v>10</v>
      </c>
      <c r="FB8" s="17" t="s">
        <v>10</v>
      </c>
      <c r="FC8" s="17" t="s">
        <v>6</v>
      </c>
      <c r="FD8" s="17" t="s">
        <v>6</v>
      </c>
      <c r="FE8" s="17" t="s">
        <v>4</v>
      </c>
      <c r="FF8" s="20" t="s">
        <v>25</v>
      </c>
      <c r="FG8" s="20" t="s">
        <v>13</v>
      </c>
      <c r="FH8" s="20" t="s">
        <v>14</v>
      </c>
      <c r="FI8" s="20" t="s">
        <v>48</v>
      </c>
      <c r="FJ8" s="1" t="s">
        <v>227</v>
      </c>
      <c r="FK8" s="20" t="s">
        <v>51</v>
      </c>
      <c r="FL8" s="20" t="s">
        <v>228</v>
      </c>
      <c r="FM8" s="20" t="s">
        <v>21</v>
      </c>
      <c r="FN8" s="16" t="s">
        <v>15</v>
      </c>
      <c r="FO8" s="16" t="s">
        <v>26</v>
      </c>
    </row>
    <row r="9" spans="1:171" x14ac:dyDescent="0.35">
      <c r="A9" s="17" t="s">
        <v>6</v>
      </c>
      <c r="B9" s="31" t="s">
        <v>62</v>
      </c>
      <c r="C9" s="16">
        <f t="shared" si="0"/>
        <v>1</v>
      </c>
      <c r="D9" s="16">
        <f t="shared" si="1"/>
        <v>1</v>
      </c>
      <c r="E9" s="16">
        <f t="shared" si="2"/>
        <v>1</v>
      </c>
      <c r="F9" s="16">
        <f t="shared" si="3"/>
        <v>1</v>
      </c>
      <c r="G9" s="16">
        <f t="shared" si="4"/>
        <v>0</v>
      </c>
      <c r="H9" s="16">
        <f t="shared" si="5"/>
        <v>0</v>
      </c>
      <c r="I9" s="16">
        <f t="shared" si="6"/>
        <v>1</v>
      </c>
      <c r="J9" s="16">
        <f t="shared" si="7"/>
        <v>0</v>
      </c>
      <c r="K9" s="16">
        <f t="shared" si="8"/>
        <v>0</v>
      </c>
      <c r="L9" s="16">
        <f t="shared" si="9"/>
        <v>0</v>
      </c>
      <c r="M9" s="16">
        <f t="shared" si="10"/>
        <v>1</v>
      </c>
      <c r="N9" s="16">
        <f t="shared" si="11"/>
        <v>0</v>
      </c>
      <c r="O9" s="16">
        <f t="shared" si="12"/>
        <v>1</v>
      </c>
      <c r="P9" s="16">
        <f t="shared" si="13"/>
        <v>1</v>
      </c>
      <c r="Q9" s="16">
        <f t="shared" si="14"/>
        <v>0</v>
      </c>
      <c r="R9" s="16">
        <f t="shared" si="15"/>
        <v>1</v>
      </c>
      <c r="S9" s="16">
        <f t="shared" si="16"/>
        <v>0</v>
      </c>
      <c r="T9" s="16">
        <f t="shared" si="17"/>
        <v>0</v>
      </c>
      <c r="U9" s="16">
        <f t="shared" si="18"/>
        <v>0</v>
      </c>
      <c r="V9" s="16">
        <f t="shared" si="19"/>
        <v>1</v>
      </c>
      <c r="W9" s="16">
        <f t="shared" si="20"/>
        <v>0</v>
      </c>
      <c r="X9" s="16">
        <f t="shared" si="21"/>
        <v>0</v>
      </c>
      <c r="Y9" s="16">
        <f t="shared" si="22"/>
        <v>0</v>
      </c>
      <c r="Z9" s="16">
        <f t="shared" si="23"/>
        <v>1</v>
      </c>
      <c r="AA9" s="16">
        <f t="shared" si="24"/>
        <v>0</v>
      </c>
      <c r="AB9" s="29">
        <f t="shared" si="25"/>
        <v>0</v>
      </c>
      <c r="AC9" s="16">
        <f t="shared" si="26"/>
        <v>0</v>
      </c>
      <c r="AD9" s="16">
        <f t="shared" si="27"/>
        <v>1</v>
      </c>
      <c r="AE9" s="16">
        <f t="shared" si="28"/>
        <v>0</v>
      </c>
      <c r="AF9" s="29">
        <f t="shared" si="29"/>
        <v>0</v>
      </c>
      <c r="AG9" s="16">
        <f t="shared" si="30"/>
        <v>1</v>
      </c>
      <c r="AH9" s="16">
        <f t="shared" si="31"/>
        <v>0</v>
      </c>
      <c r="AI9" s="16">
        <f t="shared" si="32"/>
        <v>0</v>
      </c>
      <c r="AJ9" s="16">
        <f t="shared" si="33"/>
        <v>0</v>
      </c>
      <c r="AK9" s="29">
        <f t="shared" si="34"/>
        <v>1</v>
      </c>
      <c r="AL9" s="16">
        <f t="shared" si="35"/>
        <v>1</v>
      </c>
      <c r="AM9" s="16">
        <f t="shared" si="36"/>
        <v>1</v>
      </c>
      <c r="AN9" s="16">
        <f t="shared" si="37"/>
        <v>0</v>
      </c>
      <c r="AO9" s="16">
        <f t="shared" si="38"/>
        <v>0</v>
      </c>
      <c r="AP9" s="17" t="s">
        <v>3</v>
      </c>
      <c r="AQ9" s="17" t="s">
        <v>5</v>
      </c>
      <c r="AR9" s="17" t="s">
        <v>5</v>
      </c>
      <c r="AS9" s="17" t="s">
        <v>5</v>
      </c>
      <c r="AT9" s="17" t="s">
        <v>11</v>
      </c>
      <c r="AU9" s="17" t="s">
        <v>5</v>
      </c>
      <c r="AV9" s="17" t="s">
        <v>5</v>
      </c>
      <c r="AW9" s="17" t="s">
        <v>5</v>
      </c>
      <c r="AX9" s="17" t="s">
        <v>6</v>
      </c>
      <c r="AY9" s="17" t="s">
        <v>3</v>
      </c>
      <c r="AZ9" s="17" t="s">
        <v>3</v>
      </c>
      <c r="BA9" s="17" t="s">
        <v>6</v>
      </c>
      <c r="BB9" s="17" t="s">
        <v>3</v>
      </c>
      <c r="BC9" s="17" t="s">
        <v>4</v>
      </c>
      <c r="BD9" s="20" t="s">
        <v>31</v>
      </c>
      <c r="BE9" s="31"/>
      <c r="BF9" s="16">
        <f t="shared" si="39"/>
        <v>0</v>
      </c>
      <c r="BG9" s="16">
        <f t="shared" si="40"/>
        <v>0</v>
      </c>
      <c r="BH9" s="16">
        <f t="shared" si="41"/>
        <v>0</v>
      </c>
      <c r="BI9" s="16">
        <f t="shared" si="42"/>
        <v>0</v>
      </c>
      <c r="BJ9" s="16">
        <f t="shared" si="43"/>
        <v>0</v>
      </c>
      <c r="BK9" s="16">
        <f t="shared" si="44"/>
        <v>0</v>
      </c>
      <c r="BL9" s="16">
        <f t="shared" si="45"/>
        <v>0</v>
      </c>
      <c r="BM9" s="16">
        <f t="shared" si="46"/>
        <v>0</v>
      </c>
      <c r="BN9" s="16">
        <f t="shared" si="47"/>
        <v>0</v>
      </c>
      <c r="BO9" s="31" t="s">
        <v>40</v>
      </c>
      <c r="BP9" s="16">
        <f t="shared" si="48"/>
        <v>1</v>
      </c>
      <c r="BQ9" s="16">
        <f t="shared" si="49"/>
        <v>0</v>
      </c>
      <c r="BR9" s="16">
        <f t="shared" si="50"/>
        <v>0</v>
      </c>
      <c r="BS9" s="16">
        <f t="shared" si="51"/>
        <v>1</v>
      </c>
      <c r="BT9" s="16">
        <f t="shared" si="52"/>
        <v>0</v>
      </c>
      <c r="BU9" s="16">
        <f t="shared" si="53"/>
        <v>0</v>
      </c>
      <c r="BV9" s="16">
        <f t="shared" si="54"/>
        <v>0</v>
      </c>
      <c r="BW9" s="16">
        <f t="shared" si="55"/>
        <v>1</v>
      </c>
      <c r="BX9" s="16">
        <f t="shared" si="56"/>
        <v>0</v>
      </c>
      <c r="BY9" s="31" t="s">
        <v>24</v>
      </c>
      <c r="BZ9" s="16">
        <f t="shared" si="57"/>
        <v>1</v>
      </c>
      <c r="CA9" s="16">
        <f t="shared" si="58"/>
        <v>0</v>
      </c>
      <c r="CB9" s="16">
        <f t="shared" si="59"/>
        <v>1</v>
      </c>
      <c r="CC9" s="16">
        <f t="shared" si="60"/>
        <v>0</v>
      </c>
      <c r="CD9" s="16">
        <f t="shared" si="61"/>
        <v>0</v>
      </c>
      <c r="CE9" s="16">
        <f t="shared" si="62"/>
        <v>0</v>
      </c>
      <c r="CF9" s="16">
        <f t="shared" si="63"/>
        <v>0</v>
      </c>
      <c r="CG9" s="16">
        <f t="shared" si="64"/>
        <v>0</v>
      </c>
      <c r="CH9" s="17" t="s">
        <v>4</v>
      </c>
      <c r="CI9" s="17" t="s">
        <v>3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4</v>
      </c>
      <c r="CP9" s="17" t="s">
        <v>4</v>
      </c>
      <c r="CQ9" s="17" t="s">
        <v>3</v>
      </c>
      <c r="CR9" s="17" t="s">
        <v>5</v>
      </c>
      <c r="CS9" s="17" t="s">
        <v>4</v>
      </c>
      <c r="CT9" s="17" t="s">
        <v>10</v>
      </c>
      <c r="CU9" s="17" t="s">
        <v>12</v>
      </c>
      <c r="CV9" s="17" t="s">
        <v>5</v>
      </c>
      <c r="CW9" s="17" t="s">
        <v>3</v>
      </c>
      <c r="CX9" s="17" t="s">
        <v>4</v>
      </c>
      <c r="CY9" s="31" t="s">
        <v>63</v>
      </c>
      <c r="CZ9" s="16">
        <f t="shared" si="65"/>
        <v>1</v>
      </c>
      <c r="DA9" s="16">
        <f t="shared" si="66"/>
        <v>1</v>
      </c>
      <c r="DB9" s="16">
        <f t="shared" si="67"/>
        <v>1</v>
      </c>
      <c r="DC9" s="16">
        <f t="shared" si="68"/>
        <v>1</v>
      </c>
      <c r="DD9" s="16">
        <f t="shared" si="69"/>
        <v>1</v>
      </c>
      <c r="DE9" s="16">
        <f t="shared" si="70"/>
        <v>0</v>
      </c>
      <c r="DF9" s="16">
        <f t="shared" si="71"/>
        <v>0</v>
      </c>
      <c r="DG9" s="16">
        <f t="shared" si="72"/>
        <v>0</v>
      </c>
      <c r="DH9" s="16">
        <f t="shared" si="73"/>
        <v>0</v>
      </c>
      <c r="DI9" s="16">
        <f t="shared" si="74"/>
        <v>0</v>
      </c>
      <c r="DJ9" s="16">
        <f t="shared" si="75"/>
        <v>0</v>
      </c>
      <c r="DK9" s="16">
        <f t="shared" si="76"/>
        <v>0</v>
      </c>
      <c r="DL9" s="16">
        <f t="shared" si="77"/>
        <v>0</v>
      </c>
      <c r="DM9" s="16">
        <f t="shared" si="78"/>
        <v>0</v>
      </c>
      <c r="DN9" s="17" t="s">
        <v>5</v>
      </c>
      <c r="DO9" s="17" t="s">
        <v>5</v>
      </c>
      <c r="DP9" s="17" t="s">
        <v>5</v>
      </c>
      <c r="DQ9" s="18">
        <v>3</v>
      </c>
      <c r="DR9" s="18">
        <v>5</v>
      </c>
      <c r="DS9" s="17" t="s">
        <v>3</v>
      </c>
      <c r="DT9" s="17" t="s">
        <v>3</v>
      </c>
      <c r="DU9" s="17" t="s">
        <v>3</v>
      </c>
      <c r="DV9" s="18">
        <v>3</v>
      </c>
      <c r="DW9" s="17" t="s">
        <v>10</v>
      </c>
      <c r="DX9" s="17" t="s">
        <v>10</v>
      </c>
      <c r="DY9" s="17" t="s">
        <v>10</v>
      </c>
      <c r="DZ9" s="17" t="s">
        <v>10</v>
      </c>
      <c r="EA9" s="17" t="s">
        <v>10</v>
      </c>
      <c r="EB9" s="17" t="s">
        <v>12</v>
      </c>
      <c r="EC9" s="17" t="s">
        <v>5</v>
      </c>
      <c r="ED9" s="17" t="s">
        <v>10</v>
      </c>
      <c r="EE9" s="17" t="s">
        <v>4</v>
      </c>
      <c r="EF9" s="17" t="s">
        <v>3</v>
      </c>
      <c r="EG9" s="17" t="s">
        <v>10</v>
      </c>
      <c r="EH9" s="17" t="s">
        <v>10</v>
      </c>
      <c r="EI9" s="17" t="s">
        <v>10</v>
      </c>
      <c r="EJ9" s="17" t="s">
        <v>12</v>
      </c>
      <c r="EK9" s="17" t="s">
        <v>6</v>
      </c>
      <c r="EL9" s="17" t="s">
        <v>12</v>
      </c>
      <c r="EM9" s="17" t="s">
        <v>3</v>
      </c>
      <c r="EN9" s="17" t="s">
        <v>12</v>
      </c>
      <c r="EO9" s="17" t="s">
        <v>12</v>
      </c>
      <c r="EP9" s="17" t="s">
        <v>12</v>
      </c>
      <c r="EQ9" s="1">
        <f t="shared" si="79"/>
        <v>13</v>
      </c>
      <c r="ER9" s="1">
        <f t="shared" si="80"/>
        <v>6</v>
      </c>
      <c r="ES9" s="1">
        <f t="shared" si="81"/>
        <v>13</v>
      </c>
      <c r="ET9" s="1">
        <f t="shared" si="82"/>
        <v>8</v>
      </c>
      <c r="EU9" s="1">
        <f t="shared" si="83"/>
        <v>9</v>
      </c>
      <c r="EV9" s="17" t="s">
        <v>3</v>
      </c>
      <c r="EW9" s="17" t="s">
        <v>6</v>
      </c>
      <c r="EX9" s="17" t="s">
        <v>11</v>
      </c>
      <c r="EY9" s="17" t="s">
        <v>5</v>
      </c>
      <c r="EZ9" s="17" t="s">
        <v>5</v>
      </c>
      <c r="FA9" s="17" t="s">
        <v>5</v>
      </c>
      <c r="FB9" s="17" t="s">
        <v>5</v>
      </c>
      <c r="FC9" s="17" t="s">
        <v>6</v>
      </c>
      <c r="FD9" s="17" t="s">
        <v>12</v>
      </c>
      <c r="FE9" s="17" t="s">
        <v>6</v>
      </c>
      <c r="FF9" s="20" t="s">
        <v>25</v>
      </c>
      <c r="FG9" s="20" t="s">
        <v>18</v>
      </c>
      <c r="FH9" s="20" t="s">
        <v>14</v>
      </c>
      <c r="FI9" s="20" t="s">
        <v>48</v>
      </c>
      <c r="FJ9" s="1" t="s">
        <v>227</v>
      </c>
      <c r="FK9" s="20" t="s">
        <v>51</v>
      </c>
      <c r="FL9" s="1" t="s">
        <v>64</v>
      </c>
      <c r="FM9" s="20" t="s">
        <v>21</v>
      </c>
      <c r="FN9" s="16" t="s">
        <v>15</v>
      </c>
      <c r="FO9" s="16" t="s">
        <v>22</v>
      </c>
    </row>
    <row r="10" spans="1:171" x14ac:dyDescent="0.35">
      <c r="A10" s="17" t="s">
        <v>12</v>
      </c>
      <c r="B10" s="31" t="s">
        <v>66</v>
      </c>
      <c r="C10" s="16">
        <f t="shared" si="0"/>
        <v>1</v>
      </c>
      <c r="D10" s="16">
        <f t="shared" si="1"/>
        <v>1</v>
      </c>
      <c r="E10" s="16">
        <f t="shared" si="2"/>
        <v>1</v>
      </c>
      <c r="F10" s="16">
        <f t="shared" si="3"/>
        <v>1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si="8"/>
        <v>0</v>
      </c>
      <c r="L10" s="16">
        <f t="shared" si="9"/>
        <v>0</v>
      </c>
      <c r="M10" s="16">
        <f t="shared" si="10"/>
        <v>0</v>
      </c>
      <c r="N10" s="16">
        <f t="shared" si="11"/>
        <v>0</v>
      </c>
      <c r="O10" s="16">
        <f t="shared" si="12"/>
        <v>0</v>
      </c>
      <c r="P10" s="16">
        <f t="shared" si="13"/>
        <v>1</v>
      </c>
      <c r="Q10" s="16">
        <f t="shared" si="14"/>
        <v>0</v>
      </c>
      <c r="R10" s="16">
        <f t="shared" si="15"/>
        <v>0</v>
      </c>
      <c r="S10" s="16">
        <f t="shared" si="16"/>
        <v>0</v>
      </c>
      <c r="T10" s="16">
        <f t="shared" si="17"/>
        <v>0</v>
      </c>
      <c r="U10" s="16">
        <f t="shared" si="18"/>
        <v>0</v>
      </c>
      <c r="V10" s="16">
        <f t="shared" si="19"/>
        <v>0</v>
      </c>
      <c r="W10" s="16">
        <f t="shared" si="20"/>
        <v>0</v>
      </c>
      <c r="X10" s="16">
        <f t="shared" si="21"/>
        <v>1</v>
      </c>
      <c r="Y10" s="16">
        <f t="shared" si="22"/>
        <v>0</v>
      </c>
      <c r="Z10" s="16">
        <f t="shared" si="23"/>
        <v>0</v>
      </c>
      <c r="AA10" s="16">
        <f t="shared" si="24"/>
        <v>0</v>
      </c>
      <c r="AB10" s="29">
        <f t="shared" si="25"/>
        <v>0</v>
      </c>
      <c r="AC10" s="16">
        <f t="shared" si="26"/>
        <v>1</v>
      </c>
      <c r="AD10" s="16">
        <f t="shared" si="27"/>
        <v>0</v>
      </c>
      <c r="AE10" s="16">
        <f t="shared" si="28"/>
        <v>0</v>
      </c>
      <c r="AF10" s="29">
        <f t="shared" si="29"/>
        <v>0</v>
      </c>
      <c r="AG10" s="16">
        <f t="shared" si="30"/>
        <v>1</v>
      </c>
      <c r="AH10" s="16">
        <f t="shared" si="31"/>
        <v>0</v>
      </c>
      <c r="AI10" s="16">
        <f t="shared" si="32"/>
        <v>0</v>
      </c>
      <c r="AJ10" s="16">
        <f t="shared" si="33"/>
        <v>0</v>
      </c>
      <c r="AK10" s="29">
        <f t="shared" si="34"/>
        <v>0</v>
      </c>
      <c r="AL10" s="16">
        <f t="shared" si="35"/>
        <v>0</v>
      </c>
      <c r="AM10" s="16">
        <f t="shared" si="36"/>
        <v>0</v>
      </c>
      <c r="AN10" s="16">
        <f t="shared" si="37"/>
        <v>0</v>
      </c>
      <c r="AO10" s="16">
        <f t="shared" si="38"/>
        <v>0</v>
      </c>
      <c r="AP10" s="17" t="s">
        <v>3</v>
      </c>
      <c r="AQ10" s="17" t="s">
        <v>3</v>
      </c>
      <c r="AR10" s="17" t="s">
        <v>5</v>
      </c>
      <c r="AS10" s="17" t="s">
        <v>12</v>
      </c>
      <c r="AT10" s="17" t="s">
        <v>6</v>
      </c>
      <c r="AU10" s="17" t="s">
        <v>3</v>
      </c>
      <c r="AV10" s="17" t="s">
        <v>5</v>
      </c>
      <c r="AW10" s="17" t="s">
        <v>6</v>
      </c>
      <c r="AX10" s="17" t="s">
        <v>12</v>
      </c>
      <c r="AY10" s="17" t="s">
        <v>6</v>
      </c>
      <c r="AZ10" s="17" t="s">
        <v>12</v>
      </c>
      <c r="BA10" s="17" t="s">
        <v>12</v>
      </c>
      <c r="BB10" s="17" t="s">
        <v>12</v>
      </c>
      <c r="BC10" s="17" t="s">
        <v>6</v>
      </c>
      <c r="BD10" s="20" t="s">
        <v>17</v>
      </c>
      <c r="BE10" s="31" t="s">
        <v>20</v>
      </c>
      <c r="BF10" s="16">
        <f t="shared" si="39"/>
        <v>1</v>
      </c>
      <c r="BG10" s="16">
        <f t="shared" si="40"/>
        <v>0</v>
      </c>
      <c r="BH10" s="16">
        <f t="shared" si="41"/>
        <v>0</v>
      </c>
      <c r="BI10" s="16">
        <f t="shared" si="42"/>
        <v>0</v>
      </c>
      <c r="BJ10" s="16">
        <f t="shared" si="43"/>
        <v>0</v>
      </c>
      <c r="BK10" s="16">
        <f t="shared" si="44"/>
        <v>0</v>
      </c>
      <c r="BL10" s="16">
        <f t="shared" si="45"/>
        <v>0</v>
      </c>
      <c r="BM10" s="16">
        <f t="shared" si="46"/>
        <v>0</v>
      </c>
      <c r="BN10" s="16">
        <f t="shared" si="47"/>
        <v>0</v>
      </c>
      <c r="BO10" s="31" t="s">
        <v>39</v>
      </c>
      <c r="BP10" s="16">
        <f t="shared" si="48"/>
        <v>0</v>
      </c>
      <c r="BQ10" s="16">
        <f t="shared" si="49"/>
        <v>0</v>
      </c>
      <c r="BR10" s="16">
        <f t="shared" si="50"/>
        <v>0</v>
      </c>
      <c r="BS10" s="16">
        <f t="shared" si="51"/>
        <v>0</v>
      </c>
      <c r="BT10" s="16">
        <f t="shared" si="52"/>
        <v>0</v>
      </c>
      <c r="BU10" s="16">
        <f t="shared" si="53"/>
        <v>0</v>
      </c>
      <c r="BV10" s="16">
        <f t="shared" si="54"/>
        <v>0</v>
      </c>
      <c r="BW10" s="16">
        <f t="shared" si="55"/>
        <v>0</v>
      </c>
      <c r="BX10" s="16">
        <f t="shared" si="56"/>
        <v>1</v>
      </c>
      <c r="BY10" s="31" t="s">
        <v>27</v>
      </c>
      <c r="BZ10" s="16">
        <f t="shared" si="57"/>
        <v>1</v>
      </c>
      <c r="CA10" s="16">
        <f t="shared" si="58"/>
        <v>0</v>
      </c>
      <c r="CB10" s="16">
        <f t="shared" si="59"/>
        <v>0</v>
      </c>
      <c r="CC10" s="16">
        <f t="shared" si="60"/>
        <v>0</v>
      </c>
      <c r="CD10" s="16">
        <f t="shared" si="61"/>
        <v>0</v>
      </c>
      <c r="CE10" s="16">
        <f t="shared" si="62"/>
        <v>0</v>
      </c>
      <c r="CF10" s="16">
        <f t="shared" si="63"/>
        <v>0</v>
      </c>
      <c r="CG10" s="16">
        <f t="shared" si="64"/>
        <v>0</v>
      </c>
      <c r="CH10" s="17" t="s">
        <v>6</v>
      </c>
      <c r="CI10" s="17" t="s">
        <v>6</v>
      </c>
      <c r="CJ10" s="17" t="s">
        <v>12</v>
      </c>
      <c r="CK10" s="17" t="s">
        <v>3</v>
      </c>
      <c r="CL10" s="17" t="s">
        <v>12</v>
      </c>
      <c r="CM10" s="17" t="s">
        <v>12</v>
      </c>
      <c r="CN10" s="17" t="s">
        <v>12</v>
      </c>
      <c r="CO10" s="17" t="s">
        <v>12</v>
      </c>
      <c r="CP10" s="17" t="s">
        <v>12</v>
      </c>
      <c r="CQ10" s="17" t="s">
        <v>4</v>
      </c>
      <c r="CR10" s="17" t="s">
        <v>4</v>
      </c>
      <c r="CS10" s="17" t="s">
        <v>4</v>
      </c>
      <c r="CT10" s="17" t="s">
        <v>12</v>
      </c>
      <c r="CU10" s="17" t="s">
        <v>12</v>
      </c>
      <c r="CV10" s="17" t="s">
        <v>12</v>
      </c>
      <c r="CW10" s="17" t="s">
        <v>12</v>
      </c>
      <c r="CX10" s="17" t="s">
        <v>12</v>
      </c>
      <c r="CY10" s="31" t="s">
        <v>67</v>
      </c>
      <c r="CZ10" s="16">
        <f t="shared" si="65"/>
        <v>1</v>
      </c>
      <c r="DA10" s="16">
        <f t="shared" si="66"/>
        <v>1</v>
      </c>
      <c r="DB10" s="16">
        <f t="shared" si="67"/>
        <v>1</v>
      </c>
      <c r="DC10" s="16">
        <f t="shared" si="68"/>
        <v>1</v>
      </c>
      <c r="DD10" s="16">
        <f t="shared" si="69"/>
        <v>0</v>
      </c>
      <c r="DE10" s="16">
        <f t="shared" si="70"/>
        <v>0</v>
      </c>
      <c r="DF10" s="16">
        <f t="shared" si="71"/>
        <v>0</v>
      </c>
      <c r="DG10" s="16">
        <f t="shared" si="72"/>
        <v>0</v>
      </c>
      <c r="DH10" s="16">
        <f t="shared" si="73"/>
        <v>0</v>
      </c>
      <c r="DI10" s="16">
        <f t="shared" si="74"/>
        <v>0</v>
      </c>
      <c r="DJ10" s="16">
        <f t="shared" si="75"/>
        <v>0</v>
      </c>
      <c r="DK10" s="16">
        <f t="shared" si="76"/>
        <v>1</v>
      </c>
      <c r="DL10" s="16">
        <f t="shared" si="77"/>
        <v>0</v>
      </c>
      <c r="DM10" s="16">
        <f t="shared" si="78"/>
        <v>0</v>
      </c>
      <c r="DN10" s="17" t="s">
        <v>4</v>
      </c>
      <c r="DO10" s="17" t="s">
        <v>12</v>
      </c>
      <c r="DP10" s="17" t="s">
        <v>12</v>
      </c>
      <c r="DQ10" s="18">
        <v>3</v>
      </c>
      <c r="DR10" s="18">
        <v>7</v>
      </c>
      <c r="DS10" s="17" t="s">
        <v>11</v>
      </c>
      <c r="DT10" s="17" t="s">
        <v>12</v>
      </c>
      <c r="DU10" s="17" t="s">
        <v>11</v>
      </c>
      <c r="DV10" s="18">
        <v>3</v>
      </c>
      <c r="DW10" s="17" t="s">
        <v>3</v>
      </c>
      <c r="DX10" s="17" t="s">
        <v>3</v>
      </c>
      <c r="DY10" s="17" t="s">
        <v>11</v>
      </c>
      <c r="DZ10" s="17" t="s">
        <v>4</v>
      </c>
      <c r="EA10" s="17" t="s">
        <v>11</v>
      </c>
      <c r="EB10" s="17" t="s">
        <v>12</v>
      </c>
      <c r="EC10" s="17" t="s">
        <v>5</v>
      </c>
      <c r="ED10" s="17" t="s">
        <v>11</v>
      </c>
      <c r="EE10" s="17" t="s">
        <v>12</v>
      </c>
      <c r="EF10" s="17" t="s">
        <v>12</v>
      </c>
      <c r="EG10" s="17" t="s">
        <v>3</v>
      </c>
      <c r="EH10" s="17" t="s">
        <v>11</v>
      </c>
      <c r="EI10" s="17" t="s">
        <v>11</v>
      </c>
      <c r="EJ10" s="17" t="s">
        <v>11</v>
      </c>
      <c r="EK10" s="17" t="s">
        <v>11</v>
      </c>
      <c r="EL10" s="17" t="s">
        <v>12</v>
      </c>
      <c r="EM10" s="17" t="s">
        <v>12</v>
      </c>
      <c r="EN10" s="17" t="s">
        <v>12</v>
      </c>
      <c r="EO10" s="17" t="s">
        <v>12</v>
      </c>
      <c r="EP10" s="17" t="s">
        <v>12</v>
      </c>
      <c r="EQ10" s="1">
        <f t="shared" si="79"/>
        <v>11</v>
      </c>
      <c r="ER10" s="1">
        <f t="shared" si="80"/>
        <v>2</v>
      </c>
      <c r="ES10" s="1">
        <f t="shared" si="81"/>
        <v>14</v>
      </c>
      <c r="ET10" s="1">
        <f t="shared" si="82"/>
        <v>14</v>
      </c>
      <c r="EU10" s="1">
        <f t="shared" si="83"/>
        <v>14</v>
      </c>
      <c r="EV10" s="17" t="s">
        <v>11</v>
      </c>
      <c r="EW10" s="17" t="s">
        <v>11</v>
      </c>
      <c r="EX10" s="17" t="s">
        <v>10</v>
      </c>
      <c r="EY10" s="17" t="s">
        <v>12</v>
      </c>
      <c r="EZ10" s="17" t="s">
        <v>11</v>
      </c>
      <c r="FA10" s="17" t="s">
        <v>12</v>
      </c>
      <c r="FB10" s="17" t="s">
        <v>3</v>
      </c>
      <c r="FC10" s="17" t="s">
        <v>12</v>
      </c>
      <c r="FD10" s="17" t="s">
        <v>10</v>
      </c>
      <c r="FE10" s="17" t="s">
        <v>10</v>
      </c>
      <c r="FF10" s="20" t="s">
        <v>25</v>
      </c>
      <c r="FG10" s="20" t="s">
        <v>13</v>
      </c>
      <c r="FH10" s="20" t="s">
        <v>14</v>
      </c>
      <c r="FI10" s="20" t="s">
        <v>19</v>
      </c>
      <c r="FJ10" s="1" t="s">
        <v>227</v>
      </c>
      <c r="FK10" s="20" t="s">
        <v>51</v>
      </c>
      <c r="FL10" s="20" t="s">
        <v>228</v>
      </c>
      <c r="FM10" s="20" t="s">
        <v>21</v>
      </c>
      <c r="FN10" s="16" t="s">
        <v>15</v>
      </c>
      <c r="FO10" s="16" t="s">
        <v>16</v>
      </c>
    </row>
    <row r="11" spans="1:171" x14ac:dyDescent="0.35">
      <c r="A11" s="17" t="s">
        <v>5</v>
      </c>
      <c r="B11" s="31" t="s">
        <v>68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1</v>
      </c>
      <c r="G11" s="16">
        <f t="shared" si="4"/>
        <v>0</v>
      </c>
      <c r="H11" s="16">
        <f t="shared" si="5"/>
        <v>1</v>
      </c>
      <c r="I11" s="16">
        <f t="shared" si="6"/>
        <v>1</v>
      </c>
      <c r="J11" s="16">
        <f t="shared" si="7"/>
        <v>0</v>
      </c>
      <c r="K11" s="16">
        <f t="shared" si="8"/>
        <v>0</v>
      </c>
      <c r="L11" s="16">
        <f t="shared" si="9"/>
        <v>1</v>
      </c>
      <c r="M11" s="16">
        <f t="shared" si="10"/>
        <v>1</v>
      </c>
      <c r="N11" s="16">
        <f t="shared" si="11"/>
        <v>0</v>
      </c>
      <c r="O11" s="16">
        <f t="shared" si="12"/>
        <v>0</v>
      </c>
      <c r="P11" s="16">
        <f t="shared" si="13"/>
        <v>0</v>
      </c>
      <c r="Q11" s="16">
        <f t="shared" si="14"/>
        <v>1</v>
      </c>
      <c r="R11" s="16">
        <f t="shared" si="15"/>
        <v>1</v>
      </c>
      <c r="S11" s="16">
        <f t="shared" si="16"/>
        <v>0</v>
      </c>
      <c r="T11" s="16">
        <f t="shared" si="17"/>
        <v>0</v>
      </c>
      <c r="U11" s="16">
        <f t="shared" si="18"/>
        <v>0</v>
      </c>
      <c r="V11" s="16">
        <f t="shared" si="19"/>
        <v>0</v>
      </c>
      <c r="W11" s="16">
        <f t="shared" si="20"/>
        <v>1</v>
      </c>
      <c r="X11" s="16">
        <f t="shared" si="21"/>
        <v>0</v>
      </c>
      <c r="Y11" s="16">
        <f t="shared" si="22"/>
        <v>0</v>
      </c>
      <c r="Z11" s="16">
        <f t="shared" si="23"/>
        <v>1</v>
      </c>
      <c r="AA11" s="16">
        <f t="shared" si="24"/>
        <v>0</v>
      </c>
      <c r="AB11" s="29">
        <f t="shared" si="25"/>
        <v>0</v>
      </c>
      <c r="AC11" s="16">
        <f t="shared" si="26"/>
        <v>0</v>
      </c>
      <c r="AD11" s="16">
        <f t="shared" si="27"/>
        <v>1</v>
      </c>
      <c r="AE11" s="16">
        <f t="shared" si="28"/>
        <v>0</v>
      </c>
      <c r="AF11" s="29">
        <f t="shared" si="29"/>
        <v>0</v>
      </c>
      <c r="AG11" s="19">
        <f t="shared" si="30"/>
        <v>0</v>
      </c>
      <c r="AH11" s="19">
        <f t="shared" si="31"/>
        <v>1</v>
      </c>
      <c r="AI11" s="16">
        <f t="shared" si="32"/>
        <v>0</v>
      </c>
      <c r="AJ11" s="16">
        <f t="shared" si="33"/>
        <v>0</v>
      </c>
      <c r="AK11" s="29">
        <f t="shared" si="34"/>
        <v>0</v>
      </c>
      <c r="AL11" s="16">
        <f t="shared" si="35"/>
        <v>1</v>
      </c>
      <c r="AM11" s="16">
        <f t="shared" si="36"/>
        <v>0</v>
      </c>
      <c r="AN11" s="19">
        <f t="shared" si="37"/>
        <v>0</v>
      </c>
      <c r="AO11" s="16">
        <f t="shared" si="38"/>
        <v>0</v>
      </c>
      <c r="AP11" s="17" t="s">
        <v>4</v>
      </c>
      <c r="AQ11" s="17" t="s">
        <v>10</v>
      </c>
      <c r="AR11" s="17" t="s">
        <v>5</v>
      </c>
      <c r="AS11" s="17" t="s">
        <v>6</v>
      </c>
      <c r="AT11" s="17" t="s">
        <v>5</v>
      </c>
      <c r="AU11" s="17" t="s">
        <v>12</v>
      </c>
      <c r="AV11" s="17" t="s">
        <v>4</v>
      </c>
      <c r="AW11" s="17" t="s">
        <v>6</v>
      </c>
      <c r="AX11" s="17" t="s">
        <v>12</v>
      </c>
      <c r="AY11" s="17" t="s">
        <v>5</v>
      </c>
      <c r="AZ11" s="17" t="s">
        <v>5</v>
      </c>
      <c r="BA11" s="17" t="s">
        <v>4</v>
      </c>
      <c r="BB11" s="17" t="s">
        <v>5</v>
      </c>
      <c r="BC11" s="17" t="s">
        <v>3</v>
      </c>
      <c r="BD11" s="20"/>
      <c r="BE11" s="31" t="s">
        <v>8</v>
      </c>
      <c r="BF11" s="16">
        <f t="shared" si="39"/>
        <v>1</v>
      </c>
      <c r="BG11" s="16">
        <f t="shared" si="40"/>
        <v>0</v>
      </c>
      <c r="BH11" s="16">
        <f t="shared" si="41"/>
        <v>0</v>
      </c>
      <c r="BI11" s="16">
        <f t="shared" si="42"/>
        <v>0</v>
      </c>
      <c r="BJ11" s="16">
        <f t="shared" si="43"/>
        <v>0</v>
      </c>
      <c r="BK11" s="16">
        <f t="shared" si="44"/>
        <v>1</v>
      </c>
      <c r="BL11" s="16">
        <f t="shared" si="45"/>
        <v>0</v>
      </c>
      <c r="BM11" s="16">
        <f t="shared" si="46"/>
        <v>0</v>
      </c>
      <c r="BN11" s="16">
        <f t="shared" si="47"/>
        <v>0</v>
      </c>
      <c r="BO11" s="31" t="s">
        <v>9</v>
      </c>
      <c r="BP11" s="16">
        <f t="shared" si="48"/>
        <v>0</v>
      </c>
      <c r="BQ11" s="16">
        <f t="shared" si="49"/>
        <v>0</v>
      </c>
      <c r="BR11" s="16">
        <f t="shared" si="50"/>
        <v>1</v>
      </c>
      <c r="BS11" s="16">
        <f t="shared" si="51"/>
        <v>1</v>
      </c>
      <c r="BT11" s="16">
        <f t="shared" si="52"/>
        <v>0</v>
      </c>
      <c r="BU11" s="16">
        <f t="shared" si="53"/>
        <v>0</v>
      </c>
      <c r="BV11" s="16">
        <f t="shared" si="54"/>
        <v>0</v>
      </c>
      <c r="BW11" s="16">
        <f t="shared" si="55"/>
        <v>0</v>
      </c>
      <c r="BX11" s="16">
        <f t="shared" si="56"/>
        <v>0</v>
      </c>
      <c r="BY11" s="31" t="s">
        <v>43</v>
      </c>
      <c r="BZ11" s="16">
        <f t="shared" si="57"/>
        <v>1</v>
      </c>
      <c r="CA11" s="16">
        <f t="shared" si="58"/>
        <v>0</v>
      </c>
      <c r="CB11" s="16">
        <f t="shared" si="59"/>
        <v>1</v>
      </c>
      <c r="CC11" s="16">
        <f t="shared" si="60"/>
        <v>0</v>
      </c>
      <c r="CD11" s="16">
        <f t="shared" si="61"/>
        <v>0</v>
      </c>
      <c r="CE11" s="16">
        <f t="shared" si="62"/>
        <v>0</v>
      </c>
      <c r="CF11" s="16">
        <f t="shared" si="63"/>
        <v>1</v>
      </c>
      <c r="CG11" s="16">
        <f t="shared" si="64"/>
        <v>0</v>
      </c>
      <c r="CH11" s="17" t="s">
        <v>4</v>
      </c>
      <c r="CI11" s="17" t="s">
        <v>5</v>
      </c>
      <c r="CJ11" s="17" t="s">
        <v>6</v>
      </c>
      <c r="CK11" s="17" t="s">
        <v>10</v>
      </c>
      <c r="CL11" s="17" t="s">
        <v>10</v>
      </c>
      <c r="CM11" s="17" t="s">
        <v>11</v>
      </c>
      <c r="CN11" s="17" t="s">
        <v>10</v>
      </c>
      <c r="CO11" s="17" t="s">
        <v>12</v>
      </c>
      <c r="CP11" s="17" t="s">
        <v>12</v>
      </c>
      <c r="CQ11" s="17" t="s">
        <v>6</v>
      </c>
      <c r="CR11" s="17" t="s">
        <v>10</v>
      </c>
      <c r="CS11" s="17" t="s">
        <v>4</v>
      </c>
      <c r="CT11" s="17" t="s">
        <v>10</v>
      </c>
      <c r="CU11" s="17" t="s">
        <v>6</v>
      </c>
      <c r="CV11" s="17" t="s">
        <v>12</v>
      </c>
      <c r="CW11" s="17" t="s">
        <v>12</v>
      </c>
      <c r="CX11" s="17" t="s">
        <v>6</v>
      </c>
      <c r="CY11" s="31" t="s">
        <v>69</v>
      </c>
      <c r="CZ11" s="16">
        <f t="shared" si="65"/>
        <v>1</v>
      </c>
      <c r="DA11" s="16">
        <f t="shared" si="66"/>
        <v>1</v>
      </c>
      <c r="DB11" s="16">
        <f t="shared" si="67"/>
        <v>0</v>
      </c>
      <c r="DC11" s="16">
        <f t="shared" si="68"/>
        <v>1</v>
      </c>
      <c r="DD11" s="16">
        <f t="shared" si="69"/>
        <v>1</v>
      </c>
      <c r="DE11" s="16">
        <f t="shared" si="70"/>
        <v>1</v>
      </c>
      <c r="DF11" s="16">
        <f t="shared" si="71"/>
        <v>0</v>
      </c>
      <c r="DG11" s="16">
        <f t="shared" si="72"/>
        <v>0</v>
      </c>
      <c r="DH11" s="16">
        <f t="shared" si="73"/>
        <v>0</v>
      </c>
      <c r="DI11" s="16">
        <f t="shared" si="74"/>
        <v>1</v>
      </c>
      <c r="DJ11" s="16">
        <f t="shared" si="75"/>
        <v>0</v>
      </c>
      <c r="DK11" s="16">
        <f t="shared" si="76"/>
        <v>0</v>
      </c>
      <c r="DL11" s="16">
        <f t="shared" si="77"/>
        <v>1</v>
      </c>
      <c r="DM11" s="16">
        <f t="shared" si="78"/>
        <v>0</v>
      </c>
      <c r="DN11" s="17" t="s">
        <v>11</v>
      </c>
      <c r="DO11" s="17" t="s">
        <v>3</v>
      </c>
      <c r="DP11" s="17" t="s">
        <v>12</v>
      </c>
      <c r="DQ11" s="18">
        <v>4</v>
      </c>
      <c r="DR11" s="18">
        <v>6</v>
      </c>
      <c r="DS11" s="17" t="s">
        <v>3</v>
      </c>
      <c r="DT11" s="17" t="s">
        <v>5</v>
      </c>
      <c r="DU11" s="17" t="s">
        <v>3</v>
      </c>
      <c r="DV11" s="18">
        <v>5</v>
      </c>
      <c r="DW11" s="17" t="s">
        <v>10</v>
      </c>
      <c r="DX11" s="17" t="s">
        <v>10</v>
      </c>
      <c r="DY11" s="17" t="s">
        <v>11</v>
      </c>
      <c r="DZ11" s="17" t="s">
        <v>3</v>
      </c>
      <c r="EA11" s="17" t="s">
        <v>10</v>
      </c>
      <c r="EB11" s="17" t="s">
        <v>3</v>
      </c>
      <c r="EC11" s="17" t="s">
        <v>4</v>
      </c>
      <c r="ED11" s="17" t="s">
        <v>11</v>
      </c>
      <c r="EE11" s="17" t="s">
        <v>4</v>
      </c>
      <c r="EF11" s="17" t="s">
        <v>6</v>
      </c>
      <c r="EG11" s="17" t="s">
        <v>4</v>
      </c>
      <c r="EH11" s="17" t="s">
        <v>11</v>
      </c>
      <c r="EI11" s="17" t="s">
        <v>12</v>
      </c>
      <c r="EJ11" s="17" t="s">
        <v>12</v>
      </c>
      <c r="EK11" s="17" t="s">
        <v>11</v>
      </c>
      <c r="EL11" s="17" t="s">
        <v>4</v>
      </c>
      <c r="EM11" s="17" t="s">
        <v>6</v>
      </c>
      <c r="EN11" s="17" t="s">
        <v>6</v>
      </c>
      <c r="EO11" s="17" t="s">
        <v>12</v>
      </c>
      <c r="EP11" s="17" t="s">
        <v>5</v>
      </c>
      <c r="EQ11" s="1">
        <f t="shared" si="79"/>
        <v>8</v>
      </c>
      <c r="ER11" s="1">
        <f t="shared" si="80"/>
        <v>3</v>
      </c>
      <c r="ES11" s="1">
        <f t="shared" si="81"/>
        <v>7</v>
      </c>
      <c r="ET11" s="1">
        <f t="shared" si="82"/>
        <v>8</v>
      </c>
      <c r="EU11" s="1">
        <f t="shared" si="83"/>
        <v>10</v>
      </c>
      <c r="EV11" s="17" t="s">
        <v>10</v>
      </c>
      <c r="EW11" s="17" t="s">
        <v>6</v>
      </c>
      <c r="EX11" s="17" t="s">
        <v>3</v>
      </c>
      <c r="EY11" s="17" t="s">
        <v>4</v>
      </c>
      <c r="EZ11" s="17" t="s">
        <v>5</v>
      </c>
      <c r="FA11" s="17" t="s">
        <v>6</v>
      </c>
      <c r="FB11" s="17" t="s">
        <v>10</v>
      </c>
      <c r="FC11" s="17" t="s">
        <v>4</v>
      </c>
      <c r="FD11" s="17" t="s">
        <v>10</v>
      </c>
      <c r="FE11" s="17" t="s">
        <v>3</v>
      </c>
      <c r="FF11" s="20" t="s">
        <v>70</v>
      </c>
      <c r="FG11" s="20" t="s">
        <v>13</v>
      </c>
      <c r="FH11" s="20" t="s">
        <v>14</v>
      </c>
      <c r="FI11" s="20" t="s">
        <v>30</v>
      </c>
      <c r="FJ11" s="1" t="s">
        <v>227</v>
      </c>
      <c r="FK11" s="20" t="s">
        <v>51</v>
      </c>
      <c r="FL11" s="20" t="s">
        <v>234</v>
      </c>
      <c r="FM11" s="20" t="s">
        <v>21</v>
      </c>
      <c r="FN11" s="16" t="s">
        <v>33</v>
      </c>
      <c r="FO11" s="16" t="s">
        <v>26</v>
      </c>
    </row>
    <row r="12" spans="1:171" s="35" customForma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6"/>
      <c r="BE12" s="36"/>
      <c r="BF12" s="30"/>
      <c r="BG12" s="30"/>
      <c r="BH12" s="30"/>
      <c r="BI12" s="30"/>
      <c r="BJ12" s="30"/>
      <c r="BK12" s="30"/>
      <c r="BL12" s="30"/>
      <c r="BM12" s="30"/>
      <c r="BN12" s="30"/>
      <c r="BO12" s="36"/>
      <c r="BP12" s="30"/>
      <c r="BQ12" s="30"/>
      <c r="BR12" s="30"/>
      <c r="BS12" s="30"/>
      <c r="BT12" s="30"/>
      <c r="BU12" s="30"/>
      <c r="BV12" s="30"/>
      <c r="BW12" s="30"/>
      <c r="BX12" s="30"/>
      <c r="BY12" s="36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6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6"/>
      <c r="FG12" s="36"/>
      <c r="FH12" s="36"/>
      <c r="FI12" s="36"/>
      <c r="FJ12" s="36"/>
      <c r="FK12" s="36"/>
      <c r="FL12" s="36"/>
      <c r="FM12" s="36"/>
      <c r="FN12" s="30"/>
      <c r="FO12" s="30"/>
    </row>
    <row r="13" spans="1:171" s="35" customFormat="1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6"/>
      <c r="BE13" s="36"/>
      <c r="BF13" s="30"/>
      <c r="BG13" s="30"/>
      <c r="BH13" s="30"/>
      <c r="BI13" s="30"/>
      <c r="BJ13" s="30"/>
      <c r="BK13" s="30"/>
      <c r="BL13" s="30"/>
      <c r="BM13" s="30"/>
      <c r="BN13" s="30"/>
      <c r="BO13" s="36"/>
      <c r="BP13" s="30"/>
      <c r="BQ13" s="30"/>
      <c r="BR13" s="30"/>
      <c r="BS13" s="30"/>
      <c r="BT13" s="30"/>
      <c r="BU13" s="30"/>
      <c r="BV13" s="30"/>
      <c r="BW13" s="30"/>
      <c r="BX13" s="30"/>
      <c r="BY13" s="36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6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6"/>
      <c r="FG13" s="36"/>
      <c r="FH13" s="36"/>
      <c r="FI13" s="36"/>
      <c r="FJ13" s="36"/>
      <c r="FK13" s="36"/>
      <c r="FL13" s="36"/>
      <c r="FM13" s="36"/>
      <c r="FN13" s="30"/>
      <c r="FO13" s="30"/>
    </row>
    <row r="14" spans="1:171" s="35" customFormat="1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6"/>
      <c r="BE14" s="36"/>
      <c r="BF14" s="30"/>
      <c r="BG14" s="30"/>
      <c r="BH14" s="30"/>
      <c r="BI14" s="30"/>
      <c r="BJ14" s="30"/>
      <c r="BK14" s="30"/>
      <c r="BL14" s="30"/>
      <c r="BM14" s="30"/>
      <c r="BN14" s="30"/>
      <c r="BO14" s="36"/>
      <c r="BP14" s="30"/>
      <c r="BQ14" s="30"/>
      <c r="BR14" s="30"/>
      <c r="BS14" s="30"/>
      <c r="BT14" s="30"/>
      <c r="BU14" s="30"/>
      <c r="BV14" s="30"/>
      <c r="BW14" s="30"/>
      <c r="BX14" s="30"/>
      <c r="BY14" s="36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6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6"/>
      <c r="FG14" s="36"/>
      <c r="FH14" s="36"/>
      <c r="FI14" s="36"/>
      <c r="FJ14" s="36"/>
      <c r="FK14" s="36"/>
      <c r="FL14" s="36"/>
      <c r="FM14" s="36"/>
      <c r="FN14" s="30"/>
      <c r="FO14" s="30"/>
    </row>
    <row r="15" spans="1:171" s="35" customFormat="1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6"/>
      <c r="BE15" s="36"/>
      <c r="BF15" s="30"/>
      <c r="BG15" s="30"/>
      <c r="BH15" s="30"/>
      <c r="BI15" s="30"/>
      <c r="BJ15" s="30"/>
      <c r="BK15" s="30"/>
      <c r="BL15" s="30"/>
      <c r="BM15" s="30"/>
      <c r="BN15" s="30"/>
      <c r="BO15" s="36"/>
      <c r="BP15" s="30"/>
      <c r="BQ15" s="30"/>
      <c r="BR15" s="30"/>
      <c r="BS15" s="30"/>
      <c r="BT15" s="30"/>
      <c r="BU15" s="30"/>
      <c r="BV15" s="30"/>
      <c r="BW15" s="30"/>
      <c r="BX15" s="30"/>
      <c r="BY15" s="36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6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6"/>
      <c r="FG15" s="36"/>
      <c r="FH15" s="36"/>
      <c r="FI15" s="36"/>
      <c r="FJ15" s="36"/>
      <c r="FK15" s="36"/>
      <c r="FL15" s="36"/>
      <c r="FM15" s="36"/>
      <c r="FN15" s="30"/>
      <c r="FO15" s="30"/>
    </row>
    <row r="16" spans="1:171" s="35" customFormat="1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6"/>
      <c r="BE16" s="36"/>
      <c r="BF16" s="30"/>
      <c r="BG16" s="30"/>
      <c r="BH16" s="30"/>
      <c r="BI16" s="30"/>
      <c r="BJ16" s="30"/>
      <c r="BK16" s="30"/>
      <c r="BL16" s="30"/>
      <c r="BM16" s="30"/>
      <c r="BN16" s="30"/>
      <c r="BO16" s="36"/>
      <c r="BP16" s="30"/>
      <c r="BQ16" s="30"/>
      <c r="BR16" s="30"/>
      <c r="BS16" s="30"/>
      <c r="BT16" s="30"/>
      <c r="BU16" s="30"/>
      <c r="BV16" s="30"/>
      <c r="BW16" s="30"/>
      <c r="BX16" s="30"/>
      <c r="BY16" s="36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6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6"/>
      <c r="FG16" s="36"/>
      <c r="FH16" s="36"/>
      <c r="FI16" s="36"/>
      <c r="FJ16" s="36"/>
      <c r="FK16" s="36"/>
      <c r="FL16" s="36"/>
      <c r="FM16" s="36"/>
      <c r="FN16" s="30"/>
      <c r="FO16" s="30"/>
    </row>
    <row r="17" spans="1:171" s="35" customFormat="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6"/>
      <c r="BE17" s="36"/>
      <c r="BF17" s="30"/>
      <c r="BG17" s="30"/>
      <c r="BH17" s="30"/>
      <c r="BI17" s="30"/>
      <c r="BJ17" s="30"/>
      <c r="BK17" s="30"/>
      <c r="BL17" s="30"/>
      <c r="BM17" s="30"/>
      <c r="BN17" s="30"/>
      <c r="BO17" s="36"/>
      <c r="BP17" s="30"/>
      <c r="BQ17" s="30"/>
      <c r="BR17" s="30"/>
      <c r="BS17" s="30"/>
      <c r="BT17" s="30"/>
      <c r="BU17" s="30"/>
      <c r="BV17" s="30"/>
      <c r="BW17" s="30"/>
      <c r="BX17" s="30"/>
      <c r="BY17" s="36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6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6"/>
      <c r="FG17" s="36"/>
      <c r="FH17" s="36"/>
      <c r="FI17" s="36"/>
      <c r="FJ17" s="36"/>
      <c r="FK17" s="36"/>
      <c r="FL17" s="36"/>
      <c r="FM17" s="36"/>
      <c r="FN17" s="30"/>
      <c r="FO17" s="30"/>
    </row>
    <row r="18" spans="1:171" s="35" customFormat="1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6"/>
      <c r="BE18" s="36"/>
      <c r="BF18" s="30"/>
      <c r="BG18" s="30"/>
      <c r="BH18" s="30"/>
      <c r="BI18" s="30"/>
      <c r="BJ18" s="30"/>
      <c r="BK18" s="30"/>
      <c r="BL18" s="30"/>
      <c r="BM18" s="30"/>
      <c r="BN18" s="30"/>
      <c r="BO18" s="36"/>
      <c r="BP18" s="30"/>
      <c r="BQ18" s="30"/>
      <c r="BR18" s="30"/>
      <c r="BS18" s="30"/>
      <c r="BT18" s="30"/>
      <c r="BU18" s="30"/>
      <c r="BV18" s="30"/>
      <c r="BW18" s="30"/>
      <c r="BX18" s="30"/>
      <c r="BY18" s="36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6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6"/>
      <c r="FG18" s="36"/>
      <c r="FH18" s="36"/>
      <c r="FI18" s="36"/>
      <c r="FJ18" s="36"/>
      <c r="FK18" s="36"/>
      <c r="FL18" s="36"/>
      <c r="FM18" s="36"/>
      <c r="FN18" s="30"/>
      <c r="FO18" s="30"/>
    </row>
    <row r="19" spans="1:171" s="35" customFormat="1" x14ac:dyDescent="0.3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6"/>
      <c r="BE19" s="36"/>
      <c r="BF19" s="30"/>
      <c r="BG19" s="30"/>
      <c r="BH19" s="30"/>
      <c r="BI19" s="30"/>
      <c r="BJ19" s="30"/>
      <c r="BK19" s="30"/>
      <c r="BL19" s="30"/>
      <c r="BM19" s="30"/>
      <c r="BN19" s="30"/>
      <c r="BO19" s="36"/>
      <c r="BP19" s="30"/>
      <c r="BQ19" s="30"/>
      <c r="BR19" s="30"/>
      <c r="BS19" s="30"/>
      <c r="BT19" s="30"/>
      <c r="BU19" s="30"/>
      <c r="BV19" s="30"/>
      <c r="BW19" s="30"/>
      <c r="BX19" s="30"/>
      <c r="BY19" s="36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6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6"/>
      <c r="FG19" s="36"/>
      <c r="FH19" s="36"/>
      <c r="FI19" s="36"/>
      <c r="FJ19" s="36"/>
      <c r="FK19" s="36"/>
      <c r="FL19" s="36"/>
      <c r="FM19" s="36"/>
      <c r="FN19" s="30"/>
      <c r="FO19" s="30"/>
    </row>
    <row r="20" spans="1:171" s="35" customFormat="1" x14ac:dyDescent="0.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6"/>
      <c r="BE20" s="36"/>
      <c r="BF20" s="30"/>
      <c r="BG20" s="30"/>
      <c r="BH20" s="30"/>
      <c r="BI20" s="30"/>
      <c r="BJ20" s="30"/>
      <c r="BK20" s="30"/>
      <c r="BL20" s="30"/>
      <c r="BM20" s="30"/>
      <c r="BN20" s="30"/>
      <c r="BO20" s="36"/>
      <c r="BP20" s="30"/>
      <c r="BQ20" s="30"/>
      <c r="BR20" s="30"/>
      <c r="BS20" s="30"/>
      <c r="BT20" s="30"/>
      <c r="BU20" s="30"/>
      <c r="BV20" s="30"/>
      <c r="BW20" s="30"/>
      <c r="BX20" s="30"/>
      <c r="BY20" s="36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6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6"/>
      <c r="FG20" s="36"/>
      <c r="FH20" s="36"/>
      <c r="FI20" s="36"/>
      <c r="FJ20" s="36"/>
      <c r="FK20" s="36"/>
      <c r="FL20" s="36"/>
      <c r="FM20" s="36"/>
      <c r="FN20" s="30"/>
      <c r="FO20" s="30"/>
    </row>
    <row r="21" spans="1:171" s="35" customFormat="1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6"/>
      <c r="BE21" s="36"/>
      <c r="BF21" s="30"/>
      <c r="BG21" s="30"/>
      <c r="BH21" s="30"/>
      <c r="BI21" s="30"/>
      <c r="BJ21" s="30"/>
      <c r="BK21" s="30"/>
      <c r="BL21" s="30"/>
      <c r="BM21" s="30"/>
      <c r="BN21" s="30"/>
      <c r="BO21" s="36"/>
      <c r="BP21" s="30"/>
      <c r="BQ21" s="30"/>
      <c r="BR21" s="30"/>
      <c r="BS21" s="30"/>
      <c r="BT21" s="30"/>
      <c r="BU21" s="30"/>
      <c r="BV21" s="30"/>
      <c r="BW21" s="30"/>
      <c r="BX21" s="30"/>
      <c r="BY21" s="36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6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6"/>
      <c r="FG21" s="36"/>
      <c r="FH21" s="36"/>
      <c r="FI21" s="36"/>
      <c r="FJ21" s="36"/>
      <c r="FK21" s="36"/>
      <c r="FL21" s="36"/>
      <c r="FM21" s="36"/>
      <c r="FN21" s="30"/>
      <c r="FO21" s="30"/>
    </row>
    <row r="22" spans="1:171" s="35" customForma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6"/>
      <c r="BE22" s="36"/>
      <c r="BF22" s="30"/>
      <c r="BG22" s="30"/>
      <c r="BH22" s="30"/>
      <c r="BI22" s="30"/>
      <c r="BJ22" s="30"/>
      <c r="BK22" s="30"/>
      <c r="BL22" s="30"/>
      <c r="BM22" s="30"/>
      <c r="BN22" s="30"/>
      <c r="BO22" s="36"/>
      <c r="BP22" s="30"/>
      <c r="BQ22" s="30"/>
      <c r="BR22" s="30"/>
      <c r="BS22" s="30"/>
      <c r="BT22" s="30"/>
      <c r="BU22" s="30"/>
      <c r="BV22" s="30"/>
      <c r="BW22" s="30"/>
      <c r="BX22" s="30"/>
      <c r="BY22" s="36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6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6"/>
      <c r="FG22" s="36"/>
      <c r="FH22" s="36"/>
      <c r="FI22" s="36"/>
      <c r="FJ22" s="36"/>
      <c r="FK22" s="36"/>
      <c r="FL22" s="36"/>
      <c r="FM22" s="36"/>
      <c r="FN22" s="30"/>
      <c r="FO22" s="30"/>
    </row>
    <row r="23" spans="1:171" s="35" customForma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6"/>
      <c r="BE23" s="36"/>
      <c r="BF23" s="30"/>
      <c r="BG23" s="30"/>
      <c r="BH23" s="30"/>
      <c r="BI23" s="30"/>
      <c r="BJ23" s="30"/>
      <c r="BK23" s="30"/>
      <c r="BL23" s="30"/>
      <c r="BM23" s="30"/>
      <c r="BN23" s="30"/>
      <c r="BO23" s="36"/>
      <c r="BP23" s="30"/>
      <c r="BQ23" s="30"/>
      <c r="BR23" s="30"/>
      <c r="BS23" s="30"/>
      <c r="BT23" s="30"/>
      <c r="BU23" s="30"/>
      <c r="BV23" s="30"/>
      <c r="BW23" s="30"/>
      <c r="BX23" s="30"/>
      <c r="BY23" s="36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6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6"/>
      <c r="FG23" s="36"/>
      <c r="FH23" s="36"/>
      <c r="FI23" s="36"/>
      <c r="FJ23" s="36"/>
      <c r="FK23" s="36"/>
      <c r="FL23" s="36"/>
      <c r="FM23" s="36"/>
      <c r="FN23" s="30"/>
      <c r="FO23" s="30"/>
    </row>
    <row r="24" spans="1:171" s="35" customForma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6"/>
      <c r="BE24" s="36"/>
      <c r="BF24" s="30"/>
      <c r="BG24" s="30"/>
      <c r="BH24" s="30"/>
      <c r="BI24" s="30"/>
      <c r="BJ24" s="30"/>
      <c r="BK24" s="30"/>
      <c r="BL24" s="30"/>
      <c r="BM24" s="30"/>
      <c r="BN24" s="30"/>
      <c r="BO24" s="36"/>
      <c r="BP24" s="30"/>
      <c r="BQ24" s="30"/>
      <c r="BR24" s="30"/>
      <c r="BS24" s="30"/>
      <c r="BT24" s="30"/>
      <c r="BU24" s="30"/>
      <c r="BV24" s="30"/>
      <c r="BW24" s="30"/>
      <c r="BX24" s="30"/>
      <c r="BY24" s="36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6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6"/>
      <c r="FG24" s="36"/>
      <c r="FH24" s="36"/>
      <c r="FI24" s="36"/>
      <c r="FJ24" s="36"/>
      <c r="FK24" s="36"/>
      <c r="FL24" s="36"/>
      <c r="FM24" s="36"/>
      <c r="FN24" s="30"/>
      <c r="FO24" s="30"/>
    </row>
    <row r="25" spans="1:171" s="35" customForma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6"/>
      <c r="BE25" s="36"/>
      <c r="BF25" s="30"/>
      <c r="BG25" s="30"/>
      <c r="BH25" s="30"/>
      <c r="BI25" s="30"/>
      <c r="BJ25" s="30"/>
      <c r="BK25" s="30"/>
      <c r="BL25" s="30"/>
      <c r="BM25" s="30"/>
      <c r="BN25" s="30"/>
      <c r="BO25" s="36"/>
      <c r="BP25" s="30"/>
      <c r="BQ25" s="30"/>
      <c r="BR25" s="30"/>
      <c r="BS25" s="30"/>
      <c r="BT25" s="30"/>
      <c r="BU25" s="30"/>
      <c r="BV25" s="30"/>
      <c r="BW25" s="30"/>
      <c r="BX25" s="30"/>
      <c r="BY25" s="36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6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6"/>
      <c r="FG25" s="36"/>
      <c r="FH25" s="36"/>
      <c r="FI25" s="36"/>
      <c r="FJ25" s="36"/>
      <c r="FK25" s="36"/>
      <c r="FL25" s="36"/>
      <c r="FM25" s="36"/>
      <c r="FN25" s="30"/>
      <c r="FO25" s="30"/>
    </row>
    <row r="26" spans="1:171" s="35" customForma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6"/>
      <c r="BE26" s="36"/>
      <c r="BF26" s="30"/>
      <c r="BG26" s="30"/>
      <c r="BH26" s="30"/>
      <c r="BI26" s="30"/>
      <c r="BJ26" s="30"/>
      <c r="BK26" s="30"/>
      <c r="BL26" s="30"/>
      <c r="BM26" s="30"/>
      <c r="BN26" s="30"/>
      <c r="BO26" s="36"/>
      <c r="BP26" s="30"/>
      <c r="BQ26" s="30"/>
      <c r="BR26" s="30"/>
      <c r="BS26" s="30"/>
      <c r="BT26" s="30"/>
      <c r="BU26" s="30"/>
      <c r="BV26" s="30"/>
      <c r="BW26" s="30"/>
      <c r="BX26" s="30"/>
      <c r="BY26" s="36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6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6"/>
      <c r="FG26" s="36"/>
      <c r="FH26" s="36"/>
      <c r="FI26" s="36"/>
      <c r="FJ26" s="36"/>
      <c r="FK26" s="36"/>
      <c r="FL26" s="36"/>
      <c r="FM26" s="36"/>
      <c r="FN26" s="30"/>
      <c r="FO26" s="30"/>
    </row>
    <row r="27" spans="1:171" s="35" customForma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6"/>
      <c r="BE27" s="36"/>
      <c r="BF27" s="30"/>
      <c r="BG27" s="30"/>
      <c r="BH27" s="30"/>
      <c r="BI27" s="30"/>
      <c r="BJ27" s="30"/>
      <c r="BK27" s="30"/>
      <c r="BL27" s="30"/>
      <c r="BM27" s="30"/>
      <c r="BN27" s="30"/>
      <c r="BO27" s="36"/>
      <c r="BP27" s="30"/>
      <c r="BQ27" s="30"/>
      <c r="BR27" s="30"/>
      <c r="BS27" s="30"/>
      <c r="BT27" s="30"/>
      <c r="BU27" s="30"/>
      <c r="BV27" s="30"/>
      <c r="BW27" s="30"/>
      <c r="BX27" s="30"/>
      <c r="BY27" s="36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6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6"/>
      <c r="FG27" s="36"/>
      <c r="FH27" s="36"/>
      <c r="FI27" s="36"/>
      <c r="FJ27" s="36"/>
      <c r="FK27" s="36"/>
      <c r="FL27" s="36"/>
      <c r="FM27" s="36"/>
      <c r="FN27" s="30"/>
      <c r="FO27" s="30"/>
    </row>
    <row r="28" spans="1:171" s="35" customFormat="1" x14ac:dyDescent="0.3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6"/>
      <c r="BE28" s="36"/>
      <c r="BF28" s="30"/>
      <c r="BG28" s="30"/>
      <c r="BH28" s="30"/>
      <c r="BI28" s="30"/>
      <c r="BJ28" s="30"/>
      <c r="BK28" s="30"/>
      <c r="BL28" s="30"/>
      <c r="BM28" s="30"/>
      <c r="BN28" s="30"/>
      <c r="BO28" s="36"/>
      <c r="BP28" s="30"/>
      <c r="BQ28" s="30"/>
      <c r="BR28" s="30"/>
      <c r="BS28" s="30"/>
      <c r="BT28" s="30"/>
      <c r="BU28" s="30"/>
      <c r="BV28" s="30"/>
      <c r="BW28" s="30"/>
      <c r="BX28" s="30"/>
      <c r="BY28" s="36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6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6"/>
      <c r="FG28" s="36"/>
      <c r="FH28" s="36"/>
      <c r="FI28" s="36"/>
      <c r="FJ28" s="36"/>
      <c r="FK28" s="36"/>
      <c r="FL28" s="36"/>
      <c r="FM28" s="36"/>
      <c r="FN28" s="30"/>
      <c r="FO28" s="30"/>
    </row>
    <row r="29" spans="1:171" s="35" customFormat="1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6"/>
      <c r="BE29" s="36"/>
      <c r="BF29" s="30"/>
      <c r="BG29" s="30"/>
      <c r="BH29" s="30"/>
      <c r="BI29" s="30"/>
      <c r="BJ29" s="30"/>
      <c r="BK29" s="30"/>
      <c r="BL29" s="30"/>
      <c r="BM29" s="30"/>
      <c r="BN29" s="30"/>
      <c r="BO29" s="36"/>
      <c r="BP29" s="30"/>
      <c r="BQ29" s="30"/>
      <c r="BR29" s="30"/>
      <c r="BS29" s="30"/>
      <c r="BT29" s="30"/>
      <c r="BU29" s="30"/>
      <c r="BV29" s="30"/>
      <c r="BW29" s="30"/>
      <c r="BX29" s="30"/>
      <c r="BY29" s="36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6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6"/>
      <c r="FG29" s="36"/>
      <c r="FH29" s="36"/>
      <c r="FI29" s="36"/>
      <c r="FJ29" s="36"/>
      <c r="FK29" s="36"/>
      <c r="FL29" s="36"/>
      <c r="FM29" s="36"/>
      <c r="FN29" s="30"/>
      <c r="FO29" s="30"/>
    </row>
    <row r="30" spans="1:171" s="35" customFormat="1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6"/>
      <c r="BE30" s="36"/>
      <c r="BF30" s="30"/>
      <c r="BG30" s="30"/>
      <c r="BH30" s="30"/>
      <c r="BI30" s="30"/>
      <c r="BJ30" s="30"/>
      <c r="BK30" s="30"/>
      <c r="BL30" s="30"/>
      <c r="BM30" s="30"/>
      <c r="BN30" s="30"/>
      <c r="BO30" s="36"/>
      <c r="BP30" s="30"/>
      <c r="BQ30" s="30"/>
      <c r="BR30" s="30"/>
      <c r="BS30" s="30"/>
      <c r="BT30" s="30"/>
      <c r="BU30" s="30"/>
      <c r="BV30" s="30"/>
      <c r="BW30" s="30"/>
      <c r="BX30" s="30"/>
      <c r="BY30" s="36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6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6"/>
      <c r="FG30" s="36"/>
      <c r="FH30" s="36"/>
      <c r="FI30" s="36"/>
      <c r="FJ30" s="36"/>
      <c r="FK30" s="36"/>
      <c r="FL30" s="36"/>
      <c r="FM30" s="36"/>
      <c r="FN30" s="30"/>
      <c r="FO30" s="30"/>
    </row>
    <row r="31" spans="1:171" s="35" customFormat="1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6"/>
      <c r="BE31" s="36"/>
      <c r="BF31" s="30"/>
      <c r="BG31" s="30"/>
      <c r="BH31" s="30"/>
      <c r="BI31" s="30"/>
      <c r="BJ31" s="30"/>
      <c r="BK31" s="30"/>
      <c r="BL31" s="30"/>
      <c r="BM31" s="30"/>
      <c r="BN31" s="30"/>
      <c r="BO31" s="36"/>
      <c r="BP31" s="30"/>
      <c r="BQ31" s="30"/>
      <c r="BR31" s="30"/>
      <c r="BS31" s="30"/>
      <c r="BT31" s="30"/>
      <c r="BU31" s="30"/>
      <c r="BV31" s="30"/>
      <c r="BW31" s="30"/>
      <c r="BX31" s="30"/>
      <c r="BY31" s="36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6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6"/>
      <c r="FG31" s="36"/>
      <c r="FH31" s="36"/>
      <c r="FI31" s="36"/>
      <c r="FJ31" s="36"/>
      <c r="FK31" s="36"/>
      <c r="FL31" s="36"/>
      <c r="FM31" s="36"/>
      <c r="FN31" s="30"/>
      <c r="FO31" s="30"/>
    </row>
    <row r="32" spans="1:171" s="35" customFormat="1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6"/>
      <c r="BE32" s="36"/>
      <c r="BF32" s="30"/>
      <c r="BG32" s="30"/>
      <c r="BH32" s="30"/>
      <c r="BI32" s="30"/>
      <c r="BJ32" s="30"/>
      <c r="BK32" s="30"/>
      <c r="BL32" s="30"/>
      <c r="BM32" s="30"/>
      <c r="BN32" s="30"/>
      <c r="BO32" s="36"/>
      <c r="BP32" s="30"/>
      <c r="BQ32" s="30"/>
      <c r="BR32" s="30"/>
      <c r="BS32" s="30"/>
      <c r="BT32" s="30"/>
      <c r="BU32" s="30"/>
      <c r="BV32" s="30"/>
      <c r="BW32" s="30"/>
      <c r="BX32" s="30"/>
      <c r="BY32" s="36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6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6"/>
      <c r="FG32" s="36"/>
      <c r="FH32" s="36"/>
      <c r="FI32" s="36"/>
      <c r="FJ32" s="36"/>
      <c r="FK32" s="36"/>
      <c r="FL32" s="36"/>
      <c r="FM32" s="36"/>
      <c r="FN32" s="30"/>
      <c r="FO32" s="30"/>
    </row>
    <row r="33" spans="1:171" s="35" customFormat="1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6"/>
      <c r="BE33" s="36"/>
      <c r="BF33" s="30"/>
      <c r="BG33" s="30"/>
      <c r="BH33" s="30"/>
      <c r="BI33" s="30"/>
      <c r="BJ33" s="30"/>
      <c r="BK33" s="30"/>
      <c r="BL33" s="30"/>
      <c r="BM33" s="30"/>
      <c r="BN33" s="30"/>
      <c r="BO33" s="36"/>
      <c r="BP33" s="30"/>
      <c r="BQ33" s="30"/>
      <c r="BR33" s="30"/>
      <c r="BS33" s="30"/>
      <c r="BT33" s="30"/>
      <c r="BU33" s="30"/>
      <c r="BV33" s="30"/>
      <c r="BW33" s="30"/>
      <c r="BX33" s="30"/>
      <c r="BY33" s="36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6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6"/>
      <c r="FG33" s="36"/>
      <c r="FH33" s="36"/>
      <c r="FI33" s="36"/>
      <c r="FJ33" s="36"/>
      <c r="FK33" s="36"/>
      <c r="FL33" s="36"/>
      <c r="FM33" s="36"/>
      <c r="FN33" s="30"/>
      <c r="FO33" s="30"/>
    </row>
    <row r="34" spans="1:171" s="35" customFormat="1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6"/>
      <c r="BE34" s="36"/>
      <c r="BF34" s="30"/>
      <c r="BG34" s="30"/>
      <c r="BH34" s="30"/>
      <c r="BI34" s="30"/>
      <c r="BJ34" s="30"/>
      <c r="BK34" s="30"/>
      <c r="BL34" s="30"/>
      <c r="BM34" s="30"/>
      <c r="BN34" s="30"/>
      <c r="BO34" s="36"/>
      <c r="BP34" s="30"/>
      <c r="BQ34" s="30"/>
      <c r="BR34" s="30"/>
      <c r="BS34" s="30"/>
      <c r="BT34" s="30"/>
      <c r="BU34" s="30"/>
      <c r="BV34" s="30"/>
      <c r="BW34" s="30"/>
      <c r="BX34" s="30"/>
      <c r="BY34" s="36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6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6"/>
      <c r="FG34" s="36"/>
      <c r="FH34" s="36"/>
      <c r="FI34" s="36"/>
      <c r="FJ34" s="36"/>
      <c r="FK34" s="36"/>
      <c r="FL34" s="36"/>
      <c r="FM34" s="36"/>
      <c r="FN34" s="30"/>
      <c r="FO34" s="30"/>
    </row>
    <row r="35" spans="1:171" s="35" customFormat="1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6"/>
      <c r="BE35" s="36"/>
      <c r="BF35" s="30"/>
      <c r="BG35" s="30"/>
      <c r="BH35" s="30"/>
      <c r="BI35" s="30"/>
      <c r="BJ35" s="30"/>
      <c r="BK35" s="30"/>
      <c r="BL35" s="30"/>
      <c r="BM35" s="30"/>
      <c r="BN35" s="30"/>
      <c r="BO35" s="36"/>
      <c r="BP35" s="30"/>
      <c r="BQ35" s="30"/>
      <c r="BR35" s="30"/>
      <c r="BS35" s="30"/>
      <c r="BT35" s="30"/>
      <c r="BU35" s="30"/>
      <c r="BV35" s="30"/>
      <c r="BW35" s="30"/>
      <c r="BX35" s="30"/>
      <c r="BY35" s="36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6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6"/>
      <c r="FG35" s="36"/>
      <c r="FH35" s="36"/>
      <c r="FI35" s="36"/>
      <c r="FJ35" s="36"/>
      <c r="FK35" s="36"/>
      <c r="FL35" s="36"/>
      <c r="FM35" s="36"/>
      <c r="FN35" s="30"/>
      <c r="FO35" s="30"/>
    </row>
    <row r="36" spans="1:171" s="35" customFormat="1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6"/>
      <c r="BE36" s="36"/>
      <c r="BF36" s="30"/>
      <c r="BG36" s="30"/>
      <c r="BH36" s="30"/>
      <c r="BI36" s="30"/>
      <c r="BJ36" s="30"/>
      <c r="BK36" s="30"/>
      <c r="BL36" s="30"/>
      <c r="BM36" s="30"/>
      <c r="BN36" s="30"/>
      <c r="BO36" s="36"/>
      <c r="BP36" s="30"/>
      <c r="BQ36" s="30"/>
      <c r="BR36" s="30"/>
      <c r="BS36" s="30"/>
      <c r="BT36" s="30"/>
      <c r="BU36" s="30"/>
      <c r="BV36" s="30"/>
      <c r="BW36" s="30"/>
      <c r="BX36" s="30"/>
      <c r="BY36" s="36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6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6"/>
      <c r="FG36" s="36"/>
      <c r="FH36" s="36"/>
      <c r="FI36" s="36"/>
      <c r="FJ36" s="36"/>
      <c r="FK36" s="36"/>
      <c r="FL36" s="36"/>
      <c r="FM36" s="36"/>
      <c r="FN36" s="30"/>
      <c r="FO36" s="30"/>
    </row>
    <row r="37" spans="1:171" s="35" customFormat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6"/>
      <c r="BE37" s="36"/>
      <c r="BF37" s="30"/>
      <c r="BG37" s="30"/>
      <c r="BH37" s="30"/>
      <c r="BI37" s="30"/>
      <c r="BJ37" s="30"/>
      <c r="BK37" s="30"/>
      <c r="BL37" s="30"/>
      <c r="BM37" s="30"/>
      <c r="BN37" s="30"/>
      <c r="BO37" s="36"/>
      <c r="BP37" s="30"/>
      <c r="BQ37" s="30"/>
      <c r="BR37" s="30"/>
      <c r="BS37" s="30"/>
      <c r="BT37" s="30"/>
      <c r="BU37" s="30"/>
      <c r="BV37" s="30"/>
      <c r="BW37" s="30"/>
      <c r="BX37" s="30"/>
      <c r="BY37" s="36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6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6"/>
      <c r="FG37" s="36"/>
      <c r="FH37" s="36"/>
      <c r="FI37" s="36"/>
      <c r="FJ37" s="36"/>
      <c r="FK37" s="36"/>
      <c r="FL37" s="36"/>
      <c r="FM37" s="36"/>
      <c r="FN37" s="30"/>
      <c r="FO37" s="30"/>
    </row>
    <row r="38" spans="1:171" s="35" customFormat="1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6"/>
      <c r="BE38" s="36"/>
      <c r="BF38" s="30"/>
      <c r="BG38" s="30"/>
      <c r="BH38" s="30"/>
      <c r="BI38" s="30"/>
      <c r="BJ38" s="30"/>
      <c r="BK38" s="30"/>
      <c r="BL38" s="30"/>
      <c r="BM38" s="30"/>
      <c r="BN38" s="30"/>
      <c r="BO38" s="36"/>
      <c r="BP38" s="30"/>
      <c r="BQ38" s="30"/>
      <c r="BR38" s="30"/>
      <c r="BS38" s="30"/>
      <c r="BT38" s="30"/>
      <c r="BU38" s="30"/>
      <c r="BV38" s="30"/>
      <c r="BW38" s="30"/>
      <c r="BX38" s="30"/>
      <c r="BY38" s="36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6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6"/>
      <c r="FG38" s="36"/>
      <c r="FH38" s="36"/>
      <c r="FI38" s="36"/>
      <c r="FJ38" s="36"/>
      <c r="FK38" s="36"/>
      <c r="FL38" s="36"/>
      <c r="FM38" s="36"/>
      <c r="FN38" s="30"/>
      <c r="FO38" s="30"/>
    </row>
    <row r="39" spans="1:171" s="35" customForma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6"/>
      <c r="BE39" s="36"/>
      <c r="BF39" s="30"/>
      <c r="BG39" s="30"/>
      <c r="BH39" s="30"/>
      <c r="BI39" s="30"/>
      <c r="BJ39" s="30"/>
      <c r="BK39" s="30"/>
      <c r="BL39" s="30"/>
      <c r="BM39" s="30"/>
      <c r="BN39" s="30"/>
      <c r="BO39" s="36"/>
      <c r="BP39" s="30"/>
      <c r="BQ39" s="30"/>
      <c r="BR39" s="30"/>
      <c r="BS39" s="30"/>
      <c r="BT39" s="30"/>
      <c r="BU39" s="30"/>
      <c r="BV39" s="30"/>
      <c r="BW39" s="30"/>
      <c r="BX39" s="30"/>
      <c r="BY39" s="36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6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6"/>
      <c r="FG39" s="36"/>
      <c r="FH39" s="36"/>
      <c r="FI39" s="36"/>
      <c r="FJ39" s="36"/>
      <c r="FK39" s="36"/>
      <c r="FL39" s="36"/>
      <c r="FM39" s="36"/>
      <c r="FN39" s="30"/>
      <c r="FO39" s="30"/>
    </row>
    <row r="40" spans="1:171" s="35" customForma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6"/>
      <c r="BE40" s="36"/>
      <c r="BF40" s="30"/>
      <c r="BG40" s="30"/>
      <c r="BH40" s="30"/>
      <c r="BI40" s="30"/>
      <c r="BJ40" s="30"/>
      <c r="BK40" s="30"/>
      <c r="BL40" s="30"/>
      <c r="BM40" s="30"/>
      <c r="BN40" s="30"/>
      <c r="BO40" s="36"/>
      <c r="BP40" s="30"/>
      <c r="BQ40" s="30"/>
      <c r="BR40" s="30"/>
      <c r="BS40" s="30"/>
      <c r="BT40" s="30"/>
      <c r="BU40" s="30"/>
      <c r="BV40" s="30"/>
      <c r="BW40" s="30"/>
      <c r="BX40" s="30"/>
      <c r="BY40" s="36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6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6"/>
      <c r="FG40" s="36"/>
      <c r="FH40" s="36"/>
      <c r="FI40" s="36"/>
      <c r="FJ40" s="36"/>
      <c r="FK40" s="36"/>
      <c r="FL40" s="36"/>
      <c r="FM40" s="36"/>
      <c r="FN40" s="30"/>
      <c r="FO40" s="30"/>
    </row>
    <row r="41" spans="1:171" s="35" customForma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6"/>
      <c r="BE41" s="36"/>
      <c r="BF41" s="30"/>
      <c r="BG41" s="30"/>
      <c r="BH41" s="30"/>
      <c r="BI41" s="30"/>
      <c r="BJ41" s="30"/>
      <c r="BK41" s="30"/>
      <c r="BL41" s="30"/>
      <c r="BM41" s="30"/>
      <c r="BN41" s="30"/>
      <c r="BO41" s="36"/>
      <c r="BP41" s="30"/>
      <c r="BQ41" s="30"/>
      <c r="BR41" s="30"/>
      <c r="BS41" s="30"/>
      <c r="BT41" s="30"/>
      <c r="BU41" s="30"/>
      <c r="BV41" s="30"/>
      <c r="BW41" s="30"/>
      <c r="BX41" s="30"/>
      <c r="BY41" s="36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6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6"/>
      <c r="FG41" s="36"/>
      <c r="FH41" s="36"/>
      <c r="FI41" s="36"/>
      <c r="FJ41" s="36"/>
      <c r="FK41" s="36"/>
      <c r="FL41" s="36"/>
      <c r="FM41" s="36"/>
      <c r="FN41" s="30"/>
      <c r="FO41" s="30"/>
    </row>
    <row r="42" spans="1:171" s="35" customForma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6"/>
      <c r="BE42" s="36"/>
      <c r="BF42" s="30"/>
      <c r="BG42" s="30"/>
      <c r="BH42" s="30"/>
      <c r="BI42" s="30"/>
      <c r="BJ42" s="30"/>
      <c r="BK42" s="30"/>
      <c r="BL42" s="30"/>
      <c r="BM42" s="30"/>
      <c r="BN42" s="30"/>
      <c r="BO42" s="36"/>
      <c r="BP42" s="30"/>
      <c r="BQ42" s="30"/>
      <c r="BR42" s="30"/>
      <c r="BS42" s="30"/>
      <c r="BT42" s="30"/>
      <c r="BU42" s="30"/>
      <c r="BV42" s="30"/>
      <c r="BW42" s="30"/>
      <c r="BX42" s="30"/>
      <c r="BY42" s="36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6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6"/>
      <c r="FG42" s="36"/>
      <c r="FH42" s="36"/>
      <c r="FI42" s="36"/>
      <c r="FJ42" s="36"/>
      <c r="FK42" s="36"/>
      <c r="FL42" s="36"/>
      <c r="FM42" s="36"/>
      <c r="FN42" s="30"/>
      <c r="FO42" s="30"/>
    </row>
    <row r="43" spans="1:171" s="35" customForma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6"/>
      <c r="BE43" s="36"/>
      <c r="BF43" s="30"/>
      <c r="BG43" s="30"/>
      <c r="BH43" s="30"/>
      <c r="BI43" s="30"/>
      <c r="BJ43" s="30"/>
      <c r="BK43" s="30"/>
      <c r="BL43" s="30"/>
      <c r="BM43" s="30"/>
      <c r="BN43" s="30"/>
      <c r="BO43" s="36"/>
      <c r="BP43" s="30"/>
      <c r="BQ43" s="30"/>
      <c r="BR43" s="30"/>
      <c r="BS43" s="30"/>
      <c r="BT43" s="30"/>
      <c r="BU43" s="30"/>
      <c r="BV43" s="30"/>
      <c r="BW43" s="30"/>
      <c r="BX43" s="30"/>
      <c r="BY43" s="36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6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6"/>
      <c r="FG43" s="36"/>
      <c r="FH43" s="36"/>
      <c r="FI43" s="36"/>
      <c r="FJ43" s="36"/>
      <c r="FK43" s="36"/>
      <c r="FL43" s="36"/>
      <c r="FM43" s="36"/>
      <c r="FN43" s="30"/>
      <c r="FO43" s="30"/>
    </row>
    <row r="44" spans="1:171" s="35" customForma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6"/>
      <c r="BE44" s="36"/>
      <c r="BF44" s="30"/>
      <c r="BG44" s="30"/>
      <c r="BH44" s="30"/>
      <c r="BI44" s="30"/>
      <c r="BJ44" s="30"/>
      <c r="BK44" s="30"/>
      <c r="BL44" s="30"/>
      <c r="BM44" s="30"/>
      <c r="BN44" s="30"/>
      <c r="BO44" s="36"/>
      <c r="BP44" s="30"/>
      <c r="BQ44" s="30"/>
      <c r="BR44" s="30"/>
      <c r="BS44" s="30"/>
      <c r="BT44" s="30"/>
      <c r="BU44" s="30"/>
      <c r="BV44" s="30"/>
      <c r="BW44" s="30"/>
      <c r="BX44" s="30"/>
      <c r="BY44" s="36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6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6"/>
      <c r="FG44" s="36"/>
      <c r="FH44" s="36"/>
      <c r="FI44" s="36"/>
      <c r="FJ44" s="36"/>
      <c r="FK44" s="36"/>
      <c r="FL44" s="36"/>
      <c r="FM44" s="36"/>
      <c r="FN44" s="30"/>
      <c r="FO44" s="30"/>
    </row>
    <row r="45" spans="1:171" s="35" customForma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6"/>
      <c r="BE45" s="36"/>
      <c r="BF45" s="30"/>
      <c r="BG45" s="30"/>
      <c r="BH45" s="30"/>
      <c r="BI45" s="30"/>
      <c r="BJ45" s="30"/>
      <c r="BK45" s="30"/>
      <c r="BL45" s="30"/>
      <c r="BM45" s="30"/>
      <c r="BN45" s="30"/>
      <c r="BO45" s="36"/>
      <c r="BP45" s="30"/>
      <c r="BQ45" s="30"/>
      <c r="BR45" s="30"/>
      <c r="BS45" s="30"/>
      <c r="BT45" s="30"/>
      <c r="BU45" s="30"/>
      <c r="BV45" s="30"/>
      <c r="BW45" s="30"/>
      <c r="BX45" s="30"/>
      <c r="BY45" s="36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6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6"/>
      <c r="FG45" s="36"/>
      <c r="FH45" s="36"/>
      <c r="FI45" s="36"/>
      <c r="FJ45" s="36"/>
      <c r="FK45" s="36"/>
      <c r="FL45" s="36"/>
      <c r="FM45" s="36"/>
      <c r="FN45" s="30"/>
      <c r="FO45" s="30"/>
    </row>
    <row r="46" spans="1:171" s="35" customForma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6"/>
      <c r="BE46" s="36"/>
      <c r="BF46" s="30"/>
      <c r="BG46" s="30"/>
      <c r="BH46" s="30"/>
      <c r="BI46" s="30"/>
      <c r="BJ46" s="30"/>
      <c r="BK46" s="30"/>
      <c r="BL46" s="30"/>
      <c r="BM46" s="30"/>
      <c r="BN46" s="30"/>
      <c r="BO46" s="36"/>
      <c r="BP46" s="30"/>
      <c r="BQ46" s="30"/>
      <c r="BR46" s="30"/>
      <c r="BS46" s="30"/>
      <c r="BT46" s="30"/>
      <c r="BU46" s="30"/>
      <c r="BV46" s="30"/>
      <c r="BW46" s="30"/>
      <c r="BX46" s="30"/>
      <c r="BY46" s="36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6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6"/>
      <c r="FG46" s="36"/>
      <c r="FH46" s="36"/>
      <c r="FI46" s="36"/>
      <c r="FJ46" s="36"/>
      <c r="FK46" s="36"/>
      <c r="FL46" s="36"/>
      <c r="FM46" s="36"/>
      <c r="FN46" s="30"/>
      <c r="FO46" s="30"/>
    </row>
    <row r="47" spans="1:171" s="35" customForma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6"/>
      <c r="BE47" s="36"/>
      <c r="BF47" s="30"/>
      <c r="BG47" s="30"/>
      <c r="BH47" s="30"/>
      <c r="BI47" s="30"/>
      <c r="BJ47" s="30"/>
      <c r="BK47" s="30"/>
      <c r="BL47" s="30"/>
      <c r="BM47" s="30"/>
      <c r="BN47" s="30"/>
      <c r="BO47" s="36"/>
      <c r="BP47" s="30"/>
      <c r="BQ47" s="30"/>
      <c r="BR47" s="30"/>
      <c r="BS47" s="30"/>
      <c r="BT47" s="30"/>
      <c r="BU47" s="30"/>
      <c r="BV47" s="30"/>
      <c r="BW47" s="30"/>
      <c r="BX47" s="30"/>
      <c r="BY47" s="36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6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6"/>
      <c r="FG47" s="36"/>
      <c r="FH47" s="36"/>
      <c r="FI47" s="36"/>
      <c r="FJ47" s="36"/>
      <c r="FK47" s="36"/>
      <c r="FL47" s="36"/>
      <c r="FM47" s="36"/>
      <c r="FN47" s="30"/>
      <c r="FO47" s="30"/>
    </row>
    <row r="48" spans="1:171" s="35" customForma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6"/>
      <c r="BE48" s="36"/>
      <c r="BF48" s="30"/>
      <c r="BG48" s="30"/>
      <c r="BH48" s="30"/>
      <c r="BI48" s="30"/>
      <c r="BJ48" s="30"/>
      <c r="BK48" s="30"/>
      <c r="BL48" s="30"/>
      <c r="BM48" s="30"/>
      <c r="BN48" s="30"/>
      <c r="BO48" s="36"/>
      <c r="BP48" s="30"/>
      <c r="BQ48" s="30"/>
      <c r="BR48" s="30"/>
      <c r="BS48" s="30"/>
      <c r="BT48" s="30"/>
      <c r="BU48" s="30"/>
      <c r="BV48" s="30"/>
      <c r="BW48" s="30"/>
      <c r="BX48" s="30"/>
      <c r="BY48" s="36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6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6"/>
      <c r="FG48" s="36"/>
      <c r="FH48" s="36"/>
      <c r="FI48" s="36"/>
      <c r="FJ48" s="36"/>
      <c r="FK48" s="36"/>
      <c r="FL48" s="36"/>
      <c r="FM48" s="36"/>
      <c r="FN48" s="30"/>
      <c r="FO48" s="30"/>
    </row>
    <row r="49" spans="1:171" s="35" customForma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6"/>
      <c r="BE49" s="36"/>
      <c r="BF49" s="30"/>
      <c r="BG49" s="30"/>
      <c r="BH49" s="30"/>
      <c r="BI49" s="30"/>
      <c r="BJ49" s="30"/>
      <c r="BK49" s="30"/>
      <c r="BL49" s="30"/>
      <c r="BM49" s="30"/>
      <c r="BN49" s="30"/>
      <c r="BO49" s="36"/>
      <c r="BP49" s="30"/>
      <c r="BQ49" s="30"/>
      <c r="BR49" s="30"/>
      <c r="BS49" s="30"/>
      <c r="BT49" s="30"/>
      <c r="BU49" s="30"/>
      <c r="BV49" s="30"/>
      <c r="BW49" s="30"/>
      <c r="BX49" s="30"/>
      <c r="BY49" s="36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6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6"/>
      <c r="FG49" s="36"/>
      <c r="FH49" s="36"/>
      <c r="FI49" s="36"/>
      <c r="FJ49" s="36"/>
      <c r="FK49" s="36"/>
      <c r="FL49" s="36"/>
      <c r="FM49" s="36"/>
      <c r="FN49" s="30"/>
      <c r="FO49" s="30"/>
    </row>
    <row r="50" spans="1:171" s="35" customForma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6"/>
      <c r="BE50" s="36"/>
      <c r="BF50" s="30"/>
      <c r="BG50" s="30"/>
      <c r="BH50" s="30"/>
      <c r="BI50" s="30"/>
      <c r="BJ50" s="30"/>
      <c r="BK50" s="30"/>
      <c r="BL50" s="30"/>
      <c r="BM50" s="30"/>
      <c r="BN50" s="30"/>
      <c r="BO50" s="36"/>
      <c r="BP50" s="30"/>
      <c r="BQ50" s="30"/>
      <c r="BR50" s="30"/>
      <c r="BS50" s="30"/>
      <c r="BT50" s="30"/>
      <c r="BU50" s="30"/>
      <c r="BV50" s="30"/>
      <c r="BW50" s="30"/>
      <c r="BX50" s="30"/>
      <c r="BY50" s="36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6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6"/>
      <c r="FG50" s="36"/>
      <c r="FH50" s="36"/>
      <c r="FI50" s="36"/>
      <c r="FJ50" s="36"/>
      <c r="FK50" s="36"/>
      <c r="FL50" s="36"/>
      <c r="FM50" s="36"/>
      <c r="FN50" s="30"/>
      <c r="FO50" s="30"/>
    </row>
    <row r="51" spans="1:171" s="35" customForma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6"/>
      <c r="BE51" s="36"/>
      <c r="BF51" s="30"/>
      <c r="BG51" s="30"/>
      <c r="BH51" s="30"/>
      <c r="BI51" s="30"/>
      <c r="BJ51" s="30"/>
      <c r="BK51" s="30"/>
      <c r="BL51" s="30"/>
      <c r="BM51" s="30"/>
      <c r="BN51" s="30"/>
      <c r="BO51" s="36"/>
      <c r="BP51" s="30"/>
      <c r="BQ51" s="30"/>
      <c r="BR51" s="30"/>
      <c r="BS51" s="30"/>
      <c r="BT51" s="30"/>
      <c r="BU51" s="30"/>
      <c r="BV51" s="30"/>
      <c r="BW51" s="30"/>
      <c r="BX51" s="30"/>
      <c r="BY51" s="36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6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6"/>
      <c r="FG51" s="36"/>
      <c r="FH51" s="36"/>
      <c r="FI51" s="36"/>
      <c r="FJ51" s="36"/>
      <c r="FK51" s="36"/>
      <c r="FL51" s="36"/>
      <c r="FM51" s="36"/>
      <c r="FN51" s="30"/>
      <c r="FO51" s="30"/>
    </row>
    <row r="52" spans="1:171" s="35" customForma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6"/>
      <c r="BE52" s="36"/>
      <c r="BF52" s="30"/>
      <c r="BG52" s="30"/>
      <c r="BH52" s="30"/>
      <c r="BI52" s="30"/>
      <c r="BJ52" s="30"/>
      <c r="BK52" s="30"/>
      <c r="BL52" s="30"/>
      <c r="BM52" s="30"/>
      <c r="BN52" s="30"/>
      <c r="BO52" s="36"/>
      <c r="BP52" s="30"/>
      <c r="BQ52" s="30"/>
      <c r="BR52" s="30"/>
      <c r="BS52" s="30"/>
      <c r="BT52" s="30"/>
      <c r="BU52" s="30"/>
      <c r="BV52" s="30"/>
      <c r="BW52" s="30"/>
      <c r="BX52" s="30"/>
      <c r="BY52" s="36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6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6"/>
      <c r="FG52" s="36"/>
      <c r="FH52" s="36"/>
      <c r="FI52" s="36"/>
      <c r="FJ52" s="36"/>
      <c r="FK52" s="36"/>
      <c r="FL52" s="36"/>
      <c r="FM52" s="36"/>
      <c r="FN52" s="30"/>
      <c r="FO52" s="30"/>
    </row>
    <row r="53" spans="1:171" s="35" customForma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6"/>
      <c r="BE53" s="36"/>
      <c r="BF53" s="30"/>
      <c r="BG53" s="30"/>
      <c r="BH53" s="30"/>
      <c r="BI53" s="30"/>
      <c r="BJ53" s="30"/>
      <c r="BK53" s="30"/>
      <c r="BL53" s="30"/>
      <c r="BM53" s="30"/>
      <c r="BN53" s="30"/>
      <c r="BO53" s="36"/>
      <c r="BP53" s="30"/>
      <c r="BQ53" s="30"/>
      <c r="BR53" s="30"/>
      <c r="BS53" s="30"/>
      <c r="BT53" s="30"/>
      <c r="BU53" s="30"/>
      <c r="BV53" s="30"/>
      <c r="BW53" s="30"/>
      <c r="BX53" s="30"/>
      <c r="BY53" s="36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6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6"/>
      <c r="FG53" s="36"/>
      <c r="FH53" s="36"/>
      <c r="FI53" s="36"/>
      <c r="FJ53" s="36"/>
      <c r="FK53" s="36"/>
      <c r="FL53" s="36"/>
      <c r="FM53" s="36"/>
      <c r="FN53" s="30"/>
      <c r="FO53" s="30"/>
    </row>
    <row r="54" spans="1:171" s="35" customForma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6"/>
      <c r="BE54" s="36"/>
      <c r="BF54" s="30"/>
      <c r="BG54" s="30"/>
      <c r="BH54" s="30"/>
      <c r="BI54" s="30"/>
      <c r="BJ54" s="30"/>
      <c r="BK54" s="30"/>
      <c r="BL54" s="30"/>
      <c r="BM54" s="30"/>
      <c r="BN54" s="30"/>
      <c r="BO54" s="36"/>
      <c r="BP54" s="30"/>
      <c r="BQ54" s="30"/>
      <c r="BR54" s="30"/>
      <c r="BS54" s="30"/>
      <c r="BT54" s="30"/>
      <c r="BU54" s="30"/>
      <c r="BV54" s="30"/>
      <c r="BW54" s="30"/>
      <c r="BX54" s="30"/>
      <c r="BY54" s="36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6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6"/>
      <c r="FG54" s="36"/>
      <c r="FH54" s="36"/>
      <c r="FI54" s="36"/>
      <c r="FJ54" s="36"/>
      <c r="FK54" s="36"/>
      <c r="FL54" s="36"/>
      <c r="FM54" s="36"/>
      <c r="FN54" s="30"/>
      <c r="FO54" s="30"/>
    </row>
    <row r="55" spans="1:171" s="35" customForma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6"/>
      <c r="BE55" s="36"/>
      <c r="BF55" s="30"/>
      <c r="BG55" s="30"/>
      <c r="BH55" s="30"/>
      <c r="BI55" s="30"/>
      <c r="BJ55" s="30"/>
      <c r="BK55" s="30"/>
      <c r="BL55" s="30"/>
      <c r="BM55" s="30"/>
      <c r="BN55" s="30"/>
      <c r="BO55" s="36"/>
      <c r="BP55" s="30"/>
      <c r="BQ55" s="30"/>
      <c r="BR55" s="30"/>
      <c r="BS55" s="30"/>
      <c r="BT55" s="30"/>
      <c r="BU55" s="30"/>
      <c r="BV55" s="30"/>
      <c r="BW55" s="30"/>
      <c r="BX55" s="30"/>
      <c r="BY55" s="36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6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6"/>
      <c r="FG55" s="36"/>
      <c r="FH55" s="36"/>
      <c r="FI55" s="36"/>
      <c r="FJ55" s="36"/>
      <c r="FK55" s="36"/>
      <c r="FL55" s="36"/>
      <c r="FM55" s="36"/>
      <c r="FN55" s="30"/>
      <c r="FO55" s="30"/>
    </row>
    <row r="56" spans="1:171" s="35" customForma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6"/>
      <c r="BE56" s="36"/>
      <c r="BF56" s="30"/>
      <c r="BG56" s="30"/>
      <c r="BH56" s="30"/>
      <c r="BI56" s="30"/>
      <c r="BJ56" s="30"/>
      <c r="BK56" s="30"/>
      <c r="BL56" s="30"/>
      <c r="BM56" s="30"/>
      <c r="BN56" s="30"/>
      <c r="BO56" s="36"/>
      <c r="BP56" s="30"/>
      <c r="BQ56" s="30"/>
      <c r="BR56" s="30"/>
      <c r="BS56" s="30"/>
      <c r="BT56" s="30"/>
      <c r="BU56" s="30"/>
      <c r="BV56" s="30"/>
      <c r="BW56" s="30"/>
      <c r="BX56" s="30"/>
      <c r="BY56" s="36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6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6"/>
      <c r="FG56" s="36"/>
      <c r="FH56" s="36"/>
      <c r="FI56" s="36"/>
      <c r="FJ56" s="36"/>
      <c r="FK56" s="36"/>
      <c r="FL56" s="36"/>
      <c r="FM56" s="36"/>
      <c r="FN56" s="30"/>
      <c r="FO56" s="30"/>
    </row>
    <row r="57" spans="1:171" s="35" customForma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6"/>
      <c r="BE57" s="36"/>
      <c r="BF57" s="30"/>
      <c r="BG57" s="30"/>
      <c r="BH57" s="30"/>
      <c r="BI57" s="30"/>
      <c r="BJ57" s="30"/>
      <c r="BK57" s="30"/>
      <c r="BL57" s="30"/>
      <c r="BM57" s="30"/>
      <c r="BN57" s="30"/>
      <c r="BO57" s="36"/>
      <c r="BP57" s="30"/>
      <c r="BQ57" s="30"/>
      <c r="BR57" s="30"/>
      <c r="BS57" s="30"/>
      <c r="BT57" s="30"/>
      <c r="BU57" s="30"/>
      <c r="BV57" s="30"/>
      <c r="BW57" s="30"/>
      <c r="BX57" s="30"/>
      <c r="BY57" s="36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6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6"/>
      <c r="FG57" s="36"/>
      <c r="FH57" s="36"/>
      <c r="FI57" s="36"/>
      <c r="FJ57" s="36"/>
      <c r="FK57" s="36"/>
      <c r="FL57" s="36"/>
      <c r="FM57" s="36"/>
      <c r="FN57" s="30"/>
      <c r="FO57" s="30"/>
    </row>
    <row r="58" spans="1:171" s="35" customForma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6"/>
      <c r="BE58" s="36"/>
      <c r="BF58" s="30"/>
      <c r="BG58" s="30"/>
      <c r="BH58" s="30"/>
      <c r="BI58" s="30"/>
      <c r="BJ58" s="30"/>
      <c r="BK58" s="30"/>
      <c r="BL58" s="30"/>
      <c r="BM58" s="30"/>
      <c r="BN58" s="30"/>
      <c r="BO58" s="36"/>
      <c r="BP58" s="30"/>
      <c r="BQ58" s="30"/>
      <c r="BR58" s="30"/>
      <c r="BS58" s="30"/>
      <c r="BT58" s="30"/>
      <c r="BU58" s="30"/>
      <c r="BV58" s="30"/>
      <c r="BW58" s="30"/>
      <c r="BX58" s="30"/>
      <c r="BY58" s="36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6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6"/>
      <c r="FG58" s="36"/>
      <c r="FH58" s="36"/>
      <c r="FI58" s="36"/>
      <c r="FJ58" s="36"/>
      <c r="FK58" s="36"/>
      <c r="FL58" s="36"/>
      <c r="FM58" s="36"/>
      <c r="FN58" s="30"/>
      <c r="FO58" s="30"/>
    </row>
    <row r="59" spans="1:171" s="35" customForma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6"/>
      <c r="BE59" s="36"/>
      <c r="BF59" s="30"/>
      <c r="BG59" s="30"/>
      <c r="BH59" s="30"/>
      <c r="BI59" s="30"/>
      <c r="BJ59" s="30"/>
      <c r="BK59" s="30"/>
      <c r="BL59" s="30"/>
      <c r="BM59" s="30"/>
      <c r="BN59" s="30"/>
      <c r="BO59" s="36"/>
      <c r="BP59" s="30"/>
      <c r="BQ59" s="30"/>
      <c r="BR59" s="30"/>
      <c r="BS59" s="30"/>
      <c r="BT59" s="30"/>
      <c r="BU59" s="30"/>
      <c r="BV59" s="30"/>
      <c r="BW59" s="30"/>
      <c r="BX59" s="30"/>
      <c r="BY59" s="36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6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6"/>
      <c r="FG59" s="36"/>
      <c r="FH59" s="36"/>
      <c r="FI59" s="36"/>
      <c r="FJ59" s="36"/>
      <c r="FK59" s="36"/>
      <c r="FL59" s="36"/>
      <c r="FM59" s="36"/>
      <c r="FN59" s="30"/>
      <c r="FO59" s="30"/>
    </row>
    <row r="60" spans="1:171" s="35" customForma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6"/>
      <c r="BE60" s="36"/>
      <c r="BF60" s="30"/>
      <c r="BG60" s="30"/>
      <c r="BH60" s="30"/>
      <c r="BI60" s="30"/>
      <c r="BJ60" s="30"/>
      <c r="BK60" s="30"/>
      <c r="BL60" s="30"/>
      <c r="BM60" s="30"/>
      <c r="BN60" s="30"/>
      <c r="BO60" s="36"/>
      <c r="BP60" s="30"/>
      <c r="BQ60" s="30"/>
      <c r="BR60" s="30"/>
      <c r="BS60" s="30"/>
      <c r="BT60" s="30"/>
      <c r="BU60" s="30"/>
      <c r="BV60" s="30"/>
      <c r="BW60" s="30"/>
      <c r="BX60" s="30"/>
      <c r="BY60" s="36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6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6"/>
      <c r="FG60" s="36"/>
      <c r="FH60" s="36"/>
      <c r="FI60" s="36"/>
      <c r="FJ60" s="36"/>
      <c r="FK60" s="36"/>
      <c r="FL60" s="36"/>
      <c r="FM60" s="36"/>
      <c r="FN60" s="30"/>
      <c r="FO60" s="30"/>
    </row>
    <row r="61" spans="1:171" s="35" customForma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6"/>
      <c r="BE61" s="36"/>
      <c r="BF61" s="30"/>
      <c r="BG61" s="30"/>
      <c r="BH61" s="30"/>
      <c r="BI61" s="30"/>
      <c r="BJ61" s="30"/>
      <c r="BK61" s="30"/>
      <c r="BL61" s="30"/>
      <c r="BM61" s="30"/>
      <c r="BN61" s="30"/>
      <c r="BO61" s="36"/>
      <c r="BP61" s="30"/>
      <c r="BQ61" s="30"/>
      <c r="BR61" s="30"/>
      <c r="BS61" s="30"/>
      <c r="BT61" s="30"/>
      <c r="BU61" s="30"/>
      <c r="BV61" s="30"/>
      <c r="BW61" s="30"/>
      <c r="BX61" s="30"/>
      <c r="BY61" s="36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6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6"/>
      <c r="FG61" s="36"/>
      <c r="FH61" s="36"/>
      <c r="FI61" s="36"/>
      <c r="FJ61" s="36"/>
      <c r="FK61" s="36"/>
      <c r="FL61" s="36"/>
      <c r="FM61" s="36"/>
      <c r="FN61" s="30"/>
      <c r="FO61" s="30"/>
    </row>
    <row r="62" spans="1:171" s="35" customForma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6"/>
      <c r="BE62" s="36"/>
      <c r="BF62" s="30"/>
      <c r="BG62" s="30"/>
      <c r="BH62" s="30"/>
      <c r="BI62" s="30"/>
      <c r="BJ62" s="30"/>
      <c r="BK62" s="30"/>
      <c r="BL62" s="30"/>
      <c r="BM62" s="30"/>
      <c r="BN62" s="30"/>
      <c r="BO62" s="36"/>
      <c r="BP62" s="30"/>
      <c r="BQ62" s="30"/>
      <c r="BR62" s="30"/>
      <c r="BS62" s="30"/>
      <c r="BT62" s="30"/>
      <c r="BU62" s="30"/>
      <c r="BV62" s="30"/>
      <c r="BW62" s="30"/>
      <c r="BX62" s="30"/>
      <c r="BY62" s="36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6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6"/>
      <c r="FG62" s="36"/>
      <c r="FH62" s="36"/>
      <c r="FI62" s="36"/>
      <c r="FJ62" s="36"/>
      <c r="FK62" s="36"/>
      <c r="FL62" s="36"/>
      <c r="FM62" s="36"/>
      <c r="FN62" s="30"/>
      <c r="FO62" s="30"/>
    </row>
    <row r="63" spans="1:171" s="35" customForma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6"/>
      <c r="BE63" s="36"/>
      <c r="BF63" s="30"/>
      <c r="BG63" s="30"/>
      <c r="BH63" s="30"/>
      <c r="BI63" s="30"/>
      <c r="BJ63" s="30"/>
      <c r="BK63" s="30"/>
      <c r="BL63" s="30"/>
      <c r="BM63" s="30"/>
      <c r="BN63" s="30"/>
      <c r="BO63" s="36"/>
      <c r="BP63" s="30"/>
      <c r="BQ63" s="30"/>
      <c r="BR63" s="30"/>
      <c r="BS63" s="30"/>
      <c r="BT63" s="30"/>
      <c r="BU63" s="30"/>
      <c r="BV63" s="30"/>
      <c r="BW63" s="30"/>
      <c r="BX63" s="30"/>
      <c r="BY63" s="36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6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6"/>
      <c r="FG63" s="36"/>
      <c r="FH63" s="36"/>
      <c r="FI63" s="36"/>
      <c r="FJ63" s="36"/>
      <c r="FK63" s="36"/>
      <c r="FL63" s="36"/>
      <c r="FM63" s="36"/>
      <c r="FN63" s="30"/>
      <c r="FO63" s="30"/>
    </row>
    <row r="64" spans="1:171" s="35" customForma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6"/>
      <c r="BE64" s="36"/>
      <c r="BF64" s="30"/>
      <c r="BG64" s="30"/>
      <c r="BH64" s="30"/>
      <c r="BI64" s="30"/>
      <c r="BJ64" s="30"/>
      <c r="BK64" s="30"/>
      <c r="BL64" s="30"/>
      <c r="BM64" s="30"/>
      <c r="BN64" s="30"/>
      <c r="BO64" s="36"/>
      <c r="BP64" s="30"/>
      <c r="BQ64" s="30"/>
      <c r="BR64" s="30"/>
      <c r="BS64" s="30"/>
      <c r="BT64" s="30"/>
      <c r="BU64" s="30"/>
      <c r="BV64" s="30"/>
      <c r="BW64" s="30"/>
      <c r="BX64" s="30"/>
      <c r="BY64" s="36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6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6"/>
      <c r="FG64" s="36"/>
      <c r="FH64" s="36"/>
      <c r="FI64" s="36"/>
      <c r="FJ64" s="36"/>
      <c r="FK64" s="36"/>
      <c r="FL64" s="36"/>
      <c r="FM64" s="36"/>
      <c r="FN64" s="30"/>
      <c r="FO64" s="30"/>
    </row>
    <row r="65" spans="1:171" s="35" customForma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6"/>
      <c r="BE65" s="36"/>
      <c r="BF65" s="30"/>
      <c r="BG65" s="30"/>
      <c r="BH65" s="30"/>
      <c r="BI65" s="30"/>
      <c r="BJ65" s="30"/>
      <c r="BK65" s="30"/>
      <c r="BL65" s="30"/>
      <c r="BM65" s="30"/>
      <c r="BN65" s="30"/>
      <c r="BO65" s="36"/>
      <c r="BP65" s="30"/>
      <c r="BQ65" s="30"/>
      <c r="BR65" s="30"/>
      <c r="BS65" s="30"/>
      <c r="BT65" s="30"/>
      <c r="BU65" s="30"/>
      <c r="BV65" s="30"/>
      <c r="BW65" s="30"/>
      <c r="BX65" s="30"/>
      <c r="BY65" s="36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6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6"/>
      <c r="FG65" s="36"/>
      <c r="FH65" s="36"/>
      <c r="FI65" s="36"/>
      <c r="FJ65" s="36"/>
      <c r="FK65" s="36"/>
      <c r="FL65" s="36"/>
      <c r="FM65" s="36"/>
      <c r="FN65" s="30"/>
      <c r="FO65" s="30"/>
    </row>
    <row r="66" spans="1:171" s="35" customForma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6"/>
      <c r="BE66" s="36"/>
      <c r="BF66" s="30"/>
      <c r="BG66" s="30"/>
      <c r="BH66" s="30"/>
      <c r="BI66" s="30"/>
      <c r="BJ66" s="30"/>
      <c r="BK66" s="30"/>
      <c r="BL66" s="30"/>
      <c r="BM66" s="30"/>
      <c r="BN66" s="30"/>
      <c r="BO66" s="36"/>
      <c r="BP66" s="30"/>
      <c r="BQ66" s="30"/>
      <c r="BR66" s="30"/>
      <c r="BS66" s="30"/>
      <c r="BT66" s="30"/>
      <c r="BU66" s="30"/>
      <c r="BV66" s="30"/>
      <c r="BW66" s="30"/>
      <c r="BX66" s="30"/>
      <c r="BY66" s="36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6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6"/>
      <c r="FG66" s="36"/>
      <c r="FH66" s="36"/>
      <c r="FI66" s="36"/>
      <c r="FJ66" s="36"/>
      <c r="FK66" s="36"/>
      <c r="FL66" s="36"/>
      <c r="FM66" s="36"/>
      <c r="FN66" s="30"/>
      <c r="FO66" s="30"/>
    </row>
    <row r="67" spans="1:171" s="35" customForma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6"/>
      <c r="BE67" s="36"/>
      <c r="BF67" s="30"/>
      <c r="BG67" s="30"/>
      <c r="BH67" s="30"/>
      <c r="BI67" s="30"/>
      <c r="BJ67" s="30"/>
      <c r="BK67" s="30"/>
      <c r="BL67" s="30"/>
      <c r="BM67" s="30"/>
      <c r="BN67" s="30"/>
      <c r="BO67" s="36"/>
      <c r="BP67" s="30"/>
      <c r="BQ67" s="30"/>
      <c r="BR67" s="30"/>
      <c r="BS67" s="30"/>
      <c r="BT67" s="30"/>
      <c r="BU67" s="30"/>
      <c r="BV67" s="30"/>
      <c r="BW67" s="30"/>
      <c r="BX67" s="30"/>
      <c r="BY67" s="36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6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6"/>
      <c r="FG67" s="36"/>
      <c r="FH67" s="36"/>
      <c r="FI67" s="36"/>
      <c r="FJ67" s="36"/>
      <c r="FK67" s="36"/>
      <c r="FL67" s="36"/>
      <c r="FM67" s="36"/>
      <c r="FN67" s="30"/>
      <c r="FO67" s="30"/>
    </row>
    <row r="68" spans="1:171" s="35" customForma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6"/>
      <c r="BE68" s="36"/>
      <c r="BF68" s="30"/>
      <c r="BG68" s="30"/>
      <c r="BH68" s="30"/>
      <c r="BI68" s="30"/>
      <c r="BJ68" s="30"/>
      <c r="BK68" s="30"/>
      <c r="BL68" s="30"/>
      <c r="BM68" s="30"/>
      <c r="BN68" s="30"/>
      <c r="BO68" s="36"/>
      <c r="BP68" s="30"/>
      <c r="BQ68" s="30"/>
      <c r="BR68" s="30"/>
      <c r="BS68" s="30"/>
      <c r="BT68" s="30"/>
      <c r="BU68" s="30"/>
      <c r="BV68" s="30"/>
      <c r="BW68" s="30"/>
      <c r="BX68" s="30"/>
      <c r="BY68" s="36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6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6"/>
      <c r="FG68" s="36"/>
      <c r="FH68" s="36"/>
      <c r="FI68" s="36"/>
      <c r="FJ68" s="36"/>
      <c r="FK68" s="36"/>
      <c r="FL68" s="36"/>
      <c r="FM68" s="36"/>
      <c r="FN68" s="30"/>
      <c r="FO68" s="30"/>
    </row>
    <row r="69" spans="1:171" s="35" customForma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6"/>
      <c r="BE69" s="36"/>
      <c r="BF69" s="30"/>
      <c r="BG69" s="30"/>
      <c r="BH69" s="30"/>
      <c r="BI69" s="30"/>
      <c r="BJ69" s="30"/>
      <c r="BK69" s="30"/>
      <c r="BL69" s="30"/>
      <c r="BM69" s="30"/>
      <c r="BN69" s="30"/>
      <c r="BO69" s="36"/>
      <c r="BP69" s="30"/>
      <c r="BQ69" s="30"/>
      <c r="BR69" s="30"/>
      <c r="BS69" s="30"/>
      <c r="BT69" s="30"/>
      <c r="BU69" s="30"/>
      <c r="BV69" s="30"/>
      <c r="BW69" s="30"/>
      <c r="BX69" s="30"/>
      <c r="BY69" s="36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6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6"/>
      <c r="FG69" s="36"/>
      <c r="FH69" s="36"/>
      <c r="FI69" s="36"/>
      <c r="FJ69" s="36"/>
      <c r="FK69" s="36"/>
      <c r="FL69" s="36"/>
      <c r="FM69" s="36"/>
      <c r="FN69" s="30"/>
      <c r="FO69" s="30"/>
    </row>
    <row r="70" spans="1:171" s="35" customForma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6"/>
      <c r="BE70" s="36"/>
      <c r="BF70" s="30"/>
      <c r="BG70" s="30"/>
      <c r="BH70" s="30"/>
      <c r="BI70" s="30"/>
      <c r="BJ70" s="30"/>
      <c r="BK70" s="30"/>
      <c r="BL70" s="30"/>
      <c r="BM70" s="30"/>
      <c r="BN70" s="30"/>
      <c r="BO70" s="36"/>
      <c r="BP70" s="30"/>
      <c r="BQ70" s="30"/>
      <c r="BR70" s="30"/>
      <c r="BS70" s="30"/>
      <c r="BT70" s="30"/>
      <c r="BU70" s="30"/>
      <c r="BV70" s="30"/>
      <c r="BW70" s="30"/>
      <c r="BX70" s="30"/>
      <c r="BY70" s="36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6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6"/>
      <c r="FG70" s="36"/>
      <c r="FH70" s="36"/>
      <c r="FI70" s="36"/>
      <c r="FJ70" s="36"/>
      <c r="FK70" s="36"/>
      <c r="FL70" s="36"/>
      <c r="FM70" s="36"/>
      <c r="FN70" s="30"/>
      <c r="FO70" s="30"/>
    </row>
    <row r="71" spans="1:171" s="35" customForma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6"/>
      <c r="BE71" s="36"/>
      <c r="BF71" s="30"/>
      <c r="BG71" s="30"/>
      <c r="BH71" s="30"/>
      <c r="BI71" s="30"/>
      <c r="BJ71" s="30"/>
      <c r="BK71" s="30"/>
      <c r="BL71" s="30"/>
      <c r="BM71" s="30"/>
      <c r="BN71" s="30"/>
      <c r="BO71" s="36"/>
      <c r="BP71" s="30"/>
      <c r="BQ71" s="30"/>
      <c r="BR71" s="30"/>
      <c r="BS71" s="30"/>
      <c r="BT71" s="30"/>
      <c r="BU71" s="30"/>
      <c r="BV71" s="30"/>
      <c r="BW71" s="30"/>
      <c r="BX71" s="30"/>
      <c r="BY71" s="36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6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6"/>
      <c r="FG71" s="36"/>
      <c r="FH71" s="36"/>
      <c r="FI71" s="36"/>
      <c r="FJ71" s="36"/>
      <c r="FK71" s="36"/>
      <c r="FL71" s="36"/>
      <c r="FM71" s="36"/>
      <c r="FN71" s="30"/>
      <c r="FO71" s="30"/>
    </row>
    <row r="72" spans="1:171" s="35" customForma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6"/>
      <c r="BE72" s="36"/>
      <c r="BF72" s="30"/>
      <c r="BG72" s="30"/>
      <c r="BH72" s="30"/>
      <c r="BI72" s="30"/>
      <c r="BJ72" s="30"/>
      <c r="BK72" s="30"/>
      <c r="BL72" s="30"/>
      <c r="BM72" s="30"/>
      <c r="BN72" s="30"/>
      <c r="BO72" s="36"/>
      <c r="BP72" s="30"/>
      <c r="BQ72" s="30"/>
      <c r="BR72" s="30"/>
      <c r="BS72" s="30"/>
      <c r="BT72" s="30"/>
      <c r="BU72" s="30"/>
      <c r="BV72" s="30"/>
      <c r="BW72" s="30"/>
      <c r="BX72" s="30"/>
      <c r="BY72" s="36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6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6"/>
      <c r="FG72" s="36"/>
      <c r="FH72" s="36"/>
      <c r="FI72" s="36"/>
      <c r="FJ72" s="36"/>
      <c r="FK72" s="36"/>
      <c r="FL72" s="36"/>
      <c r="FM72" s="36"/>
      <c r="FN72" s="30"/>
      <c r="FO72" s="30"/>
    </row>
    <row r="73" spans="1:171" s="35" customForma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6"/>
      <c r="BE73" s="36"/>
      <c r="BF73" s="30"/>
      <c r="BG73" s="30"/>
      <c r="BH73" s="30"/>
      <c r="BI73" s="30"/>
      <c r="BJ73" s="30"/>
      <c r="BK73" s="30"/>
      <c r="BL73" s="30"/>
      <c r="BM73" s="30"/>
      <c r="BN73" s="30"/>
      <c r="BO73" s="36"/>
      <c r="BP73" s="30"/>
      <c r="BQ73" s="30"/>
      <c r="BR73" s="30"/>
      <c r="BS73" s="30"/>
      <c r="BT73" s="30"/>
      <c r="BU73" s="30"/>
      <c r="BV73" s="30"/>
      <c r="BW73" s="30"/>
      <c r="BX73" s="30"/>
      <c r="BY73" s="36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6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6"/>
      <c r="FG73" s="36"/>
      <c r="FH73" s="36"/>
      <c r="FI73" s="36"/>
      <c r="FJ73" s="36"/>
      <c r="FK73" s="36"/>
      <c r="FL73" s="36"/>
      <c r="FM73" s="36"/>
      <c r="FN73" s="30"/>
      <c r="FO73" s="30"/>
    </row>
    <row r="74" spans="1:171" s="35" customForma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6"/>
      <c r="BE74" s="36"/>
      <c r="BF74" s="30"/>
      <c r="BG74" s="30"/>
      <c r="BH74" s="30"/>
      <c r="BI74" s="30"/>
      <c r="BJ74" s="30"/>
      <c r="BK74" s="30"/>
      <c r="BL74" s="30"/>
      <c r="BM74" s="30"/>
      <c r="BN74" s="30"/>
      <c r="BO74" s="36"/>
      <c r="BP74" s="30"/>
      <c r="BQ74" s="30"/>
      <c r="BR74" s="30"/>
      <c r="BS74" s="30"/>
      <c r="BT74" s="30"/>
      <c r="BU74" s="30"/>
      <c r="BV74" s="30"/>
      <c r="BW74" s="30"/>
      <c r="BX74" s="30"/>
      <c r="BY74" s="36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6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6"/>
      <c r="FG74" s="36"/>
      <c r="FH74" s="36"/>
      <c r="FI74" s="36"/>
      <c r="FJ74" s="36"/>
      <c r="FK74" s="36"/>
      <c r="FL74" s="36"/>
      <c r="FM74" s="36"/>
      <c r="FN74" s="30"/>
      <c r="FO74" s="30"/>
    </row>
    <row r="75" spans="1:171" s="35" customForma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6"/>
      <c r="BE75" s="36"/>
      <c r="BF75" s="30"/>
      <c r="BG75" s="30"/>
      <c r="BH75" s="30"/>
      <c r="BI75" s="30"/>
      <c r="BJ75" s="30"/>
      <c r="BK75" s="30"/>
      <c r="BL75" s="30"/>
      <c r="BM75" s="30"/>
      <c r="BN75" s="30"/>
      <c r="BO75" s="36"/>
      <c r="BP75" s="30"/>
      <c r="BQ75" s="30"/>
      <c r="BR75" s="30"/>
      <c r="BS75" s="30"/>
      <c r="BT75" s="30"/>
      <c r="BU75" s="30"/>
      <c r="BV75" s="30"/>
      <c r="BW75" s="30"/>
      <c r="BX75" s="30"/>
      <c r="BY75" s="36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6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6"/>
      <c r="FG75" s="36"/>
      <c r="FH75" s="36"/>
      <c r="FI75" s="36"/>
      <c r="FJ75" s="36"/>
      <c r="FK75" s="36"/>
      <c r="FL75" s="36"/>
      <c r="FM75" s="36"/>
      <c r="FN75" s="30"/>
      <c r="FO75" s="30"/>
    </row>
    <row r="76" spans="1:171" s="35" customForma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6"/>
      <c r="BE76" s="36"/>
      <c r="BF76" s="30"/>
      <c r="BG76" s="30"/>
      <c r="BH76" s="30"/>
      <c r="BI76" s="30"/>
      <c r="BJ76" s="30"/>
      <c r="BK76" s="30"/>
      <c r="BL76" s="30"/>
      <c r="BM76" s="30"/>
      <c r="BN76" s="30"/>
      <c r="BO76" s="36"/>
      <c r="BP76" s="30"/>
      <c r="BQ76" s="30"/>
      <c r="BR76" s="30"/>
      <c r="BS76" s="30"/>
      <c r="BT76" s="30"/>
      <c r="BU76" s="30"/>
      <c r="BV76" s="30"/>
      <c r="BW76" s="30"/>
      <c r="BX76" s="30"/>
      <c r="BY76" s="36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6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6"/>
      <c r="FG76" s="36"/>
      <c r="FH76" s="36"/>
      <c r="FI76" s="36"/>
      <c r="FJ76" s="36"/>
      <c r="FK76" s="36"/>
      <c r="FL76" s="36"/>
      <c r="FM76" s="36"/>
      <c r="FN76" s="30"/>
      <c r="FO76" s="30"/>
    </row>
    <row r="77" spans="1:171" s="35" customForma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6"/>
      <c r="BE77" s="36"/>
      <c r="BF77" s="30"/>
      <c r="BG77" s="30"/>
      <c r="BH77" s="30"/>
      <c r="BI77" s="30"/>
      <c r="BJ77" s="30"/>
      <c r="BK77" s="30"/>
      <c r="BL77" s="30"/>
      <c r="BM77" s="30"/>
      <c r="BN77" s="30"/>
      <c r="BO77" s="36"/>
      <c r="BP77" s="30"/>
      <c r="BQ77" s="30"/>
      <c r="BR77" s="30"/>
      <c r="BS77" s="30"/>
      <c r="BT77" s="30"/>
      <c r="BU77" s="30"/>
      <c r="BV77" s="30"/>
      <c r="BW77" s="30"/>
      <c r="BX77" s="30"/>
      <c r="BY77" s="36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6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6"/>
      <c r="FG77" s="36"/>
      <c r="FH77" s="36"/>
      <c r="FI77" s="36"/>
      <c r="FJ77" s="36"/>
      <c r="FK77" s="36"/>
      <c r="FL77" s="36"/>
      <c r="FM77" s="36"/>
      <c r="FN77" s="30"/>
      <c r="FO77" s="30"/>
    </row>
    <row r="78" spans="1:171" s="35" customForma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6"/>
      <c r="BE78" s="36"/>
      <c r="BF78" s="30"/>
      <c r="BG78" s="30"/>
      <c r="BH78" s="30"/>
      <c r="BI78" s="30"/>
      <c r="BJ78" s="30"/>
      <c r="BK78" s="30"/>
      <c r="BL78" s="30"/>
      <c r="BM78" s="30"/>
      <c r="BN78" s="30"/>
      <c r="BO78" s="36"/>
      <c r="BP78" s="30"/>
      <c r="BQ78" s="30"/>
      <c r="BR78" s="30"/>
      <c r="BS78" s="30"/>
      <c r="BT78" s="30"/>
      <c r="BU78" s="30"/>
      <c r="BV78" s="30"/>
      <c r="BW78" s="30"/>
      <c r="BX78" s="30"/>
      <c r="BY78" s="36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6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6"/>
      <c r="FG78" s="36"/>
      <c r="FH78" s="36"/>
      <c r="FI78" s="36"/>
      <c r="FJ78" s="36"/>
      <c r="FK78" s="36"/>
      <c r="FL78" s="36"/>
      <c r="FM78" s="36"/>
      <c r="FN78" s="30"/>
      <c r="FO78" s="30"/>
    </row>
    <row r="79" spans="1:171" s="35" customForma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6"/>
      <c r="BE79" s="36"/>
      <c r="BF79" s="30"/>
      <c r="BG79" s="30"/>
      <c r="BH79" s="30"/>
      <c r="BI79" s="30"/>
      <c r="BJ79" s="30"/>
      <c r="BK79" s="30"/>
      <c r="BL79" s="30"/>
      <c r="BM79" s="30"/>
      <c r="BN79" s="30"/>
      <c r="BO79" s="36"/>
      <c r="BP79" s="30"/>
      <c r="BQ79" s="30"/>
      <c r="BR79" s="30"/>
      <c r="BS79" s="30"/>
      <c r="BT79" s="30"/>
      <c r="BU79" s="30"/>
      <c r="BV79" s="30"/>
      <c r="BW79" s="30"/>
      <c r="BX79" s="30"/>
      <c r="BY79" s="36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6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6"/>
      <c r="FG79" s="36"/>
      <c r="FH79" s="36"/>
      <c r="FI79" s="36"/>
      <c r="FJ79" s="36"/>
      <c r="FK79" s="36"/>
      <c r="FL79" s="36"/>
      <c r="FM79" s="36"/>
      <c r="FN79" s="30"/>
      <c r="FO79" s="30"/>
    </row>
    <row r="80" spans="1:171" s="35" customForma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6"/>
      <c r="BE80" s="36"/>
      <c r="BF80" s="30"/>
      <c r="BG80" s="30"/>
      <c r="BH80" s="30"/>
      <c r="BI80" s="30"/>
      <c r="BJ80" s="30"/>
      <c r="BK80" s="30"/>
      <c r="BL80" s="30"/>
      <c r="BM80" s="30"/>
      <c r="BN80" s="30"/>
      <c r="BO80" s="36"/>
      <c r="BP80" s="30"/>
      <c r="BQ80" s="30"/>
      <c r="BR80" s="30"/>
      <c r="BS80" s="30"/>
      <c r="BT80" s="30"/>
      <c r="BU80" s="30"/>
      <c r="BV80" s="30"/>
      <c r="BW80" s="30"/>
      <c r="BX80" s="30"/>
      <c r="BY80" s="36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6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6"/>
      <c r="FG80" s="36"/>
      <c r="FH80" s="36"/>
      <c r="FI80" s="36"/>
      <c r="FJ80" s="36"/>
      <c r="FK80" s="36"/>
      <c r="FL80" s="36"/>
      <c r="FM80" s="36"/>
      <c r="FN80" s="30"/>
      <c r="FO80" s="30"/>
    </row>
    <row r="81" spans="1:171" s="35" customForma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6"/>
      <c r="BE81" s="36"/>
      <c r="BF81" s="30"/>
      <c r="BG81" s="30"/>
      <c r="BH81" s="30"/>
      <c r="BI81" s="30"/>
      <c r="BJ81" s="30"/>
      <c r="BK81" s="30"/>
      <c r="BL81" s="30"/>
      <c r="BM81" s="30"/>
      <c r="BN81" s="30"/>
      <c r="BO81" s="36"/>
      <c r="BP81" s="30"/>
      <c r="BQ81" s="30"/>
      <c r="BR81" s="30"/>
      <c r="BS81" s="30"/>
      <c r="BT81" s="30"/>
      <c r="BU81" s="30"/>
      <c r="BV81" s="30"/>
      <c r="BW81" s="30"/>
      <c r="BX81" s="30"/>
      <c r="BY81" s="36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6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6"/>
      <c r="FG81" s="36"/>
      <c r="FH81" s="36"/>
      <c r="FI81" s="36"/>
      <c r="FJ81" s="36"/>
      <c r="FK81" s="36"/>
      <c r="FL81" s="36"/>
      <c r="FM81" s="36"/>
      <c r="FN81" s="30"/>
      <c r="FO81" s="30"/>
    </row>
    <row r="82" spans="1:171" s="35" customForma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6"/>
      <c r="BE82" s="36"/>
      <c r="BF82" s="30"/>
      <c r="BG82" s="30"/>
      <c r="BH82" s="30"/>
      <c r="BI82" s="30"/>
      <c r="BJ82" s="30"/>
      <c r="BK82" s="30"/>
      <c r="BL82" s="30"/>
      <c r="BM82" s="30"/>
      <c r="BN82" s="30"/>
      <c r="BO82" s="36"/>
      <c r="BP82" s="30"/>
      <c r="BQ82" s="30"/>
      <c r="BR82" s="30"/>
      <c r="BS82" s="30"/>
      <c r="BT82" s="30"/>
      <c r="BU82" s="30"/>
      <c r="BV82" s="30"/>
      <c r="BW82" s="30"/>
      <c r="BX82" s="30"/>
      <c r="BY82" s="36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6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6"/>
      <c r="FG82" s="36"/>
      <c r="FH82" s="36"/>
      <c r="FI82" s="36"/>
      <c r="FJ82" s="36"/>
      <c r="FK82" s="36"/>
      <c r="FL82" s="36"/>
      <c r="FM82" s="36"/>
      <c r="FN82" s="30"/>
      <c r="FO82" s="30"/>
    </row>
    <row r="83" spans="1:171" s="35" customForma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6"/>
      <c r="BE83" s="36"/>
      <c r="BF83" s="30"/>
      <c r="BG83" s="30"/>
      <c r="BH83" s="30"/>
      <c r="BI83" s="30"/>
      <c r="BJ83" s="30"/>
      <c r="BK83" s="30"/>
      <c r="BL83" s="30"/>
      <c r="BM83" s="30"/>
      <c r="BN83" s="30"/>
      <c r="BO83" s="36"/>
      <c r="BP83" s="30"/>
      <c r="BQ83" s="30"/>
      <c r="BR83" s="30"/>
      <c r="BS83" s="30"/>
      <c r="BT83" s="30"/>
      <c r="BU83" s="30"/>
      <c r="BV83" s="30"/>
      <c r="BW83" s="30"/>
      <c r="BX83" s="30"/>
      <c r="BY83" s="36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6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6"/>
      <c r="FG83" s="36"/>
      <c r="FH83" s="36"/>
      <c r="FI83" s="36"/>
      <c r="FJ83" s="36"/>
      <c r="FK83" s="36"/>
      <c r="FL83" s="36"/>
      <c r="FM83" s="36"/>
      <c r="FN83" s="30"/>
      <c r="FO83" s="30"/>
    </row>
    <row r="84" spans="1:171" s="35" customForma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6"/>
      <c r="BE84" s="36"/>
      <c r="BF84" s="30"/>
      <c r="BG84" s="30"/>
      <c r="BH84" s="30"/>
      <c r="BI84" s="30"/>
      <c r="BJ84" s="30"/>
      <c r="BK84" s="30"/>
      <c r="BL84" s="30"/>
      <c r="BM84" s="30"/>
      <c r="BN84" s="30"/>
      <c r="BO84" s="36"/>
      <c r="BP84" s="30"/>
      <c r="BQ84" s="30"/>
      <c r="BR84" s="30"/>
      <c r="BS84" s="30"/>
      <c r="BT84" s="30"/>
      <c r="BU84" s="30"/>
      <c r="BV84" s="30"/>
      <c r="BW84" s="30"/>
      <c r="BX84" s="30"/>
      <c r="BY84" s="36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6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6"/>
      <c r="FG84" s="36"/>
      <c r="FH84" s="36"/>
      <c r="FI84" s="36"/>
      <c r="FJ84" s="36"/>
      <c r="FK84" s="36"/>
      <c r="FL84" s="36"/>
      <c r="FM84" s="36"/>
      <c r="FN84" s="30"/>
      <c r="FO84" s="30"/>
    </row>
    <row r="85" spans="1:171" s="35" customForma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6"/>
      <c r="BE85" s="36"/>
      <c r="BF85" s="30"/>
      <c r="BG85" s="30"/>
      <c r="BH85" s="30"/>
      <c r="BI85" s="30"/>
      <c r="BJ85" s="30"/>
      <c r="BK85" s="30"/>
      <c r="BL85" s="30"/>
      <c r="BM85" s="30"/>
      <c r="BN85" s="30"/>
      <c r="BO85" s="36"/>
      <c r="BP85" s="30"/>
      <c r="BQ85" s="30"/>
      <c r="BR85" s="30"/>
      <c r="BS85" s="30"/>
      <c r="BT85" s="30"/>
      <c r="BU85" s="30"/>
      <c r="BV85" s="30"/>
      <c r="BW85" s="30"/>
      <c r="BX85" s="30"/>
      <c r="BY85" s="36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6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6"/>
      <c r="FG85" s="36"/>
      <c r="FH85" s="36"/>
      <c r="FI85" s="36"/>
      <c r="FJ85" s="36"/>
      <c r="FK85" s="36"/>
      <c r="FL85" s="36"/>
      <c r="FM85" s="36"/>
      <c r="FN85" s="30"/>
      <c r="FO85" s="30"/>
    </row>
    <row r="86" spans="1:171" s="35" customForma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6"/>
      <c r="BE86" s="36"/>
      <c r="BF86" s="30"/>
      <c r="BG86" s="30"/>
      <c r="BH86" s="30"/>
      <c r="BI86" s="30"/>
      <c r="BJ86" s="30"/>
      <c r="BK86" s="30"/>
      <c r="BL86" s="30"/>
      <c r="BM86" s="30"/>
      <c r="BN86" s="30"/>
      <c r="BO86" s="36"/>
      <c r="BP86" s="30"/>
      <c r="BQ86" s="30"/>
      <c r="BR86" s="30"/>
      <c r="BS86" s="30"/>
      <c r="BT86" s="30"/>
      <c r="BU86" s="30"/>
      <c r="BV86" s="30"/>
      <c r="BW86" s="30"/>
      <c r="BX86" s="30"/>
      <c r="BY86" s="36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6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6"/>
      <c r="FG86" s="36"/>
      <c r="FH86" s="36"/>
      <c r="FI86" s="36"/>
      <c r="FJ86" s="36"/>
      <c r="FK86" s="36"/>
      <c r="FL86" s="36"/>
      <c r="FM86" s="36"/>
      <c r="FN86" s="30"/>
      <c r="FO86" s="30"/>
    </row>
    <row r="87" spans="1:171" s="35" customForma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6"/>
      <c r="BE87" s="36"/>
      <c r="BF87" s="30"/>
      <c r="BG87" s="30"/>
      <c r="BH87" s="30"/>
      <c r="BI87" s="30"/>
      <c r="BJ87" s="30"/>
      <c r="BK87" s="30"/>
      <c r="BL87" s="30"/>
      <c r="BM87" s="30"/>
      <c r="BN87" s="30"/>
      <c r="BO87" s="36"/>
      <c r="BP87" s="30"/>
      <c r="BQ87" s="30"/>
      <c r="BR87" s="30"/>
      <c r="BS87" s="30"/>
      <c r="BT87" s="30"/>
      <c r="BU87" s="30"/>
      <c r="BV87" s="30"/>
      <c r="BW87" s="30"/>
      <c r="BX87" s="30"/>
      <c r="BY87" s="36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6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6"/>
      <c r="FG87" s="36"/>
      <c r="FH87" s="36"/>
      <c r="FI87" s="36"/>
      <c r="FJ87" s="36"/>
      <c r="FK87" s="36"/>
      <c r="FL87" s="36"/>
      <c r="FM87" s="36"/>
      <c r="FN87" s="30"/>
      <c r="FO87" s="30"/>
    </row>
    <row r="88" spans="1:171" s="35" customForma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6"/>
      <c r="BE88" s="36"/>
      <c r="BF88" s="30"/>
      <c r="BG88" s="30"/>
      <c r="BH88" s="30"/>
      <c r="BI88" s="30"/>
      <c r="BJ88" s="30"/>
      <c r="BK88" s="30"/>
      <c r="BL88" s="30"/>
      <c r="BM88" s="30"/>
      <c r="BN88" s="30"/>
      <c r="BO88" s="36"/>
      <c r="BP88" s="30"/>
      <c r="BQ88" s="30"/>
      <c r="BR88" s="30"/>
      <c r="BS88" s="30"/>
      <c r="BT88" s="30"/>
      <c r="BU88" s="30"/>
      <c r="BV88" s="30"/>
      <c r="BW88" s="30"/>
      <c r="BX88" s="30"/>
      <c r="BY88" s="36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6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6"/>
      <c r="FG88" s="36"/>
      <c r="FH88" s="36"/>
      <c r="FI88" s="36"/>
      <c r="FJ88" s="36"/>
      <c r="FK88" s="36"/>
      <c r="FL88" s="36"/>
      <c r="FM88" s="36"/>
      <c r="FN88" s="30"/>
      <c r="FO88" s="30"/>
    </row>
    <row r="89" spans="1:171" s="35" customForma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6"/>
      <c r="BE89" s="36"/>
      <c r="BF89" s="30"/>
      <c r="BG89" s="30"/>
      <c r="BH89" s="30"/>
      <c r="BI89" s="30"/>
      <c r="BJ89" s="30"/>
      <c r="BK89" s="30"/>
      <c r="BL89" s="30"/>
      <c r="BM89" s="30"/>
      <c r="BN89" s="30"/>
      <c r="BO89" s="36"/>
      <c r="BP89" s="30"/>
      <c r="BQ89" s="30"/>
      <c r="BR89" s="30"/>
      <c r="BS89" s="30"/>
      <c r="BT89" s="30"/>
      <c r="BU89" s="30"/>
      <c r="BV89" s="30"/>
      <c r="BW89" s="30"/>
      <c r="BX89" s="30"/>
      <c r="BY89" s="36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6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6"/>
      <c r="FG89" s="36"/>
      <c r="FH89" s="36"/>
      <c r="FI89" s="36"/>
      <c r="FJ89" s="36"/>
      <c r="FK89" s="36"/>
      <c r="FL89" s="36"/>
      <c r="FM89" s="36"/>
      <c r="FN89" s="30"/>
      <c r="FO89" s="30"/>
    </row>
    <row r="90" spans="1:171" s="35" customForma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6"/>
      <c r="BE90" s="36"/>
      <c r="BF90" s="30"/>
      <c r="BG90" s="30"/>
      <c r="BH90" s="30"/>
      <c r="BI90" s="30"/>
      <c r="BJ90" s="30"/>
      <c r="BK90" s="30"/>
      <c r="BL90" s="30"/>
      <c r="BM90" s="30"/>
      <c r="BN90" s="30"/>
      <c r="BO90" s="36"/>
      <c r="BP90" s="30"/>
      <c r="BQ90" s="30"/>
      <c r="BR90" s="30"/>
      <c r="BS90" s="30"/>
      <c r="BT90" s="30"/>
      <c r="BU90" s="30"/>
      <c r="BV90" s="30"/>
      <c r="BW90" s="30"/>
      <c r="BX90" s="30"/>
      <c r="BY90" s="36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6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6"/>
      <c r="FG90" s="36"/>
      <c r="FH90" s="36"/>
      <c r="FI90" s="36"/>
      <c r="FJ90" s="36"/>
      <c r="FK90" s="36"/>
      <c r="FL90" s="36"/>
      <c r="FM90" s="36"/>
      <c r="FN90" s="30"/>
      <c r="FO90" s="30"/>
    </row>
    <row r="91" spans="1:171" s="35" customForma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6"/>
      <c r="BE91" s="36"/>
      <c r="BF91" s="30"/>
      <c r="BG91" s="30"/>
      <c r="BH91" s="30"/>
      <c r="BI91" s="30"/>
      <c r="BJ91" s="30"/>
      <c r="BK91" s="30"/>
      <c r="BL91" s="30"/>
      <c r="BM91" s="30"/>
      <c r="BN91" s="30"/>
      <c r="BO91" s="36"/>
      <c r="BP91" s="30"/>
      <c r="BQ91" s="30"/>
      <c r="BR91" s="30"/>
      <c r="BS91" s="30"/>
      <c r="BT91" s="30"/>
      <c r="BU91" s="30"/>
      <c r="BV91" s="30"/>
      <c r="BW91" s="30"/>
      <c r="BX91" s="30"/>
      <c r="BY91" s="36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6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6"/>
      <c r="FG91" s="36"/>
      <c r="FH91" s="36"/>
      <c r="FI91" s="36"/>
      <c r="FJ91" s="36"/>
      <c r="FK91" s="36"/>
      <c r="FL91" s="36"/>
      <c r="FM91" s="36"/>
      <c r="FN91" s="30"/>
      <c r="FO91" s="30"/>
    </row>
    <row r="92" spans="1:171" s="35" customForma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6"/>
      <c r="BE92" s="36"/>
      <c r="BF92" s="30"/>
      <c r="BG92" s="30"/>
      <c r="BH92" s="30"/>
      <c r="BI92" s="30"/>
      <c r="BJ92" s="30"/>
      <c r="BK92" s="30"/>
      <c r="BL92" s="30"/>
      <c r="BM92" s="30"/>
      <c r="BN92" s="30"/>
      <c r="BO92" s="36"/>
      <c r="BP92" s="30"/>
      <c r="BQ92" s="30"/>
      <c r="BR92" s="30"/>
      <c r="BS92" s="30"/>
      <c r="BT92" s="30"/>
      <c r="BU92" s="30"/>
      <c r="BV92" s="30"/>
      <c r="BW92" s="30"/>
      <c r="BX92" s="30"/>
      <c r="BY92" s="36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6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6"/>
      <c r="FG92" s="36"/>
      <c r="FH92" s="36"/>
      <c r="FI92" s="36"/>
      <c r="FJ92" s="36"/>
      <c r="FK92" s="36"/>
      <c r="FL92" s="36"/>
      <c r="FM92" s="36"/>
      <c r="FN92" s="30"/>
      <c r="FO92" s="30"/>
    </row>
    <row r="93" spans="1:171" s="35" customForma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6"/>
      <c r="BE93" s="36"/>
      <c r="BF93" s="30"/>
      <c r="BG93" s="30"/>
      <c r="BH93" s="30"/>
      <c r="BI93" s="30"/>
      <c r="BJ93" s="30"/>
      <c r="BK93" s="30"/>
      <c r="BL93" s="30"/>
      <c r="BM93" s="30"/>
      <c r="BN93" s="30"/>
      <c r="BO93" s="36"/>
      <c r="BP93" s="30"/>
      <c r="BQ93" s="30"/>
      <c r="BR93" s="30"/>
      <c r="BS93" s="30"/>
      <c r="BT93" s="30"/>
      <c r="BU93" s="30"/>
      <c r="BV93" s="30"/>
      <c r="BW93" s="30"/>
      <c r="BX93" s="30"/>
      <c r="BY93" s="36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6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6"/>
      <c r="FG93" s="36"/>
      <c r="FH93" s="36"/>
      <c r="FI93" s="36"/>
      <c r="FJ93" s="36"/>
      <c r="FK93" s="36"/>
      <c r="FL93" s="36"/>
      <c r="FM93" s="36"/>
      <c r="FN93" s="30"/>
      <c r="FO93" s="30"/>
    </row>
    <row r="94" spans="1:171" s="35" customForma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6"/>
      <c r="BE94" s="36"/>
      <c r="BF94" s="30"/>
      <c r="BG94" s="30"/>
      <c r="BH94" s="30"/>
      <c r="BI94" s="30"/>
      <c r="BJ94" s="30"/>
      <c r="BK94" s="30"/>
      <c r="BL94" s="30"/>
      <c r="BM94" s="30"/>
      <c r="BN94" s="30"/>
      <c r="BO94" s="36"/>
      <c r="BP94" s="30"/>
      <c r="BQ94" s="30"/>
      <c r="BR94" s="30"/>
      <c r="BS94" s="30"/>
      <c r="BT94" s="30"/>
      <c r="BU94" s="30"/>
      <c r="BV94" s="30"/>
      <c r="BW94" s="30"/>
      <c r="BX94" s="30"/>
      <c r="BY94" s="36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6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6"/>
      <c r="FG94" s="36"/>
      <c r="FH94" s="36"/>
      <c r="FI94" s="36"/>
      <c r="FJ94" s="36"/>
      <c r="FK94" s="36"/>
      <c r="FL94" s="36"/>
      <c r="FM94" s="36"/>
      <c r="FN94" s="30"/>
      <c r="FO94" s="30"/>
    </row>
    <row r="95" spans="1:171" s="35" customForma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6"/>
      <c r="BE95" s="36"/>
      <c r="BF95" s="30"/>
      <c r="BG95" s="30"/>
      <c r="BH95" s="30"/>
      <c r="BI95" s="30"/>
      <c r="BJ95" s="30"/>
      <c r="BK95" s="30"/>
      <c r="BL95" s="30"/>
      <c r="BM95" s="30"/>
      <c r="BN95" s="30"/>
      <c r="BO95" s="36"/>
      <c r="BP95" s="30"/>
      <c r="BQ95" s="30"/>
      <c r="BR95" s="30"/>
      <c r="BS95" s="30"/>
      <c r="BT95" s="30"/>
      <c r="BU95" s="30"/>
      <c r="BV95" s="30"/>
      <c r="BW95" s="30"/>
      <c r="BX95" s="30"/>
      <c r="BY95" s="36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6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6"/>
      <c r="FG95" s="36"/>
      <c r="FH95" s="36"/>
      <c r="FI95" s="36"/>
      <c r="FJ95" s="36"/>
      <c r="FK95" s="36"/>
      <c r="FL95" s="36"/>
      <c r="FM95" s="36"/>
      <c r="FN95" s="30"/>
      <c r="FO95" s="30"/>
    </row>
    <row r="96" spans="1:171" s="35" customForma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6"/>
      <c r="BE96" s="36"/>
      <c r="BF96" s="30"/>
      <c r="BG96" s="30"/>
      <c r="BH96" s="30"/>
      <c r="BI96" s="30"/>
      <c r="BJ96" s="30"/>
      <c r="BK96" s="30"/>
      <c r="BL96" s="30"/>
      <c r="BM96" s="30"/>
      <c r="BN96" s="30"/>
      <c r="BO96" s="36"/>
      <c r="BP96" s="30"/>
      <c r="BQ96" s="30"/>
      <c r="BR96" s="30"/>
      <c r="BS96" s="30"/>
      <c r="BT96" s="30"/>
      <c r="BU96" s="30"/>
      <c r="BV96" s="30"/>
      <c r="BW96" s="30"/>
      <c r="BX96" s="30"/>
      <c r="BY96" s="36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6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6"/>
      <c r="FG96" s="36"/>
      <c r="FH96" s="36"/>
      <c r="FI96" s="36"/>
      <c r="FJ96" s="36"/>
      <c r="FK96" s="36"/>
      <c r="FL96" s="36"/>
      <c r="FM96" s="36"/>
      <c r="FN96" s="30"/>
      <c r="FO96" s="30"/>
    </row>
    <row r="97" spans="1:171" s="35" customForma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6"/>
      <c r="BE97" s="36"/>
      <c r="BF97" s="30"/>
      <c r="BG97" s="30"/>
      <c r="BH97" s="30"/>
      <c r="BI97" s="30"/>
      <c r="BJ97" s="30"/>
      <c r="BK97" s="30"/>
      <c r="BL97" s="30"/>
      <c r="BM97" s="30"/>
      <c r="BN97" s="30"/>
      <c r="BO97" s="36"/>
      <c r="BP97" s="30"/>
      <c r="BQ97" s="30"/>
      <c r="BR97" s="30"/>
      <c r="BS97" s="30"/>
      <c r="BT97" s="30"/>
      <c r="BU97" s="30"/>
      <c r="BV97" s="30"/>
      <c r="BW97" s="30"/>
      <c r="BX97" s="30"/>
      <c r="BY97" s="36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6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6"/>
      <c r="FG97" s="36"/>
      <c r="FH97" s="36"/>
      <c r="FI97" s="36"/>
      <c r="FJ97" s="36"/>
      <c r="FK97" s="36"/>
      <c r="FL97" s="36"/>
      <c r="FM97" s="36"/>
      <c r="FN97" s="30"/>
      <c r="FO97" s="30"/>
    </row>
    <row r="98" spans="1:171" s="35" customForma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6"/>
      <c r="BE98" s="36"/>
      <c r="BF98" s="30"/>
      <c r="BG98" s="30"/>
      <c r="BH98" s="30"/>
      <c r="BI98" s="30"/>
      <c r="BJ98" s="30"/>
      <c r="BK98" s="30"/>
      <c r="BL98" s="30"/>
      <c r="BM98" s="30"/>
      <c r="BN98" s="30"/>
      <c r="BO98" s="36"/>
      <c r="BP98" s="30"/>
      <c r="BQ98" s="30"/>
      <c r="BR98" s="30"/>
      <c r="BS98" s="30"/>
      <c r="BT98" s="30"/>
      <c r="BU98" s="30"/>
      <c r="BV98" s="30"/>
      <c r="BW98" s="30"/>
      <c r="BX98" s="30"/>
      <c r="BY98" s="36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6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6"/>
      <c r="FG98" s="36"/>
      <c r="FH98" s="36"/>
      <c r="FI98" s="36"/>
      <c r="FJ98" s="36"/>
      <c r="FK98" s="36"/>
      <c r="FL98" s="36"/>
      <c r="FM98" s="36"/>
      <c r="FN98" s="30"/>
      <c r="FO98" s="30"/>
    </row>
    <row r="99" spans="1:171" s="35" customForma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6"/>
      <c r="BE99" s="36"/>
      <c r="BF99" s="30"/>
      <c r="BG99" s="30"/>
      <c r="BH99" s="30"/>
      <c r="BI99" s="30"/>
      <c r="BJ99" s="30"/>
      <c r="BK99" s="30"/>
      <c r="BL99" s="30"/>
      <c r="BM99" s="30"/>
      <c r="BN99" s="30"/>
      <c r="BO99" s="36"/>
      <c r="BP99" s="30"/>
      <c r="BQ99" s="30"/>
      <c r="BR99" s="30"/>
      <c r="BS99" s="30"/>
      <c r="BT99" s="30"/>
      <c r="BU99" s="30"/>
      <c r="BV99" s="30"/>
      <c r="BW99" s="30"/>
      <c r="BX99" s="30"/>
      <c r="BY99" s="36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6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6"/>
      <c r="FG99" s="36"/>
      <c r="FH99" s="36"/>
      <c r="FI99" s="36"/>
      <c r="FJ99" s="36"/>
      <c r="FK99" s="36"/>
      <c r="FL99" s="36"/>
      <c r="FM99" s="36"/>
      <c r="FN99" s="30"/>
      <c r="FO99" s="30"/>
    </row>
    <row r="100" spans="1:171" s="35" customForma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6"/>
      <c r="BE100" s="36"/>
      <c r="BF100" s="30"/>
      <c r="BG100" s="30"/>
      <c r="BH100" s="30"/>
      <c r="BI100" s="30"/>
      <c r="BJ100" s="30"/>
      <c r="BK100" s="30"/>
      <c r="BL100" s="30"/>
      <c r="BM100" s="30"/>
      <c r="BN100" s="30"/>
      <c r="BO100" s="36"/>
      <c r="BP100" s="30"/>
      <c r="BQ100" s="30"/>
      <c r="BR100" s="30"/>
      <c r="BS100" s="30"/>
      <c r="BT100" s="30"/>
      <c r="BU100" s="30"/>
      <c r="BV100" s="30"/>
      <c r="BW100" s="30"/>
      <c r="BX100" s="30"/>
      <c r="BY100" s="36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6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6"/>
      <c r="FG100" s="36"/>
      <c r="FH100" s="36"/>
      <c r="FI100" s="36"/>
      <c r="FJ100" s="36"/>
      <c r="FK100" s="36"/>
      <c r="FL100" s="36"/>
      <c r="FM100" s="36"/>
      <c r="FN100" s="30"/>
      <c r="FO100" s="30"/>
    </row>
    <row r="101" spans="1:171" s="35" customForma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6"/>
      <c r="BE101" s="36"/>
      <c r="BF101" s="30"/>
      <c r="BG101" s="30"/>
      <c r="BH101" s="30"/>
      <c r="BI101" s="30"/>
      <c r="BJ101" s="30"/>
      <c r="BK101" s="30"/>
      <c r="BL101" s="30"/>
      <c r="BM101" s="30"/>
      <c r="BN101" s="30"/>
      <c r="BO101" s="36"/>
      <c r="BP101" s="30"/>
      <c r="BQ101" s="30"/>
      <c r="BR101" s="30"/>
      <c r="BS101" s="30"/>
      <c r="BT101" s="30"/>
      <c r="BU101" s="30"/>
      <c r="BV101" s="30"/>
      <c r="BW101" s="30"/>
      <c r="BX101" s="30"/>
      <c r="BY101" s="36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6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6"/>
      <c r="FG101" s="36"/>
      <c r="FH101" s="36"/>
      <c r="FI101" s="36"/>
      <c r="FJ101" s="36"/>
      <c r="FK101" s="36"/>
      <c r="FL101" s="36"/>
      <c r="FM101" s="36"/>
      <c r="FN101" s="30"/>
      <c r="FO101" s="30"/>
    </row>
    <row r="102" spans="1:171" s="35" customForma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6"/>
      <c r="BE102" s="36"/>
      <c r="BF102" s="30"/>
      <c r="BG102" s="30"/>
      <c r="BH102" s="30"/>
      <c r="BI102" s="30"/>
      <c r="BJ102" s="30"/>
      <c r="BK102" s="30"/>
      <c r="BL102" s="30"/>
      <c r="BM102" s="30"/>
      <c r="BN102" s="30"/>
      <c r="BO102" s="36"/>
      <c r="BP102" s="30"/>
      <c r="BQ102" s="30"/>
      <c r="BR102" s="30"/>
      <c r="BS102" s="30"/>
      <c r="BT102" s="30"/>
      <c r="BU102" s="30"/>
      <c r="BV102" s="30"/>
      <c r="BW102" s="30"/>
      <c r="BX102" s="30"/>
      <c r="BY102" s="36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6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6"/>
      <c r="FG102" s="36"/>
      <c r="FH102" s="36"/>
      <c r="FI102" s="36"/>
      <c r="FJ102" s="36"/>
      <c r="FK102" s="36"/>
      <c r="FL102" s="36"/>
      <c r="FM102" s="36"/>
      <c r="FN102" s="30"/>
      <c r="FO102" s="30"/>
    </row>
    <row r="103" spans="1:171" s="35" customForma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6"/>
      <c r="BE103" s="36"/>
      <c r="BF103" s="30"/>
      <c r="BG103" s="30"/>
      <c r="BH103" s="30"/>
      <c r="BI103" s="30"/>
      <c r="BJ103" s="30"/>
      <c r="BK103" s="30"/>
      <c r="BL103" s="30"/>
      <c r="BM103" s="30"/>
      <c r="BN103" s="30"/>
      <c r="BO103" s="36"/>
      <c r="BP103" s="30"/>
      <c r="BQ103" s="30"/>
      <c r="BR103" s="30"/>
      <c r="BS103" s="30"/>
      <c r="BT103" s="30"/>
      <c r="BU103" s="30"/>
      <c r="BV103" s="30"/>
      <c r="BW103" s="30"/>
      <c r="BX103" s="30"/>
      <c r="BY103" s="36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6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6"/>
      <c r="FG103" s="36"/>
      <c r="FH103" s="36"/>
      <c r="FI103" s="36"/>
      <c r="FJ103" s="36"/>
      <c r="FK103" s="36"/>
      <c r="FL103" s="36"/>
      <c r="FM103" s="36"/>
      <c r="FN103" s="30"/>
      <c r="FO103" s="30"/>
    </row>
    <row r="104" spans="1:171" s="35" customForma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6"/>
      <c r="BE104" s="36"/>
      <c r="BF104" s="30"/>
      <c r="BG104" s="30"/>
      <c r="BH104" s="30"/>
      <c r="BI104" s="30"/>
      <c r="BJ104" s="30"/>
      <c r="BK104" s="30"/>
      <c r="BL104" s="30"/>
      <c r="BM104" s="30"/>
      <c r="BN104" s="30"/>
      <c r="BO104" s="36"/>
      <c r="BP104" s="30"/>
      <c r="BQ104" s="30"/>
      <c r="BR104" s="30"/>
      <c r="BS104" s="30"/>
      <c r="BT104" s="30"/>
      <c r="BU104" s="30"/>
      <c r="BV104" s="30"/>
      <c r="BW104" s="30"/>
      <c r="BX104" s="30"/>
      <c r="BY104" s="36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6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6"/>
      <c r="FG104" s="36"/>
      <c r="FH104" s="36"/>
      <c r="FI104" s="36"/>
      <c r="FJ104" s="36"/>
      <c r="FK104" s="36"/>
      <c r="FL104" s="36"/>
      <c r="FM104" s="36"/>
      <c r="FN104" s="30"/>
      <c r="FO104" s="30"/>
    </row>
    <row r="105" spans="1:171" s="35" customForma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6"/>
      <c r="BE105" s="36"/>
      <c r="BF105" s="30"/>
      <c r="BG105" s="30"/>
      <c r="BH105" s="30"/>
      <c r="BI105" s="30"/>
      <c r="BJ105" s="30"/>
      <c r="BK105" s="30"/>
      <c r="BL105" s="30"/>
      <c r="BM105" s="30"/>
      <c r="BN105" s="30"/>
      <c r="BO105" s="36"/>
      <c r="BP105" s="30"/>
      <c r="BQ105" s="30"/>
      <c r="BR105" s="30"/>
      <c r="BS105" s="30"/>
      <c r="BT105" s="30"/>
      <c r="BU105" s="30"/>
      <c r="BV105" s="30"/>
      <c r="BW105" s="30"/>
      <c r="BX105" s="30"/>
      <c r="BY105" s="36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6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6"/>
      <c r="FG105" s="36"/>
      <c r="FH105" s="36"/>
      <c r="FI105" s="36"/>
      <c r="FJ105" s="36"/>
      <c r="FK105" s="36"/>
      <c r="FL105" s="36"/>
      <c r="FM105" s="36"/>
      <c r="FN105" s="30"/>
      <c r="FO105" s="30"/>
    </row>
    <row r="106" spans="1:171" s="35" customForma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6"/>
      <c r="BE106" s="36"/>
      <c r="BF106" s="30"/>
      <c r="BG106" s="30"/>
      <c r="BH106" s="30"/>
      <c r="BI106" s="30"/>
      <c r="BJ106" s="30"/>
      <c r="BK106" s="30"/>
      <c r="BL106" s="30"/>
      <c r="BM106" s="30"/>
      <c r="BN106" s="30"/>
      <c r="BO106" s="36"/>
      <c r="BP106" s="30"/>
      <c r="BQ106" s="30"/>
      <c r="BR106" s="30"/>
      <c r="BS106" s="30"/>
      <c r="BT106" s="30"/>
      <c r="BU106" s="30"/>
      <c r="BV106" s="30"/>
      <c r="BW106" s="30"/>
      <c r="BX106" s="30"/>
      <c r="BY106" s="36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6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6"/>
      <c r="FG106" s="36"/>
      <c r="FH106" s="36"/>
      <c r="FI106" s="36"/>
      <c r="FJ106" s="36"/>
      <c r="FK106" s="36"/>
      <c r="FL106" s="36"/>
      <c r="FM106" s="36"/>
      <c r="FN106" s="30"/>
      <c r="FO106" s="30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Baza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Kupczyk Teresa</dc:creator>
  <cp:lastModifiedBy>Kupczyk Teresa</cp:lastModifiedBy>
  <dcterms:created xsi:type="dcterms:W3CDTF">2019-12-24T08:29:48Z</dcterms:created>
  <dcterms:modified xsi:type="dcterms:W3CDTF">2020-05-13T14:50:58Z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