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8.84\UMUsers\m.palusinski\przetargi 2016_2020\in house\2025\Utrzymanie dróg\"/>
    </mc:Choice>
  </mc:AlternateContent>
  <xr:revisionPtr revIDLastSave="0" documentId="13_ncr:1_{976AAF91-362F-4E76-90E2-46194A379768}" xr6:coauthVersionLast="47" xr6:coauthVersionMax="47" xr10:uidLastSave="{00000000-0000-0000-0000-000000000000}"/>
  <bookViews>
    <workbookView xWindow="-120" yWindow="-120" windowWidth="38640" windowHeight="15720" activeTab="3" xr2:uid="{00000000-000D-0000-FFFF-FFFF00000000}"/>
  </bookViews>
  <sheets>
    <sheet name="I Zima" sheetId="2" r:id="rId1"/>
    <sheet name="II Lato" sheetId="1" r:id="rId2"/>
    <sheet name="III Kosze" sheetId="3" r:id="rId3"/>
    <sheet name="Przystanki" sheetId="5" r:id="rId4"/>
    <sheet name="Zestawienie" sheetId="4" r:id="rId5"/>
  </sheets>
  <externalReferences>
    <externalReference r:id="rId6"/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3" l="1"/>
  <c r="E14" i="3" s="1"/>
  <c r="D8" i="1"/>
  <c r="D7" i="1" l="1"/>
  <c r="D7" i="2"/>
  <c r="D6" i="2" l="1"/>
  <c r="F14" i="3"/>
  <c r="E9" i="2" l="1"/>
  <c r="F9" i="2" s="1"/>
  <c r="G9" i="2" l="1"/>
  <c r="E14" i="1"/>
  <c r="F14" i="1" s="1"/>
  <c r="G14" i="1" s="1"/>
  <c r="E5" i="5" l="1"/>
  <c r="C7" i="4" l="1"/>
  <c r="F5" i="5" l="1"/>
  <c r="G5" i="5" s="1"/>
  <c r="G7" i="3"/>
  <c r="G6" i="3"/>
  <c r="H6" i="3" s="1"/>
  <c r="E7" i="2"/>
  <c r="F7" i="2" s="1"/>
  <c r="E8" i="2"/>
  <c r="E10" i="1"/>
  <c r="E11" i="1"/>
  <c r="F11" i="1" s="1"/>
  <c r="G11" i="1" s="1"/>
  <c r="E12" i="1"/>
  <c r="E13" i="1"/>
  <c r="E7" i="1"/>
  <c r="E6" i="2"/>
  <c r="F10" i="1" l="1"/>
  <c r="G10" i="1" s="1"/>
  <c r="F6" i="2"/>
  <c r="G6" i="2" s="1"/>
  <c r="E10" i="2"/>
  <c r="E11" i="2" s="1"/>
  <c r="C4" i="4" s="1"/>
  <c r="E7" i="4"/>
  <c r="D7" i="4"/>
  <c r="F13" i="1"/>
  <c r="G13" i="1" s="1"/>
  <c r="F7" i="1"/>
  <c r="G7" i="1" s="1"/>
  <c r="F12" i="1"/>
  <c r="G12" i="1" s="1"/>
  <c r="F8" i="2"/>
  <c r="G8" i="2" s="1"/>
  <c r="G8" i="3"/>
  <c r="G19" i="3" s="1"/>
  <c r="G7" i="2"/>
  <c r="H7" i="3"/>
  <c r="I7" i="3" s="1"/>
  <c r="I6" i="3"/>
  <c r="E9" i="1"/>
  <c r="E8" i="1"/>
  <c r="C6" i="4" l="1"/>
  <c r="E15" i="1"/>
  <c r="F10" i="2"/>
  <c r="F11" i="2" s="1"/>
  <c r="D4" i="4" s="1"/>
  <c r="G10" i="2"/>
  <c r="F9" i="1"/>
  <c r="G9" i="1" s="1"/>
  <c r="H8" i="3"/>
  <c r="H19" i="3" s="1"/>
  <c r="I8" i="3"/>
  <c r="F8" i="1"/>
  <c r="G8" i="1" s="1"/>
  <c r="I19" i="3" l="1"/>
  <c r="E6" i="4" s="1"/>
  <c r="D6" i="4"/>
  <c r="G15" i="1"/>
  <c r="G16" i="1" s="1"/>
  <c r="E5" i="4" s="1"/>
  <c r="G11" i="2"/>
  <c r="E4" i="4" s="1"/>
  <c r="E16" i="1"/>
  <c r="C5" i="4" s="1"/>
  <c r="C8" i="4" s="1"/>
  <c r="F15" i="1"/>
  <c r="F16" i="1" s="1"/>
  <c r="D5" i="4" s="1"/>
  <c r="E8" i="4" l="1"/>
</calcChain>
</file>

<file path=xl/sharedStrings.xml><?xml version="1.0" encoding="utf-8"?>
<sst xmlns="http://schemas.openxmlformats.org/spreadsheetml/2006/main" count="122" uniqueCount="82">
  <si>
    <t>A</t>
  </si>
  <si>
    <t>B</t>
  </si>
  <si>
    <t>C</t>
  </si>
  <si>
    <t>D</t>
  </si>
  <si>
    <t>E</t>
  </si>
  <si>
    <t>F</t>
  </si>
  <si>
    <t>G</t>
  </si>
  <si>
    <t xml:space="preserve">Opis czynności </t>
  </si>
  <si>
    <t>Cena jednostkowa netto</t>
  </si>
  <si>
    <t>Obmiar miesięczny</t>
  </si>
  <si>
    <r>
      <t>(100 m</t>
    </r>
    <r>
      <rPr>
        <vertAlign val="superscript"/>
        <sz val="10"/>
        <color rgb="FF000000"/>
        <rFont val="Times New Roman"/>
        <family val="1"/>
        <charset val="238"/>
      </rPr>
      <t>2</t>
    </r>
    <r>
      <rPr>
        <sz val="10"/>
        <color rgb="FF000000"/>
        <rFont val="Times New Roman"/>
        <family val="1"/>
        <charset val="238"/>
      </rPr>
      <t xml:space="preserve"> )</t>
    </r>
  </si>
  <si>
    <t xml:space="preserve">Wartość netto </t>
  </si>
  <si>
    <t>(C x D)</t>
  </si>
  <si>
    <t>Kwota VAT</t>
  </si>
  <si>
    <t>Wartość brutto (E+F)</t>
  </si>
  <si>
    <t>1.</t>
  </si>
  <si>
    <t>2.</t>
  </si>
  <si>
    <t>4.</t>
  </si>
  <si>
    <t>5.</t>
  </si>
  <si>
    <t xml:space="preserve">C </t>
  </si>
  <si>
    <t xml:space="preserve">Lp. </t>
  </si>
  <si>
    <t xml:space="preserve">Cena jednostkowa netto </t>
  </si>
  <si>
    <t>Wartość netto (C x D)</t>
  </si>
  <si>
    <t>Kwota</t>
  </si>
  <si>
    <t xml:space="preserve">VAT </t>
  </si>
  <si>
    <t>Ilość koszy w pasie drogowym</t>
  </si>
  <si>
    <t>VAT</t>
  </si>
  <si>
    <t>Cena netto za opróżnienie 1 szt kosza</t>
  </si>
  <si>
    <t>H</t>
  </si>
  <si>
    <t>I</t>
  </si>
  <si>
    <t>Opróżnianie koszy ulicznych wraz z utylizacją odpadów ryczałt miesięczny w sezonie</t>
  </si>
  <si>
    <t>Krotność opróżniania w tygodniu</t>
  </si>
  <si>
    <t>Ilość tygodni w miesiacu</t>
  </si>
  <si>
    <t>Ilość miesięcy</t>
  </si>
  <si>
    <t>Wartość netto (B x C)</t>
  </si>
  <si>
    <t>Wartość  brutto (D + E)</t>
  </si>
  <si>
    <t>Zima</t>
  </si>
  <si>
    <t>SUMA</t>
  </si>
  <si>
    <t>SUMA A i B</t>
  </si>
  <si>
    <t>WARTOŚĆ  NETTO</t>
  </si>
  <si>
    <t>WARTOŚĆ BRUTTO</t>
  </si>
  <si>
    <t>Lato</t>
  </si>
  <si>
    <t>Zad. Nr 2 Formularz cenowy letniego sprzątania jezdni, chodników, parkingów, przystanków komunikacji miejskiej, innych miejsc wraz z zagospodarowaniem odpadów na wysypisko</t>
  </si>
  <si>
    <r>
      <t>Za miesięczne oczyszczenie mechaniczne 100 m</t>
    </r>
    <r>
      <rPr>
        <vertAlign val="superscript"/>
        <sz val="10"/>
        <color rgb="FF000000"/>
        <rFont val="Times New Roman"/>
        <family val="1"/>
        <charset val="238"/>
      </rPr>
      <t>2</t>
    </r>
    <r>
      <rPr>
        <sz val="10"/>
        <color rgb="FF000000"/>
        <rFont val="Times New Roman"/>
        <family val="1"/>
        <charset val="238"/>
      </rPr>
      <t xml:space="preserve"> powierzchni ulic</t>
    </r>
  </si>
  <si>
    <r>
      <t>Za 1 - no krotne oczyszczanie 100 m</t>
    </r>
    <r>
      <rPr>
        <vertAlign val="superscript"/>
        <sz val="10"/>
        <color rgb="FF000000"/>
        <rFont val="Times New Roman"/>
        <family val="1"/>
        <charset val="238"/>
      </rPr>
      <t>2</t>
    </r>
    <r>
      <rPr>
        <sz val="10"/>
        <color rgb="FF000000"/>
        <rFont val="Times New Roman"/>
        <family val="1"/>
        <charset val="238"/>
      </rPr>
      <t xml:space="preserve"> powierzchni deptaka Katowicka - Pocztowa </t>
    </r>
  </si>
  <si>
    <t>Za 1 -no krotne mycie 1 latarni na deptaku Katowicka - Pocztowa </t>
  </si>
  <si>
    <t>Za jednokrotne mycie 1 wiaty przystankowej</t>
  </si>
  <si>
    <t>Za jednokrotne umycie ławki (na przystankach bez wiat)</t>
  </si>
  <si>
    <t>Za jednokrotne mycie 1 ławki na deptaku Katowicka</t>
  </si>
  <si>
    <t>SUMA: (wartość miesięczna zadania)</t>
  </si>
  <si>
    <t>Zad. Nr 1 Formularz cenowy zimowego utrzymania  jezdni, chodników, parkingów, przystanków komunikacji miejskiej, innych miejsc.</t>
  </si>
  <si>
    <r>
      <t>Za zimowe 1-no krotne odśnieżanie ("Akcja Zima") 100 m</t>
    </r>
    <r>
      <rPr>
        <vertAlign val="superscript"/>
        <sz val="10"/>
        <color rgb="FF000000"/>
        <rFont val="Times New Roman"/>
        <family val="1"/>
        <charset val="238"/>
      </rPr>
      <t>2</t>
    </r>
    <r>
      <rPr>
        <sz val="10"/>
        <color rgb="FF000000"/>
        <rFont val="Times New Roman"/>
        <family val="1"/>
        <charset val="238"/>
      </rPr>
      <t xml:space="preserve"> powierzchni ulic i posypywanie środkami uszorstniającymi</t>
    </r>
  </si>
  <si>
    <r>
      <t>Za zimowe odśnieżanie 100 m</t>
    </r>
    <r>
      <rPr>
        <vertAlign val="superscript"/>
        <sz val="10"/>
        <color rgb="FF000000"/>
        <rFont val="Times New Roman"/>
        <family val="1"/>
        <charset val="238"/>
      </rPr>
      <t>2</t>
    </r>
    <r>
      <rPr>
        <sz val="10"/>
        <color rgb="FF000000"/>
        <rFont val="Times New Roman"/>
        <family val="1"/>
        <charset val="238"/>
      </rPr>
      <t xml:space="preserve"> nawierzchni deptaka Katowicka                         - Pocztowa</t>
    </r>
  </si>
  <si>
    <t>Suma za miesiac</t>
  </si>
  <si>
    <t>SUMA: (wartość roczna  zadania) ilość miesięcy 8</t>
  </si>
  <si>
    <t>Suma na rok (przyjmująć okres 4 miesiacy zimowycvh)</t>
  </si>
  <si>
    <t>Zadanie I</t>
  </si>
  <si>
    <t>Zadanie II</t>
  </si>
  <si>
    <t>Zadanie III</t>
  </si>
  <si>
    <t>Brutto</t>
  </si>
  <si>
    <t>Cena netto</t>
  </si>
  <si>
    <t>Zimowe utrzymanie dróg</t>
  </si>
  <si>
    <t>Letnie utrzymanie dróg</t>
  </si>
  <si>
    <t>Kosze na śmieci (w tym zakup 20 nowych)</t>
  </si>
  <si>
    <t xml:space="preserve">Utrzymanie przejsezdności dróg oraz </t>
  </si>
  <si>
    <t xml:space="preserve">Oczyszczanie przystanków autobusowych </t>
  </si>
  <si>
    <t>Cena netto za oczyszczenie  1 przystanka</t>
  </si>
  <si>
    <t>Ilość przystanków</t>
  </si>
  <si>
    <t>Wartość netto (A x B x C x D x E)</t>
  </si>
  <si>
    <r>
      <t>Za zimowe odśnieżanie i posypywanie piaskiem 100 m</t>
    </r>
    <r>
      <rPr>
        <vertAlign val="superscript"/>
        <sz val="10"/>
        <color rgb="FF000000"/>
        <rFont val="Times New Roman"/>
        <family val="1"/>
        <charset val="238"/>
      </rPr>
      <t xml:space="preserve">2  </t>
    </r>
    <r>
      <rPr>
        <sz val="10"/>
        <color rgb="FF000000"/>
        <rFont val="Times New Roman"/>
        <family val="1"/>
        <charset val="238"/>
      </rPr>
      <t>powierzchni  chodników, parkingów, przejść dla pieszych,</t>
    </r>
  </si>
  <si>
    <r>
      <t>Za 1 - no krotne oczyszczanie 100 m</t>
    </r>
    <r>
      <rPr>
        <vertAlign val="superscript"/>
        <sz val="10"/>
        <color rgb="FF000000"/>
        <rFont val="Times New Roman"/>
        <family val="1"/>
        <charset val="238"/>
      </rPr>
      <t>2</t>
    </r>
    <r>
      <rPr>
        <sz val="10"/>
        <color rgb="FF000000"/>
        <rFont val="Times New Roman"/>
        <family val="1"/>
        <charset val="238"/>
      </rPr>
      <t xml:space="preserve"> (sto metr. kw.) powierzchni chodnika, parkingów wraz z usuwaniem darni oraz w okresie jesiennym bieżącym wywozem liści. </t>
    </r>
  </si>
  <si>
    <t>Uśredniona krotność oczyszczenia w roku</t>
  </si>
  <si>
    <t>Za jednokrotny wyjazd do usuwania z jezdni lub pasa drogowego odpadów lub skutków wypadku lub innych zdarzeń losowych.</t>
  </si>
  <si>
    <t>Zadanie IV</t>
  </si>
  <si>
    <t>Utrzymanie przystanków komunikacji miejskiej</t>
  </si>
  <si>
    <t xml:space="preserve">Zad. Nr 3 Formularz cenowy opróżniania 363 szt koszy ulicznych z odpadów wraz z ich zagospodarowaniem </t>
  </si>
  <si>
    <t>Zakup i podstawienie we wskazanym miejscu betonowego kosza na śmieci</t>
  </si>
  <si>
    <t>Cena netto za 1 kosz</t>
  </si>
  <si>
    <t>Ilość koszy</t>
  </si>
  <si>
    <t>SUMA B</t>
  </si>
  <si>
    <t>2025 r.</t>
  </si>
  <si>
    <t>Szacunkowy koszy zakupu 20 szt koszy na śmieci wraz z ustawieniem.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</si>
</sst>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_z_ł"/>
    <numFmt numFmtId="165" formatCode="#,##0\ _z_ł"/>
  </numFmts>
  <fonts count="16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vertAlign val="superscript"/>
      <sz val="10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color rgb="FF000000"/>
      <name val="Calibri"/>
      <family val="2"/>
      <charset val="238"/>
    </font>
    <font>
      <sz val="11"/>
      <color indexed="8"/>
      <name val="Czcionka tekstu podstawowego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15" fillId="0" borderId="0"/>
  </cellStyleXfs>
  <cellXfs count="12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4" fontId="4" fillId="0" borderId="7" xfId="1" applyFont="1" applyBorder="1" applyAlignment="1">
      <alignment horizontal="center" vertical="center" wrapText="1"/>
    </xf>
    <xf numFmtId="44" fontId="4" fillId="0" borderId="7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9" xfId="0" applyNumberFormat="1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44" fontId="9" fillId="0" borderId="19" xfId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44" fontId="9" fillId="0" borderId="18" xfId="1" applyFont="1" applyBorder="1" applyAlignment="1">
      <alignment vertical="center" wrapText="1"/>
    </xf>
    <xf numFmtId="44" fontId="8" fillId="0" borderId="1" xfId="0" applyNumberFormat="1" applyFont="1" applyBorder="1"/>
    <xf numFmtId="44" fontId="11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/>
    </xf>
    <xf numFmtId="164" fontId="13" fillId="0" borderId="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164" fontId="13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164" fontId="1" fillId="0" borderId="7" xfId="0" applyNumberFormat="1" applyFont="1" applyBorder="1" applyAlignment="1">
      <alignment horizontal="center" vertical="center"/>
    </xf>
    <xf numFmtId="165" fontId="1" fillId="0" borderId="6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165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164" fontId="1" fillId="0" borderId="5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4" fontId="14" fillId="0" borderId="1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4" fontId="2" fillId="0" borderId="24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2" fillId="0" borderId="26" xfId="0" applyFont="1" applyBorder="1" applyAlignment="1">
      <alignment horizontal="center" vertical="center" wrapText="1"/>
    </xf>
    <xf numFmtId="4" fontId="13" fillId="0" borderId="27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vertical="center" wrapText="1"/>
    </xf>
    <xf numFmtId="0" fontId="5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44" fontId="5" fillId="0" borderId="28" xfId="1" applyFont="1" applyBorder="1" applyAlignment="1">
      <alignment horizontal="center" vertical="center" wrapText="1"/>
    </xf>
    <xf numFmtId="0" fontId="0" fillId="0" borderId="29" xfId="0" applyBorder="1"/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/>
    <xf numFmtId="0" fontId="0" fillId="0" borderId="29" xfId="0" applyBorder="1" applyAlignment="1">
      <alignment horizontal="center"/>
    </xf>
    <xf numFmtId="44" fontId="0" fillId="0" borderId="29" xfId="1" applyFont="1" applyBorder="1" applyAlignment="1">
      <alignment horizontal="center"/>
    </xf>
    <xf numFmtId="44" fontId="8" fillId="0" borderId="29" xfId="1" applyFont="1" applyBorder="1" applyAlignment="1">
      <alignment horizontal="center"/>
    </xf>
    <xf numFmtId="44" fontId="0" fillId="0" borderId="29" xfId="0" applyNumberFormat="1" applyBorder="1" applyAlignment="1">
      <alignment horizontal="center"/>
    </xf>
    <xf numFmtId="0" fontId="0" fillId="0" borderId="29" xfId="0" applyBorder="1" applyAlignment="1">
      <alignment wrapText="1"/>
    </xf>
    <xf numFmtId="0" fontId="8" fillId="0" borderId="29" xfId="0" applyFont="1" applyBorder="1" applyAlignment="1">
      <alignment wrapText="1"/>
    </xf>
    <xf numFmtId="0" fontId="0" fillId="0" borderId="0" xfId="0" applyAlignment="1">
      <alignment wrapText="1"/>
    </xf>
    <xf numFmtId="44" fontId="4" fillId="0" borderId="1" xfId="1" applyFont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13" fillId="0" borderId="23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4" fillId="0" borderId="3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19" xfId="0" applyFont="1" applyBorder="1" applyAlignment="1">
      <alignment horizontal="left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9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4" fontId="9" fillId="0" borderId="7" xfId="1" applyFont="1" applyBorder="1" applyAlignment="1">
      <alignment horizontal="center" vertical="center" wrapText="1"/>
    </xf>
    <xf numFmtId="44" fontId="9" fillId="0" borderId="3" xfId="1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</cellXfs>
  <cellStyles count="3">
    <cellStyle name="Excel Built-in Normal" xfId="2" xr:uid="{36EC617C-46AC-4EC6-834F-940F0DF0254E}"/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m-w2016-fs-01\UMData\W-BDM\ZAM&#211;WIENIA%20PUBLICZNE\2025\Letnie%20i%20zimowe%20utrzymanie%20dr&#243;g\Za&#322;%20nr%206%20HARM.%20MECHANICZNE%20-%20NA%202024.xls" TargetMode="External"/><Relationship Id="rId1" Type="http://schemas.openxmlformats.org/officeDocument/2006/relationships/externalLinkPath" Target="file:///\\um-w2016-fs-01\UMData\W-BDM\ZAM&#211;WIENIA%20PUBLICZNE\2025\Letnie%20i%20zimowe%20utrzymanie%20dr&#243;g\Za&#322;%20nr%206%20HARM.%20MECHANICZNE%20-%20NA%202024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um-w2016-fs-01\UMData\W-BDM\ZAM&#211;WIENIA%20PUBLICZNE\2025\Letnie%20i%20zimowe%20utrzymanie%20dr&#243;g\za&#322;.%20nr%203%20powierzchnia_chodniki%20Lato%20Zima%2019.11.2024.xlsx" TargetMode="External"/><Relationship Id="rId1" Type="http://schemas.openxmlformats.org/officeDocument/2006/relationships/externalLinkPath" Target="za&#322;.%20nr%203%20powierzchnia_chodniki%20Lato%20Zima%2019.11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ARMONOGRAM  ROBOCZY"/>
      <sheetName val="NA 2024"/>
      <sheetName val="ALFABET 2024"/>
    </sheetNames>
    <sheetDataSet>
      <sheetData sheetId="0" refreshError="1"/>
      <sheetData sheetId="1">
        <row r="189">
          <cell r="G189">
            <v>18302.849999999999</v>
          </cell>
        </row>
        <row r="192">
          <cell r="D192">
            <v>175996.5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B"/>
    </sheetNames>
    <sheetDataSet>
      <sheetData sheetId="0">
        <row r="249">
          <cell r="G249">
            <v>648867.33333333337</v>
          </cell>
          <cell r="I249">
            <v>5185980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workbookViewId="0">
      <selection activeCell="C6" sqref="C6:C9"/>
    </sheetView>
  </sheetViews>
  <sheetFormatPr defaultRowHeight="15"/>
  <cols>
    <col min="2" max="2" width="26.7109375" customWidth="1"/>
    <col min="4" max="4" width="10.85546875" bestFit="1" customWidth="1"/>
    <col min="5" max="5" width="11.28515625" bestFit="1" customWidth="1"/>
    <col min="6" max="6" width="13.42578125" customWidth="1"/>
    <col min="7" max="7" width="14.140625" bestFit="1" customWidth="1"/>
  </cols>
  <sheetData>
    <row r="1" spans="1:7">
      <c r="A1" s="99" t="s">
        <v>50</v>
      </c>
      <c r="B1" s="99"/>
      <c r="C1" s="99"/>
      <c r="D1" s="99"/>
      <c r="E1" s="99"/>
      <c r="F1" s="99"/>
      <c r="G1" s="99"/>
    </row>
    <row r="2" spans="1:7" ht="15.75" thickBot="1">
      <c r="A2" s="100"/>
      <c r="B2" s="100"/>
      <c r="C2" s="100"/>
      <c r="D2" s="100"/>
      <c r="E2" s="100"/>
      <c r="F2" s="100"/>
      <c r="G2" s="100"/>
    </row>
    <row r="3" spans="1:7" ht="15.75" thickBot="1">
      <c r="A3" s="60" t="s">
        <v>0</v>
      </c>
      <c r="B3" s="5" t="s">
        <v>1</v>
      </c>
      <c r="C3" s="5" t="s">
        <v>19</v>
      </c>
      <c r="D3" s="5" t="s">
        <v>3</v>
      </c>
      <c r="E3" s="5" t="s">
        <v>4</v>
      </c>
      <c r="F3" s="5" t="s">
        <v>5</v>
      </c>
      <c r="G3" s="6" t="s">
        <v>6</v>
      </c>
    </row>
    <row r="4" spans="1:7" ht="25.5">
      <c r="A4" s="101" t="s">
        <v>20</v>
      </c>
      <c r="B4" s="103" t="s">
        <v>7</v>
      </c>
      <c r="C4" s="103" t="s">
        <v>21</v>
      </c>
      <c r="D4" s="61" t="s">
        <v>9</v>
      </c>
      <c r="E4" s="103" t="s">
        <v>22</v>
      </c>
      <c r="F4" s="61" t="s">
        <v>23</v>
      </c>
      <c r="G4" s="103" t="s">
        <v>14</v>
      </c>
    </row>
    <row r="5" spans="1:7" ht="16.5" thickBot="1">
      <c r="A5" s="102"/>
      <c r="B5" s="104"/>
      <c r="C5" s="104"/>
      <c r="D5" s="61" t="s">
        <v>10</v>
      </c>
      <c r="E5" s="104"/>
      <c r="F5" s="61" t="s">
        <v>24</v>
      </c>
      <c r="G5" s="104"/>
    </row>
    <row r="6" spans="1:7" ht="84.75" customHeight="1" thickBot="1">
      <c r="A6" s="62">
        <v>1</v>
      </c>
      <c r="B6" s="63" t="s">
        <v>51</v>
      </c>
      <c r="C6" s="62"/>
      <c r="D6" s="91">
        <f>'[1]NA 2024'!$D$192</f>
        <v>175996.5</v>
      </c>
      <c r="E6" s="64">
        <f>C6*D6</f>
        <v>0</v>
      </c>
      <c r="F6" s="64">
        <f>E6*0.08</f>
        <v>0</v>
      </c>
      <c r="G6" s="65">
        <f>E6+F6</f>
        <v>0</v>
      </c>
    </row>
    <row r="7" spans="1:7" ht="81" customHeight="1" thickBot="1">
      <c r="A7" s="66">
        <v>2</v>
      </c>
      <c r="B7" s="67" t="s">
        <v>69</v>
      </c>
      <c r="C7" s="68"/>
      <c r="D7" s="69">
        <f>'[2]2024 B'!$I$249/100</f>
        <v>51859.8</v>
      </c>
      <c r="E7" s="64">
        <f t="shared" ref="E7:E8" si="0">C7*D7</f>
        <v>0</v>
      </c>
      <c r="F7" s="64">
        <f t="shared" ref="F7:F9" si="1">E7*0.08</f>
        <v>0</v>
      </c>
      <c r="G7" s="65">
        <f t="shared" ref="G7:G9" si="2">E7+F7</f>
        <v>0</v>
      </c>
    </row>
    <row r="8" spans="1:7" ht="42" thickBot="1">
      <c r="A8" s="70">
        <v>3</v>
      </c>
      <c r="B8" s="71" t="s">
        <v>52</v>
      </c>
      <c r="C8" s="70"/>
      <c r="D8" s="72">
        <v>2782</v>
      </c>
      <c r="E8" s="64">
        <f t="shared" si="0"/>
        <v>0</v>
      </c>
      <c r="F8" s="64">
        <f t="shared" si="1"/>
        <v>0</v>
      </c>
      <c r="G8" s="65">
        <f t="shared" si="2"/>
        <v>0</v>
      </c>
    </row>
    <row r="9" spans="1:7" ht="64.5" thickBot="1">
      <c r="A9" s="28">
        <v>4</v>
      </c>
      <c r="B9" s="92" t="s">
        <v>72</v>
      </c>
      <c r="C9" s="28"/>
      <c r="D9" s="94">
        <v>20</v>
      </c>
      <c r="E9" s="64">
        <f>C9*D9</f>
        <v>0</v>
      </c>
      <c r="F9" s="64">
        <f t="shared" si="1"/>
        <v>0</v>
      </c>
      <c r="G9" s="65">
        <f t="shared" si="2"/>
        <v>0</v>
      </c>
    </row>
    <row r="10" spans="1:7" ht="15.75" thickBot="1">
      <c r="A10" s="66"/>
      <c r="B10" s="73" t="s">
        <v>53</v>
      </c>
      <c r="C10" s="74"/>
      <c r="D10" s="75"/>
      <c r="E10" s="76">
        <f>SUM(E6:E9)</f>
        <v>0</v>
      </c>
      <c r="F10" s="76">
        <f t="shared" ref="F10:G10" si="3">SUM(F6:F9)</f>
        <v>0</v>
      </c>
      <c r="G10" s="76">
        <f t="shared" si="3"/>
        <v>0</v>
      </c>
    </row>
    <row r="11" spans="1:7" ht="26.25" thickBot="1">
      <c r="A11" s="66"/>
      <c r="B11" s="73" t="s">
        <v>55</v>
      </c>
      <c r="C11" s="74"/>
      <c r="D11" s="75"/>
      <c r="E11" s="76">
        <f>E10*4</f>
        <v>0</v>
      </c>
      <c r="F11" s="76">
        <f>F10*4</f>
        <v>0</v>
      </c>
      <c r="G11" s="77">
        <f>G10*4</f>
        <v>0</v>
      </c>
    </row>
  </sheetData>
  <mergeCells count="6">
    <mergeCell ref="A1:G2"/>
    <mergeCell ref="A4:A5"/>
    <mergeCell ref="B4:B5"/>
    <mergeCell ref="C4:C5"/>
    <mergeCell ref="E4:E5"/>
    <mergeCell ref="G4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16"/>
  <sheetViews>
    <sheetView topLeftCell="A7" workbookViewId="0">
      <selection activeCell="C7" sqref="C7:C14"/>
    </sheetView>
  </sheetViews>
  <sheetFormatPr defaultRowHeight="15"/>
  <cols>
    <col min="2" max="2" width="22" customWidth="1"/>
    <col min="4" max="4" width="13.7109375" customWidth="1"/>
    <col min="5" max="5" width="13.28515625" customWidth="1"/>
    <col min="6" max="6" width="12.140625" customWidth="1"/>
    <col min="7" max="7" width="15.7109375" customWidth="1"/>
  </cols>
  <sheetData>
    <row r="2" spans="1:9">
      <c r="A2" s="105" t="s">
        <v>42</v>
      </c>
      <c r="B2" s="105"/>
      <c r="C2" s="105"/>
      <c r="D2" s="105"/>
      <c r="E2" s="105"/>
      <c r="F2" s="105"/>
      <c r="G2" s="105"/>
    </row>
    <row r="3" spans="1:9" ht="15.75" thickBot="1">
      <c r="A3" s="106"/>
      <c r="B3" s="106"/>
      <c r="C3" s="106"/>
      <c r="D3" s="106"/>
      <c r="E3" s="106"/>
      <c r="F3" s="106"/>
      <c r="G3" s="106"/>
    </row>
    <row r="4" spans="1:9" ht="35.25" customHeight="1" thickBot="1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</row>
    <row r="5" spans="1:9" ht="70.5" customHeight="1" thickBot="1">
      <c r="A5" s="107">
        <v>10</v>
      </c>
      <c r="B5" s="107" t="s">
        <v>7</v>
      </c>
      <c r="C5" s="109" t="s">
        <v>8</v>
      </c>
      <c r="D5" s="3" t="s">
        <v>9</v>
      </c>
      <c r="E5" s="3" t="s">
        <v>11</v>
      </c>
      <c r="F5" s="109" t="s">
        <v>13</v>
      </c>
      <c r="G5" s="109" t="s">
        <v>14</v>
      </c>
    </row>
    <row r="6" spans="1:9" ht="60.75" hidden="1" customHeight="1" thickBot="1">
      <c r="A6" s="108"/>
      <c r="B6" s="108"/>
      <c r="C6" s="110"/>
      <c r="D6" s="4" t="s">
        <v>10</v>
      </c>
      <c r="E6" s="4" t="s">
        <v>12</v>
      </c>
      <c r="F6" s="110"/>
      <c r="G6" s="110"/>
    </row>
    <row r="7" spans="1:9" ht="42" thickBot="1">
      <c r="A7" s="28" t="s">
        <v>15</v>
      </c>
      <c r="B7" s="29" t="s">
        <v>43</v>
      </c>
      <c r="C7" s="30"/>
      <c r="D7" s="31">
        <f>'[1]NA 2024'!$G$189</f>
        <v>18302.849999999999</v>
      </c>
      <c r="E7" s="30">
        <f>C7*D7</f>
        <v>0</v>
      </c>
      <c r="F7" s="30">
        <f>E7*0.08</f>
        <v>0</v>
      </c>
      <c r="G7" s="30">
        <f>E7+F7</f>
        <v>0</v>
      </c>
    </row>
    <row r="8" spans="1:9" ht="93" thickBot="1">
      <c r="A8" s="32" t="s">
        <v>16</v>
      </c>
      <c r="B8" s="33" t="s">
        <v>70</v>
      </c>
      <c r="C8" s="34"/>
      <c r="D8" s="35">
        <f>'[2]2024 B'!$G$249/100</f>
        <v>6488.6733333333341</v>
      </c>
      <c r="E8" s="30">
        <f t="shared" ref="E8:E14" si="0">C8*D8</f>
        <v>0</v>
      </c>
      <c r="F8" s="30">
        <f t="shared" ref="F8:F15" si="1">E8*0.08</f>
        <v>0</v>
      </c>
      <c r="G8" s="30">
        <f t="shared" ref="G8:G14" si="2">E8+F8</f>
        <v>0</v>
      </c>
      <c r="I8" s="95"/>
    </row>
    <row r="9" spans="1:9" ht="54.75" thickBot="1">
      <c r="A9" s="36">
        <v>3</v>
      </c>
      <c r="B9" s="37" t="s">
        <v>44</v>
      </c>
      <c r="C9" s="30"/>
      <c r="D9" s="38">
        <v>2318.25</v>
      </c>
      <c r="E9" s="30">
        <f t="shared" si="0"/>
        <v>0</v>
      </c>
      <c r="F9" s="30">
        <f t="shared" si="1"/>
        <v>0</v>
      </c>
      <c r="G9" s="30">
        <f t="shared" si="2"/>
        <v>0</v>
      </c>
    </row>
    <row r="10" spans="1:9" ht="73.5" customHeight="1" thickBot="1">
      <c r="A10" s="39" t="s">
        <v>17</v>
      </c>
      <c r="B10" s="40" t="s">
        <v>45</v>
      </c>
      <c r="C10" s="41"/>
      <c r="D10" s="42">
        <v>55</v>
      </c>
      <c r="E10" s="30">
        <f t="shared" si="0"/>
        <v>0</v>
      </c>
      <c r="F10" s="30">
        <f t="shared" si="1"/>
        <v>0</v>
      </c>
      <c r="G10" s="30">
        <f t="shared" si="2"/>
        <v>0</v>
      </c>
    </row>
    <row r="11" spans="1:9" ht="26.25" thickBot="1">
      <c r="A11" s="43" t="s">
        <v>18</v>
      </c>
      <c r="B11" s="44" t="s">
        <v>46</v>
      </c>
      <c r="C11" s="31"/>
      <c r="D11" s="45">
        <v>51</v>
      </c>
      <c r="E11" s="30">
        <f t="shared" si="0"/>
        <v>0</v>
      </c>
      <c r="F11" s="30">
        <f t="shared" si="1"/>
        <v>0</v>
      </c>
      <c r="G11" s="30">
        <f t="shared" si="2"/>
        <v>0</v>
      </c>
    </row>
    <row r="12" spans="1:9" ht="60.75" customHeight="1" thickBot="1">
      <c r="A12" s="46">
        <v>6</v>
      </c>
      <c r="B12" s="47" t="s">
        <v>47</v>
      </c>
      <c r="C12" s="48"/>
      <c r="D12" s="49">
        <v>6</v>
      </c>
      <c r="E12" s="30">
        <f t="shared" si="0"/>
        <v>0</v>
      </c>
      <c r="F12" s="30">
        <f t="shared" si="1"/>
        <v>0</v>
      </c>
      <c r="G12" s="30">
        <f t="shared" si="2"/>
        <v>0</v>
      </c>
    </row>
    <row r="13" spans="1:9" ht="39" thickBot="1">
      <c r="A13" s="46">
        <v>7</v>
      </c>
      <c r="B13" s="47" t="s">
        <v>48</v>
      </c>
      <c r="C13" s="48"/>
      <c r="D13" s="49">
        <v>53</v>
      </c>
      <c r="E13" s="30">
        <f t="shared" si="0"/>
        <v>0</v>
      </c>
      <c r="F13" s="30">
        <f t="shared" si="1"/>
        <v>0</v>
      </c>
      <c r="G13" s="30">
        <f t="shared" si="2"/>
        <v>0</v>
      </c>
    </row>
    <row r="14" spans="1:9" ht="64.5" thickBot="1">
      <c r="A14" s="43">
        <v>8</v>
      </c>
      <c r="B14" s="92" t="s">
        <v>72</v>
      </c>
      <c r="C14" s="93"/>
      <c r="D14" s="45">
        <v>40</v>
      </c>
      <c r="E14" s="30">
        <f t="shared" si="0"/>
        <v>0</v>
      </c>
      <c r="F14" s="30">
        <f t="shared" si="1"/>
        <v>0</v>
      </c>
      <c r="G14" s="30">
        <f t="shared" si="2"/>
        <v>0</v>
      </c>
    </row>
    <row r="15" spans="1:9" ht="15.75" thickBot="1">
      <c r="A15" s="50"/>
      <c r="B15" s="51" t="s">
        <v>49</v>
      </c>
      <c r="C15" s="52"/>
      <c r="D15" s="53"/>
      <c r="E15" s="54">
        <f>SUM(E7:E14)</f>
        <v>0</v>
      </c>
      <c r="F15" s="55">
        <f t="shared" si="1"/>
        <v>0</v>
      </c>
      <c r="G15" s="56">
        <f>SUM(G7:G14)</f>
        <v>0</v>
      </c>
    </row>
    <row r="16" spans="1:9" ht="15.75" thickBot="1">
      <c r="A16" s="57"/>
      <c r="B16" s="51" t="s">
        <v>54</v>
      </c>
      <c r="C16" s="52"/>
      <c r="D16" s="58"/>
      <c r="E16" s="59">
        <f>E15*8</f>
        <v>0</v>
      </c>
      <c r="F16" s="59">
        <f>F15*8</f>
        <v>0</v>
      </c>
      <c r="G16" s="56">
        <f>G15*8</f>
        <v>0</v>
      </c>
    </row>
  </sheetData>
  <mergeCells count="6">
    <mergeCell ref="A2:G3"/>
    <mergeCell ref="A5:A6"/>
    <mergeCell ref="B5:B6"/>
    <mergeCell ref="C5:C6"/>
    <mergeCell ref="F5:F6"/>
    <mergeCell ref="G5:G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9"/>
  <sheetViews>
    <sheetView workbookViewId="0">
      <selection activeCell="B14" sqref="B14"/>
    </sheetView>
  </sheetViews>
  <sheetFormatPr defaultRowHeight="15"/>
  <cols>
    <col min="1" max="1" width="15.28515625" customWidth="1"/>
    <col min="2" max="2" width="16.85546875" customWidth="1"/>
    <col min="3" max="3" width="12.85546875" customWidth="1"/>
    <col min="4" max="4" width="10" customWidth="1"/>
    <col min="5" max="5" width="11.28515625" customWidth="1"/>
    <col min="6" max="6" width="13.28515625" customWidth="1"/>
    <col min="7" max="7" width="15.140625" customWidth="1"/>
    <col min="8" max="8" width="15.85546875" customWidth="1"/>
    <col min="9" max="9" width="18.42578125" customWidth="1"/>
  </cols>
  <sheetData>
    <row r="2" spans="1:9">
      <c r="A2" s="113" t="s">
        <v>75</v>
      </c>
      <c r="B2" s="113"/>
      <c r="C2" s="113"/>
      <c r="D2" s="113"/>
      <c r="E2" s="113"/>
      <c r="F2" s="113"/>
      <c r="G2" s="113"/>
      <c r="H2" s="113"/>
      <c r="I2" s="113"/>
    </row>
    <row r="3" spans="1:9" ht="15.75" thickBot="1"/>
    <row r="4" spans="1:9" ht="15.75" thickBot="1">
      <c r="A4" s="7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28</v>
      </c>
      <c r="I4" s="8" t="s">
        <v>29</v>
      </c>
    </row>
    <row r="5" spans="1:9" ht="90.75" thickBot="1">
      <c r="A5" s="9" t="s">
        <v>30</v>
      </c>
      <c r="B5" s="10" t="s">
        <v>25</v>
      </c>
      <c r="C5" s="11" t="s">
        <v>31</v>
      </c>
      <c r="D5" s="11" t="s">
        <v>32</v>
      </c>
      <c r="E5" s="11" t="s">
        <v>33</v>
      </c>
      <c r="F5" s="10" t="s">
        <v>27</v>
      </c>
      <c r="G5" s="12" t="s">
        <v>34</v>
      </c>
      <c r="H5" s="11" t="s">
        <v>13</v>
      </c>
      <c r="I5" s="11" t="s">
        <v>35</v>
      </c>
    </row>
    <row r="6" spans="1:9" ht="15.75" thickBot="1">
      <c r="A6" s="13" t="s">
        <v>41</v>
      </c>
      <c r="B6" s="13">
        <v>430</v>
      </c>
      <c r="C6" s="13">
        <v>3</v>
      </c>
      <c r="D6" s="13">
        <v>4.33</v>
      </c>
      <c r="E6" s="13">
        <v>8</v>
      </c>
      <c r="F6" s="14"/>
      <c r="G6" s="15">
        <f>B6*C6*D6*E6*F6</f>
        <v>0</v>
      </c>
      <c r="H6" s="16">
        <f>G6*0.08</f>
        <v>0</v>
      </c>
      <c r="I6" s="16">
        <f>G6+H6</f>
        <v>0</v>
      </c>
    </row>
    <row r="7" spans="1:9" ht="15.75" thickBot="1">
      <c r="A7" s="13" t="s">
        <v>36</v>
      </c>
      <c r="B7" s="13">
        <v>430</v>
      </c>
      <c r="C7" s="13">
        <v>2</v>
      </c>
      <c r="D7" s="17">
        <v>4.33</v>
      </c>
      <c r="E7" s="13">
        <v>4</v>
      </c>
      <c r="F7" s="14"/>
      <c r="G7" s="15">
        <f>B7*C7*D7*E7*F7</f>
        <v>0</v>
      </c>
      <c r="H7" s="16">
        <f>G7*0.08</f>
        <v>0</v>
      </c>
      <c r="I7" s="16">
        <f>G7+H7</f>
        <v>0</v>
      </c>
    </row>
    <row r="8" spans="1:9">
      <c r="A8" s="114" t="s">
        <v>0</v>
      </c>
      <c r="B8" s="119" t="s">
        <v>37</v>
      </c>
      <c r="C8" s="120"/>
      <c r="D8" s="120"/>
      <c r="E8" s="121"/>
      <c r="F8" s="116"/>
      <c r="G8" s="117">
        <f t="shared" ref="G8:H8" si="0">SUM(G6:G7)</f>
        <v>0</v>
      </c>
      <c r="H8" s="117">
        <f t="shared" si="0"/>
        <v>0</v>
      </c>
      <c r="I8" s="117">
        <f>SUM(I6:I7)</f>
        <v>0</v>
      </c>
    </row>
    <row r="9" spans="1:9" ht="15.75" thickBot="1">
      <c r="A9" s="115"/>
      <c r="B9" s="122"/>
      <c r="C9" s="123"/>
      <c r="D9" s="123"/>
      <c r="E9" s="124"/>
      <c r="F9" s="115"/>
      <c r="G9" s="118"/>
      <c r="H9" s="118"/>
      <c r="I9" s="118"/>
    </row>
    <row r="11" spans="1:9" ht="15.75" thickBot="1">
      <c r="A11" t="s">
        <v>81</v>
      </c>
    </row>
    <row r="12" spans="1:9" ht="15.75" thickBot="1">
      <c r="A12" s="7" t="s">
        <v>0</v>
      </c>
      <c r="B12" s="8" t="s">
        <v>1</v>
      </c>
      <c r="C12" s="8" t="s">
        <v>2</v>
      </c>
      <c r="D12" s="8" t="s">
        <v>3</v>
      </c>
      <c r="E12" s="8" t="s">
        <v>4</v>
      </c>
      <c r="F12" s="8" t="s">
        <v>5</v>
      </c>
    </row>
    <row r="13" spans="1:9" ht="90.75" thickBot="1">
      <c r="A13" s="9" t="s">
        <v>76</v>
      </c>
      <c r="B13" s="10" t="s">
        <v>77</v>
      </c>
      <c r="C13" s="11" t="s">
        <v>78</v>
      </c>
      <c r="D13" s="11" t="s">
        <v>11</v>
      </c>
      <c r="E13" s="11" t="s">
        <v>13</v>
      </c>
      <c r="F13" s="10" t="s">
        <v>35</v>
      </c>
    </row>
    <row r="14" spans="1:9" ht="15.75" thickBot="1">
      <c r="A14" s="98" t="s">
        <v>79</v>
      </c>
      <c r="B14" s="17"/>
      <c r="C14" s="17">
        <v>20</v>
      </c>
      <c r="D14" s="17">
        <f>B14*C14</f>
        <v>0</v>
      </c>
      <c r="E14" s="17">
        <f>D14*0.23</f>
        <v>0</v>
      </c>
      <c r="F14" s="88">
        <f>D14+E14</f>
        <v>0</v>
      </c>
    </row>
    <row r="17" spans="1:9" ht="15.75" thickBot="1">
      <c r="A17" s="96"/>
      <c r="B17" s="97"/>
      <c r="C17" s="97"/>
      <c r="D17" s="18"/>
      <c r="E17" s="19"/>
      <c r="F17" s="20"/>
    </row>
    <row r="18" spans="1:9" ht="15.75" thickBot="1">
      <c r="A18" s="111" t="s">
        <v>38</v>
      </c>
      <c r="B18" s="112"/>
      <c r="C18" s="112"/>
      <c r="D18" s="112"/>
      <c r="E18" s="112"/>
      <c r="F18" s="112"/>
      <c r="G18" s="21" t="s">
        <v>39</v>
      </c>
      <c r="H18" s="22" t="s">
        <v>26</v>
      </c>
      <c r="I18" s="21" t="s">
        <v>40</v>
      </c>
    </row>
    <row r="19" spans="1:9" ht="16.5" thickBot="1">
      <c r="A19" s="23"/>
      <c r="B19" s="24"/>
      <c r="C19" s="24"/>
      <c r="D19" s="24"/>
      <c r="E19" s="24"/>
      <c r="F19" s="25"/>
      <c r="G19" s="26">
        <f>D14+G8</f>
        <v>0</v>
      </c>
      <c r="H19" s="26">
        <f>H8+E14</f>
        <v>0</v>
      </c>
      <c r="I19" s="27">
        <f>I8+F14</f>
        <v>0</v>
      </c>
    </row>
  </sheetData>
  <mergeCells count="8">
    <mergeCell ref="A18:F18"/>
    <mergeCell ref="A2:I2"/>
    <mergeCell ref="A8:A9"/>
    <mergeCell ref="F8:F9"/>
    <mergeCell ref="G8:G9"/>
    <mergeCell ref="H8:H9"/>
    <mergeCell ref="I8:I9"/>
    <mergeCell ref="B8:E9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5"/>
  <sheetViews>
    <sheetView tabSelected="1" workbookViewId="0">
      <selection activeCell="D5" sqref="D5"/>
    </sheetView>
  </sheetViews>
  <sheetFormatPr defaultRowHeight="15"/>
  <cols>
    <col min="1" max="1" width="25" customWidth="1"/>
    <col min="2" max="2" width="11.7109375" customWidth="1"/>
    <col min="3" max="3" width="12.7109375" customWidth="1"/>
    <col min="4" max="4" width="11.28515625" customWidth="1"/>
    <col min="5" max="5" width="15.28515625" customWidth="1"/>
    <col min="6" max="6" width="14.85546875" customWidth="1"/>
    <col min="7" max="7" width="15.28515625" customWidth="1"/>
  </cols>
  <sheetData>
    <row r="2" spans="1:7" ht="15.75" thickBot="1"/>
    <row r="3" spans="1:7" ht="15.75" thickBot="1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</row>
    <row r="4" spans="1:7" ht="75.75" thickBot="1">
      <c r="A4" s="9" t="s">
        <v>65</v>
      </c>
      <c r="B4" s="10" t="s">
        <v>67</v>
      </c>
      <c r="C4" s="11" t="s">
        <v>71</v>
      </c>
      <c r="D4" s="10" t="s">
        <v>66</v>
      </c>
      <c r="E4" s="12" t="s">
        <v>68</v>
      </c>
      <c r="F4" s="11" t="s">
        <v>13</v>
      </c>
      <c r="G4" s="11" t="s">
        <v>35</v>
      </c>
    </row>
    <row r="5" spans="1:7" ht="15.75" thickBot="1">
      <c r="A5" s="17" t="s">
        <v>80</v>
      </c>
      <c r="B5" s="17">
        <v>52</v>
      </c>
      <c r="C5" s="17">
        <v>366</v>
      </c>
      <c r="D5" s="17"/>
      <c r="E5" s="88">
        <f>B5*C5*D5</f>
        <v>0</v>
      </c>
      <c r="F5" s="89">
        <f>E5*0.08</f>
        <v>0</v>
      </c>
      <c r="G5" s="90">
        <f>E5+F5</f>
        <v>0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E8"/>
  <sheetViews>
    <sheetView workbookViewId="0">
      <selection activeCell="F10" sqref="F10"/>
    </sheetView>
  </sheetViews>
  <sheetFormatPr defaultRowHeight="15"/>
  <cols>
    <col min="1" max="1" width="12.140625" customWidth="1"/>
    <col min="2" max="2" width="19.140625" style="87" customWidth="1"/>
    <col min="3" max="3" width="15" customWidth="1"/>
    <col min="4" max="4" width="16.85546875" customWidth="1"/>
    <col min="5" max="5" width="15.5703125" customWidth="1"/>
  </cols>
  <sheetData>
    <row r="2" spans="1:5">
      <c r="A2" s="125" t="s">
        <v>64</v>
      </c>
      <c r="B2" s="125"/>
      <c r="C2" s="125"/>
      <c r="D2" s="125"/>
      <c r="E2" s="125"/>
    </row>
    <row r="3" spans="1:5">
      <c r="A3" s="78"/>
      <c r="B3" s="85"/>
      <c r="C3" s="79" t="s">
        <v>60</v>
      </c>
      <c r="D3" s="79" t="s">
        <v>26</v>
      </c>
      <c r="E3" s="79" t="s">
        <v>59</v>
      </c>
    </row>
    <row r="4" spans="1:5" ht="30">
      <c r="A4" s="80" t="s">
        <v>56</v>
      </c>
      <c r="B4" s="86" t="s">
        <v>61</v>
      </c>
      <c r="C4" s="82">
        <f>'I Zima'!E11</f>
        <v>0</v>
      </c>
      <c r="D4" s="82">
        <f>'I Zima'!F11</f>
        <v>0</v>
      </c>
      <c r="E4" s="82">
        <f>'I Zima'!G11</f>
        <v>0</v>
      </c>
    </row>
    <row r="5" spans="1:5" ht="30">
      <c r="A5" s="80" t="s">
        <v>57</v>
      </c>
      <c r="B5" s="86" t="s">
        <v>62</v>
      </c>
      <c r="C5" s="82">
        <f>'II Lato'!E16</f>
        <v>0</v>
      </c>
      <c r="D5" s="82">
        <f>'II Lato'!F16</f>
        <v>0</v>
      </c>
      <c r="E5" s="82">
        <f>'II Lato'!G16</f>
        <v>0</v>
      </c>
    </row>
    <row r="6" spans="1:5" ht="56.25" customHeight="1">
      <c r="A6" s="80" t="s">
        <v>58</v>
      </c>
      <c r="B6" s="86" t="s">
        <v>63</v>
      </c>
      <c r="C6" s="82">
        <f>'III Kosze'!G19</f>
        <v>0</v>
      </c>
      <c r="D6" s="82">
        <f>'III Kosze'!H19</f>
        <v>0</v>
      </c>
      <c r="E6" s="82">
        <f>'III Kosze'!I19</f>
        <v>0</v>
      </c>
    </row>
    <row r="7" spans="1:5" ht="56.25" customHeight="1">
      <c r="A7" s="80" t="s">
        <v>73</v>
      </c>
      <c r="B7" s="86" t="s">
        <v>74</v>
      </c>
      <c r="C7" s="82">
        <f>Przystanki!E5</f>
        <v>0</v>
      </c>
      <c r="D7" s="82">
        <f>Przystanki!F5</f>
        <v>0</v>
      </c>
      <c r="E7" s="82">
        <f>Przystanki!G5</f>
        <v>0</v>
      </c>
    </row>
    <row r="8" spans="1:5">
      <c r="A8" s="80" t="s">
        <v>37</v>
      </c>
      <c r="B8" s="86"/>
      <c r="C8" s="84">
        <f>SUM(C4:C6)</f>
        <v>0</v>
      </c>
      <c r="D8" s="81"/>
      <c r="E8" s="83">
        <f>SUM(E4:E7)</f>
        <v>0</v>
      </c>
    </row>
  </sheetData>
  <mergeCells count="1">
    <mergeCell ref="A2:E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I Zima</vt:lpstr>
      <vt:lpstr>II Lato</vt:lpstr>
      <vt:lpstr>III Kosze</vt:lpstr>
      <vt:lpstr>Przystanki</vt:lpstr>
      <vt:lpstr>Zestawienie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m.stera</dc:creator>
  <cp:lastModifiedBy>Michał Palusiński</cp:lastModifiedBy>
  <cp:lastPrinted>2024-12-03T11:28:19Z</cp:lastPrinted>
  <dcterms:created xsi:type="dcterms:W3CDTF">2019-09-10T07:53:53Z</dcterms:created>
  <dcterms:modified xsi:type="dcterms:W3CDTF">2024-12-03T11:28:22Z</dcterms:modified>
</cp:coreProperties>
</file>