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niuszewski\AppData\Local\Temp\ezdpuw\20230426150910661\"/>
    </mc:Choice>
  </mc:AlternateContent>
  <xr:revisionPtr revIDLastSave="0" documentId="13_ncr:1_{982EF30E-589E-469E-AC83-C2C5809B2473}" xr6:coauthVersionLast="47" xr6:coauthVersionMax="47" xr10:uidLastSave="{00000000-0000-0000-0000-000000000000}"/>
  <bookViews>
    <workbookView xWindow="20370" yWindow="-3915" windowWidth="29040" windowHeight="15990" tabRatio="826" activeTab="5" xr2:uid="{00000000-000D-0000-FFFF-FFFF00000000}"/>
  </bookViews>
  <sheets>
    <sheet name="Zad__1 - zest hydrof Wilo" sheetId="2" r:id="rId1"/>
    <sheet name="Zad__2 - zest hydr Grundfos" sheetId="3" r:id="rId2"/>
    <sheet name="Zad__3 - Przep Wilo" sheetId="4" r:id="rId3"/>
    <sheet name="Zad__4 - Przep Grundfos" sheetId="5" r:id="rId4"/>
    <sheet name="MPK" sheetId="6" state="hidden" r:id="rId5"/>
    <sheet name="Zad__5 - Przep ECOL-UNICON" sheetId="8" r:id="rId6"/>
  </sheets>
  <externalReferences>
    <externalReference r:id="rId7"/>
  </externalReferences>
  <definedNames>
    <definedName name="_xlnm.Print_Area" localSheetId="0">'Zad__1 - zest hydrof Wilo'!$A$1:$L$22</definedName>
    <definedName name="_xlnm.Print_Area" localSheetId="1">'Zad__2 - zest hydr Grundfos'!$A$1:$L$20</definedName>
    <definedName name="_xlnm.Print_Area" localSheetId="2">'Zad__3 - Przep Wilo'!$A$1:$L$24</definedName>
    <definedName name="_xlnm.Print_Area" localSheetId="3">'Zad__4 - Przep Grundfos'!$A$1:$L$23</definedName>
    <definedName name="_xlnm.Print_Area" localSheetId="5">'Zad__5 - Przep ECOL-UNICON'!$A$1:$L$24</definedName>
    <definedName name="Print_Area" localSheetId="0">'Zad__1 - zest hydrof Wilo'!$A$1:$L$21</definedName>
    <definedName name="Print_Area" localSheetId="1">'Zad__2 - zest hydr Grundfos'!$A$1:$L$19</definedName>
    <definedName name="Print_Area" localSheetId="2">'Zad__3 - Przep Wilo'!$A$1:$L$23</definedName>
    <definedName name="Print_Area" localSheetId="3">'Zad__4 - Przep Grundfos'!$A$1:$L$21</definedName>
    <definedName name="Print_Area" localSheetId="5">'Zad__5 - Przep ECOL-UNICON'!$A$1:$L$22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6" l="1"/>
  <c r="G71" i="6" s="1"/>
  <c r="C70" i="6"/>
  <c r="G70" i="6" s="1"/>
  <c r="E69" i="6"/>
  <c r="G69" i="6" s="1"/>
  <c r="C68" i="6"/>
  <c r="G68" i="6" s="1"/>
  <c r="C67" i="6"/>
  <c r="G67" i="6" s="1"/>
  <c r="C66" i="6"/>
  <c r="G66" i="6" s="1"/>
  <c r="C65" i="6"/>
  <c r="G65" i="6" s="1"/>
  <c r="D64" i="6"/>
  <c r="G64" i="6" s="1"/>
  <c r="D63" i="6"/>
  <c r="G63" i="6" s="1"/>
  <c r="D62" i="6"/>
  <c r="G62" i="6" s="1"/>
  <c r="E61" i="6"/>
  <c r="G61" i="6" s="1"/>
  <c r="E60" i="6"/>
  <c r="G60" i="6" s="1"/>
  <c r="D59" i="6"/>
  <c r="G59" i="6" s="1"/>
  <c r="E58" i="6"/>
  <c r="G58" i="6" s="1"/>
  <c r="E57" i="6"/>
  <c r="G57" i="6" s="1"/>
  <c r="D56" i="6"/>
  <c r="G56" i="6" s="1"/>
  <c r="D55" i="6"/>
  <c r="G55" i="6" s="1"/>
  <c r="E54" i="6"/>
  <c r="G54" i="6" s="1"/>
  <c r="E53" i="6"/>
  <c r="G53" i="6" s="1"/>
  <c r="L51" i="6"/>
  <c r="K51" i="6"/>
  <c r="F51" i="6"/>
  <c r="G51" i="6" s="1"/>
  <c r="A51" i="6"/>
  <c r="I51" i="6" s="1"/>
  <c r="L50" i="6"/>
  <c r="K50" i="6"/>
  <c r="C50" i="6"/>
  <c r="G50" i="6" s="1"/>
  <c r="B50" i="6"/>
  <c r="A50" i="6"/>
  <c r="I50" i="6" s="1"/>
  <c r="L49" i="6"/>
  <c r="K49" i="6"/>
  <c r="E49" i="6"/>
  <c r="G49" i="6" s="1"/>
  <c r="B49" i="6"/>
  <c r="A49" i="6"/>
  <c r="I49" i="6" s="1"/>
  <c r="L48" i="6"/>
  <c r="K48" i="6"/>
  <c r="C48" i="6"/>
  <c r="G48" i="6" s="1"/>
  <c r="B48" i="6"/>
  <c r="A48" i="6"/>
  <c r="I48" i="6" s="1"/>
  <c r="L47" i="6"/>
  <c r="K47" i="6"/>
  <c r="C47" i="6"/>
  <c r="G47" i="6" s="1"/>
  <c r="B47" i="6"/>
  <c r="A47" i="6"/>
  <c r="I47" i="6" s="1"/>
  <c r="L46" i="6"/>
  <c r="K46" i="6"/>
  <c r="C46" i="6"/>
  <c r="G46" i="6" s="1"/>
  <c r="A46" i="6"/>
  <c r="I46" i="6" s="1"/>
  <c r="L45" i="6"/>
  <c r="K45" i="6"/>
  <c r="C45" i="6"/>
  <c r="G45" i="6" s="1"/>
  <c r="B45" i="6"/>
  <c r="A45" i="6"/>
  <c r="I45" i="6" s="1"/>
  <c r="D44" i="6"/>
  <c r="G44" i="6" s="1"/>
  <c r="A44" i="6"/>
  <c r="B44" i="6" s="1"/>
  <c r="L43" i="6"/>
  <c r="K43" i="6"/>
  <c r="D43" i="6"/>
  <c r="G43" i="6" s="1"/>
  <c r="B43" i="6"/>
  <c r="A43" i="6"/>
  <c r="I43" i="6" s="1"/>
  <c r="L42" i="6"/>
  <c r="K42" i="6"/>
  <c r="D42" i="6"/>
  <c r="G42" i="6" s="1"/>
  <c r="A42" i="6"/>
  <c r="I42" i="6" s="1"/>
  <c r="L41" i="6"/>
  <c r="K41" i="6"/>
  <c r="E41" i="6"/>
  <c r="G41" i="6" s="1"/>
  <c r="B41" i="6"/>
  <c r="A41" i="6"/>
  <c r="I41" i="6" s="1"/>
  <c r="L40" i="6"/>
  <c r="K40" i="6"/>
  <c r="E40" i="6"/>
  <c r="G40" i="6" s="1"/>
  <c r="A40" i="6"/>
  <c r="I40" i="6" s="1"/>
  <c r="L39" i="6"/>
  <c r="K39" i="6"/>
  <c r="D39" i="6"/>
  <c r="G39" i="6" s="1"/>
  <c r="B39" i="6"/>
  <c r="A39" i="6"/>
  <c r="I39" i="6" s="1"/>
  <c r="L38" i="6"/>
  <c r="K38" i="6"/>
  <c r="E38" i="6"/>
  <c r="G38" i="6" s="1"/>
  <c r="A38" i="6"/>
  <c r="I38" i="6" s="1"/>
  <c r="L37" i="6"/>
  <c r="K37" i="6"/>
  <c r="E37" i="6"/>
  <c r="G37" i="6" s="1"/>
  <c r="B37" i="6"/>
  <c r="A37" i="6"/>
  <c r="I37" i="6" s="1"/>
  <c r="L36" i="6"/>
  <c r="K36" i="6"/>
  <c r="D36" i="6"/>
  <c r="G36" i="6" s="1"/>
  <c r="A36" i="6"/>
  <c r="I36" i="6" s="1"/>
  <c r="L35" i="6"/>
  <c r="K35" i="6"/>
  <c r="D35" i="6"/>
  <c r="G35" i="6" s="1"/>
  <c r="B35" i="6"/>
  <c r="A35" i="6"/>
  <c r="I35" i="6" s="1"/>
  <c r="L34" i="6"/>
  <c r="K34" i="6"/>
  <c r="G34" i="6"/>
  <c r="E34" i="6"/>
  <c r="B34" i="6"/>
  <c r="A34" i="6"/>
  <c r="I34" i="6" s="1"/>
  <c r="L33" i="6"/>
  <c r="K33" i="6"/>
  <c r="E33" i="6"/>
  <c r="G33" i="6" s="1"/>
  <c r="A33" i="6"/>
  <c r="I33" i="6" s="1"/>
  <c r="A32" i="6"/>
  <c r="A52" i="6" s="1"/>
  <c r="L31" i="6"/>
  <c r="K31" i="6"/>
  <c r="I31" i="6"/>
  <c r="F31" i="6"/>
  <c r="F10" i="6" s="1"/>
  <c r="B31" i="6"/>
  <c r="L30" i="6"/>
  <c r="K30" i="6"/>
  <c r="I30" i="6"/>
  <c r="C30" i="6"/>
  <c r="G30" i="6" s="1"/>
  <c r="B30" i="6"/>
  <c r="L29" i="6"/>
  <c r="K29" i="6"/>
  <c r="I29" i="6"/>
  <c r="E29" i="6"/>
  <c r="G29" i="6" s="1"/>
  <c r="B29" i="6"/>
  <c r="L28" i="6"/>
  <c r="K28" i="6"/>
  <c r="I28" i="6"/>
  <c r="C28" i="6"/>
  <c r="G28" i="6" s="1"/>
  <c r="B28" i="6"/>
  <c r="L27" i="6"/>
  <c r="K27" i="6"/>
  <c r="I27" i="6"/>
  <c r="C27" i="6"/>
  <c r="G27" i="6" s="1"/>
  <c r="B27" i="6"/>
  <c r="L26" i="6"/>
  <c r="K26" i="6"/>
  <c r="I26" i="6"/>
  <c r="C26" i="6"/>
  <c r="G26" i="6" s="1"/>
  <c r="B26" i="6"/>
  <c r="L25" i="6"/>
  <c r="K25" i="6"/>
  <c r="I25" i="6"/>
  <c r="C25" i="6"/>
  <c r="G25" i="6" s="1"/>
  <c r="B25" i="6"/>
  <c r="D24" i="6"/>
  <c r="G24" i="6" s="1"/>
  <c r="B24" i="6"/>
  <c r="L23" i="6"/>
  <c r="K23" i="6"/>
  <c r="I23" i="6"/>
  <c r="D23" i="6"/>
  <c r="G23" i="6" s="1"/>
  <c r="B23" i="6"/>
  <c r="L22" i="6"/>
  <c r="K22" i="6"/>
  <c r="I22" i="6"/>
  <c r="D22" i="6"/>
  <c r="G22" i="6" s="1"/>
  <c r="B22" i="6"/>
  <c r="L21" i="6"/>
  <c r="K21" i="6"/>
  <c r="I21" i="6"/>
  <c r="E21" i="6"/>
  <c r="G21" i="6" s="1"/>
  <c r="B21" i="6"/>
  <c r="L20" i="6"/>
  <c r="K20" i="6"/>
  <c r="I20" i="6"/>
  <c r="E20" i="6"/>
  <c r="G20" i="6" s="1"/>
  <c r="B20" i="6"/>
  <c r="L19" i="6"/>
  <c r="K19" i="6"/>
  <c r="I19" i="6"/>
  <c r="D19" i="6"/>
  <c r="G19" i="6" s="1"/>
  <c r="J19" i="6" s="1"/>
  <c r="B19" i="6"/>
  <c r="L18" i="6"/>
  <c r="K18" i="6"/>
  <c r="I18" i="6"/>
  <c r="E18" i="6"/>
  <c r="G18" i="6" s="1"/>
  <c r="B18" i="6"/>
  <c r="L17" i="6"/>
  <c r="K17" i="6"/>
  <c r="I17" i="6"/>
  <c r="E17" i="6"/>
  <c r="G17" i="6" s="1"/>
  <c r="B17" i="6"/>
  <c r="L16" i="6"/>
  <c r="K16" i="6"/>
  <c r="I16" i="6"/>
  <c r="D16" i="6"/>
  <c r="G16" i="6" s="1"/>
  <c r="B16" i="6"/>
  <c r="L15" i="6"/>
  <c r="K15" i="6"/>
  <c r="I15" i="6"/>
  <c r="D15" i="6"/>
  <c r="D3" i="6" s="1"/>
  <c r="D2" i="6" s="1"/>
  <c r="D11" i="6" s="1"/>
  <c r="B15" i="6"/>
  <c r="L14" i="6"/>
  <c r="K14" i="6"/>
  <c r="I14" i="6"/>
  <c r="E14" i="6"/>
  <c r="G14" i="6" s="1"/>
  <c r="B14" i="6"/>
  <c r="L13" i="6"/>
  <c r="K13" i="6"/>
  <c r="I13" i="6"/>
  <c r="E13" i="6"/>
  <c r="G13" i="6" s="1"/>
  <c r="B13" i="6"/>
  <c r="C10" i="6"/>
  <c r="E9" i="6"/>
  <c r="C9" i="6"/>
  <c r="F5" i="6"/>
  <c r="E5" i="6"/>
  <c r="F4" i="6"/>
  <c r="D4" i="6"/>
  <c r="C4" i="6"/>
  <c r="G4" i="6" s="1"/>
  <c r="F3" i="6"/>
  <c r="F2" i="6" s="1"/>
  <c r="F11" i="6" s="1"/>
  <c r="A54" i="6" l="1"/>
  <c r="B54" i="6" s="1"/>
  <c r="A56" i="6"/>
  <c r="B56" i="6" s="1"/>
  <c r="A58" i="6"/>
  <c r="B58" i="6" s="1"/>
  <c r="A60" i="6"/>
  <c r="B60" i="6" s="1"/>
  <c r="A62" i="6"/>
  <c r="B62" i="6" s="1"/>
  <c r="A64" i="6"/>
  <c r="B64" i="6" s="1"/>
  <c r="A66" i="6"/>
  <c r="B66" i="6" s="1"/>
  <c r="A68" i="6"/>
  <c r="B68" i="6" s="1"/>
  <c r="A70" i="6"/>
  <c r="B70" i="6" s="1"/>
  <c r="B33" i="6"/>
  <c r="B36" i="6"/>
  <c r="B40" i="6"/>
  <c r="B46" i="6"/>
  <c r="B51" i="6"/>
  <c r="A53" i="6"/>
  <c r="B53" i="6" s="1"/>
  <c r="A55" i="6"/>
  <c r="B55" i="6" s="1"/>
  <c r="A57" i="6"/>
  <c r="B57" i="6" s="1"/>
  <c r="A59" i="6"/>
  <c r="B59" i="6" s="1"/>
  <c r="A61" i="6"/>
  <c r="B61" i="6" s="1"/>
  <c r="A63" i="6"/>
  <c r="B63" i="6" s="1"/>
  <c r="A65" i="6"/>
  <c r="B65" i="6" s="1"/>
  <c r="A67" i="6"/>
  <c r="B67" i="6" s="1"/>
  <c r="A69" i="6"/>
  <c r="B69" i="6" s="1"/>
  <c r="A71" i="6"/>
  <c r="B71" i="6" s="1"/>
  <c r="B38" i="6"/>
  <c r="B42" i="6"/>
  <c r="J22" i="6"/>
  <c r="J29" i="6"/>
  <c r="C3" i="6"/>
  <c r="G3" i="6" s="1"/>
  <c r="C5" i="6"/>
  <c r="G5" i="6" s="1"/>
  <c r="D5" i="6"/>
  <c r="J36" i="6"/>
  <c r="J18" i="6"/>
  <c r="J21" i="6"/>
  <c r="J27" i="6"/>
  <c r="J34" i="6"/>
  <c r="J42" i="6"/>
  <c r="J40" i="6"/>
  <c r="J45" i="6"/>
  <c r="E3" i="6"/>
  <c r="E2" i="6" s="1"/>
  <c r="E11" i="6" s="1"/>
  <c r="E10" i="6"/>
  <c r="J16" i="6"/>
  <c r="J30" i="6"/>
  <c r="J38" i="6"/>
  <c r="J14" i="6"/>
  <c r="J17" i="6"/>
  <c r="J20" i="6"/>
  <c r="J26" i="6"/>
  <c r="J28" i="6"/>
  <c r="J51" i="6"/>
  <c r="J47" i="6"/>
  <c r="J49" i="6"/>
  <c r="E4" i="6"/>
  <c r="D10" i="6"/>
  <c r="J23" i="6"/>
  <c r="J25" i="6"/>
  <c r="J33" i="6"/>
  <c r="J35" i="6"/>
  <c r="J37" i="6"/>
  <c r="J39" i="6"/>
  <c r="J41" i="6"/>
  <c r="J43" i="6"/>
  <c r="J46" i="6"/>
  <c r="J48" i="6"/>
  <c r="J50" i="6"/>
  <c r="G10" i="6"/>
  <c r="J13" i="6"/>
  <c r="G15" i="6"/>
  <c r="J15" i="6" s="1"/>
  <c r="G31" i="6"/>
  <c r="J31" i="6" s="1"/>
  <c r="C2" i="6" l="1"/>
  <c r="G2" i="6" s="1"/>
  <c r="C11" i="6"/>
  <c r="H2" i="6" l="1"/>
  <c r="I2" i="6"/>
  <c r="G11" i="6"/>
</calcChain>
</file>

<file path=xl/sharedStrings.xml><?xml version="1.0" encoding="utf-8"?>
<sst xmlns="http://schemas.openxmlformats.org/spreadsheetml/2006/main" count="345" uniqueCount="117">
  <si>
    <t>L.p.</t>
  </si>
  <si>
    <t>Lokalizacja</t>
  </si>
  <si>
    <t>Wykonanie przeglądów serwisowych hydroforowych zestawów pompowych i przepompowni ścieków w obiektach MOSiR w latach 2022-2025</t>
  </si>
  <si>
    <t>Kosztorys ofertowy</t>
  </si>
  <si>
    <t>Nazwa / typ
Układu / urządzenia</t>
  </si>
  <si>
    <t>Producent</t>
  </si>
  <si>
    <t>Status urządzenia</t>
  </si>
  <si>
    <r>
      <rPr>
        <sz val="10"/>
        <color rgb="FF000000"/>
        <rFont val="Arial"/>
        <family val="2"/>
        <charset val="238"/>
      </rPr>
      <t>Harmonogram</t>
    </r>
    <r>
      <rPr>
        <vertAlign val="superscript"/>
        <sz val="10"/>
        <color rgb="FF000000"/>
        <rFont val="Arial"/>
        <family val="2"/>
        <charset val="238"/>
      </rPr>
      <t>1)</t>
    </r>
  </si>
  <si>
    <t>j.m.</t>
  </si>
  <si>
    <t>Ilość</t>
  </si>
  <si>
    <t>Częstotliwość usługi w okresie Umowy 2)</t>
  </si>
  <si>
    <t>a</t>
  </si>
  <si>
    <t>b</t>
  </si>
  <si>
    <t>c</t>
  </si>
  <si>
    <t>a*b*c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</si>
  <si>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</si>
  <si>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</si>
  <si>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</si>
  <si>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</si>
  <si>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</si>
  <si>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</si>
  <si>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</si>
  <si>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</si>
  <si>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</si>
  <si>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</si>
  <si>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</si>
  <si>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</si>
  <si>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</si>
  <si>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r>
      <rPr>
        <b/>
        <sz val="12"/>
        <color rgb="FF000000"/>
        <rFont val="Arial"/>
        <family val="2"/>
        <charset val="238"/>
      </rPr>
      <t>Hydroforowy zestaw pompowy</t>
    </r>
    <r>
      <rPr>
        <sz val="12"/>
        <color rgb="FF000000"/>
        <rFont val="Arial"/>
        <family val="2"/>
        <charset val="238"/>
      </rPr>
      <t>:
COR-2 MVIE 403-2G/VR-WMS.-EB nr fabr.: A/50316000-2</t>
    </r>
  </si>
  <si>
    <t>Wilo</t>
  </si>
  <si>
    <t xml:space="preserve">AQUA Lublin
Al. Zygmuntowskie 4
</t>
  </si>
  <si>
    <t>podbasenie
- kondygnacja -1
 (w tym samym pomiwszczniu co COR-4)</t>
  </si>
  <si>
    <t>po gwarancji</t>
  </si>
  <si>
    <t>1 - grudzień 2023
2 - grudzień 2024
3 - grudzień 2025</t>
  </si>
  <si>
    <t>szt.</t>
  </si>
  <si>
    <t>2.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</si>
  <si>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COR-4 MVIE 803-2G/VR-WMS.-EB nr fabr.: A/50313594-1</t>
    </r>
  </si>
  <si>
    <t xml:space="preserve">
AQUA Lublin
Al. Zygmuntowskie 4
</t>
  </si>
  <si>
    <t>podbasenie
- kondygnacja: -1
(w tym samym pomiwszczniu co COR-3)</t>
  </si>
  <si>
    <t>3.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</si>
  <si>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 4 Helix VE1006/VR-WMS;2017w47;S/N 418/11/17;nr kat.2863822</t>
    </r>
  </si>
  <si>
    <t>ul. Kazimierza Wielkiego 8,
Hala GLOBUS</t>
  </si>
  <si>
    <t>Wydzielone pomieszczenie w budynku technicznym
- kondygnacja: parter</t>
  </si>
  <si>
    <t>4.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</si>
  <si>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COR-3 MVIE 806-2G/VR-P nr fabr.: 076/03/13</t>
    </r>
  </si>
  <si>
    <t>ul. Łabędzia 4
Centrum Sportowo-Rekreacyjne ŁABĘDZIA</t>
  </si>
  <si>
    <t>podbasenie (wydzielone pomieszczenie)
- kondygnacja: -1</t>
  </si>
  <si>
    <t>RAZEM BRUTTO:</t>
  </si>
  <si>
    <r>
      <rPr>
        <vertAlign val="superscript"/>
        <sz val="11"/>
        <color rgb="FF000000"/>
        <rFont val="Arial"/>
        <family val="2"/>
        <charset val="238"/>
      </rPr>
      <t>1)</t>
    </r>
    <r>
      <rPr>
        <sz val="11"/>
        <color rgb="FF000000"/>
        <rFont val="Arial"/>
        <family val="2"/>
        <charset val="238"/>
      </rPr>
      <t xml:space="preserve"> TERMIN WYKONANIA USŁUGI:</t>
    </r>
  </si>
  <si>
    <t xml:space="preserve">   - maksymalny ustalony wg terminu poprzedniego serwisu – należy wykonać nie później niż podana data i wcześniej niż 14 dni przed, chyba że   uzgodniono inaczej z Zamawiającym.</t>
  </si>
  <si>
    <r>
      <rPr>
        <vertAlign val="superscript"/>
        <sz val="11"/>
        <color rgb="FF000000"/>
        <rFont val="Arial"/>
        <family val="2"/>
        <charset val="238"/>
      </rPr>
      <t>2)</t>
    </r>
    <r>
      <rPr>
        <sz val="11"/>
        <color rgb="FF000000"/>
        <rFont val="Arial"/>
        <family val="2"/>
        <charset val="238"/>
      </rPr>
      <t xml:space="preserve"> częstotliwość usług w zakresie umowy:</t>
    </r>
  </si>
  <si>
    <t xml:space="preserve">   - w tym przeglądy dodatkowe</t>
  </si>
  <si>
    <t>…....................................……..............................</t>
  </si>
  <si>
    <t>(Podpis i pieczęć imienna osób uprawnionych do składania oświadczeń woli Wykonawcy)</t>
  </si>
  <si>
    <t>Grundfos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</si>
  <si>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Hydro MPC-E 3 CRIE 15-1</t>
    </r>
  </si>
  <si>
    <t>ul. Stadionowa 1
Arena Lublin</t>
  </si>
  <si>
    <t>Hydrofornia nr 1 i nr 2 – budynek stadionu - poziom „0”</t>
  </si>
  <si>
    <r>
      <rPr>
        <b/>
        <sz val="12"/>
        <color rgb="FF000000"/>
        <rFont val="Arial"/>
        <family val="2"/>
        <charset val="238"/>
      </rPr>
      <t>Hydroforowy zestaw pompowy</t>
    </r>
    <r>
      <rPr>
        <sz val="12"/>
        <color rgb="FF000000"/>
        <rFont val="Arial"/>
        <family val="2"/>
        <charset val="238"/>
      </rPr>
      <t xml:space="preserve">:
Hydro MPC-E 4 CRIE- 5-12 </t>
    </r>
  </si>
  <si>
    <t>Hydrofornia podziemna – tereny zielone przy stadionie</t>
  </si>
  <si>
    <t>1 - wrzesień 2023
2 - wrzesień 2024
3 – wrzesień 2025</t>
  </si>
  <si>
    <r>
      <rPr>
        <b/>
        <sz val="12"/>
        <color rgb="FF000000"/>
        <rFont val="Arial"/>
        <family val="2"/>
        <charset val="238"/>
      </rPr>
      <t xml:space="preserve">Przepompownia ścieków deszczowych Ecol-Unicon P1
</t>
    </r>
    <r>
      <rPr>
        <sz val="12"/>
        <color rgb="FF000000"/>
        <rFont val="Arial"/>
        <family val="2"/>
        <charset val="238"/>
      </rPr>
      <t xml:space="preserve"> Ø1500, H=3,78m, EPS DN100, 
Pompy:
SLV.80.80.11.4.50 D, 1,5kW – 2 szt, sterownik MT-151 z panelem Astraada AS44TFT0422, ZP 164828</t>
    </r>
  </si>
  <si>
    <t>kpl</t>
  </si>
  <si>
    <t>1a.</t>
  </si>
  <si>
    <t>+ dostawa i wymiana sondy hydrostatycznej oraz zasilacz</t>
  </si>
  <si>
    <t>1 - grudzień 2023</t>
  </si>
  <si>
    <t>1b.</t>
  </si>
  <si>
    <t xml:space="preserve">+ wymiana ojelu w pompach </t>
  </si>
  <si>
    <r>
      <rPr>
        <b/>
        <sz val="12"/>
        <color rgb="FF000000"/>
        <rFont val="Arial"/>
        <family val="2"/>
        <charset val="238"/>
      </rPr>
      <t>Przepompownia ścieków deszczowych Ecol-Unicon P2</t>
    </r>
    <r>
      <rPr>
        <sz val="12"/>
        <color rgb="FF000000"/>
        <rFont val="Arial"/>
        <family val="2"/>
        <charset val="238"/>
      </rPr>
      <t xml:space="preserve"> 
Ø1500, H=6,83m, EPS DN150, 
Pompy
SE1.80.100.22.4.50 D , 2,9/2,2kW – 2 szt, sterownik MT-151 z panelem Astraada AS44TFT0422, ZP 170245</t>
    </r>
  </si>
  <si>
    <r>
      <rPr>
        <b/>
        <sz val="12"/>
        <color rgb="FF000000"/>
        <rFont val="Arial"/>
        <family val="2"/>
        <charset val="238"/>
      </rPr>
      <t xml:space="preserve">Przepompownia ścieków deszczowych PD1
</t>
    </r>
    <r>
      <rPr>
        <sz val="12"/>
        <color rgb="FF000000"/>
        <rFont val="Arial"/>
        <family val="2"/>
        <charset val="238"/>
      </rPr>
      <t>Zbiornik żelbetowy: 5,0x5,0x3,96m 
Głębokość (wysokość od terenu do dna zbiornika) 8;0 [m]
Pompy:
Typ: REXA PRO C10DA-516 - szt. 2
nr ser. 650309220, 650309221
Szafa sterownicza:
Nr ser. RZS/11/05/17/P
036/DS./09/2016/START LUBLIN PD1</t>
    </r>
  </si>
  <si>
    <t xml:space="preserve">Stadion Miejski (Żużlowy)
Al. Zygmuntowskie 5
</t>
  </si>
  <si>
    <t>1 - styczeń 2024
2 - grudzień 2024
3 – grudzień 2025</t>
  </si>
  <si>
    <t>1 - styczeń 2024
2 - grudzień 2025</t>
  </si>
  <si>
    <t xml:space="preserve">Stadion Lekkoatletyczny (Start)
Al. Piłsudskiego 22
</t>
  </si>
  <si>
    <t>1 - styczeń 2024
2 - grudzień 2024
3 - grudzień 2025</t>
  </si>
  <si>
    <r>
      <rPr>
        <b/>
        <sz val="12"/>
        <color rgb="FF000000"/>
        <rFont val="Arial"/>
        <family val="2"/>
        <charset val="238"/>
      </rPr>
      <t xml:space="preserve">Przepompownia ścieków sanitarnych PS
</t>
    </r>
    <r>
      <rPr>
        <sz val="12"/>
        <color rgb="FF000000"/>
        <rFont val="Arial"/>
        <family val="2"/>
        <charset val="238"/>
      </rPr>
      <t>Pompy:
Typ: PRO REXA V06 DA-623 - szt. 2
nr ser. 650302669, 650302670
Szafa sterownicza:
Nr ser. RZS/10/05/17/SP
035/DS./09/2016/START LUBLIN PS</t>
    </r>
  </si>
  <si>
    <t>kpl.</t>
  </si>
  <si>
    <r>
      <rPr>
        <b/>
        <sz val="10"/>
        <color rgb="FF000000"/>
        <rFont val="Arial"/>
        <family val="2"/>
        <charset val="238"/>
      </rPr>
      <t>Harmonogram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</si>
  <si>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r>
      <rPr>
        <b/>
        <sz val="12"/>
        <color rgb="FF000000"/>
        <rFont val="Arial"/>
        <family val="2"/>
        <charset val="238"/>
      </rPr>
      <t xml:space="preserve">Pompownia EPS-PD
</t>
    </r>
    <r>
      <rPr>
        <sz val="12"/>
        <color rgb="FF000000"/>
        <rFont val="Arial"/>
        <family val="2"/>
        <charset val="238"/>
      </rPr>
      <t>- pompa zatapialna Grundfos SE1.100.100.40.4.51D – 3 szt.
- sonda hydrostatyczna SG 25S – 1 szt.
- wyłączniki pływakowe – 3 szt.
- szafa sterownicza – 1 szt.</t>
    </r>
  </si>
  <si>
    <t>Pompownia wód deszczowych – tereny zielone przy stadionie</t>
  </si>
  <si>
    <r>
      <rPr>
        <b/>
        <sz val="12"/>
        <color rgb="FF000000"/>
        <rFont val="Arial"/>
        <family val="2"/>
        <charset val="238"/>
      </rPr>
      <t xml:space="preserve">Pompownia wody deszczowej z odwodnienia dachu 
</t>
    </r>
    <r>
      <rPr>
        <sz val="12"/>
        <color rgb="FF000000"/>
        <rFont val="Arial"/>
        <family val="2"/>
        <charset val="238"/>
      </rPr>
      <t>- pompa zatapialna Grundfos SE1.80.80.40.A.4.51D.B.Z – 1 szt.
	- wyłączniki pływakowe – 1 szt.</t>
    </r>
  </si>
  <si>
    <t>Pompownia wód retencyjnych – tereny zielone przy stadionie</t>
  </si>
  <si>
    <t>Kwota na okres 2 lat – budżet 2023:</t>
  </si>
  <si>
    <t>Kwota na okres 1 roku – budżet 2023:</t>
  </si>
  <si>
    <t>Kwota na okres 1 roku – budżet 2024:</t>
  </si>
  <si>
    <t>Kwota na okres 1 roku – budżet 2025:</t>
  </si>
  <si>
    <t>Dział</t>
  </si>
  <si>
    <t xml:space="preserve">Dział </t>
  </si>
  <si>
    <t xml:space="preserve"> MBS</t>
  </si>
  <si>
    <t>MWR</t>
  </si>
  <si>
    <t>MHS</t>
  </si>
  <si>
    <t>AOG (Berlin)</t>
  </si>
  <si>
    <t>Nr MPK</t>
  </si>
  <si>
    <t>Nazwa MPK</t>
  </si>
  <si>
    <t xml:space="preserve">
Jarosław Kamiński</t>
  </si>
  <si>
    <t xml:space="preserve">
Edyta Danielczuk</t>
  </si>
  <si>
    <t>ŁĄCZNIE</t>
  </si>
  <si>
    <t>SUMA:</t>
  </si>
  <si>
    <t>Pozostało:</t>
  </si>
  <si>
    <r>
      <t xml:space="preserve">Przepompownia ścieków deszczowych PD2 
</t>
    </r>
    <r>
      <rPr>
        <sz val="12"/>
        <color rgb="FF000000"/>
        <rFont val="Arial"/>
        <family val="2"/>
        <charset val="238"/>
      </rPr>
      <t>Zbiornik żelbetowy: 14,065,0x2,5m 
Głębokość (wysokość od terenu do dna zbiornika)5,3 [m]
Pompy:
Typ: REXA PRO C10DA-516 - szt. 2
nr ser. SS LUB PIŁ22, SS LUB PIŁ22 1
Szafa sterownicza:
Nr ser. RZS/11/05/17/P0
037/DS./09/2016/START LUBLIN PD2</t>
    </r>
  </si>
  <si>
    <t>Grundfoss</t>
  </si>
  <si>
    <t>1 – wrzesień 2023
2 – wrzesień 2024
3 – wrzesień 2025</t>
  </si>
  <si>
    <t>Wjazd główą bramą,
na końcu drogi pożarowej.
Plac przy wjeździe na tor od strony rzeki</t>
  </si>
  <si>
    <t>Wjazd główą bramą,
po lewej stronie przy ogrodzeniu od Al.. Pisudskiego 22</t>
  </si>
  <si>
    <t>Plac manewrowy od strony MRD, strona zachodnia kompleksu.</t>
  </si>
  <si>
    <t>AQUA Lublin
Al. Zygmuntowskie 4</t>
  </si>
  <si>
    <t>Wjazd główą bramą,
na końcu drogi pożarowej.
Przy murze rozgraniczającym stadiony</t>
  </si>
  <si>
    <t>Plac centralny (pomiędzy Hala Sprtową im. Niedzieli a A budynkiem AQUA Lublin</t>
  </si>
  <si>
    <t>Cena jednostkowa brutto</t>
  </si>
  <si>
    <t>Wartość brutto [zł]</t>
  </si>
  <si>
    <t>Załącznik nr 3.1</t>
  </si>
  <si>
    <t>ZZP.260.2.15.2023</t>
  </si>
  <si>
    <t>Załącznik nr 3.2</t>
  </si>
  <si>
    <t>Załącznik nr 3.3</t>
  </si>
  <si>
    <t>Załącznik nr 3.4</t>
  </si>
  <si>
    <t>Załącznik nr 3.5</t>
  </si>
  <si>
    <t>1 - czerwiec 2023
2 - czerwiec 2024
3 - czerwiec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</si>
</sst>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&quot; zł&quot;"/>
    <numFmt numFmtId="166" formatCode="#,##0_ ;[Red]\-#,##0\ "/>
  </numFmts>
  <fonts count="4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2D050"/>
      </patternFill>
    </fill>
    <fill>
      <patternFill patternType="solid">
        <fgColor rgb="FFFF8000"/>
        <bgColor rgb="FFFF6600"/>
      </patternFill>
    </fill>
    <fill>
      <patternFill patternType="solid">
        <fgColor rgb="FFE6E6FF"/>
        <bgColor rgb="FFDDDDDD"/>
      </patternFill>
    </fill>
    <fill>
      <patternFill patternType="solid">
        <fgColor rgb="FF00FFFF"/>
        <bgColor rgb="FF02FECF"/>
      </patternFill>
    </fill>
    <fill>
      <patternFill patternType="solid">
        <fgColor rgb="FFFF00FF"/>
        <bgColor rgb="FFFF00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rgb="FF158466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3" fillId="2" borderId="0" applyBorder="0" applyProtection="0"/>
    <xf numFmtId="0" fontId="3" fillId="2" borderId="0" applyBorder="0" applyProtection="0"/>
    <xf numFmtId="0" fontId="3" fillId="0" borderId="0" applyBorder="0" applyProtection="0">
      <alignment horizontal="left"/>
    </xf>
    <xf numFmtId="0" fontId="3" fillId="0" borderId="0" applyBorder="0" applyProtection="0">
      <alignment horizontal="center" textRotation="90"/>
    </xf>
    <xf numFmtId="0" fontId="3" fillId="0" borderId="0" applyBorder="0" applyProtection="0"/>
    <xf numFmtId="0" fontId="3" fillId="0" borderId="0"/>
    <xf numFmtId="0" fontId="3" fillId="0" borderId="0" applyBorder="0" applyProtection="0"/>
    <xf numFmtId="0" fontId="4" fillId="0" borderId="0" applyBorder="0" applyProtection="0">
      <alignment horizontal="left"/>
    </xf>
    <xf numFmtId="0" fontId="3" fillId="0" borderId="0" applyBorder="0" applyProtection="0"/>
    <xf numFmtId="0" fontId="4" fillId="0" borderId="0" applyBorder="0" applyProtection="0"/>
    <xf numFmtId="164" fontId="5" fillId="0" borderId="0" applyBorder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16" applyNumberFormat="0" applyAlignment="0" applyProtection="0"/>
    <xf numFmtId="0" fontId="31" fillId="13" borderId="17" applyNumberFormat="0" applyAlignment="0" applyProtection="0"/>
    <xf numFmtId="0" fontId="32" fillId="13" borderId="16" applyNumberFormat="0" applyAlignment="0" applyProtection="0"/>
    <xf numFmtId="0" fontId="33" fillId="0" borderId="18" applyNumberFormat="0" applyFill="0" applyAlignment="0" applyProtection="0"/>
    <xf numFmtId="0" fontId="34" fillId="14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20" applyNumberFormat="0" applyFont="0" applyAlignment="0" applyProtection="0"/>
    <xf numFmtId="0" fontId="2" fillId="0" borderId="0" applyBorder="0" applyProtection="0">
      <alignment horizontal="left"/>
    </xf>
    <xf numFmtId="0" fontId="2" fillId="0" borderId="0" applyBorder="0" applyProtection="0"/>
    <xf numFmtId="0" fontId="2" fillId="0" borderId="0"/>
    <xf numFmtId="0" fontId="2" fillId="40" borderId="0" applyBorder="0" applyProtection="0"/>
    <xf numFmtId="0" fontId="2" fillId="4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2" fillId="0" borderId="0" applyBorder="0" applyProtection="0"/>
    <xf numFmtId="0" fontId="2" fillId="0" borderId="0" applyBorder="0" applyProtection="0"/>
    <xf numFmtId="0" fontId="5" fillId="0" borderId="0" applyBorder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wrapText="1"/>
    </xf>
    <xf numFmtId="165" fontId="7" fillId="0" borderId="0" xfId="0" applyNumberFormat="1" applyFont="1" applyAlignment="1">
      <alignment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vertical="center" wrapText="1"/>
    </xf>
    <xf numFmtId="165" fontId="14" fillId="0" borderId="6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3" borderId="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right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right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164" fontId="16" fillId="7" borderId="5" xfId="0" applyNumberFormat="1" applyFont="1" applyFill="1" applyBorder="1" applyAlignment="1">
      <alignment horizontal="center" vertical="center" wrapText="1"/>
    </xf>
    <xf numFmtId="164" fontId="21" fillId="6" borderId="5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/>
    </xf>
    <xf numFmtId="164" fontId="16" fillId="7" borderId="12" xfId="0" applyNumberFormat="1" applyFont="1" applyFill="1" applyBorder="1" applyAlignment="1">
      <alignment horizontal="center" vertical="center" wrapText="1"/>
    </xf>
    <xf numFmtId="164" fontId="21" fillId="6" borderId="1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164" fontId="16" fillId="7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/>
    </xf>
    <xf numFmtId="166" fontId="6" fillId="8" borderId="1" xfId="0" applyNumberFormat="1" applyFont="1" applyFill="1" applyBorder="1" applyAlignment="1">
      <alignment horizontal="center" vertical="center"/>
    </xf>
    <xf numFmtId="0" fontId="4" fillId="0" borderId="6" xfId="3" applyFont="1" applyBorder="1" applyAlignment="1" applyProtection="1">
      <alignment horizontal="left" vertical="center"/>
    </xf>
    <xf numFmtId="4" fontId="4" fillId="0" borderId="6" xfId="9" applyNumberFormat="1" applyFont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" borderId="6" xfId="0" applyFont="1" applyFill="1" applyBorder="1" applyAlignment="1">
      <alignment vertical="center" wrapText="1"/>
    </xf>
    <xf numFmtId="49" fontId="15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</cellXfs>
  <cellStyles count="64">
    <cellStyle name="20% — akcent 1" xfId="29" builtinId="30" customBuiltin="1"/>
    <cellStyle name="20% — akcent 2" xfId="33" builtinId="34" customBuiltin="1"/>
    <cellStyle name="20% — akcent 3" xfId="37" builtinId="38" customBuiltin="1"/>
    <cellStyle name="20% — akcent 4" xfId="41" builtinId="42" customBuiltin="1"/>
    <cellStyle name="20% — akcent 5" xfId="45" builtinId="46" customBuiltin="1"/>
    <cellStyle name="20% — akcent 6" xfId="49" builtinId="50" customBuiltin="1"/>
    <cellStyle name="40% — akcent 1" xfId="30" builtinId="31" customBuiltin="1"/>
    <cellStyle name="40% — akcent 2" xfId="34" builtinId="35" customBuiltin="1"/>
    <cellStyle name="40% — akcent 3" xfId="38" builtinId="39" customBuiltin="1"/>
    <cellStyle name="40% — akcent 4" xfId="42" builtinId="43" customBuiltin="1"/>
    <cellStyle name="40% — akcent 5" xfId="46" builtinId="47" customBuiltin="1"/>
    <cellStyle name="40% — akcent 6" xfId="50" builtinId="51" customBuiltin="1"/>
    <cellStyle name="60% — akcent 1" xfId="31" builtinId="32" customBuiltin="1"/>
    <cellStyle name="60% — akcent 2" xfId="35" builtinId="36" customBuiltin="1"/>
    <cellStyle name="60% — akcent 3" xfId="39" builtinId="40" customBuiltin="1"/>
    <cellStyle name="60% — akcent 4" xfId="43" builtinId="44" customBuiltin="1"/>
    <cellStyle name="60% — akcent 5" xfId="47" builtinId="48" customBuiltin="1"/>
    <cellStyle name="60% — akcent 6" xfId="51" builtinId="52" customBuiltin="1"/>
    <cellStyle name="Akcent 1" xfId="28" builtinId="29" customBuiltin="1"/>
    <cellStyle name="Akcent 2" xfId="32" builtinId="33" customBuiltin="1"/>
    <cellStyle name="Akcent 3" xfId="36" builtinId="37" customBuiltin="1"/>
    <cellStyle name="Akcent 4" xfId="40" builtinId="41" customBuiltin="1"/>
    <cellStyle name="Akcent 5" xfId="44" builtinId="45" customBuiltin="1"/>
    <cellStyle name="Akcent 6" xfId="48" builtinId="49" customBuiltin="1"/>
    <cellStyle name="Bez tytułu1" xfId="1" xr:uid="{00000000-0005-0000-0000-000018000000}"/>
    <cellStyle name="Bez tytułu1 2" xfId="57" xr:uid="{00000000-0005-0000-0000-000019000000}"/>
    <cellStyle name="Bez tytułu4" xfId="2" xr:uid="{00000000-0005-0000-0000-00001A000000}"/>
    <cellStyle name="Bez tytułu4 2" xfId="58" xr:uid="{00000000-0005-0000-0000-00001B000000}"/>
    <cellStyle name="Dane wejściowe" xfId="20" builtinId="20" customBuiltin="1"/>
    <cellStyle name="Dane wyjściowe" xfId="21" builtinId="21" customBuiltin="1"/>
    <cellStyle name="Dobry" xfId="17" builtinId="26" customBuiltin="1"/>
    <cellStyle name="Kategoria tabeli przestawnej" xfId="3" xr:uid="{00000000-0005-0000-0000-00001F000000}"/>
    <cellStyle name="Kategoria tabeli przestawnej 2" xfId="54" xr:uid="{00000000-0005-0000-0000-000020000000}"/>
    <cellStyle name="Komórka połączona" xfId="23" builtinId="24" customBuiltin="1"/>
    <cellStyle name="Komórka zaznaczona" xfId="24" builtinId="23" customBuiltin="1"/>
    <cellStyle name="Nagłówek" xfId="59" xr:uid="{00000000-0005-0000-0000-000023000000}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agłówek1" xfId="4" xr:uid="{00000000-0005-0000-0000-000028000000}"/>
    <cellStyle name="Nagłówek1 2" xfId="60" xr:uid="{00000000-0005-0000-0000-000029000000}"/>
    <cellStyle name="Narożnik tabeli przestawnej" xfId="5" xr:uid="{00000000-0005-0000-0000-00002A000000}"/>
    <cellStyle name="Narożnik tabeli przestawnej 2" xfId="61" xr:uid="{00000000-0005-0000-0000-00002B000000}"/>
    <cellStyle name="Neutralny" xfId="19" builtinId="28" customBuiltin="1"/>
    <cellStyle name="Normalny" xfId="0" builtinId="0"/>
    <cellStyle name="Normalny 2" xfId="6" xr:uid="{00000000-0005-0000-0000-00002E000000}"/>
    <cellStyle name="Normalny 2 2" xfId="56" xr:uid="{00000000-0005-0000-0000-00002F000000}"/>
    <cellStyle name="Normalny 3" xfId="52" xr:uid="{00000000-0005-0000-0000-000030000000}"/>
    <cellStyle name="Obliczenia" xfId="22" builtinId="22" customBuiltin="1"/>
    <cellStyle name="Pole tabeli przestawnej" xfId="7" xr:uid="{00000000-0005-0000-0000-000032000000}"/>
    <cellStyle name="Pole tabeli przestawnej 2" xfId="62" xr:uid="{00000000-0005-0000-0000-000033000000}"/>
    <cellStyle name="Suma" xfId="27" builtinId="25" customBuiltin="1"/>
    <cellStyle name="Tekst objaśnienia" xfId="26" builtinId="53" customBuiltin="1"/>
    <cellStyle name="Tekst ostrzeżenia" xfId="25" builtinId="11" customBuiltin="1"/>
    <cellStyle name="Tytuł" xfId="12" builtinId="15" customBuiltin="1"/>
    <cellStyle name="Tytuł tabeli przestawnej" xfId="8" xr:uid="{00000000-0005-0000-0000-000038000000}"/>
    <cellStyle name="Uwaga 2" xfId="53" xr:uid="{00000000-0005-0000-0000-000039000000}"/>
    <cellStyle name="Wartość tabeli przestawnej" xfId="9" xr:uid="{00000000-0005-0000-0000-00003A000000}"/>
    <cellStyle name="Wartość tabeli przestawnej 2" xfId="55" xr:uid="{00000000-0005-0000-0000-00003B000000}"/>
    <cellStyle name="Wynik" xfId="63" xr:uid="{00000000-0005-0000-0000-00003C000000}"/>
    <cellStyle name="Wynik tabeli przestawnej" xfId="10" xr:uid="{00000000-0005-0000-0000-00003D000000}"/>
    <cellStyle name="Wynik2" xfId="11" xr:uid="{00000000-0005-0000-0000-00003E000000}"/>
    <cellStyle name="Zły" xfId="18" builtinId="27" customBuiltin="1"/>
  </cellStyles>
  <dxfs count="7"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name val="Arial"/>
      </font>
      <fill>
        <patternFill>
          <bgColor rgb="FF008000"/>
        </patternFill>
      </fill>
    </dxf>
    <dxf>
      <font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00FF00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2FECF"/>
      <rgbColor rgb="FF800080"/>
      <rgbColor rgb="FF800000"/>
      <rgbColor rgb="FF008080"/>
      <rgbColor rgb="FF0000FF"/>
      <rgbColor rgb="FF00B0F0"/>
      <rgbColor rgb="FFCCFFFF"/>
      <rgbColor rgb="FFDDDDDD"/>
      <rgbColor rgb="FFFFF685"/>
      <rgbColor rgb="FFDFCCE4"/>
      <rgbColor rgb="FFFF99CC"/>
      <rgbColor rgb="FFCC99FF"/>
      <rgbColor rgb="FFFFE699"/>
      <rgbColor rgb="FF3366FF"/>
      <rgbColor rgb="FF33CCCC"/>
      <rgbColor rgb="FF81D41A"/>
      <rgbColor rgb="FFFFCC00"/>
      <rgbColor rgb="FFFF8000"/>
      <rgbColor rgb="FFFF66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iczny/SPRAWY%20-%20ZDT%20-%20od%202022/223%20-%20EKSPLOATACJA/223%20-%20HYDRANTY/2023/2.%20szacunek/2023.02.10%20-%20Zestawienie%20ilo&#347;ciowe%20i%20harmonogram%20-%20za&#322;&#261;cznik%20nr%203%20(formularz%20cenowy)%20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 ilościowe i harmono"/>
      <sheetName val="Formularz cenowy"/>
      <sheetName val="MPKi"/>
      <sheetName val="MPK-2023"/>
    </sheetNames>
    <sheetDataSet>
      <sheetData sheetId="0">
        <row r="10">
          <cell r="Z10">
            <v>27250.600000000006</v>
          </cell>
        </row>
        <row r="12">
          <cell r="U12" t="str">
            <v>MHS</v>
          </cell>
          <cell r="W12" t="str">
            <v>Izabela Czernicka-Białowąs</v>
          </cell>
          <cell r="X12">
            <v>101</v>
          </cell>
          <cell r="Y12" t="str">
            <v>Zygmuntowskie - hala im. Z. Niedzieli</v>
          </cell>
          <cell r="Z12">
            <v>381.27000000000004</v>
          </cell>
          <cell r="AA12">
            <v>2023</v>
          </cell>
          <cell r="AB12">
            <v>134.68</v>
          </cell>
          <cell r="AC12" t="str">
            <v>-</v>
          </cell>
          <cell r="AD12" t="str">
            <v>-</v>
          </cell>
          <cell r="AE12" t="str">
            <v>-</v>
          </cell>
          <cell r="AF12">
            <v>121.55</v>
          </cell>
          <cell r="AG12">
            <v>125.04</v>
          </cell>
          <cell r="AH12" t="str">
            <v>-</v>
          </cell>
          <cell r="AI12" t="str">
            <v>-</v>
          </cell>
          <cell r="AJ12" t="str">
            <v>-</v>
          </cell>
        </row>
        <row r="13">
          <cell r="U13" t="str">
            <v>MWR</v>
          </cell>
          <cell r="X13">
            <v>110</v>
          </cell>
          <cell r="Y13" t="str">
            <v>Zygmuntowskie - pływalnia ( H2O)</v>
          </cell>
          <cell r="Z13">
            <v>210.98</v>
          </cell>
          <cell r="AA13">
            <v>2023</v>
          </cell>
          <cell r="AB13">
            <v>76.959999999999994</v>
          </cell>
          <cell r="AC13" t="str">
            <v>-</v>
          </cell>
          <cell r="AD13" t="str">
            <v>-</v>
          </cell>
          <cell r="AE13" t="str">
            <v>-</v>
          </cell>
          <cell r="AF13">
            <v>71.5</v>
          </cell>
          <cell r="AG13">
            <v>62.52</v>
          </cell>
          <cell r="AH13" t="str">
            <v>-</v>
          </cell>
          <cell r="AI13" t="str">
            <v>-</v>
          </cell>
          <cell r="AJ13" t="str">
            <v>-</v>
          </cell>
        </row>
        <row r="14">
          <cell r="U14" t="str">
            <v>MHS</v>
          </cell>
          <cell r="X14">
            <v>104</v>
          </cell>
          <cell r="Y14" t="str">
            <v>Zygmuntowskie - biura - pod wynajem</v>
          </cell>
          <cell r="Z14">
            <v>215.92000000000002</v>
          </cell>
          <cell r="AA14">
            <v>2023</v>
          </cell>
          <cell r="AB14">
            <v>96.2</v>
          </cell>
          <cell r="AC14" t="str">
            <v>-</v>
          </cell>
          <cell r="AD14" t="str">
            <v>-</v>
          </cell>
          <cell r="AE14" t="str">
            <v>-</v>
          </cell>
          <cell r="AF14">
            <v>57.2</v>
          </cell>
          <cell r="AG14">
            <v>62.52</v>
          </cell>
          <cell r="AH14" t="str">
            <v>-</v>
          </cell>
          <cell r="AI14" t="str">
            <v>-</v>
          </cell>
          <cell r="AJ14" t="str">
            <v>-</v>
          </cell>
        </row>
        <row r="15">
          <cell r="U15" t="str">
            <v>MHS</v>
          </cell>
          <cell r="X15">
            <v>140</v>
          </cell>
          <cell r="Y15" t="str">
            <v>Icemania</v>
          </cell>
          <cell r="Z15">
            <v>275.85000000000002</v>
          </cell>
          <cell r="AA15">
            <v>2023</v>
          </cell>
          <cell r="AB15">
            <v>134.68</v>
          </cell>
          <cell r="AC15" t="str">
            <v>-</v>
          </cell>
          <cell r="AD15" t="str">
            <v>-</v>
          </cell>
          <cell r="AE15" t="str">
            <v>-</v>
          </cell>
          <cell r="AF15">
            <v>78.650000000000006</v>
          </cell>
          <cell r="AG15">
            <v>62.52</v>
          </cell>
          <cell r="AH15" t="str">
            <v>-</v>
          </cell>
          <cell r="AI15" t="str">
            <v>-</v>
          </cell>
          <cell r="AJ15" t="str">
            <v>-</v>
          </cell>
        </row>
        <row r="16">
          <cell r="U16" t="str">
            <v>MWR</v>
          </cell>
          <cell r="X16">
            <v>157</v>
          </cell>
          <cell r="Y16" t="str">
            <v>Aqua Lublin - wspólne</v>
          </cell>
          <cell r="Z16">
            <v>1401.73</v>
          </cell>
          <cell r="AA16">
            <v>2023</v>
          </cell>
          <cell r="AB16">
            <v>692.64</v>
          </cell>
          <cell r="AC16" t="str">
            <v>-</v>
          </cell>
          <cell r="AD16" t="str">
            <v>-</v>
          </cell>
          <cell r="AE16">
            <v>38.479999999999997</v>
          </cell>
          <cell r="AF16">
            <v>300.3</v>
          </cell>
          <cell r="AG16">
            <v>250.08</v>
          </cell>
          <cell r="AH16">
            <v>120.23</v>
          </cell>
          <cell r="AI16" t="str">
            <v>-</v>
          </cell>
          <cell r="AJ16" t="str">
            <v>-</v>
          </cell>
        </row>
        <row r="17">
          <cell r="U17" t="str">
            <v>MHS</v>
          </cell>
          <cell r="X17">
            <v>141</v>
          </cell>
          <cell r="Y17" t="str">
            <v>Miasteczko Ruchu Drogowego</v>
          </cell>
          <cell r="Z17">
            <v>33.54</v>
          </cell>
          <cell r="AA17">
            <v>2023</v>
          </cell>
          <cell r="AB17">
            <v>19.239999999999998</v>
          </cell>
          <cell r="AC17" t="str">
            <v>-</v>
          </cell>
          <cell r="AD17" t="str">
            <v>-</v>
          </cell>
          <cell r="AE17" t="str">
            <v>-</v>
          </cell>
          <cell r="AF17">
            <v>14.3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</row>
        <row r="18">
          <cell r="U18" t="str">
            <v>MHS</v>
          </cell>
          <cell r="X18">
            <v>201</v>
          </cell>
          <cell r="Y18" t="str">
            <v xml:space="preserve">Globus - hala </v>
          </cell>
          <cell r="Z18">
            <v>3188</v>
          </cell>
          <cell r="AA18">
            <v>2023</v>
          </cell>
          <cell r="AB18">
            <v>442.52</v>
          </cell>
          <cell r="AC18">
            <v>19.239999999999998</v>
          </cell>
          <cell r="AD18">
            <v>108.21</v>
          </cell>
          <cell r="AE18">
            <v>38.479999999999997</v>
          </cell>
          <cell r="AF18">
            <v>343.2</v>
          </cell>
          <cell r="AG18">
            <v>312.60000000000002</v>
          </cell>
          <cell r="AH18">
            <v>120.23</v>
          </cell>
          <cell r="AI18">
            <v>1803.52</v>
          </cell>
          <cell r="AJ18" t="str">
            <v>-</v>
          </cell>
        </row>
        <row r="19">
          <cell r="U19" t="str">
            <v>MHS</v>
          </cell>
          <cell r="X19">
            <v>290</v>
          </cell>
          <cell r="Y19" t="str">
            <v>Globus - wspólne</v>
          </cell>
          <cell r="Z19">
            <v>72.02</v>
          </cell>
          <cell r="AA19">
            <v>2023</v>
          </cell>
          <cell r="AB19">
            <v>19.239999999999998</v>
          </cell>
          <cell r="AC19">
            <v>38.479999999999997</v>
          </cell>
          <cell r="AD19" t="str">
            <v>-</v>
          </cell>
          <cell r="AE19" t="str">
            <v>-</v>
          </cell>
          <cell r="AF19">
            <v>14.3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</row>
        <row r="20">
          <cell r="U20" t="str">
            <v>BER</v>
          </cell>
          <cell r="X20">
            <v>910</v>
          </cell>
          <cell r="Y20" t="str">
            <v>Berlin</v>
          </cell>
          <cell r="Z20">
            <v>196.68</v>
          </cell>
          <cell r="AA20">
            <v>2023</v>
          </cell>
          <cell r="AB20">
            <v>76.959999999999994</v>
          </cell>
          <cell r="AC20" t="str">
            <v>-</v>
          </cell>
          <cell r="AD20" t="str">
            <v>-</v>
          </cell>
          <cell r="AE20" t="str">
            <v>-</v>
          </cell>
          <cell r="AF20">
            <v>57.2</v>
          </cell>
          <cell r="AG20">
            <v>62.52</v>
          </cell>
          <cell r="AH20" t="str">
            <v>-</v>
          </cell>
          <cell r="AI20" t="str">
            <v>-</v>
          </cell>
          <cell r="AJ20" t="str">
            <v>-</v>
          </cell>
        </row>
        <row r="21">
          <cell r="U21" t="str">
            <v>MWR</v>
          </cell>
          <cell r="X21">
            <v>301</v>
          </cell>
          <cell r="Y21" t="str">
            <v>Zalew - budynki</v>
          </cell>
          <cell r="Z21">
            <v>165.35</v>
          </cell>
          <cell r="AA21">
            <v>2023</v>
          </cell>
          <cell r="AB21" t="str">
            <v>-</v>
          </cell>
          <cell r="AC21">
            <v>38.479999999999997</v>
          </cell>
          <cell r="AD21" t="str">
            <v>-</v>
          </cell>
          <cell r="AE21" t="str">
            <v>-</v>
          </cell>
          <cell r="AF21">
            <v>64.349999999999994</v>
          </cell>
          <cell r="AG21">
            <v>62.52</v>
          </cell>
          <cell r="AH21" t="str">
            <v>-</v>
          </cell>
          <cell r="AI21" t="str">
            <v>-</v>
          </cell>
          <cell r="AJ21" t="str">
            <v>-</v>
          </cell>
        </row>
        <row r="22">
          <cell r="U22" t="str">
            <v>MWR</v>
          </cell>
          <cell r="X22">
            <v>320</v>
          </cell>
          <cell r="Y22" t="str">
            <v>SW - baseny,teren eventowy</v>
          </cell>
          <cell r="Z22">
            <v>112.57</v>
          </cell>
          <cell r="AA22">
            <v>2023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>
            <v>50.05</v>
          </cell>
          <cell r="AG22">
            <v>62.52</v>
          </cell>
          <cell r="AH22" t="str">
            <v>-</v>
          </cell>
          <cell r="AI22" t="str">
            <v>-</v>
          </cell>
          <cell r="AJ22" t="str">
            <v>-</v>
          </cell>
        </row>
        <row r="23">
          <cell r="X23">
            <v>321</v>
          </cell>
          <cell r="Y23" t="str">
            <v>SW - wypożyczalnia</v>
          </cell>
          <cell r="Z23">
            <v>7.15</v>
          </cell>
          <cell r="AA23">
            <v>2023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>
            <v>7.15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</row>
        <row r="24">
          <cell r="U24" t="str">
            <v>MBS</v>
          </cell>
          <cell r="X24">
            <v>410</v>
          </cell>
          <cell r="Y24" t="str">
            <v xml:space="preserve">Kresowa - stadion </v>
          </cell>
          <cell r="Z24">
            <v>40.69</v>
          </cell>
          <cell r="AA24">
            <v>2023</v>
          </cell>
          <cell r="AB24" t="str">
            <v>-</v>
          </cell>
          <cell r="AC24">
            <v>19.239999999999998</v>
          </cell>
          <cell r="AD24" t="str">
            <v>-</v>
          </cell>
          <cell r="AE24" t="str">
            <v>-</v>
          </cell>
          <cell r="AF24">
            <v>21.45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</row>
        <row r="25">
          <cell r="U25" t="str">
            <v>MHS</v>
          </cell>
          <cell r="X25">
            <v>421</v>
          </cell>
          <cell r="Y25" t="str">
            <v>Lublinianka - biura</v>
          </cell>
          <cell r="Z25">
            <v>259.33999999999997</v>
          </cell>
          <cell r="AA25">
            <v>2023</v>
          </cell>
          <cell r="AB25">
            <v>153.91999999999999</v>
          </cell>
          <cell r="AC25" t="str">
            <v>-</v>
          </cell>
          <cell r="AD25" t="str">
            <v>-</v>
          </cell>
          <cell r="AE25" t="str">
            <v>-</v>
          </cell>
          <cell r="AF25">
            <v>42.9</v>
          </cell>
          <cell r="AG25">
            <v>62.52</v>
          </cell>
          <cell r="AH25" t="str">
            <v>-</v>
          </cell>
          <cell r="AI25" t="str">
            <v>-</v>
          </cell>
          <cell r="AJ25" t="str">
            <v>-</v>
          </cell>
        </row>
        <row r="26">
          <cell r="U26" t="str">
            <v>MBS</v>
          </cell>
          <cell r="X26">
            <v>401</v>
          </cell>
          <cell r="Y26" t="str">
            <v>Zygmuntowskie Stadion i Biurowiec</v>
          </cell>
          <cell r="Z26">
            <v>405.31</v>
          </cell>
          <cell r="AA26">
            <v>2023</v>
          </cell>
          <cell r="AB26" t="str">
            <v>-</v>
          </cell>
          <cell r="AC26">
            <v>76.959999999999994</v>
          </cell>
          <cell r="AD26">
            <v>144.28</v>
          </cell>
          <cell r="AE26" t="str">
            <v>-</v>
          </cell>
          <cell r="AF26">
            <v>121.55</v>
          </cell>
          <cell r="AG26">
            <v>62.52</v>
          </cell>
          <cell r="AH26" t="str">
            <v>-</v>
          </cell>
          <cell r="AI26" t="str">
            <v>-</v>
          </cell>
          <cell r="AJ26" t="str">
            <v>-</v>
          </cell>
        </row>
        <row r="27">
          <cell r="U27" t="str">
            <v>MBS</v>
          </cell>
          <cell r="X27">
            <v>403</v>
          </cell>
          <cell r="Y27" t="str">
            <v>Piłsudskiego - sala gimnastyczna</v>
          </cell>
          <cell r="Z27">
            <v>220.66</v>
          </cell>
          <cell r="AA27">
            <v>2023</v>
          </cell>
          <cell r="AB27">
            <v>38.479999999999997</v>
          </cell>
          <cell r="AC27">
            <v>19.239999999999998</v>
          </cell>
          <cell r="AD27">
            <v>36.07</v>
          </cell>
          <cell r="AE27" t="str">
            <v>-</v>
          </cell>
          <cell r="AF27">
            <v>64.349999999999994</v>
          </cell>
          <cell r="AG27">
            <v>62.52</v>
          </cell>
          <cell r="AH27" t="str">
            <v>-</v>
          </cell>
          <cell r="AI27" t="str">
            <v>-</v>
          </cell>
          <cell r="AJ27" t="str">
            <v>-</v>
          </cell>
        </row>
        <row r="28">
          <cell r="U28" t="str">
            <v>MBS</v>
          </cell>
          <cell r="X28">
            <v>405</v>
          </cell>
          <cell r="Y28" t="str">
            <v>Piłsudskiego - stadion lekkoatletyczny</v>
          </cell>
          <cell r="Z28">
            <v>513.98</v>
          </cell>
          <cell r="AA28">
            <v>2023</v>
          </cell>
          <cell r="AB28">
            <v>153.91999999999999</v>
          </cell>
          <cell r="AC28" t="str">
            <v>-</v>
          </cell>
          <cell r="AD28">
            <v>288.56</v>
          </cell>
          <cell r="AE28" t="str">
            <v>-</v>
          </cell>
          <cell r="AF28">
            <v>71.5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</row>
        <row r="29">
          <cell r="U29" t="str">
            <v>MWR</v>
          </cell>
          <cell r="X29">
            <v>139</v>
          </cell>
          <cell r="Y29" t="str">
            <v>CSR Łabędzia - wspólne</v>
          </cell>
          <cell r="Z29">
            <v>1093</v>
          </cell>
          <cell r="AA29">
            <v>2023</v>
          </cell>
          <cell r="AB29">
            <v>250.12</v>
          </cell>
          <cell r="AC29" t="str">
            <v>-</v>
          </cell>
          <cell r="AD29">
            <v>468.91</v>
          </cell>
          <cell r="AE29" t="str">
            <v>-</v>
          </cell>
          <cell r="AF29">
            <v>128.69999999999999</v>
          </cell>
          <cell r="AG29">
            <v>125.04</v>
          </cell>
          <cell r="AH29">
            <v>120.23</v>
          </cell>
          <cell r="AI29" t="str">
            <v>-</v>
          </cell>
          <cell r="AJ29" t="str">
            <v>-</v>
          </cell>
        </row>
        <row r="30">
          <cell r="U30" t="str">
            <v>MBS</v>
          </cell>
          <cell r="W30" t="str">
            <v>Maciej Wątróbka</v>
          </cell>
          <cell r="X30">
            <v>590</v>
          </cell>
          <cell r="Y30" t="str">
            <v>Arena Lublin - wspólne</v>
          </cell>
          <cell r="Z30">
            <v>1856.74</v>
          </cell>
          <cell r="AA30">
            <v>2023</v>
          </cell>
          <cell r="AB30">
            <v>731.12</v>
          </cell>
          <cell r="AC30">
            <v>192.4</v>
          </cell>
          <cell r="AD30" t="str">
            <v>-</v>
          </cell>
          <cell r="AE30">
            <v>115.44</v>
          </cell>
          <cell r="AF30">
            <v>514.79999999999995</v>
          </cell>
          <cell r="AG30">
            <v>62.52</v>
          </cell>
          <cell r="AH30">
            <v>240.46</v>
          </cell>
          <cell r="AI30" t="str">
            <v>-</v>
          </cell>
          <cell r="AJ30" t="str">
            <v>-</v>
          </cell>
        </row>
        <row r="32">
          <cell r="U32" t="str">
            <v>MHS</v>
          </cell>
          <cell r="X32">
            <v>101</v>
          </cell>
          <cell r="Y32" t="str">
            <v>Zygmuntowskie - hala im. Z. Niedzieli</v>
          </cell>
          <cell r="Z32">
            <v>381.27000000000004</v>
          </cell>
          <cell r="AA32">
            <v>2024</v>
          </cell>
          <cell r="AB32">
            <v>134.68</v>
          </cell>
          <cell r="AC32" t="str">
            <v>-</v>
          </cell>
          <cell r="AD32" t="str">
            <v>-</v>
          </cell>
          <cell r="AE32" t="str">
            <v>-</v>
          </cell>
          <cell r="AF32">
            <v>121.55</v>
          </cell>
          <cell r="AG32">
            <v>125.04</v>
          </cell>
          <cell r="AH32" t="str">
            <v>-</v>
          </cell>
          <cell r="AI32" t="str">
            <v>-</v>
          </cell>
          <cell r="AJ32" t="str">
            <v>-</v>
          </cell>
        </row>
        <row r="33">
          <cell r="U33" t="str">
            <v>MWR</v>
          </cell>
          <cell r="X33">
            <v>110</v>
          </cell>
          <cell r="Y33" t="str">
            <v>Zygmuntowskie - pływalnia ( H2O)</v>
          </cell>
          <cell r="Z33">
            <v>210.98</v>
          </cell>
          <cell r="AA33">
            <v>2024</v>
          </cell>
          <cell r="AB33">
            <v>76.959999999999994</v>
          </cell>
          <cell r="AC33" t="str">
            <v>-</v>
          </cell>
          <cell r="AD33" t="str">
            <v>-</v>
          </cell>
          <cell r="AE33" t="str">
            <v>-</v>
          </cell>
          <cell r="AF33">
            <v>71.5</v>
          </cell>
          <cell r="AG33">
            <v>62.52</v>
          </cell>
          <cell r="AH33" t="str">
            <v>-</v>
          </cell>
          <cell r="AI33" t="str">
            <v>-</v>
          </cell>
          <cell r="AJ33" t="str">
            <v>-</v>
          </cell>
        </row>
        <row r="34">
          <cell r="U34" t="str">
            <v>MHS</v>
          </cell>
          <cell r="X34">
            <v>104</v>
          </cell>
          <cell r="Y34" t="str">
            <v>Zygmuntowskie - biura - pod wynajem</v>
          </cell>
          <cell r="Z34">
            <v>215.92000000000002</v>
          </cell>
          <cell r="AA34">
            <v>2024</v>
          </cell>
          <cell r="AB34">
            <v>96.2</v>
          </cell>
          <cell r="AC34" t="str">
            <v>-</v>
          </cell>
          <cell r="AD34" t="str">
            <v>-</v>
          </cell>
          <cell r="AE34" t="str">
            <v>-</v>
          </cell>
          <cell r="AF34">
            <v>57.2</v>
          </cell>
          <cell r="AG34">
            <v>62.52</v>
          </cell>
          <cell r="AH34" t="str">
            <v>-</v>
          </cell>
          <cell r="AI34" t="str">
            <v>-</v>
          </cell>
          <cell r="AJ34" t="str">
            <v>-</v>
          </cell>
        </row>
        <row r="35">
          <cell r="U35" t="str">
            <v>MHS</v>
          </cell>
          <cell r="X35">
            <v>140</v>
          </cell>
          <cell r="Y35" t="str">
            <v>Icemania</v>
          </cell>
          <cell r="Z35">
            <v>528.34</v>
          </cell>
          <cell r="AA35">
            <v>2024</v>
          </cell>
          <cell r="AB35">
            <v>134.68</v>
          </cell>
          <cell r="AC35" t="str">
            <v>-</v>
          </cell>
          <cell r="AD35">
            <v>252.49</v>
          </cell>
          <cell r="AE35" t="str">
            <v>-</v>
          </cell>
          <cell r="AF35">
            <v>78.650000000000006</v>
          </cell>
          <cell r="AG35">
            <v>62.52</v>
          </cell>
          <cell r="AH35" t="str">
            <v>-</v>
          </cell>
          <cell r="AI35" t="str">
            <v>-</v>
          </cell>
          <cell r="AJ35" t="str">
            <v>-</v>
          </cell>
        </row>
        <row r="36">
          <cell r="U36" t="str">
            <v>MWR</v>
          </cell>
          <cell r="X36">
            <v>157</v>
          </cell>
          <cell r="Y36" t="str">
            <v>Aqua Lublin - wspólne</v>
          </cell>
          <cell r="Z36">
            <v>1401.73</v>
          </cell>
          <cell r="AA36">
            <v>2024</v>
          </cell>
          <cell r="AB36">
            <v>692.64</v>
          </cell>
          <cell r="AC36" t="str">
            <v>-</v>
          </cell>
          <cell r="AD36" t="str">
            <v>-</v>
          </cell>
          <cell r="AE36">
            <v>38.479999999999997</v>
          </cell>
          <cell r="AF36">
            <v>300.3</v>
          </cell>
          <cell r="AG36">
            <v>250.08</v>
          </cell>
          <cell r="AH36">
            <v>120.23</v>
          </cell>
          <cell r="AI36" t="str">
            <v>-</v>
          </cell>
          <cell r="AJ36" t="str">
            <v>-</v>
          </cell>
        </row>
        <row r="37">
          <cell r="U37" t="str">
            <v>MHS</v>
          </cell>
          <cell r="X37">
            <v>141</v>
          </cell>
          <cell r="Y37" t="str">
            <v>Miasteczko Ruchu Drogowego</v>
          </cell>
          <cell r="Z37">
            <v>33.54</v>
          </cell>
          <cell r="AA37">
            <v>2024</v>
          </cell>
          <cell r="AB37">
            <v>19.239999999999998</v>
          </cell>
          <cell r="AC37" t="str">
            <v>-</v>
          </cell>
          <cell r="AD37" t="str">
            <v>-</v>
          </cell>
          <cell r="AE37" t="str">
            <v>-</v>
          </cell>
          <cell r="AF37">
            <v>14.3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</row>
        <row r="38">
          <cell r="U38" t="str">
            <v>MHS</v>
          </cell>
          <cell r="X38">
            <v>201</v>
          </cell>
          <cell r="Y38" t="str">
            <v xml:space="preserve">Globus - hala </v>
          </cell>
          <cell r="Z38">
            <v>3079.79</v>
          </cell>
          <cell r="AA38">
            <v>2024</v>
          </cell>
          <cell r="AB38">
            <v>442.52</v>
          </cell>
          <cell r="AC38">
            <v>19.239999999999998</v>
          </cell>
          <cell r="AD38" t="str">
            <v>-</v>
          </cell>
          <cell r="AE38">
            <v>38.479999999999997</v>
          </cell>
          <cell r="AF38">
            <v>343.2</v>
          </cell>
          <cell r="AG38">
            <v>312.60000000000002</v>
          </cell>
          <cell r="AH38">
            <v>120.23</v>
          </cell>
          <cell r="AI38">
            <v>1803.52</v>
          </cell>
          <cell r="AJ38" t="str">
            <v>-</v>
          </cell>
        </row>
        <row r="39">
          <cell r="U39" t="str">
            <v>MHS</v>
          </cell>
          <cell r="X39">
            <v>290</v>
          </cell>
          <cell r="Y39" t="str">
            <v>Globus - wspólne</v>
          </cell>
          <cell r="Z39">
            <v>72.02</v>
          </cell>
          <cell r="AA39">
            <v>2024</v>
          </cell>
          <cell r="AB39">
            <v>19.239999999999998</v>
          </cell>
          <cell r="AC39">
            <v>38.479999999999997</v>
          </cell>
          <cell r="AD39" t="str">
            <v>-</v>
          </cell>
          <cell r="AE39" t="str">
            <v>-</v>
          </cell>
          <cell r="AF39">
            <v>14.3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</row>
        <row r="40">
          <cell r="U40" t="str">
            <v>BER</v>
          </cell>
          <cell r="X40">
            <v>910</v>
          </cell>
          <cell r="Y40" t="str">
            <v>Berlin</v>
          </cell>
          <cell r="Z40">
            <v>196.68</v>
          </cell>
          <cell r="AA40">
            <v>2024</v>
          </cell>
          <cell r="AB40">
            <v>76.959999999999994</v>
          </cell>
          <cell r="AC40" t="str">
            <v>-</v>
          </cell>
          <cell r="AD40" t="str">
            <v>-</v>
          </cell>
          <cell r="AE40" t="str">
            <v>-</v>
          </cell>
          <cell r="AF40">
            <v>57.2</v>
          </cell>
          <cell r="AG40">
            <v>62.52</v>
          </cell>
          <cell r="AH40" t="str">
            <v>-</v>
          </cell>
          <cell r="AI40" t="str">
            <v>-</v>
          </cell>
          <cell r="AJ40" t="str">
            <v>-</v>
          </cell>
        </row>
        <row r="41">
          <cell r="U41" t="str">
            <v>MWR</v>
          </cell>
          <cell r="X41">
            <v>301</v>
          </cell>
          <cell r="Y41" t="str">
            <v>Zalew - budynki</v>
          </cell>
          <cell r="Z41">
            <v>165.35</v>
          </cell>
          <cell r="AA41">
            <v>2024</v>
          </cell>
          <cell r="AB41" t="str">
            <v>-</v>
          </cell>
          <cell r="AC41">
            <v>38.479999999999997</v>
          </cell>
          <cell r="AD41" t="str">
            <v>-</v>
          </cell>
          <cell r="AE41" t="str">
            <v>-</v>
          </cell>
          <cell r="AF41">
            <v>64.349999999999994</v>
          </cell>
          <cell r="AG41">
            <v>62.52</v>
          </cell>
          <cell r="AH41" t="str">
            <v>-</v>
          </cell>
          <cell r="AI41" t="str">
            <v>-</v>
          </cell>
          <cell r="AJ41" t="str">
            <v>-</v>
          </cell>
        </row>
        <row r="42">
          <cell r="U42" t="str">
            <v>MWR</v>
          </cell>
          <cell r="X42">
            <v>320</v>
          </cell>
          <cell r="Y42" t="str">
            <v>SW - baseny,teren eventowy</v>
          </cell>
          <cell r="Z42">
            <v>112.57</v>
          </cell>
          <cell r="AA42">
            <v>2024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>
            <v>50.05</v>
          </cell>
          <cell r="AG42">
            <v>62.52</v>
          </cell>
          <cell r="AH42" t="str">
            <v>-</v>
          </cell>
          <cell r="AI42" t="str">
            <v>-</v>
          </cell>
          <cell r="AJ42" t="str">
            <v>-</v>
          </cell>
        </row>
        <row r="43">
          <cell r="X43">
            <v>321</v>
          </cell>
          <cell r="Y43" t="str">
            <v>SW - wypożyczalnia</v>
          </cell>
          <cell r="Z43">
            <v>7.15</v>
          </cell>
          <cell r="AA43">
            <v>2024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>-</v>
          </cell>
          <cell r="AF43">
            <v>7.15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</row>
        <row r="44">
          <cell r="U44" t="str">
            <v>MBS</v>
          </cell>
          <cell r="X44">
            <v>410</v>
          </cell>
          <cell r="Y44" t="str">
            <v xml:space="preserve">Kresowa - stadion </v>
          </cell>
          <cell r="Z44">
            <v>228.25</v>
          </cell>
          <cell r="AA44">
            <v>2024</v>
          </cell>
          <cell r="AB44" t="str">
            <v>-</v>
          </cell>
          <cell r="AC44">
            <v>19.239999999999998</v>
          </cell>
          <cell r="AD44" t="str">
            <v>-</v>
          </cell>
          <cell r="AE44" t="str">
            <v>-</v>
          </cell>
          <cell r="AF44">
            <v>21.45</v>
          </cell>
          <cell r="AG44">
            <v>187.56</v>
          </cell>
          <cell r="AH44" t="str">
            <v>-</v>
          </cell>
          <cell r="AI44" t="str">
            <v>-</v>
          </cell>
          <cell r="AJ44" t="str">
            <v>-</v>
          </cell>
        </row>
        <row r="45">
          <cell r="U45" t="str">
            <v>MHS</v>
          </cell>
          <cell r="X45">
            <v>421</v>
          </cell>
          <cell r="Y45" t="str">
            <v>Lublinianka - biura</v>
          </cell>
          <cell r="Z45">
            <v>259.33999999999997</v>
          </cell>
          <cell r="AA45">
            <v>2024</v>
          </cell>
          <cell r="AB45">
            <v>153.91999999999999</v>
          </cell>
          <cell r="AC45" t="str">
            <v>-</v>
          </cell>
          <cell r="AD45" t="str">
            <v>-</v>
          </cell>
          <cell r="AE45" t="str">
            <v>-</v>
          </cell>
          <cell r="AF45">
            <v>42.9</v>
          </cell>
          <cell r="AG45">
            <v>62.52</v>
          </cell>
          <cell r="AH45" t="str">
            <v>-</v>
          </cell>
          <cell r="AI45" t="str">
            <v>-</v>
          </cell>
          <cell r="AJ45" t="str">
            <v>-</v>
          </cell>
        </row>
        <row r="46">
          <cell r="U46" t="str">
            <v>MBS</v>
          </cell>
          <cell r="X46">
            <v>401</v>
          </cell>
          <cell r="Y46" t="str">
            <v>Zygmuntowskie Stadion i Biurowiec</v>
          </cell>
          <cell r="Z46">
            <v>1198.83</v>
          </cell>
          <cell r="AA46">
            <v>2024</v>
          </cell>
          <cell r="AB46" t="str">
            <v>-</v>
          </cell>
          <cell r="AC46">
            <v>76.959999999999994</v>
          </cell>
          <cell r="AD46" t="str">
            <v>-</v>
          </cell>
          <cell r="AE46" t="str">
            <v>-</v>
          </cell>
          <cell r="AF46">
            <v>121.55</v>
          </cell>
          <cell r="AG46">
            <v>1000.32</v>
          </cell>
          <cell r="AH46" t="str">
            <v>-</v>
          </cell>
          <cell r="AI46" t="str">
            <v>-</v>
          </cell>
          <cell r="AJ46" t="str">
            <v>-</v>
          </cell>
        </row>
        <row r="47">
          <cell r="U47" t="str">
            <v>MBS</v>
          </cell>
          <cell r="X47">
            <v>403</v>
          </cell>
          <cell r="Y47" t="str">
            <v>Piłsudskiego - sala gimnastyczna</v>
          </cell>
          <cell r="Z47">
            <v>694.37</v>
          </cell>
          <cell r="AA47">
            <v>2024</v>
          </cell>
          <cell r="AB47">
            <v>38.479999999999997</v>
          </cell>
          <cell r="AC47">
            <v>19.239999999999998</v>
          </cell>
          <cell r="AD47">
            <v>72.14</v>
          </cell>
          <cell r="AE47" t="str">
            <v>-</v>
          </cell>
          <cell r="AF47">
            <v>64.349999999999994</v>
          </cell>
          <cell r="AG47">
            <v>500.16</v>
          </cell>
          <cell r="AH47" t="str">
            <v>-</v>
          </cell>
          <cell r="AI47" t="str">
            <v>-</v>
          </cell>
          <cell r="AJ47" t="str">
            <v>-</v>
          </cell>
        </row>
        <row r="48">
          <cell r="U48" t="str">
            <v>MBS</v>
          </cell>
          <cell r="X48">
            <v>405</v>
          </cell>
          <cell r="Y48" t="str">
            <v>Piłsudskiego - stadion lekkoatletyczny</v>
          </cell>
          <cell r="Z48">
            <v>287.94</v>
          </cell>
          <cell r="AA48">
            <v>2024</v>
          </cell>
          <cell r="AB48">
            <v>153.91999999999999</v>
          </cell>
          <cell r="AC48" t="str">
            <v>-</v>
          </cell>
          <cell r="AD48" t="str">
            <v>-</v>
          </cell>
          <cell r="AE48" t="str">
            <v>-</v>
          </cell>
          <cell r="AF48">
            <v>71.5</v>
          </cell>
          <cell r="AG48">
            <v>62.52</v>
          </cell>
          <cell r="AH48" t="str">
            <v>-</v>
          </cell>
          <cell r="AI48" t="str">
            <v>-</v>
          </cell>
          <cell r="AJ48" t="str">
            <v>-</v>
          </cell>
        </row>
        <row r="49">
          <cell r="U49" t="str">
            <v>MWR</v>
          </cell>
          <cell r="X49">
            <v>139</v>
          </cell>
          <cell r="Y49" t="str">
            <v>CSR Łabędzia - wspólne</v>
          </cell>
          <cell r="Z49">
            <v>624.09</v>
          </cell>
          <cell r="AA49">
            <v>2024</v>
          </cell>
          <cell r="AB49">
            <v>250.12</v>
          </cell>
          <cell r="AC49" t="str">
            <v>-</v>
          </cell>
          <cell r="AD49" t="str">
            <v>-</v>
          </cell>
          <cell r="AE49" t="str">
            <v>-</v>
          </cell>
          <cell r="AF49">
            <v>128.69999999999999</v>
          </cell>
          <cell r="AG49">
            <v>125.04</v>
          </cell>
          <cell r="AH49">
            <v>120.23</v>
          </cell>
          <cell r="AI49" t="str">
            <v>-</v>
          </cell>
          <cell r="AJ49" t="str">
            <v>-</v>
          </cell>
        </row>
        <row r="50">
          <cell r="U50" t="str">
            <v>MBS</v>
          </cell>
          <cell r="X50">
            <v>590</v>
          </cell>
          <cell r="Y50" t="str">
            <v>Arena Lublin - wspólne</v>
          </cell>
          <cell r="Z50">
            <v>6901.6600000000008</v>
          </cell>
          <cell r="AA50">
            <v>2024</v>
          </cell>
          <cell r="AB50">
            <v>731.12</v>
          </cell>
          <cell r="AC50">
            <v>192.4</v>
          </cell>
          <cell r="AD50">
            <v>1731.36</v>
          </cell>
          <cell r="AE50">
            <v>115.44</v>
          </cell>
          <cell r="AF50">
            <v>514.79999999999995</v>
          </cell>
          <cell r="AG50">
            <v>3376.0800000000004</v>
          </cell>
          <cell r="AH50">
            <v>240.46</v>
          </cell>
          <cell r="AI50" t="str">
            <v>-</v>
          </cell>
          <cell r="AJ50" t="str">
            <v>-</v>
          </cell>
        </row>
      </sheetData>
      <sheetData sheetId="1">
        <row r="17">
          <cell r="E17">
            <v>27250.6</v>
          </cell>
        </row>
      </sheetData>
      <sheetData sheetId="2">
        <row r="7">
          <cell r="C7" t="str">
            <v xml:space="preserve"> MBS</v>
          </cell>
        </row>
        <row r="12">
          <cell r="A12">
            <v>101</v>
          </cell>
          <cell r="J12">
            <v>0</v>
          </cell>
        </row>
        <row r="13">
          <cell r="A13">
            <v>104</v>
          </cell>
          <cell r="J13">
            <v>0</v>
          </cell>
        </row>
        <row r="14">
          <cell r="A14">
            <v>110</v>
          </cell>
          <cell r="J14">
            <v>0</v>
          </cell>
        </row>
        <row r="15">
          <cell r="A15">
            <v>139</v>
          </cell>
          <cell r="J15">
            <v>0</v>
          </cell>
        </row>
        <row r="16">
          <cell r="A16">
            <v>140</v>
          </cell>
          <cell r="J16">
            <v>0</v>
          </cell>
        </row>
        <row r="17">
          <cell r="A17">
            <v>141</v>
          </cell>
          <cell r="J17">
            <v>0</v>
          </cell>
        </row>
        <row r="18">
          <cell r="A18">
            <v>157</v>
          </cell>
          <cell r="J18">
            <v>0</v>
          </cell>
        </row>
        <row r="19">
          <cell r="A19">
            <v>201</v>
          </cell>
          <cell r="J19">
            <v>0</v>
          </cell>
        </row>
        <row r="20">
          <cell r="A20">
            <v>290</v>
          </cell>
          <cell r="J20">
            <v>0</v>
          </cell>
        </row>
        <row r="21">
          <cell r="A21">
            <v>301</v>
          </cell>
          <cell r="J21">
            <v>0</v>
          </cell>
        </row>
        <row r="22">
          <cell r="A22">
            <v>320</v>
          </cell>
          <cell r="J22">
            <v>0</v>
          </cell>
        </row>
        <row r="23">
          <cell r="A23">
            <v>321</v>
          </cell>
        </row>
        <row r="24">
          <cell r="A24">
            <v>401</v>
          </cell>
          <cell r="J24">
            <v>0</v>
          </cell>
        </row>
        <row r="25">
          <cell r="A25">
            <v>403</v>
          </cell>
          <cell r="J25">
            <v>0</v>
          </cell>
        </row>
        <row r="26">
          <cell r="A26">
            <v>405</v>
          </cell>
          <cell r="J26">
            <v>0</v>
          </cell>
        </row>
        <row r="27">
          <cell r="A27">
            <v>410</v>
          </cell>
          <cell r="J27">
            <v>0</v>
          </cell>
        </row>
        <row r="28">
          <cell r="A28">
            <v>421</v>
          </cell>
          <cell r="J28">
            <v>0</v>
          </cell>
        </row>
        <row r="29">
          <cell r="A29">
            <v>590</v>
          </cell>
          <cell r="J29">
            <v>0</v>
          </cell>
        </row>
        <row r="30">
          <cell r="A30">
            <v>910</v>
          </cell>
          <cell r="J30">
            <v>0</v>
          </cell>
        </row>
        <row r="32">
          <cell r="A32">
            <v>101</v>
          </cell>
          <cell r="J32">
            <v>0</v>
          </cell>
        </row>
        <row r="33">
          <cell r="A33">
            <v>104</v>
          </cell>
          <cell r="J33">
            <v>0</v>
          </cell>
        </row>
        <row r="34">
          <cell r="A34">
            <v>110</v>
          </cell>
          <cell r="J34">
            <v>0</v>
          </cell>
        </row>
        <row r="35">
          <cell r="A35">
            <v>139</v>
          </cell>
          <cell r="J35">
            <v>0</v>
          </cell>
        </row>
        <row r="36">
          <cell r="A36">
            <v>140</v>
          </cell>
          <cell r="J36">
            <v>0</v>
          </cell>
        </row>
        <row r="37">
          <cell r="A37">
            <v>141</v>
          </cell>
          <cell r="J37">
            <v>0</v>
          </cell>
        </row>
        <row r="38">
          <cell r="A38">
            <v>157</v>
          </cell>
          <cell r="J38">
            <v>0</v>
          </cell>
        </row>
        <row r="39">
          <cell r="A39">
            <v>201</v>
          </cell>
          <cell r="J39">
            <v>0</v>
          </cell>
        </row>
        <row r="40">
          <cell r="A40">
            <v>290</v>
          </cell>
          <cell r="J40">
            <v>0</v>
          </cell>
        </row>
        <row r="41">
          <cell r="A41">
            <v>301</v>
          </cell>
          <cell r="J41">
            <v>0</v>
          </cell>
        </row>
        <row r="42">
          <cell r="A42">
            <v>320</v>
          </cell>
          <cell r="J42">
            <v>0</v>
          </cell>
        </row>
        <row r="43">
          <cell r="A43">
            <v>321</v>
          </cell>
        </row>
        <row r="44">
          <cell r="A44">
            <v>401</v>
          </cell>
          <cell r="J44">
            <v>0</v>
          </cell>
        </row>
        <row r="45">
          <cell r="A45">
            <v>403</v>
          </cell>
          <cell r="J45">
            <v>0</v>
          </cell>
        </row>
        <row r="46">
          <cell r="A46">
            <v>405</v>
          </cell>
          <cell r="J46">
            <v>0</v>
          </cell>
        </row>
        <row r="47">
          <cell r="A47">
            <v>410</v>
          </cell>
          <cell r="J47">
            <v>0</v>
          </cell>
        </row>
        <row r="48">
          <cell r="A48">
            <v>421</v>
          </cell>
          <cell r="J48">
            <v>0</v>
          </cell>
        </row>
        <row r="49">
          <cell r="A49">
            <v>590</v>
          </cell>
          <cell r="J49">
            <v>0</v>
          </cell>
        </row>
        <row r="50">
          <cell r="A50">
            <v>910</v>
          </cell>
          <cell r="J50">
            <v>0</v>
          </cell>
        </row>
      </sheetData>
      <sheetData sheetId="3">
        <row r="3">
          <cell r="A3">
            <v>101</v>
          </cell>
          <cell r="B3" t="str">
            <v>Zygmuntowskie - hala im. Z. Niedzieli</v>
          </cell>
          <cell r="C3" t="str">
            <v>MHS</v>
          </cell>
          <cell r="D3" t="str">
            <v>Hale Widowiskowo-Sportowe</v>
          </cell>
          <cell r="E3">
            <v>0</v>
          </cell>
          <cell r="F3" t="str">
            <v>Izabela Czernicka-Białowąs</v>
          </cell>
        </row>
        <row r="4">
          <cell r="A4">
            <v>102</v>
          </cell>
          <cell r="B4" t="str">
            <v>Zygmuntowskie - sala gimnastyczna</v>
          </cell>
          <cell r="C4" t="str">
            <v>MHS</v>
          </cell>
          <cell r="D4" t="str">
            <v>Hale Widowiskowo-Sportowe</v>
          </cell>
          <cell r="E4">
            <v>0</v>
          </cell>
          <cell r="F4" t="str">
            <v>Izabela Czernicka-Białowąs</v>
          </cell>
        </row>
        <row r="5">
          <cell r="A5">
            <v>104</v>
          </cell>
          <cell r="B5" t="str">
            <v>Zygmuntowskie - biura - pod wynajem</v>
          </cell>
          <cell r="C5" t="str">
            <v>MHS</v>
          </cell>
          <cell r="D5" t="str">
            <v>Hale Widowiskowo-Sportowe</v>
          </cell>
          <cell r="E5">
            <v>0</v>
          </cell>
          <cell r="F5" t="str">
            <v>Izabela Czernicka-Białowąs</v>
          </cell>
        </row>
        <row r="6">
          <cell r="A6">
            <v>110</v>
          </cell>
          <cell r="B6" t="str">
            <v>Zygmuntowskie - pływalnia ( H2O)</v>
          </cell>
          <cell r="C6" t="str">
            <v>MWR</v>
          </cell>
          <cell r="D6" t="str">
            <v>Obiekty Basenowe</v>
          </cell>
          <cell r="E6">
            <v>0</v>
          </cell>
          <cell r="F6" t="str">
            <v>Jarosław Kamiński</v>
          </cell>
        </row>
        <row r="7">
          <cell r="A7">
            <v>111</v>
          </cell>
          <cell r="B7" t="str">
            <v>Zygmuntowskie - parking</v>
          </cell>
          <cell r="C7" t="str">
            <v>MWR</v>
          </cell>
          <cell r="D7" t="str">
            <v>Obiekty Wodno-Rekreacyjne</v>
          </cell>
          <cell r="E7" t="str">
            <v>utworzona strefa płatnego parkowania</v>
          </cell>
          <cell r="F7" t="str">
            <v>Jarosław Kamiński</v>
          </cell>
        </row>
        <row r="8">
          <cell r="A8">
            <v>120</v>
          </cell>
          <cell r="B8" t="str">
            <v>Zygmuntowskie - POL-SART - korty tenisowe</v>
          </cell>
          <cell r="C8" t="str">
            <v>MHS</v>
          </cell>
          <cell r="D8" t="str">
            <v>Hale Widowiskowo-Sportowe</v>
          </cell>
          <cell r="E8">
            <v>0</v>
          </cell>
          <cell r="F8" t="str">
            <v>Izabela Czernicka-Białowąs</v>
          </cell>
        </row>
        <row r="9">
          <cell r="A9">
            <v>130</v>
          </cell>
          <cell r="B9" t="str">
            <v>CSR Łabędzia - baseny</v>
          </cell>
          <cell r="C9" t="str">
            <v>MWR</v>
          </cell>
          <cell r="D9" t="str">
            <v>Obiekty Wodno-Rekreacyjne</v>
          </cell>
          <cell r="E9" t="str">
            <v>duża i mała niecka</v>
          </cell>
          <cell r="F9" t="str">
            <v>Jarosław Kamiński</v>
          </cell>
        </row>
        <row r="10">
          <cell r="A10">
            <v>132</v>
          </cell>
          <cell r="B10" t="str">
            <v>CSR Łabędzia - sala gimnastyczna</v>
          </cell>
          <cell r="C10" t="str">
            <v>MWR</v>
          </cell>
          <cell r="D10" t="str">
            <v>Obiekty Wodno-Rekreacyjne</v>
          </cell>
          <cell r="E10">
            <v>0</v>
          </cell>
          <cell r="F10" t="str">
            <v>Jarosław Kamiński</v>
          </cell>
        </row>
        <row r="11">
          <cell r="A11">
            <v>133</v>
          </cell>
          <cell r="B11" t="str">
            <v>CSR Łabędzia - centrum rehabilitacyjne</v>
          </cell>
          <cell r="C11" t="str">
            <v>MWR</v>
          </cell>
          <cell r="D11" t="str">
            <v>Obiekty Wodno-Rekreacyjne</v>
          </cell>
          <cell r="E11">
            <v>0</v>
          </cell>
          <cell r="F11" t="str">
            <v>Jarosław Kamiński</v>
          </cell>
        </row>
        <row r="12">
          <cell r="A12">
            <v>139</v>
          </cell>
          <cell r="B12" t="str">
            <v>CSR Łabędzia - wspólne</v>
          </cell>
          <cell r="C12" t="str">
            <v>MWR</v>
          </cell>
          <cell r="D12" t="str">
            <v>Obiekty Wodno-Rekreacyjne</v>
          </cell>
          <cell r="E12" t="str">
            <v>wspólne koszty dla CSR Łabędzia</v>
          </cell>
          <cell r="F12" t="str">
            <v>Jarosław Kamiński</v>
          </cell>
        </row>
        <row r="13">
          <cell r="A13">
            <v>140</v>
          </cell>
          <cell r="B13" t="str">
            <v>Icemania</v>
          </cell>
          <cell r="C13" t="str">
            <v>MHS</v>
          </cell>
          <cell r="D13" t="str">
            <v>Hale Widowiskowo-Sportowe</v>
          </cell>
          <cell r="E13">
            <v>0</v>
          </cell>
          <cell r="F13" t="str">
            <v>Izabela Czernicka-Białowąs</v>
          </cell>
        </row>
        <row r="14">
          <cell r="A14">
            <v>141</v>
          </cell>
          <cell r="B14" t="str">
            <v>Miasteczko Ruchu Drogowego</v>
          </cell>
          <cell r="C14" t="str">
            <v>MHS</v>
          </cell>
          <cell r="D14" t="str">
            <v>Hale Widowiskowo-Sportowe</v>
          </cell>
          <cell r="E14">
            <v>0</v>
          </cell>
          <cell r="F14" t="str">
            <v>Izabela Czernicka-Białowąs</v>
          </cell>
        </row>
        <row r="15">
          <cell r="A15">
            <v>142</v>
          </cell>
          <cell r="B15" t="str">
            <v>Rollmania</v>
          </cell>
          <cell r="C15" t="str">
            <v>MHS</v>
          </cell>
          <cell r="D15" t="str">
            <v>Hale Widowiskowo-Sportowe</v>
          </cell>
          <cell r="E15">
            <v>0</v>
          </cell>
          <cell r="F15" t="str">
            <v>Izabela Czernicka-Białowąs</v>
          </cell>
        </row>
        <row r="16">
          <cell r="A16">
            <v>150</v>
          </cell>
          <cell r="B16" t="str">
            <v>Aqua Lublin - niecka olimpijska</v>
          </cell>
          <cell r="C16" t="str">
            <v>MWR</v>
          </cell>
          <cell r="D16" t="str">
            <v>Obiekty Wodno-Rekreacyjne</v>
          </cell>
          <cell r="E16">
            <v>0</v>
          </cell>
          <cell r="F16" t="str">
            <v>Jarosław Kamiński</v>
          </cell>
        </row>
        <row r="17">
          <cell r="A17">
            <v>151</v>
          </cell>
          <cell r="B17" t="str">
            <v>Aqua Lublin - strefa rekreacji</v>
          </cell>
          <cell r="C17" t="str">
            <v>MWR</v>
          </cell>
          <cell r="D17" t="str">
            <v>Obiekty Wodno-Rekreacyjne</v>
          </cell>
          <cell r="E17">
            <v>0</v>
          </cell>
          <cell r="F17" t="str">
            <v>Jarosław Kamiński</v>
          </cell>
        </row>
        <row r="18">
          <cell r="A18">
            <v>152</v>
          </cell>
          <cell r="B18" t="str">
            <v>Aqua Lublin - gabinet masażu</v>
          </cell>
          <cell r="C18" t="str">
            <v>MWR</v>
          </cell>
          <cell r="D18" t="str">
            <v>Obiekty Wodno-Rekreacyjne</v>
          </cell>
          <cell r="E18" t="str">
            <v>zmiana nazwy wcześniej wellness</v>
          </cell>
          <cell r="F18" t="str">
            <v>Jarosław Kamiński</v>
          </cell>
        </row>
        <row r="19">
          <cell r="A19">
            <v>153</v>
          </cell>
          <cell r="B19" t="str">
            <v>Aqua Lublin - biura - administracja obiektu</v>
          </cell>
          <cell r="C19" t="str">
            <v>MWR</v>
          </cell>
          <cell r="D19" t="str">
            <v>Obiekty Wodno-Rekreacyjne</v>
          </cell>
          <cell r="E19">
            <v>0</v>
          </cell>
          <cell r="F19" t="str">
            <v>Jarosław Kamiński</v>
          </cell>
        </row>
        <row r="20">
          <cell r="A20">
            <v>154</v>
          </cell>
          <cell r="B20" t="str">
            <v>Aqua Lublin - zespół saunowy</v>
          </cell>
          <cell r="C20" t="str">
            <v>MWR</v>
          </cell>
          <cell r="D20" t="str">
            <v>Obiekty Wodno-Rekreacyjne</v>
          </cell>
          <cell r="E20">
            <v>0</v>
          </cell>
          <cell r="F20" t="str">
            <v>Jarosław Kamiński</v>
          </cell>
        </row>
        <row r="21">
          <cell r="A21">
            <v>155</v>
          </cell>
          <cell r="B21" t="str">
            <v>Aqua Lublin - zespół fitness</v>
          </cell>
          <cell r="C21" t="str">
            <v>MWR</v>
          </cell>
          <cell r="D21" t="str">
            <v>Obiekty Wodno-Rekreacyjne</v>
          </cell>
          <cell r="E21">
            <v>0</v>
          </cell>
          <cell r="F21" t="str">
            <v>Jarosław Kamiński</v>
          </cell>
        </row>
        <row r="22">
          <cell r="A22">
            <v>156</v>
          </cell>
          <cell r="B22" t="str">
            <v>Aqua Lublin - powierzchnie pod wynajem</v>
          </cell>
          <cell r="C22" t="str">
            <v>MWR</v>
          </cell>
          <cell r="D22" t="str">
            <v>Obiekty Wodno-Rekreacyjne</v>
          </cell>
          <cell r="E22">
            <v>0</v>
          </cell>
          <cell r="F22" t="str">
            <v>Jarosław Kamiński</v>
          </cell>
        </row>
        <row r="23">
          <cell r="A23">
            <v>157</v>
          </cell>
          <cell r="B23" t="str">
            <v>Aqua Lublin - wspólne</v>
          </cell>
          <cell r="C23" t="str">
            <v>MWR</v>
          </cell>
          <cell r="D23" t="str">
            <v>Obiekty Wodno-Rekreacyjne</v>
          </cell>
          <cell r="E23" t="str">
            <v>wspólne koszty dla Aqua Lublin</v>
          </cell>
          <cell r="F23" t="str">
            <v>Jarosław Kamiński</v>
          </cell>
        </row>
        <row r="24">
          <cell r="A24">
            <v>180</v>
          </cell>
          <cell r="B24" t="str">
            <v>Icemania - punkt gastronomiczny -  dzierżawa</v>
          </cell>
          <cell r="C24" t="str">
            <v>MHS</v>
          </cell>
          <cell r="D24" t="str">
            <v>Hale Widowiskowo-Sportowe</v>
          </cell>
          <cell r="E24">
            <v>0</v>
          </cell>
          <cell r="F24" t="str">
            <v>Izabela Czernicka-Białowąs</v>
          </cell>
        </row>
        <row r="25">
          <cell r="A25">
            <v>181</v>
          </cell>
          <cell r="B25" t="str">
            <v>Aqua Lublin - punkt gastronomiczny - dzierżawa</v>
          </cell>
          <cell r="C25" t="str">
            <v>MWR</v>
          </cell>
          <cell r="D25" t="str">
            <v>Obiekty Wodno-Rekreacyjne</v>
          </cell>
          <cell r="E25">
            <v>0</v>
          </cell>
          <cell r="F25" t="str">
            <v>Jarosław Kamiński</v>
          </cell>
        </row>
        <row r="26">
          <cell r="A26">
            <v>190</v>
          </cell>
          <cell r="B26" t="str">
            <v>Zygmuntowskie - wspólne</v>
          </cell>
          <cell r="C26" t="str">
            <v>MHS</v>
          </cell>
          <cell r="D26" t="str">
            <v>Hale Widowiskowo-Sportowe</v>
          </cell>
          <cell r="E26" t="str">
            <v>wspólne koszty dla Grupy Zygmuntowskie, nie dotyczy H2O</v>
          </cell>
          <cell r="F26" t="str">
            <v>Izabela Czernicka-Białowąs</v>
          </cell>
        </row>
        <row r="27">
          <cell r="A27">
            <v>201</v>
          </cell>
          <cell r="B27" t="str">
            <v xml:space="preserve">Globus - hala </v>
          </cell>
          <cell r="C27" t="str">
            <v>MHS</v>
          </cell>
          <cell r="D27" t="str">
            <v>Hale Widowiskowo-Sportowe</v>
          </cell>
          <cell r="E27">
            <v>0</v>
          </cell>
          <cell r="F27" t="str">
            <v>Tomasz Drozd</v>
          </cell>
        </row>
        <row r="28">
          <cell r="A28">
            <v>202</v>
          </cell>
          <cell r="B28" t="str">
            <v>Globus - sala sportów walki</v>
          </cell>
          <cell r="C28" t="str">
            <v>MHS</v>
          </cell>
          <cell r="D28" t="str">
            <v>Hale Widowiskowo-Sportowe</v>
          </cell>
          <cell r="E28" t="str">
            <v>stary budynek przy Kazimierza Wielkiego</v>
          </cell>
          <cell r="F28" t="str">
            <v>Tomasz Drozd</v>
          </cell>
        </row>
        <row r="29">
          <cell r="A29">
            <v>203</v>
          </cell>
          <cell r="B29" t="str">
            <v>Globus - sala konferencyjna</v>
          </cell>
          <cell r="C29" t="str">
            <v>MHS</v>
          </cell>
          <cell r="D29" t="str">
            <v>Hale Widowiskowo-Sportowe</v>
          </cell>
          <cell r="E29">
            <v>0</v>
          </cell>
          <cell r="F29" t="str">
            <v>Tomasz Drozd</v>
          </cell>
        </row>
        <row r="30">
          <cell r="A30">
            <v>204</v>
          </cell>
          <cell r="B30" t="str">
            <v>Globus - biura pod wynajem</v>
          </cell>
          <cell r="C30" t="str">
            <v>MHS</v>
          </cell>
          <cell r="D30" t="str">
            <v>Hale Widowiskowo-Sportowe</v>
          </cell>
          <cell r="E30">
            <v>0</v>
          </cell>
          <cell r="F30" t="str">
            <v>Tomasz Drozd</v>
          </cell>
        </row>
        <row r="31">
          <cell r="A31">
            <v>210</v>
          </cell>
          <cell r="B31" t="str">
            <v>Globus - parking</v>
          </cell>
          <cell r="C31" t="str">
            <v>MHS</v>
          </cell>
          <cell r="D31" t="str">
            <v>Hale Widowiskowo-Sportowe</v>
          </cell>
          <cell r="E31">
            <v>0</v>
          </cell>
          <cell r="F31" t="str">
            <v>Tomasz Drozd</v>
          </cell>
        </row>
        <row r="32">
          <cell r="A32">
            <v>211</v>
          </cell>
          <cell r="B32" t="str">
            <v>Globus - karczma/parking Zana</v>
          </cell>
          <cell r="C32" t="str">
            <v>MHS</v>
          </cell>
          <cell r="D32" t="str">
            <v>Hale Widowiskowo-Sportowe</v>
          </cell>
          <cell r="E32">
            <v>0</v>
          </cell>
          <cell r="F32" t="str">
            <v>Tomasz Drozd</v>
          </cell>
        </row>
        <row r="33">
          <cell r="A33">
            <v>220</v>
          </cell>
          <cell r="B33" t="str">
            <v xml:space="preserve">Globus - apteka </v>
          </cell>
          <cell r="C33" t="str">
            <v>MHS</v>
          </cell>
          <cell r="D33" t="str">
            <v>Hale Widowiskowo-Sportowe</v>
          </cell>
          <cell r="E33">
            <v>0</v>
          </cell>
          <cell r="F33" t="str">
            <v>Tomasz Drozd</v>
          </cell>
        </row>
        <row r="34">
          <cell r="A34">
            <v>221</v>
          </cell>
          <cell r="B34" t="str">
            <v xml:space="preserve">Globus - targowisko </v>
          </cell>
          <cell r="C34" t="str">
            <v>MHS</v>
          </cell>
          <cell r="D34" t="str">
            <v>Hale Widowiskowo-Sportowe</v>
          </cell>
          <cell r="E34">
            <v>0</v>
          </cell>
          <cell r="F34" t="str">
            <v>Tomasz Drozd</v>
          </cell>
        </row>
        <row r="35">
          <cell r="A35">
            <v>230</v>
          </cell>
          <cell r="B35" t="str">
            <v>Globus - stok</v>
          </cell>
          <cell r="C35" t="str">
            <v>MHS</v>
          </cell>
          <cell r="D35" t="str">
            <v>Hale Widowiskowo-Sportowe</v>
          </cell>
          <cell r="E35">
            <v>0</v>
          </cell>
          <cell r="F35" t="str">
            <v>Tomasz Drozd</v>
          </cell>
        </row>
        <row r="36">
          <cell r="A36">
            <v>290</v>
          </cell>
          <cell r="B36" t="str">
            <v>Globus - wspólne</v>
          </cell>
          <cell r="C36" t="str">
            <v>MHS</v>
          </cell>
          <cell r="D36" t="str">
            <v>Hale Widowiskowo-Sportowe</v>
          </cell>
          <cell r="E36">
            <v>0</v>
          </cell>
          <cell r="F36" t="str">
            <v>Tomasz Drozd</v>
          </cell>
        </row>
        <row r="37">
          <cell r="A37">
            <v>301</v>
          </cell>
          <cell r="B37" t="str">
            <v>Zalew - budynki</v>
          </cell>
          <cell r="C37" t="str">
            <v>MWR</v>
          </cell>
          <cell r="D37" t="str">
            <v>Obiekty Wodno-Rekreacyjne</v>
          </cell>
          <cell r="E37">
            <v>0</v>
          </cell>
          <cell r="F37" t="str">
            <v>Jarosław Kamiński</v>
          </cell>
        </row>
        <row r="38">
          <cell r="A38">
            <v>302</v>
          </cell>
          <cell r="B38" t="str">
            <v>Zalew - tereny</v>
          </cell>
          <cell r="C38" t="str">
            <v>MWR</v>
          </cell>
          <cell r="D38" t="str">
            <v>Obiekty Wodno-Rekreacyjne</v>
          </cell>
          <cell r="E38">
            <v>0</v>
          </cell>
          <cell r="F38" t="str">
            <v>Jarosław Kamiński</v>
          </cell>
        </row>
        <row r="39">
          <cell r="A39">
            <v>304</v>
          </cell>
          <cell r="B39" t="str">
            <v>Ścieżka rowerowa</v>
          </cell>
          <cell r="C39" t="str">
            <v>MWR</v>
          </cell>
          <cell r="D39" t="str">
            <v>Obiekty Wodno-Rekreacyjne</v>
          </cell>
          <cell r="E39">
            <v>0</v>
          </cell>
          <cell r="F39" t="str">
            <v>Jarosław Kamiński</v>
          </cell>
        </row>
        <row r="40">
          <cell r="A40">
            <v>305</v>
          </cell>
          <cell r="B40" t="str">
            <v>Tor rowerowy</v>
          </cell>
          <cell r="C40" t="str">
            <v>MWR</v>
          </cell>
          <cell r="D40" t="str">
            <v>Obiekty Wodno-Rekreacyjne</v>
          </cell>
          <cell r="E40">
            <v>0</v>
          </cell>
          <cell r="F40" t="str">
            <v>Jarosław Kamiński</v>
          </cell>
        </row>
        <row r="41">
          <cell r="A41">
            <v>310</v>
          </cell>
          <cell r="B41" t="str">
            <v>Zalew - hydrotechnika</v>
          </cell>
          <cell r="C41" t="str">
            <v>MWR</v>
          </cell>
          <cell r="D41" t="str">
            <v>Obiekty Wodno-Rekreacyjne</v>
          </cell>
          <cell r="E41">
            <v>0</v>
          </cell>
          <cell r="F41" t="str">
            <v>Jarosław Kamiński</v>
          </cell>
        </row>
        <row r="42">
          <cell r="A42">
            <v>320</v>
          </cell>
          <cell r="B42" t="str">
            <v>SW - baseny,teren eventowy</v>
          </cell>
          <cell r="C42" t="str">
            <v>MWR</v>
          </cell>
          <cell r="D42" t="str">
            <v>Obiekty Wodno-Rekreacyjne</v>
          </cell>
          <cell r="E42">
            <v>0</v>
          </cell>
          <cell r="F42" t="str">
            <v>Jarosław Kamiński</v>
          </cell>
        </row>
        <row r="43">
          <cell r="A43">
            <v>321</v>
          </cell>
          <cell r="B43" t="str">
            <v>SW - wypożyczalnia</v>
          </cell>
          <cell r="C43" t="str">
            <v>MWR</v>
          </cell>
          <cell r="D43" t="str">
            <v>Obiekty Wodno-Rekreacyjne</v>
          </cell>
          <cell r="E43">
            <v>0</v>
          </cell>
          <cell r="F43" t="str">
            <v>Jarosław Kamiński</v>
          </cell>
        </row>
        <row r="44">
          <cell r="A44">
            <v>322</v>
          </cell>
          <cell r="B44" t="str">
            <v>SW - parking</v>
          </cell>
          <cell r="C44" t="str">
            <v>MWR</v>
          </cell>
          <cell r="D44" t="str">
            <v>Obiekty Wodno-Rekreacyjne</v>
          </cell>
          <cell r="E44">
            <v>0</v>
          </cell>
          <cell r="F44" t="str">
            <v>Jarosław Kamiński</v>
          </cell>
        </row>
        <row r="45">
          <cell r="A45">
            <v>380</v>
          </cell>
          <cell r="B45" t="str">
            <v>SW - punkt gastronomiczny  - dzierżawa</v>
          </cell>
          <cell r="C45" t="str">
            <v>MWR</v>
          </cell>
          <cell r="D45" t="str">
            <v>Obiekty Wodno-Rekreacyjne</v>
          </cell>
          <cell r="E45">
            <v>0</v>
          </cell>
          <cell r="F45" t="str">
            <v>Jarosław Kamiński</v>
          </cell>
        </row>
        <row r="46">
          <cell r="A46">
            <v>390</v>
          </cell>
          <cell r="B46" t="str">
            <v>Zalew - wspólne</v>
          </cell>
          <cell r="C46" t="str">
            <v>MWR</v>
          </cell>
          <cell r="D46" t="str">
            <v>Obiekty Wodno-Rekreacyjne</v>
          </cell>
          <cell r="E46" t="str">
            <v>koszty wspólne na obiektach zlokalizowanych nad Zalewem Zemborzyckim</v>
          </cell>
          <cell r="F46" t="str">
            <v>Jarosław Kamiński</v>
          </cell>
        </row>
        <row r="47">
          <cell r="A47">
            <v>401</v>
          </cell>
          <cell r="B47" t="str">
            <v>Zygmuntowskie Stadion i Biurowiec</v>
          </cell>
          <cell r="C47" t="str">
            <v>MBS</v>
          </cell>
          <cell r="D47" t="str">
            <v>Stadiony i Boiska</v>
          </cell>
          <cell r="E47" t="str">
            <v>łącznie z Zygmuntowskie Stadion Biurowiec od 2021 - dawny 402</v>
          </cell>
          <cell r="F47" t="str">
            <v>Maciej Wątróbka</v>
          </cell>
        </row>
        <row r="48">
          <cell r="A48">
            <v>403</v>
          </cell>
          <cell r="B48" t="str">
            <v>Piłsudskiego - sala gimnastyczna</v>
          </cell>
          <cell r="C48" t="str">
            <v>MBS</v>
          </cell>
          <cell r="D48" t="str">
            <v>Stadiony i Boiska</v>
          </cell>
          <cell r="E48" t="str">
            <v>w tym  świetlica, siłownia przy sali gimnastycznej</v>
          </cell>
          <cell r="F48" t="str">
            <v>Maciej Wątróbka</v>
          </cell>
        </row>
        <row r="49">
          <cell r="A49">
            <v>405</v>
          </cell>
          <cell r="B49" t="str">
            <v>Piłsudskiego - stadion lekkoatletyczny</v>
          </cell>
          <cell r="C49" t="str">
            <v>MBS</v>
          </cell>
          <cell r="D49" t="str">
            <v>Stadiony i Boiska</v>
          </cell>
          <cell r="E49" t="str">
            <v>siłownia pod trubunami</v>
          </cell>
          <cell r="F49" t="str">
            <v>Maciej Wątróbka</v>
          </cell>
        </row>
        <row r="50">
          <cell r="A50">
            <v>410</v>
          </cell>
          <cell r="B50" t="str">
            <v xml:space="preserve">Kresowa - stadion </v>
          </cell>
          <cell r="C50" t="str">
            <v>MBS</v>
          </cell>
          <cell r="D50" t="str">
            <v>Stadiony i Boiska</v>
          </cell>
          <cell r="E50">
            <v>0</v>
          </cell>
          <cell r="F50" t="str">
            <v>Maciej Wątróbka</v>
          </cell>
        </row>
        <row r="51">
          <cell r="A51">
            <v>411</v>
          </cell>
          <cell r="B51" t="str">
            <v xml:space="preserve">Kresowa - targowisko </v>
          </cell>
          <cell r="C51" t="str">
            <v>MBS</v>
          </cell>
          <cell r="D51" t="str">
            <v>Stadiony i Boiska</v>
          </cell>
          <cell r="E51">
            <v>0</v>
          </cell>
          <cell r="F51" t="str">
            <v>Maciej Wątróbka</v>
          </cell>
        </row>
        <row r="52">
          <cell r="A52">
            <v>420</v>
          </cell>
          <cell r="B52" t="str">
            <v xml:space="preserve">Lublinianka - stadion </v>
          </cell>
          <cell r="C52" t="str">
            <v>MHS</v>
          </cell>
          <cell r="D52" t="str">
            <v>Hale Widowiskowo-Sportowe</v>
          </cell>
          <cell r="E52">
            <v>0</v>
          </cell>
          <cell r="F52" t="str">
            <v>Izabela Czernicka-Białowąs</v>
          </cell>
        </row>
        <row r="53">
          <cell r="A53">
            <v>421</v>
          </cell>
          <cell r="B53" t="str">
            <v>Lublinianka - biura</v>
          </cell>
          <cell r="C53" t="str">
            <v>MHS</v>
          </cell>
          <cell r="D53" t="str">
            <v>Hale Widowiskowo-Sportowe</v>
          </cell>
          <cell r="E53">
            <v>0</v>
          </cell>
          <cell r="F53" t="str">
            <v>Izabela Czernicka-Białowąs</v>
          </cell>
        </row>
        <row r="54">
          <cell r="A54">
            <v>422</v>
          </cell>
          <cell r="B54" t="str">
            <v>Lublinianka - sala gimnastyczna</v>
          </cell>
          <cell r="C54" t="str">
            <v>MHS</v>
          </cell>
          <cell r="D54" t="str">
            <v>Hale Widowiskowo-Sportowe</v>
          </cell>
          <cell r="E54">
            <v>0</v>
          </cell>
          <cell r="F54" t="str">
            <v>Izabela Czernicka-Białowąs</v>
          </cell>
        </row>
        <row r="55">
          <cell r="A55">
            <v>430</v>
          </cell>
          <cell r="B55" t="str">
            <v>Korty tenisowe</v>
          </cell>
          <cell r="C55" t="str">
            <v>MWR</v>
          </cell>
          <cell r="D55" t="str">
            <v>Obiekty Wodno-Rekreacyjne</v>
          </cell>
          <cell r="E55" t="str">
            <v>korty przy ul. Jana Pawła II, Siemiradzkiego, Śliwińskiego</v>
          </cell>
          <cell r="F55" t="str">
            <v>Jarosław Kamiński</v>
          </cell>
        </row>
        <row r="56">
          <cell r="A56">
            <v>431</v>
          </cell>
          <cell r="B56" t="str">
            <v>Boiska osiedlowe, skatepark</v>
          </cell>
          <cell r="C56" t="str">
            <v>MWR</v>
          </cell>
          <cell r="D56" t="str">
            <v>Obiekty Wodno-Rekreacyjne</v>
          </cell>
          <cell r="E56" t="str">
            <v>boiska osiedlowe przy Husarskiej, Rusałki oraz skatepark przy ul. Herbowej</v>
          </cell>
          <cell r="F56" t="str">
            <v>Jarosław Kamiński</v>
          </cell>
        </row>
        <row r="57">
          <cell r="A57">
            <v>432</v>
          </cell>
          <cell r="B57" t="str">
            <v>Boisko przy Judyma</v>
          </cell>
          <cell r="C57" t="str">
            <v>MBS</v>
          </cell>
          <cell r="D57" t="str">
            <v>Stadiony i Boiska</v>
          </cell>
          <cell r="E57" t="str">
            <v>nowy, wcześniej w Boiska osiedlowe skatepark</v>
          </cell>
          <cell r="F57" t="str">
            <v>Maciej Wątróbka</v>
          </cell>
        </row>
        <row r="58">
          <cell r="A58">
            <v>440</v>
          </cell>
          <cell r="B58" t="str">
            <v>LKJ</v>
          </cell>
          <cell r="C58" t="str">
            <v>MWR</v>
          </cell>
          <cell r="D58" t="str">
            <v>Obiekty Wodno-Rekreacyjne</v>
          </cell>
          <cell r="E58">
            <v>0</v>
          </cell>
          <cell r="F58" t="str">
            <v>Jarosław Kamiński</v>
          </cell>
        </row>
        <row r="59">
          <cell r="A59">
            <v>490</v>
          </cell>
          <cell r="B59" t="str">
            <v>Stadiony i boiska - wspólne</v>
          </cell>
          <cell r="C59" t="str">
            <v>MBS</v>
          </cell>
          <cell r="D59" t="str">
            <v>Stadiony i Boiska</v>
          </cell>
          <cell r="E59" t="str">
            <v>koszty wspólne dla obiektów Stadiony</v>
          </cell>
          <cell r="F59" t="str">
            <v>Maciej Wątróbka</v>
          </cell>
        </row>
        <row r="60">
          <cell r="A60">
            <v>491</v>
          </cell>
          <cell r="B60" t="str">
            <v>Pozostałe - wspólne</v>
          </cell>
          <cell r="C60" t="str">
            <v>MWR</v>
          </cell>
          <cell r="D60" t="str">
            <v>Obiekty Wodno-Rekreacyjne</v>
          </cell>
          <cell r="E60" t="str">
            <v>koszty wspólne dla obiektów : korty tenisowe,  skatepark, Targowisko Kresowa</v>
          </cell>
          <cell r="F60" t="str">
            <v>Jarosław Kamiński</v>
          </cell>
        </row>
        <row r="61">
          <cell r="A61">
            <v>501</v>
          </cell>
          <cell r="B61" t="str">
            <v>Arena Lublin - płyta główna</v>
          </cell>
          <cell r="C61" t="str">
            <v>MBS</v>
          </cell>
          <cell r="D61" t="str">
            <v>Stadiony i Boiska</v>
          </cell>
          <cell r="E61" t="str">
            <v>do MPK zaliczamy:  płytę główną boiska (boisko pełnowymiarowe wraz z systemem nawodenienia, systemem podgrzewania, systemem oświetlenia głównego, wyposażeniem sportowym) oraz trybyny (konstrukcja trybun wraz z całym wyposażeniem przynależącym do obsługi imprez masowych - siedziska, ciągi komunikacyjne, kołowroty, toalety, oświetlenie trybun, nagłośnienie PA, telebimy, ekrany  zewnętrzne do przekazu sygnału TV, punkty medyczne, monitoring, dach, pomieszczenia dowodzenia imprezami masowymi itp. - dawny MPK 502)zaplecze szatniowe należy rozumieć pomieszczenia położone na poziomie +0 przeznaczone pod realizację imprez sportowych tj. szatnie dla zawodników, pomieszczenia dla sędziów, pomieszczenia medyczne i kontroli antydopingowej, pomieszczenia delegatów, mixzona - dawny 503</v>
          </cell>
          <cell r="F61" t="str">
            <v>Maciej Wątróbka</v>
          </cell>
        </row>
        <row r="62">
          <cell r="A62">
            <v>504</v>
          </cell>
          <cell r="B62" t="str">
            <v>Arena Lublin - pomieszczenia konferencyjne oraz VIP</v>
          </cell>
          <cell r="C62" t="str">
            <v>MBS</v>
          </cell>
          <cell r="D62" t="str">
            <v>Stadiony i Boiska</v>
          </cell>
          <cell r="E62" t="str">
            <v>Przez pomieszczenia konferencyjne oraz VIP należy rozumieć wszystkie lokale na trybunie Zachodniej przeznaczone pod komercjalizację  w tym w szczególności restauracja VIP, loże biznes, sale konferencyjne plus sala na Trybunie Wschodniej. Do MPK zaliczamy również lokale biurowe i usługowe wewnątrz budynku oddane w najem długoterminowy.</v>
          </cell>
          <cell r="F62" t="str">
            <v>Maciej Wątróbka</v>
          </cell>
        </row>
        <row r="63">
          <cell r="A63">
            <v>505</v>
          </cell>
          <cell r="B63" t="str">
            <v>Arena Lublin - parkingi i drogi</v>
          </cell>
          <cell r="C63" t="str">
            <v>MBS</v>
          </cell>
          <cell r="D63" t="str">
            <v>Stadiony i Boiska</v>
          </cell>
          <cell r="E63" t="str">
            <v>strefa płatnego parkowania</v>
          </cell>
          <cell r="F63" t="str">
            <v>Maciej Wątróbka</v>
          </cell>
        </row>
        <row r="64">
          <cell r="A64">
            <v>506</v>
          </cell>
          <cell r="B64" t="str">
            <v>Arena Lublin - boisko treningowe naturalne (BTN)</v>
          </cell>
          <cell r="C64" t="str">
            <v>MBS</v>
          </cell>
          <cell r="D64" t="str">
            <v>Stadiony i Boiska</v>
          </cell>
          <cell r="E64">
            <v>0</v>
          </cell>
          <cell r="F64" t="str">
            <v>Maciej Wątróbka</v>
          </cell>
        </row>
        <row r="65">
          <cell r="A65">
            <v>507</v>
          </cell>
          <cell r="B65" t="str">
            <v>Arena Lublin - boisko treningowe syntetyczne (BTS)</v>
          </cell>
          <cell r="C65" t="str">
            <v>MBS</v>
          </cell>
          <cell r="D65" t="str">
            <v>Stadiony i Boiska</v>
          </cell>
          <cell r="E65">
            <v>0</v>
          </cell>
          <cell r="F65" t="str">
            <v>Maciej Wątróbka</v>
          </cell>
        </row>
        <row r="66">
          <cell r="A66">
            <v>570</v>
          </cell>
          <cell r="B66" t="str">
            <v>Arena Lublin - Centrum Historii Sportu</v>
          </cell>
          <cell r="C66" t="str">
            <v>CHS</v>
          </cell>
          <cell r="D66" t="str">
            <v>Stadiony i Boiska</v>
          </cell>
          <cell r="E66">
            <v>0</v>
          </cell>
          <cell r="F66" t="str">
            <v>Waldemar Laskowski</v>
          </cell>
        </row>
        <row r="67">
          <cell r="A67">
            <v>580</v>
          </cell>
          <cell r="B67" t="str">
            <v>Arena Lublin - punkt gastronomiczny - dzierżawa</v>
          </cell>
          <cell r="C67" t="str">
            <v>MBS</v>
          </cell>
          <cell r="D67" t="str">
            <v>Stadiony i Boiska</v>
          </cell>
          <cell r="E67" t="str">
            <v>pomieszczenia przeznaczone pod wynajem dla działalności gastronomicznej</v>
          </cell>
          <cell r="F67" t="str">
            <v>Maciej Wątróbka</v>
          </cell>
        </row>
        <row r="68">
          <cell r="A68">
            <v>590</v>
          </cell>
          <cell r="B68" t="str">
            <v>Arena Lublin - wspólne</v>
          </cell>
          <cell r="C68" t="str">
            <v>MBS</v>
          </cell>
          <cell r="D68" t="str">
            <v>Stadiony i Boiska</v>
          </cell>
          <cell r="E68" t="str">
            <v>do MPK zaliczamy wszystkie koszty związane z utrzymaniem budynku w tym w szczególności cześci techniczne, magazynowe, biurowe, pracownicy, oraz wszystkie parkingi i drogi wewnętrzne (dawny MPK 505) wszystkie tereny zielone dookoła stadionu wraz z błoniami stadionowymi dawny 508</v>
          </cell>
          <cell r="F68" t="str">
            <v>Maciej Wątróbka</v>
          </cell>
        </row>
        <row r="69">
          <cell r="A69">
            <v>800</v>
          </cell>
          <cell r="B69" t="str">
            <v>Jubileusz 60 lecia MOSiR Lublin</v>
          </cell>
          <cell r="C69" t="str">
            <v>SIZ</v>
          </cell>
          <cell r="D69" t="str">
            <v>Imprezy</v>
          </cell>
          <cell r="E69">
            <v>0</v>
          </cell>
          <cell r="F69" t="str">
            <v>Artur Koperwas</v>
          </cell>
        </row>
        <row r="70">
          <cell r="A70">
            <v>801</v>
          </cell>
          <cell r="B70" t="str">
            <v>Kino plenerowe</v>
          </cell>
          <cell r="C70" t="str">
            <v>SIZ</v>
          </cell>
          <cell r="D70" t="str">
            <v>Imprezy</v>
          </cell>
          <cell r="E70">
            <v>0</v>
          </cell>
          <cell r="F70" t="str">
            <v>Artur Koperwas</v>
          </cell>
        </row>
        <row r="71">
          <cell r="A71">
            <v>802</v>
          </cell>
          <cell r="B71" t="str">
            <v>Wydarzenia Inspiruje Nas Sport</v>
          </cell>
          <cell r="C71" t="str">
            <v>SIZ</v>
          </cell>
          <cell r="D71" t="str">
            <v>Imprezy</v>
          </cell>
          <cell r="E71">
            <v>0</v>
          </cell>
          <cell r="F71" t="str">
            <v>Artur Koperwas</v>
          </cell>
        </row>
        <row r="72">
          <cell r="A72">
            <v>803</v>
          </cell>
          <cell r="B72">
            <v>0</v>
          </cell>
          <cell r="C72" t="str">
            <v>SIZ</v>
          </cell>
          <cell r="D72" t="str">
            <v>Imprezy</v>
          </cell>
          <cell r="E72">
            <v>0</v>
          </cell>
          <cell r="F72" t="str">
            <v>Artur Koperwas</v>
          </cell>
        </row>
        <row r="73">
          <cell r="A73">
            <v>804</v>
          </cell>
          <cell r="B73">
            <v>0</v>
          </cell>
          <cell r="C73" t="str">
            <v>SIZ</v>
          </cell>
          <cell r="D73" t="str">
            <v>Imprezy</v>
          </cell>
          <cell r="E73">
            <v>0</v>
          </cell>
          <cell r="F73" t="str">
            <v>Artur Koperwas</v>
          </cell>
        </row>
        <row r="74">
          <cell r="A74">
            <v>805</v>
          </cell>
          <cell r="B74" t="str">
            <v>Squeed Game</v>
          </cell>
          <cell r="C74" t="str">
            <v>SIZ</v>
          </cell>
          <cell r="D74" t="str">
            <v>Imprezy</v>
          </cell>
          <cell r="E74">
            <v>0</v>
          </cell>
          <cell r="F74" t="str">
            <v>Artur Koperwas</v>
          </cell>
        </row>
        <row r="75">
          <cell r="A75">
            <v>806</v>
          </cell>
          <cell r="B75" t="str">
            <v>Półkolonie</v>
          </cell>
          <cell r="C75" t="str">
            <v>SIZ</v>
          </cell>
          <cell r="D75" t="str">
            <v>Imprezy</v>
          </cell>
          <cell r="E75">
            <v>0</v>
          </cell>
          <cell r="F75" t="str">
            <v>Izabela Czernicka-Białowąs</v>
          </cell>
        </row>
        <row r="76">
          <cell r="A76">
            <v>807</v>
          </cell>
          <cell r="B76" t="str">
            <v>Noce saunowe</v>
          </cell>
          <cell r="C76" t="str">
            <v>SIZ</v>
          </cell>
          <cell r="D76" t="str">
            <v>Imprezy</v>
          </cell>
          <cell r="E76">
            <v>0</v>
          </cell>
          <cell r="F76" t="str">
            <v>Artur Koperwas</v>
          </cell>
        </row>
        <row r="77">
          <cell r="A77">
            <v>808</v>
          </cell>
          <cell r="B77">
            <v>0</v>
          </cell>
          <cell r="C77" t="str">
            <v>SIZ</v>
          </cell>
          <cell r="D77" t="str">
            <v>Imprezy</v>
          </cell>
          <cell r="E77">
            <v>0</v>
          </cell>
          <cell r="F77" t="str">
            <v>Artur Koperwas</v>
          </cell>
        </row>
        <row r="78">
          <cell r="A78">
            <v>809</v>
          </cell>
          <cell r="B78">
            <v>0</v>
          </cell>
          <cell r="C78" t="str">
            <v>SIZ</v>
          </cell>
          <cell r="D78" t="str">
            <v>Imprezy</v>
          </cell>
          <cell r="E78">
            <v>0</v>
          </cell>
          <cell r="F78" t="str">
            <v>Artur Koperwas</v>
          </cell>
        </row>
        <row r="79">
          <cell r="A79">
            <v>811</v>
          </cell>
          <cell r="B79" t="str">
            <v>Autorskie Imprezy Biegowe</v>
          </cell>
          <cell r="C79" t="str">
            <v>SIZ</v>
          </cell>
          <cell r="D79" t="str">
            <v>Imprezy</v>
          </cell>
          <cell r="E79">
            <v>0</v>
          </cell>
          <cell r="F79" t="str">
            <v>Artur Koperwas</v>
          </cell>
        </row>
        <row r="80">
          <cell r="A80">
            <v>812</v>
          </cell>
          <cell r="B80">
            <v>0</v>
          </cell>
          <cell r="C80" t="str">
            <v>SIZ</v>
          </cell>
          <cell r="D80" t="str">
            <v>Imprezy</v>
          </cell>
          <cell r="E80">
            <v>0</v>
          </cell>
          <cell r="F80" t="str">
            <v>Artur Koperwas</v>
          </cell>
        </row>
        <row r="81">
          <cell r="A81">
            <v>813</v>
          </cell>
          <cell r="B81">
            <v>0</v>
          </cell>
          <cell r="C81" t="str">
            <v>SIZ</v>
          </cell>
          <cell r="D81" t="str">
            <v>Imprezy</v>
          </cell>
          <cell r="E81">
            <v>0</v>
          </cell>
          <cell r="F81" t="str">
            <v>Artur Koperwas</v>
          </cell>
        </row>
        <row r="82">
          <cell r="A82">
            <v>814</v>
          </cell>
          <cell r="B82">
            <v>0</v>
          </cell>
          <cell r="C82" t="str">
            <v>SIZ</v>
          </cell>
          <cell r="D82" t="str">
            <v>Imprezy</v>
          </cell>
          <cell r="E82">
            <v>0</v>
          </cell>
          <cell r="F82" t="str">
            <v>Artur Koperwas</v>
          </cell>
        </row>
        <row r="83">
          <cell r="A83">
            <v>824</v>
          </cell>
          <cell r="B83" t="str">
            <v>Koncert gwiazdy 2022</v>
          </cell>
          <cell r="C83" t="str">
            <v>SIZ</v>
          </cell>
          <cell r="D83" t="str">
            <v>Imprezy</v>
          </cell>
          <cell r="E83">
            <v>0</v>
          </cell>
          <cell r="F83" t="str">
            <v>Artur Koperwas</v>
          </cell>
        </row>
        <row r="84">
          <cell r="A84">
            <v>850</v>
          </cell>
          <cell r="B84" t="str">
            <v>Czasopismo informacyjno-reklamowe</v>
          </cell>
          <cell r="C84" t="str">
            <v>SIZ</v>
          </cell>
          <cell r="D84" t="str">
            <v>Imprezy</v>
          </cell>
          <cell r="E84">
            <v>0</v>
          </cell>
          <cell r="F84" t="str">
            <v>Miłosz Bednarczyk</v>
          </cell>
        </row>
        <row r="85">
          <cell r="A85">
            <v>860</v>
          </cell>
          <cell r="B85" t="str">
            <v>Icemania -punkt szczepień</v>
          </cell>
          <cell r="C85" t="str">
            <v>SIZ</v>
          </cell>
          <cell r="D85" t="str">
            <v>Imprezy</v>
          </cell>
          <cell r="E85">
            <v>0</v>
          </cell>
          <cell r="F85" t="str">
            <v>Izabela Czernicka-Białowąs</v>
          </cell>
        </row>
        <row r="86">
          <cell r="A86">
            <v>871</v>
          </cell>
          <cell r="B86" t="str">
            <v>Punkt Pomocy Uchodźcom  - Zygmuntowskie - hala im. Z. Niedzieli</v>
          </cell>
          <cell r="C86">
            <v>0</v>
          </cell>
          <cell r="D86">
            <v>0</v>
          </cell>
          <cell r="E86">
            <v>0</v>
          </cell>
          <cell r="F86" t="str">
            <v>Izabela Czernicka-Białowąs</v>
          </cell>
        </row>
        <row r="87">
          <cell r="A87">
            <v>872</v>
          </cell>
          <cell r="B87" t="str">
            <v>Punkt Pomocy Uchodźcom  - Zygmuntowskie - sala gimnastyczna</v>
          </cell>
          <cell r="C87">
            <v>0</v>
          </cell>
          <cell r="D87">
            <v>0</v>
          </cell>
          <cell r="E87">
            <v>0</v>
          </cell>
          <cell r="F87" t="str">
            <v>Izabela Czernicka-Białowąs</v>
          </cell>
        </row>
        <row r="88">
          <cell r="A88">
            <v>873</v>
          </cell>
          <cell r="B88" t="str">
            <v>Punkt Pomocy Uchodźcom - Piłsudskiego - sala gimnastyczna</v>
          </cell>
          <cell r="C88">
            <v>0</v>
          </cell>
          <cell r="D88">
            <v>0</v>
          </cell>
          <cell r="E88">
            <v>0</v>
          </cell>
          <cell r="F88" t="str">
            <v>Maciej Wątróbka</v>
          </cell>
        </row>
        <row r="89">
          <cell r="A89">
            <v>901</v>
          </cell>
          <cell r="B89" t="str">
            <v>Zarząd i Dział Organizacji i Obsługi Zarządu</v>
          </cell>
          <cell r="C89" t="str">
            <v>ZOZ/ZBS/AKS/DA/ZDA/</v>
          </cell>
          <cell r="D89" t="str">
            <v>Ogólnozakładowe</v>
          </cell>
          <cell r="E89" t="str">
            <v>Zarząd oraz Dział Administracji i Obsługi Zarządu, Stanowisko ds. bezpieczeństwa, Stanowisko ds. Kontaktów ze Związkami Sportowymi i Organizacjami Pozarządowymi</v>
          </cell>
          <cell r="F89" t="str">
            <v>Maria Siudziak</v>
          </cell>
        </row>
        <row r="90">
          <cell r="A90">
            <v>902</v>
          </cell>
          <cell r="B90" t="str">
            <v>Dział Ekonomiczny</v>
          </cell>
          <cell r="C90" t="str">
            <v>FK/FEK</v>
          </cell>
          <cell r="D90" t="str">
            <v>Ogólnozakładowe</v>
          </cell>
          <cell r="E90" t="str">
            <v>Dyrektor Finansowy + Dział Ekonomiczny</v>
          </cell>
          <cell r="F90" t="str">
            <v>Marcin Warda</v>
          </cell>
        </row>
        <row r="91">
          <cell r="A91">
            <v>903</v>
          </cell>
          <cell r="B91" t="str">
            <v>Dział Finansowo-Księgowy</v>
          </cell>
          <cell r="C91" t="str">
            <v>GK/FK</v>
          </cell>
          <cell r="D91" t="str">
            <v>Ogólnozakładowe</v>
          </cell>
          <cell r="E91">
            <v>0</v>
          </cell>
          <cell r="F91" t="str">
            <v>Ewa Kopycińska</v>
          </cell>
        </row>
        <row r="92">
          <cell r="A92">
            <v>904</v>
          </cell>
          <cell r="B92" t="str">
            <v>Dział Techniczny Inwestycje i Remonty</v>
          </cell>
          <cell r="C92" t="str">
            <v>ZDT</v>
          </cell>
          <cell r="D92" t="str">
            <v>Ogólnozakładowe</v>
          </cell>
          <cell r="E92">
            <v>0</v>
          </cell>
          <cell r="F92" t="str">
            <v>Michał Maciąg</v>
          </cell>
        </row>
        <row r="93">
          <cell r="A93">
            <v>905</v>
          </cell>
          <cell r="B93" t="str">
            <v>Dział Kadr</v>
          </cell>
          <cell r="C93" t="str">
            <v>ZHR</v>
          </cell>
          <cell r="D93" t="str">
            <v>Ogólnozakładowe</v>
          </cell>
          <cell r="E93">
            <v>0</v>
          </cell>
          <cell r="F93" t="str">
            <v>Ewa Kowalik</v>
          </cell>
        </row>
        <row r="94">
          <cell r="A94">
            <v>906</v>
          </cell>
          <cell r="B94" t="str">
            <v>Dział Informatyki</v>
          </cell>
          <cell r="C94" t="str">
            <v>AIT</v>
          </cell>
          <cell r="D94" t="str">
            <v>Ogólnozakładowe</v>
          </cell>
          <cell r="E94">
            <v>0</v>
          </cell>
          <cell r="F94" t="str">
            <v>Grzegorz Dziadosz</v>
          </cell>
        </row>
        <row r="95">
          <cell r="A95">
            <v>908</v>
          </cell>
          <cell r="B95" t="str">
            <v>Dział Zamówień Publicznych</v>
          </cell>
          <cell r="C95" t="str">
            <v>ZZP/ZDU</v>
          </cell>
          <cell r="D95" t="str">
            <v>Ogólnozakładowe</v>
          </cell>
          <cell r="E95" t="str">
            <v>również Koordynator ds. dostępności oraz pozyskiwania funduszy unijnych</v>
          </cell>
          <cell r="F95" t="str">
            <v>Agnieszka Mościcka</v>
          </cell>
        </row>
        <row r="96">
          <cell r="A96">
            <v>909</v>
          </cell>
          <cell r="B96" t="str">
            <v>Dział Administracji i Obsługi Gminy Lublin</v>
          </cell>
          <cell r="C96" t="str">
            <v>AOG</v>
          </cell>
          <cell r="D96" t="str">
            <v>Ogólnozakładowe</v>
          </cell>
          <cell r="E96">
            <v>0</v>
          </cell>
          <cell r="F96" t="str">
            <v>Tomasz Lewtak</v>
          </cell>
        </row>
        <row r="97">
          <cell r="A97">
            <v>910</v>
          </cell>
          <cell r="B97" t="str">
            <v>Berlin</v>
          </cell>
          <cell r="C97" t="str">
            <v>BER</v>
          </cell>
          <cell r="D97" t="str">
            <v>Berlin</v>
          </cell>
          <cell r="E97">
            <v>0</v>
          </cell>
          <cell r="F97" t="str">
            <v>Tomasz Lewtak</v>
          </cell>
        </row>
        <row r="98">
          <cell r="A98">
            <v>913</v>
          </cell>
          <cell r="B98" t="str">
            <v>Biuro Obsługi Prawnej Zarządu</v>
          </cell>
          <cell r="C98" t="str">
            <v>ZRP</v>
          </cell>
          <cell r="D98" t="str">
            <v>Ogólnozakładowe</v>
          </cell>
          <cell r="E98" t="str">
            <v>wcześniej Radcowie Prawni</v>
          </cell>
          <cell r="F98" t="str">
            <v>Rafał Dubiel</v>
          </cell>
        </row>
        <row r="99">
          <cell r="A99">
            <v>914</v>
          </cell>
          <cell r="B99" t="str">
            <v>Dział Marketingu Organizacji Imprez i Sponsoringu</v>
          </cell>
          <cell r="C99" t="str">
            <v>MOS</v>
          </cell>
          <cell r="D99" t="str">
            <v>Ogólnozakładowe</v>
          </cell>
          <cell r="E99" t="str">
            <v>wcześniej Dział Marketingu 914, Organizacji Imprez 921, Dział Reklamy i Sponsoringu 919</v>
          </cell>
          <cell r="F99" t="str">
            <v>Artur Koperwas</v>
          </cell>
        </row>
        <row r="100">
          <cell r="A100">
            <v>916</v>
          </cell>
          <cell r="B100" t="str">
            <v>BHP</v>
          </cell>
          <cell r="C100" t="str">
            <v>ZBHP</v>
          </cell>
          <cell r="D100" t="str">
            <v>Ogólnozakładowe</v>
          </cell>
          <cell r="E100">
            <v>0</v>
          </cell>
          <cell r="F100" t="str">
            <v>Jerzy Daniec</v>
          </cell>
        </row>
        <row r="101">
          <cell r="A101">
            <v>917</v>
          </cell>
          <cell r="B101" t="str">
            <v>Biuro ds. Kontroli i Audytu Wewnętrznaego</v>
          </cell>
          <cell r="C101" t="str">
            <v>ZAW</v>
          </cell>
          <cell r="D101" t="str">
            <v>Ogólnozakładowe</v>
          </cell>
          <cell r="E101" t="str">
            <v>wcześniej Audyt</v>
          </cell>
          <cell r="F101" t="str">
            <v>Michał Jankowski</v>
          </cell>
        </row>
        <row r="102">
          <cell r="A102">
            <v>918</v>
          </cell>
          <cell r="B102" t="str">
            <v>Rzecznik Prasowy</v>
          </cell>
          <cell r="C102" t="str">
            <v>ZRZ</v>
          </cell>
          <cell r="D102" t="str">
            <v>Ogólnozakładowe</v>
          </cell>
          <cell r="E102">
            <v>0</v>
          </cell>
          <cell r="F102" t="str">
            <v>Miłosz Bednarczyk</v>
          </cell>
        </row>
        <row r="103">
          <cell r="A103">
            <v>922</v>
          </cell>
          <cell r="B103" t="str">
            <v>Sekcja ds. Windykacji Należności</v>
          </cell>
          <cell r="C103" t="str">
            <v>ZWN</v>
          </cell>
          <cell r="D103" t="str">
            <v>Ogólnozakładowe</v>
          </cell>
          <cell r="E103">
            <v>0</v>
          </cell>
          <cell r="F103" t="str">
            <v>Agnieszka Stawska</v>
          </cell>
        </row>
        <row r="104">
          <cell r="A104">
            <v>999</v>
          </cell>
          <cell r="B104" t="str">
            <v>Zarząd pozostałe</v>
          </cell>
          <cell r="C104" t="str">
            <v>ZOZ</v>
          </cell>
          <cell r="D104" t="str">
            <v>Ogólnozakładowe</v>
          </cell>
          <cell r="E104">
            <v>0</v>
          </cell>
          <cell r="F104" t="str">
            <v>Maria Siudziak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I22"/>
  <sheetViews>
    <sheetView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G11" sqref="G11"/>
    </sheetView>
  </sheetViews>
  <sheetFormatPr defaultColWidth="8.7109375" defaultRowHeight="15" x14ac:dyDescent="0.25"/>
  <cols>
    <col min="1" max="1" width="5" style="1" customWidth="1"/>
    <col min="2" max="2" width="38" style="1" customWidth="1"/>
    <col min="3" max="3" width="10.85546875" style="1" customWidth="1"/>
    <col min="4" max="4" width="23" style="1" customWidth="1"/>
    <col min="5" max="5" width="28.5703125" style="1" customWidth="1"/>
    <col min="6" max="6" width="15" style="1" customWidth="1"/>
    <col min="7" max="7" width="21.5703125" style="1" customWidth="1"/>
    <col min="8" max="8" width="6.85546875" style="1" customWidth="1"/>
    <col min="9" max="9" width="8.7109375" style="1"/>
    <col min="10" max="10" width="11.85546875" style="1" customWidth="1"/>
    <col min="11" max="11" width="12" style="3" customWidth="1"/>
    <col min="12" max="12" width="12.7109375" style="3" customWidth="1"/>
    <col min="13" max="13" width="1.28515625" style="1" customWidth="1"/>
    <col min="14" max="204" width="10.5703125" style="1" customWidth="1"/>
    <col min="205" max="974" width="10.42578125" style="1" customWidth="1"/>
    <col min="975" max="975" width="8.85546875" style="1" customWidth="1"/>
    <col min="976" max="997" width="10.42578125" style="1" customWidth="1"/>
  </cols>
  <sheetData>
    <row r="1" spans="1:12" ht="20.25" customHeight="1" x14ac:dyDescent="0.25">
      <c r="B1" s="88" t="s">
        <v>111</v>
      </c>
      <c r="K1" s="89" t="s">
        <v>110</v>
      </c>
      <c r="L1" s="89"/>
    </row>
    <row r="3" spans="1:12" ht="37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63.6" customHeight="1" x14ac:dyDescent="0.25">
      <c r="A6" s="92" t="s">
        <v>0</v>
      </c>
      <c r="B6" s="92" t="s">
        <v>4</v>
      </c>
      <c r="C6" s="92" t="s">
        <v>5</v>
      </c>
      <c r="D6" s="92" t="s">
        <v>1</v>
      </c>
      <c r="E6" s="92"/>
      <c r="F6" s="7" t="s">
        <v>6</v>
      </c>
      <c r="G6" s="8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 ht="31.15" customHeight="1" x14ac:dyDescent="0.25">
      <c r="A7" s="92"/>
      <c r="B7" s="92"/>
      <c r="C7" s="92"/>
      <c r="D7" s="92"/>
      <c r="E7" s="92"/>
      <c r="F7" s="7"/>
      <c r="G7" s="7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 x14ac:dyDescent="0.25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75" customHeight="1" x14ac:dyDescent="0.25">
      <c r="A9" s="13" t="s">
        <v>27</v>
      </c>
      <c r="B9" s="14" t="s">
        <v>28</v>
      </c>
      <c r="C9" s="15" t="s">
        <v>29</v>
      </c>
      <c r="D9" s="13" t="s">
        <v>30</v>
      </c>
      <c r="E9" s="13" t="s">
        <v>31</v>
      </c>
      <c r="F9" s="13" t="s">
        <v>32</v>
      </c>
      <c r="G9" s="13" t="s">
        <v>33</v>
      </c>
      <c r="H9" s="15" t="s">
        <v>34</v>
      </c>
      <c r="I9" s="15">
        <v>1</v>
      </c>
      <c r="J9" s="15">
        <v>3</v>
      </c>
      <c r="K9" s="16"/>
      <c r="L9" s="16"/>
    </row>
    <row r="10" spans="1:12" ht="75" customHeight="1" x14ac:dyDescent="0.25">
      <c r="A10" s="13" t="s">
        <v>35</v>
      </c>
      <c r="B10" s="14" t="s">
        <v>36</v>
      </c>
      <c r="C10" s="15" t="s">
        <v>29</v>
      </c>
      <c r="D10" s="13" t="s">
        <v>37</v>
      </c>
      <c r="E10" s="13" t="s">
        <v>38</v>
      </c>
      <c r="F10" s="13" t="s">
        <v>32</v>
      </c>
      <c r="G10" s="13" t="s">
        <v>33</v>
      </c>
      <c r="H10" s="15" t="s">
        <v>34</v>
      </c>
      <c r="I10" s="15">
        <v>1</v>
      </c>
      <c r="J10" s="15">
        <v>3</v>
      </c>
      <c r="K10" s="16"/>
      <c r="L10" s="16"/>
    </row>
    <row r="11" spans="1:12" ht="75" customHeight="1" x14ac:dyDescent="0.25">
      <c r="A11" s="13" t="s">
        <v>39</v>
      </c>
      <c r="B11" s="14" t="s">
        <v>40</v>
      </c>
      <c r="C11" s="15" t="s">
        <v>29</v>
      </c>
      <c r="D11" s="13" t="s">
        <v>41</v>
      </c>
      <c r="E11" s="13" t="s">
        <v>42</v>
      </c>
      <c r="F11" s="13" t="s">
        <v>32</v>
      </c>
      <c r="G11" s="13" t="s">
        <v>116</v>
      </c>
      <c r="H11" s="15" t="s">
        <v>34</v>
      </c>
      <c r="I11" s="15">
        <v>1</v>
      </c>
      <c r="J11" s="15">
        <v>3</v>
      </c>
      <c r="K11" s="16"/>
      <c r="L11" s="16"/>
    </row>
    <row r="12" spans="1:12" ht="75" customHeight="1" x14ac:dyDescent="0.25">
      <c r="A12" s="13" t="s">
        <v>43</v>
      </c>
      <c r="B12" s="14" t="s">
        <v>44</v>
      </c>
      <c r="C12" s="15" t="s">
        <v>29</v>
      </c>
      <c r="D12" s="13" t="s">
        <v>45</v>
      </c>
      <c r="E12" s="13" t="s">
        <v>46</v>
      </c>
      <c r="F12" s="13" t="s">
        <v>32</v>
      </c>
      <c r="G12" s="13" t="s">
        <v>33</v>
      </c>
      <c r="H12" s="15" t="s">
        <v>34</v>
      </c>
      <c r="I12" s="15">
        <v>1</v>
      </c>
      <c r="J12" s="15">
        <v>3</v>
      </c>
      <c r="K12" s="16"/>
      <c r="L12" s="16"/>
    </row>
    <row r="13" spans="1:12" ht="28.3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94" t="s">
        <v>47</v>
      </c>
      <c r="K13" s="94"/>
      <c r="L13" s="17"/>
    </row>
    <row r="14" spans="1:12" s="18" customFormat="1" ht="15" customHeight="1" x14ac:dyDescent="0.25">
      <c r="A14" s="19"/>
      <c r="B14" s="95" t="s">
        <v>48</v>
      </c>
      <c r="C14" s="95"/>
      <c r="D14" s="95"/>
      <c r="E14" s="95"/>
      <c r="F14" s="95"/>
      <c r="G14" s="95"/>
      <c r="H14" s="19"/>
      <c r="I14" s="19"/>
      <c r="J14" s="19"/>
      <c r="K14" s="4"/>
      <c r="L14" s="4"/>
    </row>
    <row r="15" spans="1:12" s="18" customFormat="1" ht="28.5" customHeight="1" x14ac:dyDescent="0.25">
      <c r="A15" s="19"/>
      <c r="B15" s="96" t="s">
        <v>49</v>
      </c>
      <c r="C15" s="96"/>
      <c r="D15" s="96"/>
      <c r="E15" s="96"/>
      <c r="F15" s="96"/>
      <c r="G15" s="96"/>
      <c r="H15" s="19"/>
      <c r="I15" s="19"/>
      <c r="J15" s="19"/>
      <c r="K15" s="4"/>
      <c r="L15" s="4"/>
    </row>
    <row r="16" spans="1:12" s="18" customFormat="1" ht="15" customHeight="1" x14ac:dyDescent="0.25">
      <c r="A16" s="19"/>
      <c r="B16" s="20" t="s">
        <v>50</v>
      </c>
      <c r="C16" s="19"/>
      <c r="D16" s="19"/>
      <c r="E16" s="19"/>
      <c r="F16" s="19"/>
      <c r="G16" s="19"/>
      <c r="H16" s="19"/>
      <c r="I16" s="19"/>
      <c r="J16" s="19"/>
      <c r="K16" s="4"/>
      <c r="L16" s="4"/>
    </row>
    <row r="17" spans="1:12" s="18" customFormat="1" ht="15" customHeight="1" x14ac:dyDescent="0.25">
      <c r="A17" s="19"/>
      <c r="B17" s="96" t="s">
        <v>51</v>
      </c>
      <c r="C17" s="96"/>
      <c r="D17" s="96"/>
      <c r="E17" s="96"/>
      <c r="F17" s="96"/>
      <c r="G17" s="96"/>
      <c r="H17" s="19"/>
      <c r="I17" s="19"/>
      <c r="J17" s="19"/>
      <c r="K17" s="4"/>
      <c r="L17" s="4"/>
    </row>
    <row r="18" spans="1:12" s="18" customFormat="1" ht="13.9" customHeight="1" x14ac:dyDescent="0.25">
      <c r="A18" s="19"/>
      <c r="H18" s="19"/>
      <c r="I18" s="19"/>
      <c r="J18" s="19"/>
      <c r="K18" s="4"/>
      <c r="L18" s="4"/>
    </row>
    <row r="19" spans="1:12" ht="15" customHeight="1" x14ac:dyDescent="0.25">
      <c r="A19" s="6"/>
      <c r="B19" s="6"/>
      <c r="C19" s="6"/>
      <c r="D19" s="6"/>
      <c r="E19" s="6"/>
      <c r="F19" s="6"/>
      <c r="G19" s="6"/>
      <c r="H19" s="6"/>
      <c r="I19" s="93" t="s">
        <v>52</v>
      </c>
      <c r="J19" s="93"/>
      <c r="K19" s="93"/>
      <c r="L19" s="93"/>
    </row>
    <row r="20" spans="1:12" ht="15" customHeight="1" x14ac:dyDescent="0.25">
      <c r="A20" s="6"/>
      <c r="B20" s="6"/>
      <c r="C20" s="6"/>
      <c r="D20" s="6"/>
      <c r="E20" s="6"/>
      <c r="F20" s="6"/>
      <c r="G20" s="6"/>
      <c r="H20" s="6"/>
      <c r="I20" s="93" t="s">
        <v>53</v>
      </c>
      <c r="J20" s="93"/>
      <c r="K20" s="93"/>
      <c r="L20" s="93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93"/>
      <c r="J21" s="93"/>
      <c r="K21" s="93"/>
      <c r="L21" s="93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93"/>
      <c r="J22" s="93"/>
      <c r="K22" s="93"/>
      <c r="L22" s="93"/>
    </row>
  </sheetData>
  <mergeCells count="13">
    <mergeCell ref="I20:L22"/>
    <mergeCell ref="J13:K13"/>
    <mergeCell ref="B14:G14"/>
    <mergeCell ref="B15:G15"/>
    <mergeCell ref="B17:G17"/>
    <mergeCell ref="I19:L19"/>
    <mergeCell ref="K1:L1"/>
    <mergeCell ref="A3:L3"/>
    <mergeCell ref="A4:L4"/>
    <mergeCell ref="A6:A7"/>
    <mergeCell ref="B6:B7"/>
    <mergeCell ref="C6:C7"/>
    <mergeCell ref="D6:E7"/>
  </mergeCells>
  <pageMargins left="0.59027777777777801" right="0.59027777777777801" top="0.59027777777777801" bottom="0.74791666666666701" header="0.511811023622047" footer="0.59027777777777801"/>
  <pageSetup paperSize="77" scale="69" fitToHeight="0" pageOrder="overThenDown" orientation="landscape" r:id="rId1"/>
  <headerFooter>
    <oddFooter>&amp;C&amp;12Strona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O20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" sqref="K1:L1"/>
    </sheetView>
  </sheetViews>
  <sheetFormatPr defaultColWidth="8.7109375" defaultRowHeight="15" x14ac:dyDescent="0.25"/>
  <cols>
    <col min="1" max="1" width="5" style="1" customWidth="1"/>
    <col min="2" max="2" width="38" style="1" customWidth="1"/>
    <col min="3" max="3" width="10.85546875" style="1" customWidth="1"/>
    <col min="4" max="4" width="24.140625" style="1" customWidth="1"/>
    <col min="5" max="5" width="26.28515625" style="1" customWidth="1"/>
    <col min="6" max="6" width="15" style="1" customWidth="1"/>
    <col min="7" max="7" width="21.5703125" style="1" customWidth="1"/>
    <col min="8" max="8" width="6.85546875" style="1" customWidth="1"/>
    <col min="9" max="9" width="8.7109375" style="1"/>
    <col min="10" max="10" width="13.42578125" style="1" customWidth="1"/>
    <col min="11" max="12" width="12.7109375" style="3" customWidth="1"/>
    <col min="13" max="13" width="1.28515625" style="1" customWidth="1"/>
    <col min="14" max="212" width="10.5703125" style="1" customWidth="1"/>
    <col min="213" max="982" width="10.42578125" style="1" customWidth="1"/>
    <col min="983" max="983" width="8.85546875" style="1" customWidth="1"/>
    <col min="984" max="1003" width="10.42578125" style="1" customWidth="1"/>
  </cols>
  <sheetData>
    <row r="1" spans="1:12" ht="20.25" customHeight="1" x14ac:dyDescent="0.25">
      <c r="B1" s="88" t="s">
        <v>111</v>
      </c>
      <c r="K1" s="89" t="s">
        <v>112</v>
      </c>
      <c r="L1" s="89"/>
    </row>
    <row r="3" spans="1:12" ht="37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71.45" customHeight="1" x14ac:dyDescent="0.25">
      <c r="A6" s="92" t="s">
        <v>0</v>
      </c>
      <c r="B6" s="92" t="s">
        <v>4</v>
      </c>
      <c r="C6" s="92" t="s">
        <v>5</v>
      </c>
      <c r="D6" s="92" t="s">
        <v>1</v>
      </c>
      <c r="E6" s="92"/>
      <c r="F6" s="7" t="s">
        <v>6</v>
      </c>
      <c r="G6" s="8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 x14ac:dyDescent="0.25">
      <c r="A7" s="92"/>
      <c r="B7" s="92"/>
      <c r="C7" s="92"/>
      <c r="D7" s="92"/>
      <c r="E7" s="92"/>
      <c r="F7" s="7"/>
      <c r="G7" s="7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 x14ac:dyDescent="0.25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60" customHeight="1" x14ac:dyDescent="0.25">
      <c r="A9" s="13" t="s">
        <v>27</v>
      </c>
      <c r="B9" s="14" t="s">
        <v>55</v>
      </c>
      <c r="C9" s="15" t="s">
        <v>54</v>
      </c>
      <c r="D9" s="13" t="s">
        <v>56</v>
      </c>
      <c r="E9" s="84" t="s">
        <v>57</v>
      </c>
      <c r="F9" s="13" t="s">
        <v>32</v>
      </c>
      <c r="G9" s="13" t="s">
        <v>101</v>
      </c>
      <c r="H9" s="15" t="s">
        <v>34</v>
      </c>
      <c r="I9" s="15">
        <v>2</v>
      </c>
      <c r="J9" s="15">
        <v>3</v>
      </c>
      <c r="K9" s="16"/>
      <c r="L9" s="16"/>
    </row>
    <row r="10" spans="1:12" ht="60" customHeight="1" x14ac:dyDescent="0.25">
      <c r="A10" s="13" t="s">
        <v>35</v>
      </c>
      <c r="B10" s="14" t="s">
        <v>58</v>
      </c>
      <c r="C10" s="15" t="s">
        <v>54</v>
      </c>
      <c r="D10" s="13" t="s">
        <v>56</v>
      </c>
      <c r="E10" s="84" t="s">
        <v>59</v>
      </c>
      <c r="F10" s="13" t="s">
        <v>32</v>
      </c>
      <c r="G10" s="13" t="s">
        <v>101</v>
      </c>
      <c r="H10" s="15" t="s">
        <v>34</v>
      </c>
      <c r="I10" s="15">
        <v>1</v>
      </c>
      <c r="J10" s="15">
        <v>3</v>
      </c>
      <c r="K10" s="16"/>
      <c r="L10" s="16"/>
    </row>
    <row r="11" spans="1:12" ht="28.3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94" t="s">
        <v>47</v>
      </c>
      <c r="K11" s="94"/>
      <c r="L11" s="17"/>
    </row>
    <row r="12" spans="1:12" s="18" customFormat="1" ht="15" customHeight="1" x14ac:dyDescent="0.25">
      <c r="A12" s="19"/>
      <c r="B12" s="95" t="s">
        <v>48</v>
      </c>
      <c r="C12" s="95"/>
      <c r="D12" s="95"/>
      <c r="E12" s="95"/>
      <c r="F12" s="95"/>
      <c r="G12" s="95"/>
      <c r="H12" s="19"/>
      <c r="I12" s="19"/>
      <c r="J12" s="19"/>
      <c r="K12" s="4"/>
      <c r="L12" s="4"/>
    </row>
    <row r="13" spans="1:12" s="18" customFormat="1" ht="30" customHeight="1" x14ac:dyDescent="0.25">
      <c r="A13" s="19"/>
      <c r="B13" s="96" t="s">
        <v>49</v>
      </c>
      <c r="C13" s="96"/>
      <c r="D13" s="96"/>
      <c r="E13" s="96"/>
      <c r="F13" s="96"/>
      <c r="G13" s="96"/>
      <c r="H13" s="19"/>
      <c r="I13" s="19"/>
      <c r="J13" s="19"/>
      <c r="K13" s="4"/>
      <c r="L13" s="4"/>
    </row>
    <row r="14" spans="1:12" s="18" customFormat="1" ht="15" customHeight="1" x14ac:dyDescent="0.25">
      <c r="A14" s="19"/>
      <c r="B14" s="20" t="s">
        <v>50</v>
      </c>
      <c r="C14" s="19"/>
      <c r="D14" s="19"/>
      <c r="E14" s="19"/>
      <c r="F14" s="19"/>
      <c r="G14" s="19"/>
      <c r="H14" s="19"/>
      <c r="I14" s="19"/>
      <c r="J14" s="19"/>
      <c r="K14" s="4"/>
      <c r="L14" s="4"/>
    </row>
    <row r="15" spans="1:12" s="18" customFormat="1" ht="15" customHeight="1" x14ac:dyDescent="0.25">
      <c r="A15" s="19"/>
      <c r="B15" s="96" t="s">
        <v>51</v>
      </c>
      <c r="C15" s="96"/>
      <c r="D15" s="96"/>
      <c r="E15" s="96"/>
      <c r="F15" s="96"/>
      <c r="G15" s="96"/>
      <c r="H15" s="19"/>
      <c r="I15" s="19"/>
      <c r="J15" s="19"/>
      <c r="K15" s="4"/>
      <c r="L15" s="4"/>
    </row>
    <row r="16" spans="1:12" s="18" customFormat="1" ht="13.9" customHeight="1" x14ac:dyDescent="0.25">
      <c r="A16" s="19"/>
      <c r="H16" s="19"/>
      <c r="I16" s="19"/>
      <c r="J16" s="19"/>
      <c r="K16" s="4"/>
      <c r="L16" s="4"/>
    </row>
    <row r="17" spans="1:12" ht="15" customHeight="1" x14ac:dyDescent="0.25">
      <c r="A17" s="6"/>
      <c r="B17" s="6"/>
      <c r="C17" s="6"/>
      <c r="D17" s="6"/>
      <c r="E17" s="6"/>
      <c r="F17" s="6"/>
      <c r="G17" s="6"/>
      <c r="H17" s="6"/>
      <c r="I17" s="93" t="s">
        <v>52</v>
      </c>
      <c r="J17" s="93"/>
      <c r="K17" s="93"/>
      <c r="L17" s="93"/>
    </row>
    <row r="18" spans="1:12" ht="15" customHeight="1" x14ac:dyDescent="0.25">
      <c r="A18" s="6"/>
      <c r="B18" s="6"/>
      <c r="C18" s="6"/>
      <c r="D18" s="6"/>
      <c r="E18" s="6"/>
      <c r="F18" s="6"/>
      <c r="G18" s="6"/>
      <c r="H18" s="6"/>
      <c r="I18" s="93" t="s">
        <v>53</v>
      </c>
      <c r="J18" s="93"/>
      <c r="K18" s="93"/>
      <c r="L18" s="93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93"/>
      <c r="J19" s="93"/>
      <c r="K19" s="93"/>
      <c r="L19" s="93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93"/>
      <c r="J20" s="93"/>
      <c r="K20" s="93"/>
      <c r="L20" s="93"/>
    </row>
  </sheetData>
  <mergeCells count="13">
    <mergeCell ref="I18:L20"/>
    <mergeCell ref="J11:K11"/>
    <mergeCell ref="B12:G12"/>
    <mergeCell ref="B13:G13"/>
    <mergeCell ref="B15:G15"/>
    <mergeCell ref="I17:L17"/>
    <mergeCell ref="K1:L1"/>
    <mergeCell ref="A3:L3"/>
    <mergeCell ref="A4:L4"/>
    <mergeCell ref="A6:A7"/>
    <mergeCell ref="B6:B7"/>
    <mergeCell ref="C6:C7"/>
    <mergeCell ref="D6:E7"/>
  </mergeCells>
  <pageMargins left="0.59027777777777801" right="0.59027777777777801" top="0.59027777777777801" bottom="0.74791666666666701" header="0.511811023622047" footer="0.59027777777777801"/>
  <pageSetup paperSize="9" scale="69" pageOrder="overThenDown" orientation="landscape" horizontalDpi="300" verticalDpi="300" r:id="rId1"/>
  <headerFooter>
    <oddFooter>&amp;C&amp;12Strona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J24"/>
  <sheetViews>
    <sheetView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K1" sqref="K1:L1"/>
    </sheetView>
  </sheetViews>
  <sheetFormatPr defaultColWidth="8.7109375" defaultRowHeight="15" x14ac:dyDescent="0.25"/>
  <cols>
    <col min="1" max="1" width="5" style="1" customWidth="1"/>
    <col min="2" max="2" width="48.7109375" style="18" customWidth="1"/>
    <col min="3" max="3" width="10.85546875" style="1" customWidth="1"/>
    <col min="4" max="4" width="24.5703125" style="1" customWidth="1"/>
    <col min="5" max="5" width="26.28515625" style="1" customWidth="1"/>
    <col min="6" max="6" width="15" style="1" customWidth="1"/>
    <col min="7" max="7" width="21.5703125" style="21" customWidth="1"/>
    <col min="8" max="8" width="6.85546875" style="1" customWidth="1"/>
    <col min="9" max="9" width="8.7109375" style="1"/>
    <col min="10" max="10" width="13.140625" style="1" customWidth="1"/>
    <col min="11" max="11" width="12.7109375" style="3" customWidth="1"/>
    <col min="12" max="12" width="14.28515625" style="3" customWidth="1"/>
    <col min="13" max="13" width="1.28515625" style="1" customWidth="1"/>
    <col min="14" max="205" width="10.5703125" style="1" customWidth="1"/>
    <col min="206" max="975" width="10.42578125" style="1" customWidth="1"/>
    <col min="976" max="976" width="8.85546875" style="1" customWidth="1"/>
    <col min="977" max="998" width="10.42578125" style="1" customWidth="1"/>
  </cols>
  <sheetData>
    <row r="1" spans="1:12" ht="20.25" customHeight="1" x14ac:dyDescent="0.25">
      <c r="B1" s="88" t="s">
        <v>111</v>
      </c>
      <c r="K1" s="89" t="s">
        <v>113</v>
      </c>
      <c r="L1" s="89"/>
    </row>
    <row r="3" spans="1:12" ht="37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6"/>
      <c r="B5" s="19" t="s">
        <v>3</v>
      </c>
      <c r="C5" s="6"/>
      <c r="D5" s="6"/>
      <c r="E5" s="6"/>
      <c r="F5" s="6"/>
      <c r="G5" s="22"/>
      <c r="H5" s="6"/>
      <c r="I5" s="6"/>
      <c r="J5" s="6"/>
      <c r="K5" s="4"/>
      <c r="L5" s="4"/>
    </row>
    <row r="6" spans="1:12" ht="68.45" customHeight="1" x14ac:dyDescent="0.25">
      <c r="A6" s="92" t="s">
        <v>0</v>
      </c>
      <c r="B6" s="97" t="s">
        <v>4</v>
      </c>
      <c r="C6" s="92" t="s">
        <v>5</v>
      </c>
      <c r="D6" s="92" t="s">
        <v>1</v>
      </c>
      <c r="E6" s="92"/>
      <c r="F6" s="7" t="s">
        <v>6</v>
      </c>
      <c r="G6" s="23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 x14ac:dyDescent="0.25">
      <c r="A7" s="92"/>
      <c r="B7" s="97"/>
      <c r="C7" s="92"/>
      <c r="D7" s="92"/>
      <c r="E7" s="92"/>
      <c r="F7" s="7"/>
      <c r="G7" s="24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 x14ac:dyDescent="0.25">
      <c r="A8" s="12" t="s">
        <v>15</v>
      </c>
      <c r="B8" s="25" t="s">
        <v>16</v>
      </c>
      <c r="C8" s="26" t="s">
        <v>17</v>
      </c>
      <c r="D8" s="12" t="s">
        <v>18</v>
      </c>
      <c r="E8" s="12" t="s">
        <v>19</v>
      </c>
      <c r="F8" s="12" t="s">
        <v>20</v>
      </c>
      <c r="G8" s="27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65.6" customHeight="1" x14ac:dyDescent="0.25">
      <c r="A9" s="13" t="s">
        <v>27</v>
      </c>
      <c r="B9" s="14" t="s">
        <v>69</v>
      </c>
      <c r="C9" s="29" t="s">
        <v>29</v>
      </c>
      <c r="D9" s="30" t="s">
        <v>70</v>
      </c>
      <c r="E9" s="30" t="s">
        <v>102</v>
      </c>
      <c r="F9" s="30" t="s">
        <v>32</v>
      </c>
      <c r="G9" s="35" t="s">
        <v>71</v>
      </c>
      <c r="H9" s="15" t="s">
        <v>62</v>
      </c>
      <c r="I9" s="15">
        <v>1</v>
      </c>
      <c r="J9" s="15">
        <v>3</v>
      </c>
      <c r="K9" s="16"/>
      <c r="L9" s="16"/>
    </row>
    <row r="10" spans="1:12" ht="39.950000000000003" customHeight="1" x14ac:dyDescent="0.25">
      <c r="A10" s="13" t="s">
        <v>27</v>
      </c>
      <c r="B10" s="35" t="s">
        <v>67</v>
      </c>
      <c r="C10" s="36"/>
      <c r="D10" s="36"/>
      <c r="E10" s="36"/>
      <c r="F10" s="36"/>
      <c r="G10" s="35" t="s">
        <v>72</v>
      </c>
      <c r="H10" s="15" t="s">
        <v>62</v>
      </c>
      <c r="I10" s="15">
        <v>1</v>
      </c>
      <c r="J10" s="15">
        <v>2</v>
      </c>
      <c r="K10" s="16"/>
      <c r="L10" s="16"/>
    </row>
    <row r="11" spans="1:12" ht="190.15" customHeight="1" x14ac:dyDescent="0.25">
      <c r="A11" s="13" t="s">
        <v>35</v>
      </c>
      <c r="B11" s="14" t="s">
        <v>99</v>
      </c>
      <c r="C11" s="29" t="s">
        <v>29</v>
      </c>
      <c r="D11" s="30" t="s">
        <v>73</v>
      </c>
      <c r="E11" s="30" t="s">
        <v>106</v>
      </c>
      <c r="F11" s="30" t="s">
        <v>32</v>
      </c>
      <c r="G11" s="35" t="s">
        <v>74</v>
      </c>
      <c r="H11" s="15" t="s">
        <v>62</v>
      </c>
      <c r="I11" s="15">
        <v>1</v>
      </c>
      <c r="J11" s="15">
        <v>3</v>
      </c>
      <c r="K11" s="16"/>
      <c r="L11" s="16"/>
    </row>
    <row r="12" spans="1:12" ht="39.950000000000003" customHeight="1" x14ac:dyDescent="0.25">
      <c r="A12" s="13" t="s">
        <v>35</v>
      </c>
      <c r="B12" s="35" t="s">
        <v>67</v>
      </c>
      <c r="C12" s="36"/>
      <c r="D12" s="36"/>
      <c r="E12" s="36"/>
      <c r="F12" s="36"/>
      <c r="G12" s="35" t="s">
        <v>72</v>
      </c>
      <c r="H12" s="15" t="s">
        <v>62</v>
      </c>
      <c r="I12" s="15">
        <v>1</v>
      </c>
      <c r="J12" s="15">
        <v>2</v>
      </c>
      <c r="K12" s="16"/>
      <c r="L12" s="16"/>
    </row>
    <row r="13" spans="1:12" ht="156" customHeight="1" x14ac:dyDescent="0.25">
      <c r="A13" s="13" t="s">
        <v>39</v>
      </c>
      <c r="B13" s="38" t="s">
        <v>75</v>
      </c>
      <c r="C13" s="29" t="s">
        <v>29</v>
      </c>
      <c r="D13" s="30" t="s">
        <v>73</v>
      </c>
      <c r="E13" s="30" t="s">
        <v>103</v>
      </c>
      <c r="F13" s="30" t="s">
        <v>32</v>
      </c>
      <c r="G13" s="13" t="s">
        <v>74</v>
      </c>
      <c r="H13" s="15" t="s">
        <v>76</v>
      </c>
      <c r="I13" s="15">
        <v>1</v>
      </c>
      <c r="J13" s="15">
        <v>3</v>
      </c>
      <c r="K13" s="16"/>
      <c r="L13" s="16"/>
    </row>
    <row r="14" spans="1:12" ht="39.950000000000003" customHeight="1" x14ac:dyDescent="0.25">
      <c r="A14" s="13" t="s">
        <v>39</v>
      </c>
      <c r="B14" s="35" t="s">
        <v>67</v>
      </c>
      <c r="C14" s="36"/>
      <c r="D14" s="36"/>
      <c r="E14" s="36"/>
      <c r="F14" s="36"/>
      <c r="G14" s="35" t="s">
        <v>72</v>
      </c>
      <c r="H14" s="15" t="s">
        <v>62</v>
      </c>
      <c r="I14" s="15">
        <v>1</v>
      </c>
      <c r="J14" s="15">
        <v>2</v>
      </c>
      <c r="K14" s="16"/>
      <c r="L14" s="16"/>
    </row>
    <row r="15" spans="1:12" ht="28.35" customHeight="1" x14ac:dyDescent="0.25">
      <c r="A15" s="6"/>
      <c r="B15" s="19"/>
      <c r="C15" s="6"/>
      <c r="D15" s="6"/>
      <c r="E15" s="6"/>
      <c r="F15" s="6"/>
      <c r="G15" s="22"/>
      <c r="H15" s="6"/>
      <c r="I15" s="6"/>
      <c r="J15" s="94" t="s">
        <v>47</v>
      </c>
      <c r="K15" s="94"/>
      <c r="L15" s="17"/>
    </row>
    <row r="16" spans="1:12" s="18" customFormat="1" ht="15" customHeight="1" x14ac:dyDescent="0.25">
      <c r="A16" s="19"/>
      <c r="B16" s="95" t="s">
        <v>48</v>
      </c>
      <c r="C16" s="95"/>
      <c r="D16" s="95"/>
      <c r="E16" s="95"/>
      <c r="F16" s="95"/>
      <c r="G16" s="95"/>
      <c r="H16" s="19"/>
      <c r="I16" s="19"/>
      <c r="J16" s="19"/>
      <c r="K16" s="4"/>
      <c r="L16" s="4"/>
    </row>
    <row r="17" spans="1:12" s="18" customFormat="1" ht="29.25" customHeight="1" x14ac:dyDescent="0.25">
      <c r="A17" s="19"/>
      <c r="B17" s="96" t="s">
        <v>49</v>
      </c>
      <c r="C17" s="96"/>
      <c r="D17" s="96"/>
      <c r="E17" s="96"/>
      <c r="F17" s="96"/>
      <c r="G17" s="96"/>
      <c r="H17" s="19"/>
      <c r="I17" s="19"/>
      <c r="J17" s="19"/>
      <c r="K17" s="4"/>
      <c r="L17" s="4"/>
    </row>
    <row r="18" spans="1:12" s="18" customFormat="1" ht="15" customHeight="1" x14ac:dyDescent="0.25">
      <c r="A18" s="19"/>
      <c r="B18" s="20" t="s">
        <v>50</v>
      </c>
      <c r="C18" s="19"/>
      <c r="D18" s="19"/>
      <c r="E18" s="19"/>
      <c r="F18" s="19"/>
      <c r="G18" s="22"/>
      <c r="H18" s="19"/>
      <c r="I18" s="19"/>
      <c r="J18" s="19"/>
      <c r="K18" s="4"/>
      <c r="L18" s="4"/>
    </row>
    <row r="19" spans="1:12" s="18" customFormat="1" ht="15" customHeight="1" x14ac:dyDescent="0.25">
      <c r="A19" s="19"/>
      <c r="B19" s="96" t="s">
        <v>51</v>
      </c>
      <c r="C19" s="96"/>
      <c r="D19" s="96"/>
      <c r="E19" s="96"/>
      <c r="F19" s="96"/>
      <c r="G19" s="96"/>
      <c r="H19" s="19"/>
      <c r="I19" s="19"/>
      <c r="J19" s="19"/>
      <c r="K19" s="4"/>
      <c r="L19" s="4"/>
    </row>
    <row r="20" spans="1:12" s="18" customFormat="1" ht="13.9" customHeight="1" x14ac:dyDescent="0.25">
      <c r="A20" s="19"/>
      <c r="G20" s="21"/>
      <c r="H20" s="19"/>
      <c r="I20" s="19"/>
      <c r="J20" s="19"/>
      <c r="K20" s="4"/>
      <c r="L20" s="4"/>
    </row>
    <row r="21" spans="1:12" ht="15" customHeight="1" x14ac:dyDescent="0.25">
      <c r="A21" s="6"/>
      <c r="B21" s="19"/>
      <c r="C21" s="6"/>
      <c r="D21" s="6"/>
      <c r="E21" s="6"/>
      <c r="F21" s="6"/>
      <c r="G21" s="22"/>
      <c r="H21" s="6"/>
      <c r="I21" s="93" t="s">
        <v>52</v>
      </c>
      <c r="J21" s="93"/>
      <c r="K21" s="93"/>
      <c r="L21" s="93"/>
    </row>
    <row r="22" spans="1:12" ht="15" customHeight="1" x14ac:dyDescent="0.25">
      <c r="A22" s="6"/>
      <c r="B22" s="19"/>
      <c r="C22" s="6"/>
      <c r="D22" s="6"/>
      <c r="E22" s="6"/>
      <c r="F22" s="6"/>
      <c r="G22" s="22"/>
      <c r="H22" s="6"/>
      <c r="I22" s="93" t="s">
        <v>53</v>
      </c>
      <c r="J22" s="93"/>
      <c r="K22" s="93"/>
      <c r="L22" s="93"/>
    </row>
    <row r="23" spans="1:12" x14ac:dyDescent="0.25">
      <c r="A23" s="6"/>
      <c r="B23" s="19"/>
      <c r="C23" s="6"/>
      <c r="D23" s="6"/>
      <c r="E23" s="6"/>
      <c r="F23" s="6"/>
      <c r="G23" s="22"/>
      <c r="H23" s="6"/>
      <c r="I23" s="93"/>
      <c r="J23" s="93"/>
      <c r="K23" s="93"/>
      <c r="L23" s="93"/>
    </row>
    <row r="24" spans="1:12" x14ac:dyDescent="0.25">
      <c r="A24" s="6"/>
      <c r="B24" s="19"/>
      <c r="C24" s="6"/>
      <c r="D24" s="6"/>
      <c r="E24" s="6"/>
      <c r="F24" s="6"/>
      <c r="G24" s="22"/>
      <c r="H24" s="6"/>
      <c r="I24" s="93"/>
      <c r="J24" s="93"/>
      <c r="K24" s="93"/>
      <c r="L24" s="93"/>
    </row>
  </sheetData>
  <mergeCells count="13">
    <mergeCell ref="I22:L24"/>
    <mergeCell ref="J15:K15"/>
    <mergeCell ref="B16:G16"/>
    <mergeCell ref="B17:G17"/>
    <mergeCell ref="B19:G19"/>
    <mergeCell ref="I21:L21"/>
    <mergeCell ref="K1:L1"/>
    <mergeCell ref="A3:L3"/>
    <mergeCell ref="A4:L4"/>
    <mergeCell ref="A6:A7"/>
    <mergeCell ref="B6:B7"/>
    <mergeCell ref="C6:C7"/>
    <mergeCell ref="D6:E7"/>
  </mergeCells>
  <pageMargins left="0.59027777777777801" right="0.59027777777777801" top="0.59027777777777801" bottom="0.74791666666666701" header="0.511811023622047" footer="0.59027777777777801"/>
  <pageSetup paperSize="77" scale="55" pageOrder="overThenDown" orientation="landscape" r:id="rId1"/>
  <headerFooter>
    <oddFooter>&amp;C&amp;12Strona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P22"/>
  <sheetViews>
    <sheetView zoomScale="85" zoomScaleNormal="85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K1" sqref="K1:L1"/>
    </sheetView>
  </sheetViews>
  <sheetFormatPr defaultColWidth="8.7109375" defaultRowHeight="15" x14ac:dyDescent="0.25"/>
  <cols>
    <col min="1" max="1" width="5" style="1" customWidth="1"/>
    <col min="2" max="2" width="45.28515625" style="1" customWidth="1"/>
    <col min="3" max="3" width="12.140625" style="1" customWidth="1"/>
    <col min="4" max="4" width="25.28515625" style="1" customWidth="1"/>
    <col min="5" max="5" width="26.28515625" style="1" customWidth="1"/>
    <col min="6" max="6" width="15" style="1" customWidth="1"/>
    <col min="7" max="7" width="21.5703125" style="1" customWidth="1"/>
    <col min="8" max="8" width="6.85546875" style="1" customWidth="1"/>
    <col min="9" max="9" width="8.7109375" style="1"/>
    <col min="10" max="10" width="10.7109375" style="1" customWidth="1"/>
    <col min="11" max="11" width="12.7109375" style="3" customWidth="1"/>
    <col min="12" max="12" width="14.28515625" style="3" customWidth="1"/>
    <col min="13" max="13" width="1.28515625" style="1" customWidth="1"/>
    <col min="14" max="212" width="10.5703125" style="1" customWidth="1"/>
    <col min="213" max="982" width="10.42578125" style="1" customWidth="1"/>
    <col min="983" max="983" width="8.85546875" style="1" customWidth="1"/>
    <col min="984" max="1004" width="10.42578125" style="1" customWidth="1"/>
  </cols>
  <sheetData>
    <row r="1" spans="1:12" ht="20.25" customHeight="1" x14ac:dyDescent="0.25">
      <c r="B1" s="88" t="s">
        <v>111</v>
      </c>
      <c r="K1" s="89" t="s">
        <v>114</v>
      </c>
      <c r="L1" s="89"/>
    </row>
    <row r="3" spans="1:12" ht="37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61.9" customHeight="1" x14ac:dyDescent="0.25">
      <c r="A6" s="98" t="s">
        <v>0</v>
      </c>
      <c r="B6" s="98" t="s">
        <v>4</v>
      </c>
      <c r="C6" s="98" t="s">
        <v>5</v>
      </c>
      <c r="D6" s="98" t="s">
        <v>1</v>
      </c>
      <c r="E6" s="98"/>
      <c r="F6" s="39" t="s">
        <v>6</v>
      </c>
      <c r="G6" s="40" t="s">
        <v>77</v>
      </c>
      <c r="H6" s="39" t="s">
        <v>8</v>
      </c>
      <c r="I6" s="40" t="s">
        <v>9</v>
      </c>
      <c r="J6" s="41" t="s">
        <v>10</v>
      </c>
      <c r="K6" s="42" t="s">
        <v>108</v>
      </c>
      <c r="L6" s="42" t="s">
        <v>109</v>
      </c>
    </row>
    <row r="7" spans="1:12" ht="30" customHeight="1" x14ac:dyDescent="0.25">
      <c r="A7" s="98"/>
      <c r="B7" s="98"/>
      <c r="C7" s="98"/>
      <c r="D7" s="98"/>
      <c r="E7" s="98"/>
      <c r="F7" s="39"/>
      <c r="G7" s="39"/>
      <c r="H7" s="39"/>
      <c r="I7" s="43" t="s">
        <v>11</v>
      </c>
      <c r="J7" s="43" t="s">
        <v>12</v>
      </c>
      <c r="K7" s="44" t="s">
        <v>13</v>
      </c>
      <c r="L7" s="44" t="s">
        <v>14</v>
      </c>
    </row>
    <row r="8" spans="1:12" x14ac:dyDescent="0.25">
      <c r="A8" s="12" t="s">
        <v>15</v>
      </c>
      <c r="B8" s="12" t="s">
        <v>16</v>
      </c>
      <c r="C8" s="26" t="s">
        <v>17</v>
      </c>
      <c r="D8" s="26" t="s">
        <v>18</v>
      </c>
      <c r="E8" s="26" t="s">
        <v>19</v>
      </c>
      <c r="F8" s="26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09.9" customHeight="1" x14ac:dyDescent="0.25">
      <c r="A9" s="13" t="s">
        <v>27</v>
      </c>
      <c r="B9" s="45" t="s">
        <v>78</v>
      </c>
      <c r="C9" s="29" t="s">
        <v>54</v>
      </c>
      <c r="D9" s="30" t="s">
        <v>56</v>
      </c>
      <c r="E9" s="85" t="s">
        <v>79</v>
      </c>
      <c r="F9" s="30" t="s">
        <v>32</v>
      </c>
      <c r="G9" s="46" t="s">
        <v>60</v>
      </c>
      <c r="H9" s="15" t="s">
        <v>62</v>
      </c>
      <c r="I9" s="15">
        <v>1</v>
      </c>
      <c r="J9" s="15">
        <v>3</v>
      </c>
      <c r="K9" s="16"/>
      <c r="L9" s="16"/>
    </row>
    <row r="10" spans="1:12" ht="50.85" customHeight="1" x14ac:dyDescent="0.25">
      <c r="A10" s="13" t="s">
        <v>27</v>
      </c>
      <c r="B10" s="32" t="s">
        <v>67</v>
      </c>
      <c r="C10" s="36"/>
      <c r="D10" s="36"/>
      <c r="E10" s="36"/>
      <c r="F10" s="36"/>
      <c r="G10" s="46" t="s">
        <v>60</v>
      </c>
      <c r="H10" s="15" t="s">
        <v>62</v>
      </c>
      <c r="I10" s="15">
        <v>1</v>
      </c>
      <c r="J10" s="15">
        <v>3</v>
      </c>
      <c r="K10" s="16"/>
      <c r="L10" s="16"/>
    </row>
    <row r="11" spans="1:12" ht="83.45" customHeight="1" x14ac:dyDescent="0.25">
      <c r="A11" s="13" t="s">
        <v>35</v>
      </c>
      <c r="B11" s="14" t="s">
        <v>80</v>
      </c>
      <c r="C11" s="29" t="s">
        <v>54</v>
      </c>
      <c r="D11" s="30" t="s">
        <v>56</v>
      </c>
      <c r="E11" s="85" t="s">
        <v>81</v>
      </c>
      <c r="F11" s="30" t="s">
        <v>32</v>
      </c>
      <c r="G11" s="46" t="s">
        <v>60</v>
      </c>
      <c r="H11" s="15" t="s">
        <v>34</v>
      </c>
      <c r="I11" s="15">
        <v>1</v>
      </c>
      <c r="J11" s="15">
        <v>3</v>
      </c>
      <c r="K11" s="16"/>
      <c r="L11" s="16"/>
    </row>
    <row r="12" spans="1:12" ht="49.15" customHeight="1" x14ac:dyDescent="0.25">
      <c r="A12" s="13" t="s">
        <v>35</v>
      </c>
      <c r="B12" s="35" t="s">
        <v>67</v>
      </c>
      <c r="C12" s="36"/>
      <c r="D12" s="36"/>
      <c r="E12" s="36"/>
      <c r="F12" s="36"/>
      <c r="G12" s="46" t="s">
        <v>60</v>
      </c>
      <c r="H12" s="15" t="s">
        <v>62</v>
      </c>
      <c r="I12" s="15">
        <v>1</v>
      </c>
      <c r="J12" s="15">
        <v>3</v>
      </c>
      <c r="K12" s="16"/>
      <c r="L12" s="16"/>
    </row>
    <row r="13" spans="1:12" ht="28.3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94" t="s">
        <v>47</v>
      </c>
      <c r="K13" s="94"/>
      <c r="L13" s="17"/>
    </row>
    <row r="14" spans="1:12" s="18" customFormat="1" ht="15" customHeight="1" x14ac:dyDescent="0.25">
      <c r="A14" s="19"/>
      <c r="B14" s="95" t="s">
        <v>48</v>
      </c>
      <c r="C14" s="95"/>
      <c r="D14" s="95"/>
      <c r="E14" s="95"/>
      <c r="F14" s="95"/>
      <c r="G14" s="95"/>
      <c r="H14" s="19"/>
      <c r="I14" s="19"/>
      <c r="J14" s="19"/>
      <c r="K14" s="4"/>
      <c r="L14" s="4"/>
    </row>
    <row r="15" spans="1:12" s="18" customFormat="1" ht="33" customHeight="1" x14ac:dyDescent="0.25">
      <c r="A15" s="19"/>
      <c r="B15" s="96" t="s">
        <v>49</v>
      </c>
      <c r="C15" s="96"/>
      <c r="D15" s="96"/>
      <c r="E15" s="96"/>
      <c r="F15" s="96"/>
      <c r="G15" s="96"/>
      <c r="H15" s="19"/>
      <c r="I15" s="19"/>
      <c r="J15" s="19"/>
      <c r="K15" s="4"/>
      <c r="L15" s="4"/>
    </row>
    <row r="16" spans="1:12" s="18" customFormat="1" ht="15" customHeight="1" x14ac:dyDescent="0.25">
      <c r="A16" s="19"/>
      <c r="B16" s="20" t="s">
        <v>50</v>
      </c>
      <c r="C16" s="19"/>
      <c r="D16" s="19"/>
      <c r="E16" s="19"/>
      <c r="F16" s="19"/>
      <c r="G16" s="19"/>
      <c r="H16" s="19"/>
      <c r="I16" s="19"/>
      <c r="J16" s="19"/>
      <c r="K16" s="4"/>
      <c r="L16" s="4"/>
    </row>
    <row r="17" spans="1:12" s="18" customFormat="1" ht="15" customHeight="1" x14ac:dyDescent="0.25">
      <c r="A17" s="19"/>
      <c r="B17" s="96" t="s">
        <v>51</v>
      </c>
      <c r="C17" s="96"/>
      <c r="D17" s="96"/>
      <c r="E17" s="96"/>
      <c r="F17" s="96"/>
      <c r="G17" s="96"/>
      <c r="H17" s="19"/>
      <c r="I17" s="19"/>
      <c r="J17" s="19"/>
      <c r="K17" s="4"/>
      <c r="L17" s="4"/>
    </row>
    <row r="18" spans="1:12" s="18" customFormat="1" ht="13.9" customHeight="1" x14ac:dyDescent="0.25">
      <c r="A18" s="19"/>
      <c r="H18" s="19"/>
      <c r="I18" s="19"/>
      <c r="J18" s="19"/>
      <c r="K18" s="4"/>
      <c r="L18" s="4"/>
    </row>
    <row r="19" spans="1:12" ht="15" customHeight="1" x14ac:dyDescent="0.25">
      <c r="A19" s="6"/>
      <c r="B19" s="6"/>
      <c r="C19" s="6"/>
      <c r="D19" s="6"/>
      <c r="E19" s="6"/>
      <c r="F19" s="6"/>
      <c r="G19" s="6"/>
      <c r="H19" s="6"/>
      <c r="I19" s="93" t="s">
        <v>52</v>
      </c>
      <c r="J19" s="93"/>
      <c r="K19" s="93"/>
      <c r="L19" s="93"/>
    </row>
    <row r="20" spans="1:12" ht="15" customHeight="1" x14ac:dyDescent="0.25">
      <c r="A20" s="6"/>
      <c r="B20" s="6"/>
      <c r="C20" s="6"/>
      <c r="D20" s="6"/>
      <c r="E20" s="6"/>
      <c r="F20" s="6"/>
      <c r="G20" s="6"/>
      <c r="H20" s="6"/>
      <c r="I20" s="93" t="s">
        <v>53</v>
      </c>
      <c r="J20" s="93"/>
      <c r="K20" s="93"/>
      <c r="L20" s="93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93"/>
      <c r="J21" s="93"/>
      <c r="K21" s="93"/>
      <c r="L21" s="93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93"/>
      <c r="J22" s="93"/>
      <c r="K22" s="93"/>
      <c r="L22" s="93"/>
    </row>
  </sheetData>
  <mergeCells count="13">
    <mergeCell ref="I20:L22"/>
    <mergeCell ref="J13:K13"/>
    <mergeCell ref="B14:G14"/>
    <mergeCell ref="B15:G15"/>
    <mergeCell ref="B17:G17"/>
    <mergeCell ref="I19:L19"/>
    <mergeCell ref="K1:L1"/>
    <mergeCell ref="A3:L3"/>
    <mergeCell ref="A4:L4"/>
    <mergeCell ref="A6:A7"/>
    <mergeCell ref="B6:B7"/>
    <mergeCell ref="C6:C7"/>
    <mergeCell ref="D6:E7"/>
  </mergeCells>
  <pageMargins left="0.59027777777777801" right="0.59027777777777801" top="0.59027777777777801" bottom="0.74791666666666701" header="0.511811023622047" footer="0.59027777777777801"/>
  <pageSetup paperSize="9" scale="66" pageOrder="overThenDown" orientation="landscape" r:id="rId1"/>
  <headerFooter>
    <oddFooter>&amp;C&amp;12Strona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71"/>
  <sheetViews>
    <sheetView workbookViewId="0">
      <selection activeCell="X5" sqref="X5"/>
    </sheetView>
  </sheetViews>
  <sheetFormatPr defaultColWidth="8.7109375" defaultRowHeight="15" x14ac:dyDescent="0.25"/>
  <cols>
    <col min="1" max="1" width="11.7109375" style="47" customWidth="1"/>
    <col min="2" max="2" width="46.140625" customWidth="1"/>
    <col min="3" max="3" width="17" customWidth="1"/>
    <col min="4" max="4" width="15.28515625" customWidth="1"/>
    <col min="5" max="5" width="17.7109375" customWidth="1"/>
    <col min="6" max="6" width="20" customWidth="1"/>
    <col min="7" max="7" width="16.85546875" customWidth="1"/>
    <col min="8" max="8" width="16.140625" hidden="1" customWidth="1"/>
    <col min="9" max="9" width="11.28515625" hidden="1" customWidth="1"/>
    <col min="10" max="14" width="11.5703125" hidden="1" customWidth="1"/>
  </cols>
  <sheetData>
    <row r="1" spans="1:14" s="51" customFormat="1" ht="8.25" customHeight="1" x14ac:dyDescent="0.2">
      <c r="A1" s="48"/>
      <c r="B1" s="49"/>
      <c r="C1" s="50"/>
      <c r="D1" s="50"/>
      <c r="E1" s="50"/>
      <c r="F1" s="50"/>
      <c r="G1" s="50"/>
    </row>
    <row r="2" spans="1:14" s="51" customFormat="1" ht="27.75" customHeight="1" x14ac:dyDescent="0.2">
      <c r="A2" s="52"/>
      <c r="B2" s="53" t="s">
        <v>82</v>
      </c>
      <c r="C2" s="54" t="e">
        <f>SUM(C3:C4)</f>
        <v>#VALUE!</v>
      </c>
      <c r="D2" s="54" t="e">
        <f>SUM(D3:D4)</f>
        <v>#VALUE!</v>
      </c>
      <c r="E2" s="54" t="e">
        <f>SUM(E3:E4)</f>
        <v>#VALUE!</v>
      </c>
      <c r="F2" s="54" t="e">
        <f>SUM(F3:F4)</f>
        <v>#VALUE!</v>
      </c>
      <c r="G2" s="55" t="e">
        <f>SUM(C2:F2)</f>
        <v>#VALUE!</v>
      </c>
      <c r="H2" s="51" t="e">
        <f>G2-'[1]Formularz cenowy'!E17</f>
        <v>#VALUE!</v>
      </c>
      <c r="I2" s="51" t="e">
        <f>'[1]Zestawienie ilościowe i harmono'!Z10-G2</f>
        <v>#VALUE!</v>
      </c>
    </row>
    <row r="3" spans="1:14" s="51" customFormat="1" ht="27.75" customHeight="1" x14ac:dyDescent="0.2">
      <c r="A3" s="52"/>
      <c r="B3" s="53" t="s">
        <v>83</v>
      </c>
      <c r="C3" s="54" t="e">
        <f>SUM(C13:C31)</f>
        <v>#VALUE!</v>
      </c>
      <c r="D3" s="54" t="e">
        <f>SUM(D13:D31)</f>
        <v>#VALUE!</v>
      </c>
      <c r="E3" s="54" t="e">
        <f>SUM(E13:E31)</f>
        <v>#VALUE!</v>
      </c>
      <c r="F3" s="54" t="e">
        <f>SUM(F13:F31)</f>
        <v>#VALUE!</v>
      </c>
      <c r="G3" s="55" t="e">
        <f>SUM(C3:F3)</f>
        <v>#VALUE!</v>
      </c>
    </row>
    <row r="4" spans="1:14" s="51" customFormat="1" ht="27.75" customHeight="1" x14ac:dyDescent="0.2">
      <c r="A4" s="52"/>
      <c r="B4" s="53" t="s">
        <v>84</v>
      </c>
      <c r="C4" s="54" t="e">
        <f>SUM(C33:C51)</f>
        <v>#VALUE!</v>
      </c>
      <c r="D4" s="54" t="e">
        <f>SUM(D33:D51)</f>
        <v>#VALUE!</v>
      </c>
      <c r="E4" s="54" t="e">
        <f>SUM(E33:E51)</f>
        <v>#VALUE!</v>
      </c>
      <c r="F4" s="54" t="e">
        <f>SUM(F33:F51)</f>
        <v>#VALUE!</v>
      </c>
      <c r="G4" s="55" t="e">
        <f>SUM(C4:F4)</f>
        <v>#VALUE!</v>
      </c>
    </row>
    <row r="5" spans="1:14" s="51" customFormat="1" ht="27.75" customHeight="1" x14ac:dyDescent="0.2">
      <c r="A5" s="52"/>
      <c r="B5" s="53" t="s">
        <v>85</v>
      </c>
      <c r="C5" s="54" t="e">
        <f>SUM(C53:C71)</f>
        <v>#VALUE!</v>
      </c>
      <c r="D5" s="54" t="e">
        <f>SUM(D53:D71)</f>
        <v>#VALUE!</v>
      </c>
      <c r="E5" s="54" t="e">
        <f>SUM(E53:E71)</f>
        <v>#VALUE!</v>
      </c>
      <c r="F5" s="54" t="e">
        <f>SUM(F53:F71)</f>
        <v>#VALUE!</v>
      </c>
      <c r="G5" s="55" t="e">
        <f>SUM(C5:F5)</f>
        <v>#VALUE!</v>
      </c>
    </row>
    <row r="6" spans="1:14" s="51" customFormat="1" x14ac:dyDescent="0.2">
      <c r="A6" s="56"/>
      <c r="B6" s="57"/>
      <c r="C6" s="58"/>
      <c r="D6" s="58"/>
      <c r="E6" s="58"/>
      <c r="F6" s="58"/>
      <c r="G6" s="58"/>
    </row>
    <row r="7" spans="1:14" s="51" customFormat="1" x14ac:dyDescent="0.2">
      <c r="A7" s="59"/>
      <c r="B7" s="59"/>
      <c r="C7" s="60" t="s">
        <v>86</v>
      </c>
      <c r="D7" s="60" t="s">
        <v>87</v>
      </c>
      <c r="E7" s="60" t="s">
        <v>87</v>
      </c>
      <c r="F7" s="60" t="s">
        <v>87</v>
      </c>
      <c r="G7" s="61"/>
    </row>
    <row r="8" spans="1:14" s="51" customFormat="1" x14ac:dyDescent="0.2">
      <c r="A8" s="62"/>
      <c r="B8" s="62"/>
      <c r="C8" s="63" t="s">
        <v>88</v>
      </c>
      <c r="D8" s="63" t="s">
        <v>89</v>
      </c>
      <c r="E8" s="63" t="s">
        <v>90</v>
      </c>
      <c r="F8" s="63" t="s">
        <v>91</v>
      </c>
      <c r="G8" s="64"/>
    </row>
    <row r="9" spans="1:14" s="51" customFormat="1" ht="36" x14ac:dyDescent="0.2">
      <c r="A9" s="65" t="s">
        <v>92</v>
      </c>
      <c r="B9" s="65" t="s">
        <v>93</v>
      </c>
      <c r="C9" s="66" t="str">
        <f>'[1]Zestawienie ilościowe i harmono'!W30</f>
        <v>Maciej Wątróbka</v>
      </c>
      <c r="D9" s="66" t="s">
        <v>94</v>
      </c>
      <c r="E9" s="66" t="str">
        <f>'[1]Zestawienie ilościowe i harmono'!W12</f>
        <v>Izabela Czernicka-Białowąs</v>
      </c>
      <c r="F9" s="66" t="s">
        <v>95</v>
      </c>
      <c r="G9" s="67" t="s">
        <v>96</v>
      </c>
    </row>
    <row r="10" spans="1:14" s="51" customFormat="1" ht="12.75" x14ac:dyDescent="0.2">
      <c r="A10" s="68"/>
      <c r="B10" s="49" t="s">
        <v>97</v>
      </c>
      <c r="C10" s="50" t="e">
        <f>SUM(C13:C51)</f>
        <v>#VALUE!</v>
      </c>
      <c r="D10" s="50" t="e">
        <f>SUM(D13:D51)</f>
        <v>#VALUE!</v>
      </c>
      <c r="E10" s="50" t="e">
        <f>SUM(E13:E51)</f>
        <v>#VALUE!</v>
      </c>
      <c r="F10" s="50" t="e">
        <f>SUM(F13:F51)</f>
        <v>#VALUE!</v>
      </c>
      <c r="G10" s="50" t="e">
        <f>SUM(G13:G51)</f>
        <v>#VALUE!</v>
      </c>
    </row>
    <row r="11" spans="1:14" s="72" customFormat="1" ht="11.25" x14ac:dyDescent="0.2">
      <c r="A11" s="69"/>
      <c r="B11" s="70" t="s">
        <v>98</v>
      </c>
      <c r="C11" s="71" t="e">
        <f>C2-SUM(C13:C51)</f>
        <v>#VALUE!</v>
      </c>
      <c r="D11" s="71" t="e">
        <f>D2-SUM(D13:D51)</f>
        <v>#VALUE!</v>
      </c>
      <c r="E11" s="71" t="e">
        <f>E2-SUM(E13:E51)</f>
        <v>#VALUE!</v>
      </c>
      <c r="F11" s="71" t="e">
        <f>F2-SUM(F13:F51)</f>
        <v>#VALUE!</v>
      </c>
      <c r="G11" s="71" t="e">
        <f>G2-SUM(G13:G51)</f>
        <v>#VALUE!</v>
      </c>
    </row>
    <row r="12" spans="1:14" s="72" customFormat="1" ht="15.75" x14ac:dyDescent="0.2">
      <c r="A12" s="73">
        <v>2023</v>
      </c>
      <c r="B12" s="74"/>
      <c r="C12" s="75">
        <v>1</v>
      </c>
      <c r="D12" s="75">
        <v>2</v>
      </c>
      <c r="E12" s="75">
        <v>3</v>
      </c>
      <c r="F12" s="75">
        <v>4</v>
      </c>
      <c r="G12" s="75">
        <v>1</v>
      </c>
    </row>
    <row r="13" spans="1:14" s="2" customFormat="1" x14ac:dyDescent="0.25">
      <c r="A13" s="76">
        <v>101</v>
      </c>
      <c r="B13" s="76" t="str">
        <f>VLOOKUP($A13,'[1]MPK-2023'!$A$3:$F$104,2,0)</f>
        <v>Zygmuntowskie - hala im. Z. Niedzieli</v>
      </c>
      <c r="C13" s="77"/>
      <c r="D13" s="77"/>
      <c r="E13" s="77" t="e">
        <f>SUMIF('[1]Zestawienie ilościowe i harmono'!$X$12:$X$30,[1]MPKi!$A12,'[1]Zestawienie ilościowe i harmono'!$Z$12:$Z$30)</f>
        <v>#VALUE!</v>
      </c>
      <c r="F13" s="77"/>
      <c r="G13" s="77" t="e">
        <f t="shared" ref="G13:G21" si="0">SUM(C13:F13)</f>
        <v>#VALUE!</v>
      </c>
      <c r="I13" s="2">
        <f>VLOOKUP(A13,'[1]Zestawienie ilościowe i harmono'!$X$12:$AJ$30,3,0)</f>
        <v>381.27000000000004</v>
      </c>
      <c r="J13" s="78" t="e">
        <f t="shared" ref="J13:J23" si="1">G13-I13</f>
        <v>#VALUE!</v>
      </c>
      <c r="K13" s="77" t="e">
        <f>SUMIF('[1]Zestawienie ilościowe i harmono'!$X$12:$X$30,[1]MPKi!$A12,'[1]Zestawienie ilościowe i harmono'!$Z$12:$Z$30)</f>
        <v>#VALUE!</v>
      </c>
      <c r="L13" s="2">
        <f>IF('[1]Zestawienie ilościowe i harmono'!U12=[1]MPKi!C$7,[1]MPKi!J12,0)</f>
        <v>0</v>
      </c>
      <c r="N13" s="79">
        <v>101</v>
      </c>
    </row>
    <row r="14" spans="1:14" s="2" customFormat="1" x14ac:dyDescent="0.25">
      <c r="A14" s="76">
        <v>104</v>
      </c>
      <c r="B14" s="76" t="str">
        <f>VLOOKUP($A14,'[1]MPK-2023'!$A$3:$F$104,2,0)</f>
        <v>Zygmuntowskie - biura - pod wynajem</v>
      </c>
      <c r="C14" s="77"/>
      <c r="D14" s="77"/>
      <c r="E14" s="77" t="e">
        <f>SUMIF('[1]Zestawienie ilościowe i harmono'!$X$12:$X$30,[1]MPKi!$A13,'[1]Zestawienie ilościowe i harmono'!$Z$12:$Z$30)</f>
        <v>#VALUE!</v>
      </c>
      <c r="F14" s="77"/>
      <c r="G14" s="77" t="e">
        <f t="shared" si="0"/>
        <v>#VALUE!</v>
      </c>
      <c r="I14" s="2">
        <f>VLOOKUP(A14,'[1]Zestawienie ilościowe i harmono'!$X$12:$AJ$30,3,0)</f>
        <v>215.92000000000002</v>
      </c>
      <c r="J14" s="78" t="e">
        <f t="shared" si="1"/>
        <v>#VALUE!</v>
      </c>
      <c r="K14" s="77" t="e">
        <f>SUMIF('[1]Zestawienie ilościowe i harmono'!$X$12:$X$30,[1]MPKi!$A13,'[1]Zestawienie ilościowe i harmono'!$Z$12:$Z$30)</f>
        <v>#VALUE!</v>
      </c>
      <c r="L14" s="2">
        <f>IF('[1]Zestawienie ilościowe i harmono'!U13=[1]MPKi!C$7,[1]MPKi!J13,0)</f>
        <v>0</v>
      </c>
      <c r="N14" s="80">
        <v>110</v>
      </c>
    </row>
    <row r="15" spans="1:14" s="2" customFormat="1" x14ac:dyDescent="0.25">
      <c r="A15" s="76">
        <v>110</v>
      </c>
      <c r="B15" s="76" t="str">
        <f>VLOOKUP($A15,'[1]MPK-2023'!$A$3:$F$104,2,0)</f>
        <v>Zygmuntowskie - pływalnia ( H2O)</v>
      </c>
      <c r="C15" s="77"/>
      <c r="D15" s="77" t="e">
        <f>SUMIF('[1]Zestawienie ilościowe i harmono'!$X$12:$X$30,[1]MPKi!$A14,'[1]Zestawienie ilościowe i harmono'!$Z$12:$Z$30)</f>
        <v>#VALUE!</v>
      </c>
      <c r="E15" s="77"/>
      <c r="F15" s="77"/>
      <c r="G15" s="77" t="e">
        <f t="shared" si="0"/>
        <v>#VALUE!</v>
      </c>
      <c r="I15" s="2">
        <f>VLOOKUP(A15,'[1]Zestawienie ilościowe i harmono'!$X$12:$AJ$30,3,0)</f>
        <v>210.98</v>
      </c>
      <c r="J15" s="78" t="e">
        <f t="shared" si="1"/>
        <v>#VALUE!</v>
      </c>
      <c r="K15" s="77" t="e">
        <f>SUMIF('[1]Zestawienie ilościowe i harmono'!$X$12:$X$30,[1]MPKi!$A14,'[1]Zestawienie ilościowe i harmono'!$Z$12:$Z$30)</f>
        <v>#VALUE!</v>
      </c>
      <c r="L15" s="2">
        <f>IF('[1]Zestawienie ilościowe i harmono'!U14=[1]MPKi!C$7,[1]MPKi!J14,0)</f>
        <v>0</v>
      </c>
      <c r="N15" s="80">
        <v>104</v>
      </c>
    </row>
    <row r="16" spans="1:14" s="2" customFormat="1" x14ac:dyDescent="0.25">
      <c r="A16" s="76">
        <v>139</v>
      </c>
      <c r="B16" s="76" t="str">
        <f>VLOOKUP($A16,'[1]MPK-2023'!$A$3:$F$104,2,0)</f>
        <v>CSR Łabędzia - wspólne</v>
      </c>
      <c r="C16" s="77"/>
      <c r="D16" s="77" t="e">
        <f>SUMIF('[1]Zestawienie ilościowe i harmono'!$X$12:$X$30,[1]MPKi!$A15,'[1]Zestawienie ilościowe i harmono'!$Z$12:$Z$30)</f>
        <v>#VALUE!</v>
      </c>
      <c r="E16" s="77"/>
      <c r="F16" s="77"/>
      <c r="G16" s="77" t="e">
        <f t="shared" si="0"/>
        <v>#VALUE!</v>
      </c>
      <c r="I16" s="2">
        <f>VLOOKUP(A16,'[1]Zestawienie ilościowe i harmono'!$X$12:$AJ$30,3,0)</f>
        <v>1093</v>
      </c>
      <c r="J16" s="78" t="e">
        <f t="shared" si="1"/>
        <v>#VALUE!</v>
      </c>
      <c r="K16" s="77" t="e">
        <f>SUMIF('[1]Zestawienie ilościowe i harmono'!$X$12:$X$30,[1]MPKi!$A15,'[1]Zestawienie ilościowe i harmono'!$Z$12:$Z$30)</f>
        <v>#VALUE!</v>
      </c>
      <c r="L16" s="2">
        <f>IF('[1]Zestawienie ilościowe i harmono'!U15=[1]MPKi!C$7,[1]MPKi!J15,0)</f>
        <v>0</v>
      </c>
      <c r="N16" s="80">
        <v>140</v>
      </c>
    </row>
    <row r="17" spans="1:1023" s="2" customFormat="1" x14ac:dyDescent="0.25">
      <c r="A17" s="76">
        <v>140</v>
      </c>
      <c r="B17" s="76" t="str">
        <f>VLOOKUP($A17,'[1]MPK-2023'!$A$3:$F$104,2,0)</f>
        <v>Icemania</v>
      </c>
      <c r="C17" s="77"/>
      <c r="D17" s="77"/>
      <c r="E17" s="77" t="e">
        <f>SUMIF('[1]Zestawienie ilościowe i harmono'!$X$12:$X$30,[1]MPKi!$A16,'[1]Zestawienie ilościowe i harmono'!$Z$12:$Z$30)</f>
        <v>#VALUE!</v>
      </c>
      <c r="F17" s="77"/>
      <c r="G17" s="77" t="e">
        <f t="shared" si="0"/>
        <v>#VALUE!</v>
      </c>
      <c r="I17" s="2">
        <f>VLOOKUP(A17,'[1]Zestawienie ilościowe i harmono'!$X$12:$AJ$30,3,0)</f>
        <v>275.85000000000002</v>
      </c>
      <c r="J17" s="78" t="e">
        <f t="shared" si="1"/>
        <v>#VALUE!</v>
      </c>
      <c r="K17" s="77" t="e">
        <f>SUMIF('[1]Zestawienie ilościowe i harmono'!$X$12:$X$30,[1]MPKi!$A16,'[1]Zestawienie ilościowe i harmono'!$Z$12:$Z$30)</f>
        <v>#VALUE!</v>
      </c>
      <c r="L17" s="2">
        <f>IF('[1]Zestawienie ilościowe i harmono'!U16=[1]MPKi!C$7,[1]MPKi!J16,0)</f>
        <v>0</v>
      </c>
      <c r="N17" s="80">
        <v>157</v>
      </c>
    </row>
    <row r="18" spans="1:1023" s="2" customFormat="1" x14ac:dyDescent="0.25">
      <c r="A18" s="76">
        <v>141</v>
      </c>
      <c r="B18" s="76" t="str">
        <f>VLOOKUP($A18,'[1]MPK-2023'!$A$3:$F$104,2,0)</f>
        <v>Miasteczko Ruchu Drogowego</v>
      </c>
      <c r="C18" s="77"/>
      <c r="D18" s="77"/>
      <c r="E18" s="77" t="e">
        <f>SUMIF('[1]Zestawienie ilościowe i harmono'!$X$12:$X$30,[1]MPKi!$A17,'[1]Zestawienie ilościowe i harmono'!$Z$12:$Z$30)</f>
        <v>#VALUE!</v>
      </c>
      <c r="F18" s="77"/>
      <c r="G18" s="77" t="e">
        <f t="shared" si="0"/>
        <v>#VALUE!</v>
      </c>
      <c r="I18" s="2">
        <f>VLOOKUP(A18,'[1]Zestawienie ilościowe i harmono'!$X$12:$AJ$30,3,0)</f>
        <v>33.54</v>
      </c>
      <c r="J18" s="78" t="e">
        <f t="shared" si="1"/>
        <v>#VALUE!</v>
      </c>
      <c r="K18" s="77" t="e">
        <f>SUMIF('[1]Zestawienie ilościowe i harmono'!$X$12:$X$30,[1]MPKi!$A17,'[1]Zestawienie ilościowe i harmono'!$Z$12:$Z$30)</f>
        <v>#VALUE!</v>
      </c>
      <c r="L18" s="2">
        <f>IF('[1]Zestawienie ilościowe i harmono'!U17=[1]MPKi!C$7,[1]MPKi!J17,0)</f>
        <v>0</v>
      </c>
      <c r="N18" s="80">
        <v>141</v>
      </c>
    </row>
    <row r="19" spans="1:1023" s="2" customFormat="1" x14ac:dyDescent="0.25">
      <c r="A19" s="76">
        <v>157</v>
      </c>
      <c r="B19" s="76" t="str">
        <f>VLOOKUP($A19,'[1]MPK-2023'!$A$3:$F$104,2,0)</f>
        <v>Aqua Lublin - wspólne</v>
      </c>
      <c r="C19" s="77"/>
      <c r="D19" s="77" t="e">
        <f>SUMIF('[1]Zestawienie ilościowe i harmono'!$X$12:$X$30,[1]MPKi!$A18,'[1]Zestawienie ilościowe i harmono'!$Z$12:$Z$30)</f>
        <v>#VALUE!</v>
      </c>
      <c r="E19" s="77"/>
      <c r="F19" s="77"/>
      <c r="G19" s="77" t="e">
        <f t="shared" si="0"/>
        <v>#VALUE!</v>
      </c>
      <c r="I19" s="2">
        <f>VLOOKUP(A19,'[1]Zestawienie ilościowe i harmono'!$X$12:$AJ$30,3,0)</f>
        <v>1401.73</v>
      </c>
      <c r="J19" s="78" t="e">
        <f t="shared" si="1"/>
        <v>#VALUE!</v>
      </c>
      <c r="K19" s="77" t="e">
        <f>SUMIF('[1]Zestawienie ilościowe i harmono'!$X$12:$X$30,[1]MPKi!$A18,'[1]Zestawienie ilościowe i harmono'!$Z$12:$Z$30)</f>
        <v>#VALUE!</v>
      </c>
      <c r="L19" s="2">
        <f>IF('[1]Zestawienie ilościowe i harmono'!U18=[1]MPKi!C$7,[1]MPKi!J18,0)</f>
        <v>0</v>
      </c>
      <c r="N19" s="80">
        <v>201</v>
      </c>
    </row>
    <row r="20" spans="1:1023" s="2" customFormat="1" x14ac:dyDescent="0.25">
      <c r="A20" s="76">
        <v>201</v>
      </c>
      <c r="B20" s="76" t="str">
        <f>VLOOKUP($A20,'[1]MPK-2023'!$A$3:$F$104,2,0)</f>
        <v xml:space="preserve">Globus - hala </v>
      </c>
      <c r="C20" s="77"/>
      <c r="D20" s="77"/>
      <c r="E20" s="77" t="e">
        <f>SUMIF('[1]Zestawienie ilościowe i harmono'!$X$12:$X$30,[1]MPKi!$A19,'[1]Zestawienie ilościowe i harmono'!$Z$12:$Z$30)</f>
        <v>#VALUE!</v>
      </c>
      <c r="F20" s="77"/>
      <c r="G20" s="77" t="e">
        <f t="shared" si="0"/>
        <v>#VALUE!</v>
      </c>
      <c r="I20" s="2">
        <f>VLOOKUP(A20,'[1]Zestawienie ilościowe i harmono'!$X$12:$AJ$30,3,0)</f>
        <v>3188</v>
      </c>
      <c r="J20" s="78" t="e">
        <f t="shared" si="1"/>
        <v>#VALUE!</v>
      </c>
      <c r="K20" s="77" t="e">
        <f>SUMIF('[1]Zestawienie ilościowe i harmono'!$X$12:$X$30,[1]MPKi!$A19,'[1]Zestawienie ilościowe i harmono'!$Z$12:$Z$30)</f>
        <v>#VALUE!</v>
      </c>
      <c r="L20" s="2">
        <f>IF('[1]Zestawienie ilościowe i harmono'!U19=[1]MPKi!C$7,[1]MPKi!J19,0)</f>
        <v>0</v>
      </c>
      <c r="N20" s="80">
        <v>290</v>
      </c>
    </row>
    <row r="21" spans="1:1023" s="2" customFormat="1" x14ac:dyDescent="0.25">
      <c r="A21" s="76">
        <v>290</v>
      </c>
      <c r="B21" s="76" t="str">
        <f>VLOOKUP($A21,'[1]MPK-2023'!$A$3:$F$104,2,0)</f>
        <v>Globus - wspólne</v>
      </c>
      <c r="C21" s="77"/>
      <c r="D21" s="77"/>
      <c r="E21" s="77" t="e">
        <f>SUMIF('[1]Zestawienie ilościowe i harmono'!$X$12:$X$30,[1]MPKi!$A20,'[1]Zestawienie ilościowe i harmono'!$Z$12:$Z$30)</f>
        <v>#VALUE!</v>
      </c>
      <c r="F21" s="77"/>
      <c r="G21" s="77" t="e">
        <f t="shared" si="0"/>
        <v>#VALUE!</v>
      </c>
      <c r="I21" s="2">
        <f>VLOOKUP(A21,'[1]Zestawienie ilościowe i harmono'!$X$12:$AJ$30,3,0)</f>
        <v>72.02</v>
      </c>
      <c r="J21" s="78" t="e">
        <f t="shared" si="1"/>
        <v>#VALUE!</v>
      </c>
      <c r="K21" s="77" t="e">
        <f>SUMIF('[1]Zestawienie ilościowe i harmono'!$X$12:$X$30,[1]MPKi!$A20,'[1]Zestawienie ilościowe i harmono'!$Z$12:$Z$30)</f>
        <v>#VALUE!</v>
      </c>
      <c r="L21" s="2">
        <f>IF('[1]Zestawienie ilościowe i harmono'!U20=[1]MPKi!C$7,[1]MPKi!J20,0)</f>
        <v>0</v>
      </c>
      <c r="N21" s="80">
        <v>910</v>
      </c>
    </row>
    <row r="22" spans="1:1023" s="2" customFormat="1" x14ac:dyDescent="0.25">
      <c r="A22" s="76">
        <v>301</v>
      </c>
      <c r="B22" s="76" t="str">
        <f>VLOOKUP($A22,'[1]MPK-2023'!$A$3:$F$104,2,0)</f>
        <v>Zalew - budynki</v>
      </c>
      <c r="C22" s="77"/>
      <c r="D22" s="77" t="e">
        <f>SUMIF('[1]Zestawienie ilościowe i harmono'!$X$12:$X$30,[1]MPKi!$A21,'[1]Zestawienie ilościowe i harmono'!$Z$12:$Z$30)</f>
        <v>#VALUE!</v>
      </c>
      <c r="E22" s="77"/>
      <c r="F22" s="77"/>
      <c r="G22" s="77" t="e">
        <f>SUM(C22:E22)</f>
        <v>#VALUE!</v>
      </c>
      <c r="I22" s="2">
        <f>VLOOKUP(A22,'[1]Zestawienie ilościowe i harmono'!$X$12:$AJ$30,3,0)</f>
        <v>165.35</v>
      </c>
      <c r="J22" s="78" t="e">
        <f t="shared" si="1"/>
        <v>#VALUE!</v>
      </c>
      <c r="K22" s="77" t="e">
        <f>SUMIF('[1]Zestawienie ilościowe i harmono'!$X$12:$X$30,[1]MPKi!$A21,'[1]Zestawienie ilościowe i harmono'!$Z$12:$Z$30)</f>
        <v>#VALUE!</v>
      </c>
      <c r="L22" s="2">
        <f>IF('[1]Zestawienie ilościowe i harmono'!U21=[1]MPKi!C$7,[1]MPKi!J21,0)</f>
        <v>0</v>
      </c>
      <c r="N22" s="80">
        <v>301</v>
      </c>
    </row>
    <row r="23" spans="1:1023" s="2" customFormat="1" x14ac:dyDescent="0.25">
      <c r="A23" s="76">
        <v>320</v>
      </c>
      <c r="B23" s="76" t="str">
        <f>VLOOKUP($A23,'[1]MPK-2023'!$A$3:$F$104,2,0)</f>
        <v>SW - baseny,teren eventowy</v>
      </c>
      <c r="C23" s="77"/>
      <c r="D23" s="77" t="e">
        <f>SUMIF('[1]Zestawienie ilościowe i harmono'!$X$12:$X$30,[1]MPKi!$A22,'[1]Zestawienie ilościowe i harmono'!$Z$12:$Z$30)</f>
        <v>#VALUE!</v>
      </c>
      <c r="E23" s="77"/>
      <c r="F23" s="77"/>
      <c r="G23" s="77" t="e">
        <f>SUM(C23:E23)</f>
        <v>#VALUE!</v>
      </c>
      <c r="I23" s="2">
        <f>VLOOKUP(A23,'[1]Zestawienie ilościowe i harmono'!$X$12:$AJ$30,3,0)</f>
        <v>112.57</v>
      </c>
      <c r="J23" s="78" t="e">
        <f t="shared" si="1"/>
        <v>#VALUE!</v>
      </c>
      <c r="K23" s="77" t="e">
        <f>SUMIF('[1]Zestawienie ilościowe i harmono'!$X$12:$X$30,[1]MPKi!$A22,'[1]Zestawienie ilościowe i harmono'!$Z$12:$Z$30)</f>
        <v>#VALUE!</v>
      </c>
      <c r="L23" s="2">
        <f>IF('[1]Zestawienie ilościowe i harmono'!U22=[1]MPKi!C$7,[1]MPKi!J22,0)</f>
        <v>0</v>
      </c>
      <c r="N23" s="80">
        <v>320</v>
      </c>
    </row>
    <row r="24" spans="1:1023" s="2" customFormat="1" x14ac:dyDescent="0.25">
      <c r="A24" s="76">
        <v>321</v>
      </c>
      <c r="B24" s="76" t="str">
        <f>VLOOKUP($A24,'[1]MPK-2023'!$A$3:$F$104,2,0)</f>
        <v>SW - wypożyczalnia</v>
      </c>
      <c r="C24" s="77"/>
      <c r="D24" s="77" t="e">
        <f>SUMIF('[1]Zestawienie ilościowe i harmono'!$X$12:$X$30,[1]MPKi!$A23,'[1]Zestawienie ilościowe i harmono'!$Z$12:$Z$30)</f>
        <v>#VALUE!</v>
      </c>
      <c r="E24" s="77"/>
      <c r="F24" s="77"/>
      <c r="G24" s="77" t="e">
        <f>SUM(C24:E24)</f>
        <v>#VALUE!</v>
      </c>
      <c r="J24" s="78"/>
      <c r="K24" s="77"/>
      <c r="N24" s="80"/>
    </row>
    <row r="25" spans="1:1023" s="2" customFormat="1" x14ac:dyDescent="0.25">
      <c r="A25" s="76">
        <v>401</v>
      </c>
      <c r="B25" s="76" t="str">
        <f>VLOOKUP($A25,'[1]MPK-2023'!$A$3:$F$104,2,0)</f>
        <v>Zygmuntowskie Stadion i Biurowiec</v>
      </c>
      <c r="C25" s="77" t="e">
        <f>SUMIF('[1]Zestawienie ilościowe i harmono'!$X$12:$X$30,[1]MPKi!$A24,'[1]Zestawienie ilościowe i harmono'!$Z$12:$Z$30)</f>
        <v>#VALUE!</v>
      </c>
      <c r="D25" s="77"/>
      <c r="E25" s="77"/>
      <c r="F25" s="77"/>
      <c r="G25" s="77" t="e">
        <f t="shared" ref="G25:G31" si="2">SUM(C25:F25)</f>
        <v>#VALUE!</v>
      </c>
      <c r="I25" s="2">
        <f>VLOOKUP(A25,'[1]Zestawienie ilościowe i harmono'!$X$12:$AJ$30,3,0)</f>
        <v>405.31</v>
      </c>
      <c r="J25" s="78" t="e">
        <f t="shared" ref="J25:J31" si="3">G25-I25</f>
        <v>#VALUE!</v>
      </c>
      <c r="K25" s="77" t="e">
        <f>SUMIF('[1]Zestawienie ilościowe i harmono'!$X$12:$X$30,[1]MPKi!$A24,'[1]Zestawienie ilościowe i harmono'!$Z$12:$Z$30)</f>
        <v>#VALUE!</v>
      </c>
      <c r="L25" s="2">
        <f>IF('[1]Zestawienie ilościowe i harmono'!U24=[1]MPKi!C$7,[1]MPKi!J24,0)</f>
        <v>0</v>
      </c>
      <c r="N25" s="80">
        <v>410</v>
      </c>
    </row>
    <row r="26" spans="1:1023" s="2" customFormat="1" x14ac:dyDescent="0.25">
      <c r="A26" s="76">
        <v>403</v>
      </c>
      <c r="B26" s="76" t="str">
        <f>VLOOKUP($A26,'[1]MPK-2023'!$A$3:$F$104,2,0)</f>
        <v>Piłsudskiego - sala gimnastyczna</v>
      </c>
      <c r="C26" s="77" t="e">
        <f>SUMIF('[1]Zestawienie ilościowe i harmono'!$X$12:$X$30,[1]MPKi!$A25,'[1]Zestawienie ilościowe i harmono'!$Z$12:$Z$30)</f>
        <v>#VALUE!</v>
      </c>
      <c r="D26" s="77"/>
      <c r="E26" s="77"/>
      <c r="F26" s="77"/>
      <c r="G26" s="77" t="e">
        <f t="shared" si="2"/>
        <v>#VALUE!</v>
      </c>
      <c r="I26" s="2">
        <f>VLOOKUP(A26,'[1]Zestawienie ilościowe i harmono'!$X$12:$AJ$30,3,0)</f>
        <v>220.66</v>
      </c>
      <c r="J26" s="78" t="e">
        <f t="shared" si="3"/>
        <v>#VALUE!</v>
      </c>
      <c r="K26" s="77" t="e">
        <f>SUMIF('[1]Zestawienie ilościowe i harmono'!$X$12:$X$30,[1]MPKi!$A25,'[1]Zestawienie ilościowe i harmono'!$Z$12:$Z$30)</f>
        <v>#VALUE!</v>
      </c>
      <c r="L26" s="2">
        <f>IF('[1]Zestawienie ilościowe i harmono'!U25=[1]MPKi!C$7,[1]MPKi!J25,0)</f>
        <v>0</v>
      </c>
      <c r="N26" s="80">
        <v>421</v>
      </c>
    </row>
    <row r="27" spans="1:1023" s="2" customFormat="1" x14ac:dyDescent="0.25">
      <c r="A27" s="76">
        <v>405</v>
      </c>
      <c r="B27" s="76" t="str">
        <f>VLOOKUP($A27,'[1]MPK-2023'!$A$3:$F$104,2,0)</f>
        <v>Piłsudskiego - stadion lekkoatletyczny</v>
      </c>
      <c r="C27" s="77" t="e">
        <f>SUMIF('[1]Zestawienie ilościowe i harmono'!$X$12:$X$30,[1]MPKi!$A26,'[1]Zestawienie ilościowe i harmono'!$Z$12:$Z$30)</f>
        <v>#VALUE!</v>
      </c>
      <c r="D27" s="77"/>
      <c r="E27" s="77"/>
      <c r="F27" s="77"/>
      <c r="G27" s="77" t="e">
        <f t="shared" si="2"/>
        <v>#VALUE!</v>
      </c>
      <c r="I27" s="2">
        <f>VLOOKUP(A27,'[1]Zestawienie ilościowe i harmono'!$X$12:$AJ$30,3,0)</f>
        <v>513.98</v>
      </c>
      <c r="J27" s="78" t="e">
        <f t="shared" si="3"/>
        <v>#VALUE!</v>
      </c>
      <c r="K27" s="77" t="e">
        <f>SUMIF('[1]Zestawienie ilościowe i harmono'!$X$12:$X$30,[1]MPKi!$A26,'[1]Zestawienie ilościowe i harmono'!$Z$12:$Z$30)</f>
        <v>#VALUE!</v>
      </c>
      <c r="L27" s="2">
        <f>IF('[1]Zestawienie ilościowe i harmono'!U26=[1]MPKi!C$7,[1]MPKi!J26,0)</f>
        <v>0</v>
      </c>
      <c r="N27" s="80">
        <v>401</v>
      </c>
    </row>
    <row r="28" spans="1:1023" s="2" customFormat="1" x14ac:dyDescent="0.25">
      <c r="A28" s="76">
        <v>410</v>
      </c>
      <c r="B28" s="76" t="str">
        <f>VLOOKUP($A28,'[1]MPK-2023'!$A$3:$F$104,2,0)</f>
        <v xml:space="preserve">Kresowa - stadion </v>
      </c>
      <c r="C28" s="77" t="e">
        <f>SUMIF('[1]Zestawienie ilościowe i harmono'!$X$12:$X$30,[1]MPKi!$A27,'[1]Zestawienie ilościowe i harmono'!$Z$12:$Z$30)</f>
        <v>#VALUE!</v>
      </c>
      <c r="D28" s="77"/>
      <c r="E28" s="77"/>
      <c r="F28" s="77"/>
      <c r="G28" s="77" t="e">
        <f t="shared" si="2"/>
        <v>#VALUE!</v>
      </c>
      <c r="I28" s="2">
        <f>VLOOKUP(A28,'[1]Zestawienie ilościowe i harmono'!$X$12:$AJ$30,3,0)</f>
        <v>40.69</v>
      </c>
      <c r="J28" s="78" t="e">
        <f t="shared" si="3"/>
        <v>#VALUE!</v>
      </c>
      <c r="K28" s="77" t="e">
        <f>SUMIF('[1]Zestawienie ilościowe i harmono'!$X$12:$X$30,[1]MPKi!$A27,'[1]Zestawienie ilościowe i harmono'!$Z$12:$Z$30)</f>
        <v>#VALUE!</v>
      </c>
      <c r="L28" s="2">
        <f>IF('[1]Zestawienie ilościowe i harmono'!U27=[1]MPKi!C$7,[1]MPKi!J27,0)</f>
        <v>0</v>
      </c>
      <c r="N28" s="80">
        <v>403</v>
      </c>
    </row>
    <row r="29" spans="1:1023" s="2" customFormat="1" x14ac:dyDescent="0.25">
      <c r="A29" s="76">
        <v>421</v>
      </c>
      <c r="B29" s="76" t="str">
        <f>VLOOKUP($A29,'[1]MPK-2023'!$A$3:$F$104,2,0)</f>
        <v>Lublinianka - biura</v>
      </c>
      <c r="C29" s="77"/>
      <c r="D29" s="77"/>
      <c r="E29" s="77" t="e">
        <f>SUMIF('[1]Zestawienie ilościowe i harmono'!$X$12:$X$30,[1]MPKi!$A28,'[1]Zestawienie ilościowe i harmono'!$Z$12:$Z$30)</f>
        <v>#VALUE!</v>
      </c>
      <c r="F29" s="77"/>
      <c r="G29" s="77" t="e">
        <f t="shared" si="2"/>
        <v>#VALUE!</v>
      </c>
      <c r="I29" s="2">
        <f>VLOOKUP(A29,'[1]Zestawienie ilościowe i harmono'!$X$12:$AJ$30,3,0)</f>
        <v>259.33999999999997</v>
      </c>
      <c r="J29" s="78" t="e">
        <f t="shared" si="3"/>
        <v>#VALUE!</v>
      </c>
      <c r="K29" s="77" t="e">
        <f>SUMIF('[1]Zestawienie ilościowe i harmono'!$X$12:$X$30,[1]MPKi!$A28,'[1]Zestawienie ilościowe i harmono'!$Z$12:$Z$30)</f>
        <v>#VALUE!</v>
      </c>
      <c r="L29" s="2">
        <f>IF('[1]Zestawienie ilościowe i harmono'!U28=[1]MPKi!C$7,[1]MPKi!J28,0)</f>
        <v>0</v>
      </c>
      <c r="N29" s="80">
        <v>405</v>
      </c>
    </row>
    <row r="30" spans="1:1023" s="2" customFormat="1" x14ac:dyDescent="0.25">
      <c r="A30" s="76">
        <v>590</v>
      </c>
      <c r="B30" s="76" t="str">
        <f>VLOOKUP($A30,'[1]MPK-2023'!$A$3:$F$104,2,0)</f>
        <v>Arena Lublin - wspólne</v>
      </c>
      <c r="C30" s="77" t="e">
        <f>SUMIF('[1]Zestawienie ilościowe i harmono'!$X$12:$X$30,[1]MPKi!$A29,'[1]Zestawienie ilościowe i harmono'!$Z$12:$Z$30)</f>
        <v>#VALUE!</v>
      </c>
      <c r="D30" s="77"/>
      <c r="E30" s="77"/>
      <c r="F30" s="77"/>
      <c r="G30" s="77" t="e">
        <f t="shared" si="2"/>
        <v>#VALUE!</v>
      </c>
      <c r="I30" s="2">
        <f>VLOOKUP(A30,'[1]Zestawienie ilościowe i harmono'!$X$12:$AJ$30,3,0)</f>
        <v>1856.74</v>
      </c>
      <c r="J30" s="78" t="e">
        <f t="shared" si="3"/>
        <v>#VALUE!</v>
      </c>
      <c r="K30" s="77" t="e">
        <f>SUMIF('[1]Zestawienie ilościowe i harmono'!$X$12:$X$30,[1]MPKi!$A29,'[1]Zestawienie ilościowe i harmono'!$Z$12:$Z$30)</f>
        <v>#VALUE!</v>
      </c>
      <c r="L30" s="2">
        <f>IF('[1]Zestawienie ilościowe i harmono'!U29=[1]MPKi!C$7,[1]MPKi!J29,0)</f>
        <v>0</v>
      </c>
      <c r="N30" s="80">
        <v>139</v>
      </c>
    </row>
    <row r="31" spans="1:1023" s="2" customFormat="1" x14ac:dyDescent="0.25">
      <c r="A31" s="76">
        <v>910</v>
      </c>
      <c r="B31" s="76" t="str">
        <f>VLOOKUP($A31,'[1]MPK-2023'!$A$3:$F$104,2,0)</f>
        <v>Berlin</v>
      </c>
      <c r="C31" s="77"/>
      <c r="D31" s="77"/>
      <c r="E31" s="77"/>
      <c r="F31" s="77" t="e">
        <f>SUMIF('[1]Zestawienie ilościowe i harmono'!$X$12:$X$30,[1]MPKi!$A30,'[1]Zestawienie ilościowe i harmono'!$Z$12:$Z$30)</f>
        <v>#VALUE!</v>
      </c>
      <c r="G31" s="77" t="e">
        <f t="shared" si="2"/>
        <v>#VALUE!</v>
      </c>
      <c r="I31" s="2">
        <f>VLOOKUP(A31,'[1]Zestawienie ilościowe i harmono'!$X$12:$AJ$30,3,0)</f>
        <v>196.68</v>
      </c>
      <c r="J31" s="78" t="e">
        <f t="shared" si="3"/>
        <v>#VALUE!</v>
      </c>
      <c r="K31" s="77" t="e">
        <f>SUMIF('[1]Zestawienie ilościowe i harmono'!$X$12:$X$30,[1]MPKi!$A30,'[1]Zestawienie ilościowe i harmono'!$Z$12:$Z$30)</f>
        <v>#VALUE!</v>
      </c>
      <c r="L31" s="2">
        <f>IF('[1]Zestawienie ilościowe i harmono'!U30=[1]MPKi!C$7,[1]MPKi!J30,0)</f>
        <v>0</v>
      </c>
      <c r="N31" s="81">
        <v>590</v>
      </c>
    </row>
    <row r="32" spans="1:1023" s="83" customFormat="1" ht="15.75" x14ac:dyDescent="0.25">
      <c r="A32" s="73">
        <f>A12+1</f>
        <v>2024</v>
      </c>
      <c r="B32" s="74"/>
      <c r="C32" s="82"/>
      <c r="D32" s="82"/>
      <c r="E32" s="82"/>
      <c r="F32" s="82"/>
      <c r="G32" s="82"/>
      <c r="H32" s="2"/>
      <c r="I32" s="2"/>
      <c r="J32" s="2"/>
      <c r="K32" s="2"/>
      <c r="L32" s="2"/>
      <c r="M32" s="2"/>
      <c r="AMC32" s="2"/>
      <c r="AMD32" s="2"/>
      <c r="AME32" s="2"/>
      <c r="AMF32" s="2"/>
      <c r="AMG32" s="2"/>
      <c r="AMH32" s="2"/>
      <c r="AMI32" s="2"/>
    </row>
    <row r="33" spans="1:12" s="2" customFormat="1" x14ac:dyDescent="0.25">
      <c r="A33" s="76">
        <f t="shared" ref="A33:A51" si="4">A13</f>
        <v>101</v>
      </c>
      <c r="B33" s="76" t="str">
        <f>VLOOKUP($A33,'[1]MPK-2023'!$A$3:$F$104,2,0)</f>
        <v>Zygmuntowskie - hala im. Z. Niedzieli</v>
      </c>
      <c r="C33" s="77"/>
      <c r="D33" s="77"/>
      <c r="E33" s="77" t="e">
        <f>SUMIF('[1]Zestawienie ilościowe i harmono'!$X$32:$X$50,[1]MPKi!$A32,'[1]Zestawienie ilościowe i harmono'!$Z$32:$Z$50)</f>
        <v>#VALUE!</v>
      </c>
      <c r="F33" s="77"/>
      <c r="G33" s="77" t="e">
        <f t="shared" ref="G33:G41" si="5">SUM(C33:F33)</f>
        <v>#VALUE!</v>
      </c>
      <c r="I33" s="2">
        <f>VLOOKUP(A33,'[1]Zestawienie ilościowe i harmono'!$X$32:$AJ$50,3,0)</f>
        <v>381.27000000000004</v>
      </c>
      <c r="J33" s="78" t="e">
        <f t="shared" ref="J33:J43" si="6">G33-I33</f>
        <v>#VALUE!</v>
      </c>
      <c r="K33" s="77" t="e">
        <f>SUMIF('[1]Zestawienie ilościowe i harmono'!$X$32:$X$50,[1]MPKi!$A32,'[1]Zestawienie ilościowe i harmono'!$Z$32:$Z$50)</f>
        <v>#VALUE!</v>
      </c>
      <c r="L33" s="2">
        <f>IF('[1]Zestawienie ilościowe i harmono'!U32=[1]MPKi!C$7,[1]MPKi!J32,0)</f>
        <v>0</v>
      </c>
    </row>
    <row r="34" spans="1:12" s="2" customFormat="1" x14ac:dyDescent="0.25">
      <c r="A34" s="76">
        <f t="shared" si="4"/>
        <v>104</v>
      </c>
      <c r="B34" s="76" t="str">
        <f>VLOOKUP($A34,'[1]MPK-2023'!$A$3:$F$104,2,0)</f>
        <v>Zygmuntowskie - biura - pod wynajem</v>
      </c>
      <c r="C34" s="77"/>
      <c r="D34" s="77"/>
      <c r="E34" s="77" t="e">
        <f>SUMIF('[1]Zestawienie ilościowe i harmono'!$X$32:$X$50,[1]MPKi!$A33,'[1]Zestawienie ilościowe i harmono'!$Z$32:$Z$50)</f>
        <v>#VALUE!</v>
      </c>
      <c r="F34" s="77"/>
      <c r="G34" s="77" t="e">
        <f t="shared" si="5"/>
        <v>#VALUE!</v>
      </c>
      <c r="I34" s="2">
        <f>VLOOKUP(A34,'[1]Zestawienie ilościowe i harmono'!$X$32:$AJ$50,3,0)</f>
        <v>215.92000000000002</v>
      </c>
      <c r="J34" s="78" t="e">
        <f t="shared" si="6"/>
        <v>#VALUE!</v>
      </c>
      <c r="K34" s="77" t="e">
        <f>SUMIF('[1]Zestawienie ilościowe i harmono'!$X$32:$X$50,[1]MPKi!$A33,'[1]Zestawienie ilościowe i harmono'!$Z$32:$Z$50)</f>
        <v>#VALUE!</v>
      </c>
      <c r="L34" s="2">
        <f>IF('[1]Zestawienie ilościowe i harmono'!U33=[1]MPKi!C$7,[1]MPKi!J33,0)</f>
        <v>0</v>
      </c>
    </row>
    <row r="35" spans="1:12" s="2" customFormat="1" x14ac:dyDescent="0.25">
      <c r="A35" s="76">
        <f t="shared" si="4"/>
        <v>110</v>
      </c>
      <c r="B35" s="76" t="str">
        <f>VLOOKUP($A35,'[1]MPK-2023'!$A$3:$F$104,2,0)</f>
        <v>Zygmuntowskie - pływalnia ( H2O)</v>
      </c>
      <c r="C35" s="77"/>
      <c r="D35" s="77" t="e">
        <f>SUMIF('[1]Zestawienie ilościowe i harmono'!$X$32:$X$50,[1]MPKi!$A34,'[1]Zestawienie ilościowe i harmono'!$Z$32:$Z$50)</f>
        <v>#VALUE!</v>
      </c>
      <c r="E35" s="77"/>
      <c r="F35" s="77"/>
      <c r="G35" s="77" t="e">
        <f t="shared" si="5"/>
        <v>#VALUE!</v>
      </c>
      <c r="I35" s="2">
        <f>VLOOKUP(A35,'[1]Zestawienie ilościowe i harmono'!$X$32:$AJ$50,3,0)</f>
        <v>210.98</v>
      </c>
      <c r="J35" s="78" t="e">
        <f t="shared" si="6"/>
        <v>#VALUE!</v>
      </c>
      <c r="K35" s="77" t="e">
        <f>SUMIF('[1]Zestawienie ilościowe i harmono'!$X$32:$X$50,[1]MPKi!$A34,'[1]Zestawienie ilościowe i harmono'!$Z$32:$Z$50)</f>
        <v>#VALUE!</v>
      </c>
      <c r="L35" s="2">
        <f>IF('[1]Zestawienie ilościowe i harmono'!U34=[1]MPKi!C$7,[1]MPKi!J34,0)</f>
        <v>0</v>
      </c>
    </row>
    <row r="36" spans="1:12" s="2" customFormat="1" x14ac:dyDescent="0.25">
      <c r="A36" s="76">
        <f t="shared" si="4"/>
        <v>139</v>
      </c>
      <c r="B36" s="76" t="str">
        <f>VLOOKUP($A36,'[1]MPK-2023'!$A$3:$F$104,2,0)</f>
        <v>CSR Łabędzia - wspólne</v>
      </c>
      <c r="C36" s="77"/>
      <c r="D36" s="77" t="e">
        <f>SUMIF('[1]Zestawienie ilościowe i harmono'!$X$32:$X$50,[1]MPKi!$A35,'[1]Zestawienie ilościowe i harmono'!$Z$32:$Z$50)</f>
        <v>#VALUE!</v>
      </c>
      <c r="E36" s="77"/>
      <c r="F36" s="77"/>
      <c r="G36" s="77" t="e">
        <f t="shared" si="5"/>
        <v>#VALUE!</v>
      </c>
      <c r="I36" s="2">
        <f>VLOOKUP(A36,'[1]Zestawienie ilościowe i harmono'!$X$32:$AJ$50,3,0)</f>
        <v>624.09</v>
      </c>
      <c r="J36" s="78" t="e">
        <f t="shared" si="6"/>
        <v>#VALUE!</v>
      </c>
      <c r="K36" s="77" t="e">
        <f>SUMIF('[1]Zestawienie ilościowe i harmono'!$X$32:$X$50,[1]MPKi!$A35,'[1]Zestawienie ilościowe i harmono'!$Z$32:$Z$50)</f>
        <v>#VALUE!</v>
      </c>
      <c r="L36" s="2">
        <f>IF('[1]Zestawienie ilościowe i harmono'!U35=[1]MPKi!C$7,[1]MPKi!J35,0)</f>
        <v>0</v>
      </c>
    </row>
    <row r="37" spans="1:12" s="2" customFormat="1" x14ac:dyDescent="0.25">
      <c r="A37" s="76">
        <f t="shared" si="4"/>
        <v>140</v>
      </c>
      <c r="B37" s="76" t="str">
        <f>VLOOKUP($A37,'[1]MPK-2023'!$A$3:$F$104,2,0)</f>
        <v>Icemania</v>
      </c>
      <c r="C37" s="77"/>
      <c r="D37" s="77"/>
      <c r="E37" s="77" t="e">
        <f>SUMIF('[1]Zestawienie ilościowe i harmono'!$X$32:$X$50,[1]MPKi!$A36,'[1]Zestawienie ilościowe i harmono'!$Z$32:$Z$50)</f>
        <v>#VALUE!</v>
      </c>
      <c r="F37" s="77"/>
      <c r="G37" s="77" t="e">
        <f t="shared" si="5"/>
        <v>#VALUE!</v>
      </c>
      <c r="I37" s="2">
        <f>VLOOKUP(A37,'[1]Zestawienie ilościowe i harmono'!$X$32:$AJ$50,3,0)</f>
        <v>528.34</v>
      </c>
      <c r="J37" s="78" t="e">
        <f t="shared" si="6"/>
        <v>#VALUE!</v>
      </c>
      <c r="K37" s="77" t="e">
        <f>SUMIF('[1]Zestawienie ilościowe i harmono'!$X$32:$X$50,[1]MPKi!$A36,'[1]Zestawienie ilościowe i harmono'!$Z$32:$Z$50)</f>
        <v>#VALUE!</v>
      </c>
      <c r="L37" s="2">
        <f>IF('[1]Zestawienie ilościowe i harmono'!U36=[1]MPKi!C$7,[1]MPKi!J36,0)</f>
        <v>0</v>
      </c>
    </row>
    <row r="38" spans="1:12" s="2" customFormat="1" x14ac:dyDescent="0.25">
      <c r="A38" s="76">
        <f t="shared" si="4"/>
        <v>141</v>
      </c>
      <c r="B38" s="76" t="str">
        <f>VLOOKUP($A38,'[1]MPK-2023'!$A$3:$F$104,2,0)</f>
        <v>Miasteczko Ruchu Drogowego</v>
      </c>
      <c r="C38" s="77"/>
      <c r="D38" s="77"/>
      <c r="E38" s="77" t="e">
        <f>SUMIF('[1]Zestawienie ilościowe i harmono'!$X$32:$X$50,[1]MPKi!$A37,'[1]Zestawienie ilościowe i harmono'!$Z$32:$Z$50)</f>
        <v>#VALUE!</v>
      </c>
      <c r="F38" s="77"/>
      <c r="G38" s="77" t="e">
        <f t="shared" si="5"/>
        <v>#VALUE!</v>
      </c>
      <c r="I38" s="2">
        <f>VLOOKUP(A38,'[1]Zestawienie ilościowe i harmono'!$X$32:$AJ$50,3,0)</f>
        <v>33.54</v>
      </c>
      <c r="J38" s="78" t="e">
        <f t="shared" si="6"/>
        <v>#VALUE!</v>
      </c>
      <c r="K38" s="77" t="e">
        <f>SUMIF('[1]Zestawienie ilościowe i harmono'!$X$32:$X$50,[1]MPKi!$A37,'[1]Zestawienie ilościowe i harmono'!$Z$32:$Z$50)</f>
        <v>#VALUE!</v>
      </c>
      <c r="L38" s="2">
        <f>IF('[1]Zestawienie ilościowe i harmono'!U37=[1]MPKi!C$7,[1]MPKi!J37,0)</f>
        <v>0</v>
      </c>
    </row>
    <row r="39" spans="1:12" s="2" customFormat="1" x14ac:dyDescent="0.25">
      <c r="A39" s="76">
        <f t="shared" si="4"/>
        <v>157</v>
      </c>
      <c r="B39" s="76" t="str">
        <f>VLOOKUP($A39,'[1]MPK-2023'!$A$3:$F$104,2,0)</f>
        <v>Aqua Lublin - wspólne</v>
      </c>
      <c r="C39" s="77"/>
      <c r="D39" s="77" t="e">
        <f>SUMIF('[1]Zestawienie ilościowe i harmono'!$X$32:$X$50,[1]MPKi!$A38,'[1]Zestawienie ilościowe i harmono'!$Z$32:$Z$50)</f>
        <v>#VALUE!</v>
      </c>
      <c r="E39" s="77"/>
      <c r="F39" s="77"/>
      <c r="G39" s="77" t="e">
        <f t="shared" si="5"/>
        <v>#VALUE!</v>
      </c>
      <c r="I39" s="2">
        <f>VLOOKUP(A39,'[1]Zestawienie ilościowe i harmono'!$X$32:$AJ$50,3,0)</f>
        <v>1401.73</v>
      </c>
      <c r="J39" s="78" t="e">
        <f t="shared" si="6"/>
        <v>#VALUE!</v>
      </c>
      <c r="K39" s="77" t="e">
        <f>SUMIF('[1]Zestawienie ilościowe i harmono'!$X$32:$X$50,[1]MPKi!$A38,'[1]Zestawienie ilościowe i harmono'!$Z$32:$Z$50)</f>
        <v>#VALUE!</v>
      </c>
      <c r="L39" s="2">
        <f>IF('[1]Zestawienie ilościowe i harmono'!U38=[1]MPKi!C$7,[1]MPKi!J38,0)</f>
        <v>0</v>
      </c>
    </row>
    <row r="40" spans="1:12" s="2" customFormat="1" x14ac:dyDescent="0.25">
      <c r="A40" s="76">
        <f t="shared" si="4"/>
        <v>201</v>
      </c>
      <c r="B40" s="76" t="str">
        <f>VLOOKUP($A40,'[1]MPK-2023'!$A$3:$F$104,2,0)</f>
        <v xml:space="preserve">Globus - hala </v>
      </c>
      <c r="C40" s="77"/>
      <c r="D40" s="77"/>
      <c r="E40" s="77" t="e">
        <f>SUMIF('[1]Zestawienie ilościowe i harmono'!$X$32:$X$50,[1]MPKi!$A39,'[1]Zestawienie ilościowe i harmono'!$Z$32:$Z$50)</f>
        <v>#VALUE!</v>
      </c>
      <c r="F40" s="77"/>
      <c r="G40" s="77" t="e">
        <f t="shared" si="5"/>
        <v>#VALUE!</v>
      </c>
      <c r="I40" s="2">
        <f>VLOOKUP(A40,'[1]Zestawienie ilościowe i harmono'!$X$32:$AJ$50,3,0)</f>
        <v>3079.79</v>
      </c>
      <c r="J40" s="78" t="e">
        <f t="shared" si="6"/>
        <v>#VALUE!</v>
      </c>
      <c r="K40" s="77" t="e">
        <f>SUMIF('[1]Zestawienie ilościowe i harmono'!$X$32:$X$50,[1]MPKi!$A39,'[1]Zestawienie ilościowe i harmono'!$Z$32:$Z$50)</f>
        <v>#VALUE!</v>
      </c>
      <c r="L40" s="2">
        <f>IF('[1]Zestawienie ilościowe i harmono'!U39=[1]MPKi!C$7,[1]MPKi!J39,0)</f>
        <v>0</v>
      </c>
    </row>
    <row r="41" spans="1:12" s="2" customFormat="1" x14ac:dyDescent="0.25">
      <c r="A41" s="76">
        <f t="shared" si="4"/>
        <v>290</v>
      </c>
      <c r="B41" s="76" t="str">
        <f>VLOOKUP($A41,'[1]MPK-2023'!$A$3:$F$104,2,0)</f>
        <v>Globus - wspólne</v>
      </c>
      <c r="C41" s="77"/>
      <c r="D41" s="77"/>
      <c r="E41" s="77" t="e">
        <f>SUMIF('[1]Zestawienie ilościowe i harmono'!$X$32:$X$50,[1]MPKi!$A40,'[1]Zestawienie ilościowe i harmono'!$Z$32:$Z$50)</f>
        <v>#VALUE!</v>
      </c>
      <c r="F41" s="77"/>
      <c r="G41" s="77" t="e">
        <f t="shared" si="5"/>
        <v>#VALUE!</v>
      </c>
      <c r="I41" s="2">
        <f>VLOOKUP(A41,'[1]Zestawienie ilościowe i harmono'!$X$32:$AJ$50,3,0)</f>
        <v>72.02</v>
      </c>
      <c r="J41" s="78" t="e">
        <f t="shared" si="6"/>
        <v>#VALUE!</v>
      </c>
      <c r="K41" s="77" t="e">
        <f>SUMIF('[1]Zestawienie ilościowe i harmono'!$X$32:$X$50,[1]MPKi!$A40,'[1]Zestawienie ilościowe i harmono'!$Z$32:$Z$50)</f>
        <v>#VALUE!</v>
      </c>
      <c r="L41" s="2">
        <f>IF('[1]Zestawienie ilościowe i harmono'!U40=[1]MPKi!C$7,[1]MPKi!J40,0)</f>
        <v>0</v>
      </c>
    </row>
    <row r="42" spans="1:12" s="2" customFormat="1" x14ac:dyDescent="0.25">
      <c r="A42" s="76">
        <f t="shared" si="4"/>
        <v>301</v>
      </c>
      <c r="B42" s="76" t="str">
        <f>VLOOKUP($A42,'[1]MPK-2023'!$A$3:$F$104,2,0)</f>
        <v>Zalew - budynki</v>
      </c>
      <c r="C42" s="77"/>
      <c r="D42" s="77" t="e">
        <f>SUMIF('[1]Zestawienie ilościowe i harmono'!$X$32:$X$50,[1]MPKi!$A41,'[1]Zestawienie ilościowe i harmono'!$Z$32:$Z$50)</f>
        <v>#VALUE!</v>
      </c>
      <c r="E42" s="77"/>
      <c r="F42" s="77"/>
      <c r="G42" s="77" t="e">
        <f>SUM(C42:E42)</f>
        <v>#VALUE!</v>
      </c>
      <c r="I42" s="2">
        <f>VLOOKUP(A42,'[1]Zestawienie ilościowe i harmono'!$X$32:$AJ$50,3,0)</f>
        <v>165.35</v>
      </c>
      <c r="J42" s="78" t="e">
        <f t="shared" si="6"/>
        <v>#VALUE!</v>
      </c>
      <c r="K42" s="77" t="e">
        <f>SUMIF('[1]Zestawienie ilościowe i harmono'!$X$32:$X$50,[1]MPKi!$A41,'[1]Zestawienie ilościowe i harmono'!$Z$32:$Z$50)</f>
        <v>#VALUE!</v>
      </c>
      <c r="L42" s="2">
        <f>IF('[1]Zestawienie ilościowe i harmono'!U41=[1]MPKi!C$7,[1]MPKi!J41,0)</f>
        <v>0</v>
      </c>
    </row>
    <row r="43" spans="1:12" s="2" customFormat="1" x14ac:dyDescent="0.25">
      <c r="A43" s="76">
        <f t="shared" si="4"/>
        <v>320</v>
      </c>
      <c r="B43" s="76" t="str">
        <f>VLOOKUP($A43,'[1]MPK-2023'!$A$3:$F$104,2,0)</f>
        <v>SW - baseny,teren eventowy</v>
      </c>
      <c r="C43" s="77"/>
      <c r="D43" s="77" t="e">
        <f>SUMIF('[1]Zestawienie ilościowe i harmono'!$X$32:$X$50,[1]MPKi!$A42,'[1]Zestawienie ilościowe i harmono'!$Z$32:$Z$50)</f>
        <v>#VALUE!</v>
      </c>
      <c r="E43" s="77"/>
      <c r="F43" s="77"/>
      <c r="G43" s="77" t="e">
        <f>SUM(C43:E43)</f>
        <v>#VALUE!</v>
      </c>
      <c r="I43" s="2">
        <f>VLOOKUP(A43,'[1]Zestawienie ilościowe i harmono'!$X$32:$AJ$50,3,0)</f>
        <v>112.57</v>
      </c>
      <c r="J43" s="78" t="e">
        <f t="shared" si="6"/>
        <v>#VALUE!</v>
      </c>
      <c r="K43" s="77" t="e">
        <f>SUMIF('[1]Zestawienie ilościowe i harmono'!$X$32:$X$50,[1]MPKi!$A42,'[1]Zestawienie ilościowe i harmono'!$Z$32:$Z$50)</f>
        <v>#VALUE!</v>
      </c>
      <c r="L43" s="2">
        <f>IF('[1]Zestawienie ilościowe i harmono'!U42=[1]MPKi!C$7,[1]MPKi!J42,0)</f>
        <v>0</v>
      </c>
    </row>
    <row r="44" spans="1:12" s="2" customFormat="1" x14ac:dyDescent="0.25">
      <c r="A44" s="76">
        <f t="shared" si="4"/>
        <v>321</v>
      </c>
      <c r="B44" s="76" t="str">
        <f>VLOOKUP($A44,'[1]MPK-2023'!$A$3:$F$104,2,0)</f>
        <v>SW - wypożyczalnia</v>
      </c>
      <c r="C44" s="77"/>
      <c r="D44" s="77" t="e">
        <f>SUMIF('[1]Zestawienie ilościowe i harmono'!$X$32:$X$50,[1]MPKi!$A43,'[1]Zestawienie ilościowe i harmono'!$Z$32:$Z$50)</f>
        <v>#VALUE!</v>
      </c>
      <c r="E44" s="77"/>
      <c r="F44" s="77"/>
      <c r="G44" s="77" t="e">
        <f>SUM(C44:E44)</f>
        <v>#VALUE!</v>
      </c>
      <c r="J44" s="78"/>
      <c r="K44" s="77"/>
    </row>
    <row r="45" spans="1:12" s="2" customFormat="1" x14ac:dyDescent="0.25">
      <c r="A45" s="76">
        <f t="shared" si="4"/>
        <v>401</v>
      </c>
      <c r="B45" s="76" t="str">
        <f>VLOOKUP($A45,'[1]MPK-2023'!$A$3:$F$104,2,0)</f>
        <v>Zygmuntowskie Stadion i Biurowiec</v>
      </c>
      <c r="C45" s="77" t="e">
        <f>SUMIF('[1]Zestawienie ilościowe i harmono'!$X$32:$X$50,[1]MPKi!$A44,'[1]Zestawienie ilościowe i harmono'!$Z$32:$Z$50)</f>
        <v>#VALUE!</v>
      </c>
      <c r="D45" s="77"/>
      <c r="E45" s="77"/>
      <c r="F45" s="77"/>
      <c r="G45" s="77" t="e">
        <f t="shared" ref="G45:G51" si="7">SUM(C45:F45)</f>
        <v>#VALUE!</v>
      </c>
      <c r="I45" s="2">
        <f>VLOOKUP(A45,'[1]Zestawienie ilościowe i harmono'!$X$32:$AJ$50,3,0)</f>
        <v>1198.83</v>
      </c>
      <c r="J45" s="78" t="e">
        <f t="shared" ref="J45:J51" si="8">G45-I45</f>
        <v>#VALUE!</v>
      </c>
      <c r="K45" s="77" t="e">
        <f>SUMIF('[1]Zestawienie ilościowe i harmono'!$X$32:$X$50,[1]MPKi!$A44,'[1]Zestawienie ilościowe i harmono'!$Z$32:$Z$50)</f>
        <v>#VALUE!</v>
      </c>
      <c r="L45" s="2">
        <f>IF('[1]Zestawienie ilościowe i harmono'!U44=[1]MPKi!C$7,[1]MPKi!J44,0)</f>
        <v>0</v>
      </c>
    </row>
    <row r="46" spans="1:12" s="2" customFormat="1" x14ac:dyDescent="0.25">
      <c r="A46" s="76">
        <f t="shared" si="4"/>
        <v>403</v>
      </c>
      <c r="B46" s="76" t="str">
        <f>VLOOKUP($A46,'[1]MPK-2023'!$A$3:$F$104,2,0)</f>
        <v>Piłsudskiego - sala gimnastyczna</v>
      </c>
      <c r="C46" s="77" t="e">
        <f>SUMIF('[1]Zestawienie ilościowe i harmono'!$X$32:$X$50,[1]MPKi!$A45,'[1]Zestawienie ilościowe i harmono'!$Z$32:$Z$50)</f>
        <v>#VALUE!</v>
      </c>
      <c r="D46" s="77"/>
      <c r="E46" s="77"/>
      <c r="F46" s="77"/>
      <c r="G46" s="77" t="e">
        <f t="shared" si="7"/>
        <v>#VALUE!</v>
      </c>
      <c r="I46" s="2">
        <f>VLOOKUP(A46,'[1]Zestawienie ilościowe i harmono'!$X$32:$AJ$50,3,0)</f>
        <v>694.37</v>
      </c>
      <c r="J46" s="78" t="e">
        <f t="shared" si="8"/>
        <v>#VALUE!</v>
      </c>
      <c r="K46" s="77" t="e">
        <f>SUMIF('[1]Zestawienie ilościowe i harmono'!$X$32:$X$50,[1]MPKi!$A45,'[1]Zestawienie ilościowe i harmono'!$Z$32:$Z$50)</f>
        <v>#VALUE!</v>
      </c>
      <c r="L46" s="2">
        <f>IF('[1]Zestawienie ilościowe i harmono'!U45=[1]MPKi!C$7,[1]MPKi!J45,0)</f>
        <v>0</v>
      </c>
    </row>
    <row r="47" spans="1:12" s="2" customFormat="1" x14ac:dyDescent="0.25">
      <c r="A47" s="76">
        <f t="shared" si="4"/>
        <v>405</v>
      </c>
      <c r="B47" s="76" t="str">
        <f>VLOOKUP($A47,'[1]MPK-2023'!$A$3:$F$104,2,0)</f>
        <v>Piłsudskiego - stadion lekkoatletyczny</v>
      </c>
      <c r="C47" s="77" t="e">
        <f>SUMIF('[1]Zestawienie ilościowe i harmono'!$X$32:$X$50,[1]MPKi!$A46,'[1]Zestawienie ilościowe i harmono'!$Z$32:$Z$50)</f>
        <v>#VALUE!</v>
      </c>
      <c r="D47" s="77"/>
      <c r="E47" s="77"/>
      <c r="F47" s="77"/>
      <c r="G47" s="77" t="e">
        <f t="shared" si="7"/>
        <v>#VALUE!</v>
      </c>
      <c r="I47" s="2">
        <f>VLOOKUP(A47,'[1]Zestawienie ilościowe i harmono'!$X$32:$AJ$50,3,0)</f>
        <v>287.94</v>
      </c>
      <c r="J47" s="78" t="e">
        <f t="shared" si="8"/>
        <v>#VALUE!</v>
      </c>
      <c r="K47" s="77" t="e">
        <f>SUMIF('[1]Zestawienie ilościowe i harmono'!$X$32:$X$50,[1]MPKi!$A46,'[1]Zestawienie ilościowe i harmono'!$Z$32:$Z$50)</f>
        <v>#VALUE!</v>
      </c>
      <c r="L47" s="2">
        <f>IF('[1]Zestawienie ilościowe i harmono'!U46=[1]MPKi!C$7,[1]MPKi!J46,0)</f>
        <v>0</v>
      </c>
    </row>
    <row r="48" spans="1:12" s="2" customFormat="1" x14ac:dyDescent="0.25">
      <c r="A48" s="76">
        <f t="shared" si="4"/>
        <v>410</v>
      </c>
      <c r="B48" s="76" t="str">
        <f>VLOOKUP($A48,'[1]MPK-2023'!$A$3:$F$104,2,0)</f>
        <v xml:space="preserve">Kresowa - stadion </v>
      </c>
      <c r="C48" s="77" t="e">
        <f>SUMIF('[1]Zestawienie ilościowe i harmono'!$X$32:$X$50,[1]MPKi!$A47,'[1]Zestawienie ilościowe i harmono'!$Z$32:$Z$50)</f>
        <v>#VALUE!</v>
      </c>
      <c r="D48" s="77"/>
      <c r="E48" s="77"/>
      <c r="F48" s="77"/>
      <c r="G48" s="77" t="e">
        <f t="shared" si="7"/>
        <v>#VALUE!</v>
      </c>
      <c r="I48" s="2">
        <f>VLOOKUP(A48,'[1]Zestawienie ilościowe i harmono'!$X$32:$AJ$50,3,0)</f>
        <v>228.25</v>
      </c>
      <c r="J48" s="78" t="e">
        <f t="shared" si="8"/>
        <v>#VALUE!</v>
      </c>
      <c r="K48" s="77" t="e">
        <f>SUMIF('[1]Zestawienie ilościowe i harmono'!$X$32:$X$50,[1]MPKi!$A47,'[1]Zestawienie ilościowe i harmono'!$Z$32:$Z$50)</f>
        <v>#VALUE!</v>
      </c>
      <c r="L48" s="2">
        <f>IF('[1]Zestawienie ilościowe i harmono'!U47=[1]MPKi!C$7,[1]MPKi!J47,0)</f>
        <v>0</v>
      </c>
    </row>
    <row r="49" spans="1:12" s="2" customFormat="1" x14ac:dyDescent="0.25">
      <c r="A49" s="76">
        <f t="shared" si="4"/>
        <v>421</v>
      </c>
      <c r="B49" s="76" t="str">
        <f>VLOOKUP($A49,'[1]MPK-2023'!$A$3:$F$104,2,0)</f>
        <v>Lublinianka - biura</v>
      </c>
      <c r="C49" s="77"/>
      <c r="D49" s="77"/>
      <c r="E49" s="77" t="e">
        <f>SUMIF('[1]Zestawienie ilościowe i harmono'!$X$32:$X$50,[1]MPKi!$A48,'[1]Zestawienie ilościowe i harmono'!$Z$32:$Z$50)</f>
        <v>#VALUE!</v>
      </c>
      <c r="F49" s="77"/>
      <c r="G49" s="77" t="e">
        <f t="shared" si="7"/>
        <v>#VALUE!</v>
      </c>
      <c r="I49" s="2">
        <f>VLOOKUP(A49,'[1]Zestawienie ilościowe i harmono'!$X$32:$AJ$50,3,0)</f>
        <v>259.33999999999997</v>
      </c>
      <c r="J49" s="78" t="e">
        <f t="shared" si="8"/>
        <v>#VALUE!</v>
      </c>
      <c r="K49" s="77" t="e">
        <f>SUMIF('[1]Zestawienie ilościowe i harmono'!$X$32:$X$50,[1]MPKi!$A48,'[1]Zestawienie ilościowe i harmono'!$Z$32:$Z$50)</f>
        <v>#VALUE!</v>
      </c>
      <c r="L49" s="2">
        <f>IF('[1]Zestawienie ilościowe i harmono'!U48=[1]MPKi!C$7,[1]MPKi!J48,0)</f>
        <v>0</v>
      </c>
    </row>
    <row r="50" spans="1:12" s="2" customFormat="1" x14ac:dyDescent="0.25">
      <c r="A50" s="76">
        <f t="shared" si="4"/>
        <v>590</v>
      </c>
      <c r="B50" s="76" t="str">
        <f>VLOOKUP($A50,'[1]MPK-2023'!$A$3:$F$104,2,0)</f>
        <v>Arena Lublin - wspólne</v>
      </c>
      <c r="C50" s="77" t="e">
        <f>SUMIF('[1]Zestawienie ilościowe i harmono'!$X$32:$X$50,[1]MPKi!$A49,'[1]Zestawienie ilościowe i harmono'!$Z$32:$Z$50)</f>
        <v>#VALUE!</v>
      </c>
      <c r="D50" s="77"/>
      <c r="E50" s="77"/>
      <c r="F50" s="77"/>
      <c r="G50" s="77" t="e">
        <f t="shared" si="7"/>
        <v>#VALUE!</v>
      </c>
      <c r="I50" s="2">
        <f>VLOOKUP(A50,'[1]Zestawienie ilościowe i harmono'!$X$32:$AJ$50,3,0)</f>
        <v>6901.6600000000008</v>
      </c>
      <c r="J50" s="78" t="e">
        <f t="shared" si="8"/>
        <v>#VALUE!</v>
      </c>
      <c r="K50" s="77" t="e">
        <f>SUMIF('[1]Zestawienie ilościowe i harmono'!$X$32:$X$50,[1]MPKi!$A49,'[1]Zestawienie ilościowe i harmono'!$Z$32:$Z$50)</f>
        <v>#VALUE!</v>
      </c>
      <c r="L50" s="2">
        <f>IF('[1]Zestawienie ilościowe i harmono'!U49=[1]MPKi!C$7,[1]MPKi!J49,0)</f>
        <v>0</v>
      </c>
    </row>
    <row r="51" spans="1:12" s="2" customFormat="1" x14ac:dyDescent="0.25">
      <c r="A51" s="76">
        <f t="shared" si="4"/>
        <v>910</v>
      </c>
      <c r="B51" s="76" t="str">
        <f>VLOOKUP($A51,'[1]MPK-2023'!$A$3:$F$104,2,0)</f>
        <v>Berlin</v>
      </c>
      <c r="C51" s="77"/>
      <c r="D51" s="77"/>
      <c r="E51" s="77"/>
      <c r="F51" s="77" t="e">
        <f>SUMIF('[1]Zestawienie ilościowe i harmono'!$X$32:$X$50,[1]MPKi!$A50,'[1]Zestawienie ilościowe i harmono'!$Z$32:$Z$50)</f>
        <v>#VALUE!</v>
      </c>
      <c r="G51" s="77" t="e">
        <f t="shared" si="7"/>
        <v>#VALUE!</v>
      </c>
      <c r="I51" s="2">
        <f>VLOOKUP(A51,'[1]Zestawienie ilościowe i harmono'!$X$32:$AJ$50,3,0)</f>
        <v>196.68</v>
      </c>
      <c r="J51" s="78" t="e">
        <f t="shared" si="8"/>
        <v>#VALUE!</v>
      </c>
      <c r="K51" s="77" t="e">
        <f>SUMIF('[1]Zestawienie ilościowe i harmono'!$X$32:$X$50,[1]MPKi!$A50,'[1]Zestawienie ilościowe i harmono'!$Z$32:$Z$50)</f>
        <v>#VALUE!</v>
      </c>
      <c r="L51" s="2">
        <f>IF('[1]Zestawienie ilościowe i harmono'!U50=[1]MPKi!C$7,[1]MPKi!J50,0)</f>
        <v>0</v>
      </c>
    </row>
    <row r="52" spans="1:12" ht="15.75" x14ac:dyDescent="0.25">
      <c r="A52" s="73">
        <f>A32+1</f>
        <v>2025</v>
      </c>
      <c r="B52" s="74"/>
      <c r="C52" s="82"/>
      <c r="D52" s="82"/>
      <c r="E52" s="82"/>
      <c r="F52" s="82"/>
      <c r="G52" s="82"/>
    </row>
    <row r="53" spans="1:12" x14ac:dyDescent="0.25">
      <c r="A53" s="76">
        <f t="shared" ref="A53:A71" si="9">A33</f>
        <v>101</v>
      </c>
      <c r="B53" s="76" t="str">
        <f>VLOOKUP($A53,'[1]MPK-2023'!$A$3:$F$104,2,0)</f>
        <v>Zygmuntowskie - hala im. Z. Niedzieli</v>
      </c>
      <c r="C53" s="77"/>
      <c r="D53" s="77"/>
      <c r="E53" s="77" t="e">
        <f>SUMIF('[1]Zestawienie ilościowe i harmono'!$X$32:$X$50,[1]MPKi!$A52,'[1]Zestawienie ilościowe i harmono'!$Z$32:$Z$50)</f>
        <v>#VALUE!</v>
      </c>
      <c r="F53" s="77"/>
      <c r="G53" s="77" t="e">
        <f t="shared" ref="G53:G61" si="10">SUM(C53:F53)</f>
        <v>#VALUE!</v>
      </c>
    </row>
    <row r="54" spans="1:12" x14ac:dyDescent="0.25">
      <c r="A54" s="76">
        <f t="shared" si="9"/>
        <v>104</v>
      </c>
      <c r="B54" s="76" t="str">
        <f>VLOOKUP($A54,'[1]MPK-2023'!$A$3:$F$104,2,0)</f>
        <v>Zygmuntowskie - biura - pod wynajem</v>
      </c>
      <c r="C54" s="77"/>
      <c r="D54" s="77"/>
      <c r="E54" s="77" t="e">
        <f>SUMIF('[1]Zestawienie ilościowe i harmono'!$X$32:$X$50,[1]MPKi!$A53,'[1]Zestawienie ilościowe i harmono'!$Z$32:$Z$50)</f>
        <v>#VALUE!</v>
      </c>
      <c r="F54" s="77"/>
      <c r="G54" s="77" t="e">
        <f t="shared" si="10"/>
        <v>#VALUE!</v>
      </c>
    </row>
    <row r="55" spans="1:12" x14ac:dyDescent="0.25">
      <c r="A55" s="76">
        <f t="shared" si="9"/>
        <v>110</v>
      </c>
      <c r="B55" s="76" t="str">
        <f>VLOOKUP($A55,'[1]MPK-2023'!$A$3:$F$104,2,0)</f>
        <v>Zygmuntowskie - pływalnia ( H2O)</v>
      </c>
      <c r="C55" s="77"/>
      <c r="D55" s="77" t="e">
        <f>SUMIF('[1]Zestawienie ilościowe i harmono'!$X$32:$X$50,[1]MPKi!$A54,'[1]Zestawienie ilościowe i harmono'!$Z$32:$Z$50)</f>
        <v>#VALUE!</v>
      </c>
      <c r="E55" s="77"/>
      <c r="F55" s="77"/>
      <c r="G55" s="77" t="e">
        <f t="shared" si="10"/>
        <v>#VALUE!</v>
      </c>
    </row>
    <row r="56" spans="1:12" x14ac:dyDescent="0.25">
      <c r="A56" s="76">
        <f t="shared" si="9"/>
        <v>139</v>
      </c>
      <c r="B56" s="76" t="str">
        <f>VLOOKUP($A56,'[1]MPK-2023'!$A$3:$F$104,2,0)</f>
        <v>CSR Łabędzia - wspólne</v>
      </c>
      <c r="C56" s="77"/>
      <c r="D56" s="77" t="e">
        <f>SUMIF('[1]Zestawienie ilościowe i harmono'!$X$32:$X$50,[1]MPKi!$A55,'[1]Zestawienie ilościowe i harmono'!$Z$32:$Z$50)</f>
        <v>#VALUE!</v>
      </c>
      <c r="E56" s="77"/>
      <c r="F56" s="77"/>
      <c r="G56" s="77" t="e">
        <f t="shared" si="10"/>
        <v>#VALUE!</v>
      </c>
    </row>
    <row r="57" spans="1:12" x14ac:dyDescent="0.25">
      <c r="A57" s="76">
        <f t="shared" si="9"/>
        <v>140</v>
      </c>
      <c r="B57" s="76" t="str">
        <f>VLOOKUP($A57,'[1]MPK-2023'!$A$3:$F$104,2,0)</f>
        <v>Icemania</v>
      </c>
      <c r="C57" s="77"/>
      <c r="D57" s="77"/>
      <c r="E57" s="77" t="e">
        <f>SUMIF('[1]Zestawienie ilościowe i harmono'!$X$32:$X$50,[1]MPKi!$A56,'[1]Zestawienie ilościowe i harmono'!$Z$32:$Z$50)</f>
        <v>#VALUE!</v>
      </c>
      <c r="F57" s="77"/>
      <c r="G57" s="77" t="e">
        <f t="shared" si="10"/>
        <v>#VALUE!</v>
      </c>
    </row>
    <row r="58" spans="1:12" x14ac:dyDescent="0.25">
      <c r="A58" s="76">
        <f t="shared" si="9"/>
        <v>141</v>
      </c>
      <c r="B58" s="76" t="str">
        <f>VLOOKUP($A58,'[1]MPK-2023'!$A$3:$F$104,2,0)</f>
        <v>Miasteczko Ruchu Drogowego</v>
      </c>
      <c r="C58" s="77"/>
      <c r="D58" s="77"/>
      <c r="E58" s="77" t="e">
        <f>SUMIF('[1]Zestawienie ilościowe i harmono'!$X$32:$X$50,[1]MPKi!$A57,'[1]Zestawienie ilościowe i harmono'!$Z$32:$Z$50)</f>
        <v>#VALUE!</v>
      </c>
      <c r="F58" s="77"/>
      <c r="G58" s="77" t="e">
        <f t="shared" si="10"/>
        <v>#VALUE!</v>
      </c>
    </row>
    <row r="59" spans="1:12" x14ac:dyDescent="0.25">
      <c r="A59" s="76">
        <f t="shared" si="9"/>
        <v>157</v>
      </c>
      <c r="B59" s="76" t="str">
        <f>VLOOKUP($A59,'[1]MPK-2023'!$A$3:$F$104,2,0)</f>
        <v>Aqua Lublin - wspólne</v>
      </c>
      <c r="C59" s="77"/>
      <c r="D59" s="77" t="e">
        <f>SUMIF('[1]Zestawienie ilościowe i harmono'!$X$32:$X$50,[1]MPKi!$A58,'[1]Zestawienie ilościowe i harmono'!$Z$32:$Z$50)</f>
        <v>#VALUE!</v>
      </c>
      <c r="E59" s="77"/>
      <c r="F59" s="77"/>
      <c r="G59" s="77" t="e">
        <f t="shared" si="10"/>
        <v>#VALUE!</v>
      </c>
    </row>
    <row r="60" spans="1:12" x14ac:dyDescent="0.25">
      <c r="A60" s="76">
        <f t="shared" si="9"/>
        <v>201</v>
      </c>
      <c r="B60" s="76" t="str">
        <f>VLOOKUP($A60,'[1]MPK-2023'!$A$3:$F$104,2,0)</f>
        <v xml:space="preserve">Globus - hala </v>
      </c>
      <c r="C60" s="77"/>
      <c r="D60" s="77"/>
      <c r="E60" s="77" t="e">
        <f>SUMIF('[1]Zestawienie ilościowe i harmono'!$X$32:$X$50,[1]MPKi!$A59,'[1]Zestawienie ilościowe i harmono'!$Z$32:$Z$50)</f>
        <v>#VALUE!</v>
      </c>
      <c r="F60" s="77"/>
      <c r="G60" s="77" t="e">
        <f t="shared" si="10"/>
        <v>#VALUE!</v>
      </c>
    </row>
    <row r="61" spans="1:12" x14ac:dyDescent="0.25">
      <c r="A61" s="76">
        <f t="shared" si="9"/>
        <v>290</v>
      </c>
      <c r="B61" s="76" t="str">
        <f>VLOOKUP($A61,'[1]MPK-2023'!$A$3:$F$104,2,0)</f>
        <v>Globus - wspólne</v>
      </c>
      <c r="C61" s="77"/>
      <c r="D61" s="77"/>
      <c r="E61" s="77" t="e">
        <f>SUMIF('[1]Zestawienie ilościowe i harmono'!$X$32:$X$50,[1]MPKi!$A60,'[1]Zestawienie ilościowe i harmono'!$Z$32:$Z$50)</f>
        <v>#VALUE!</v>
      </c>
      <c r="F61" s="77"/>
      <c r="G61" s="77" t="e">
        <f t="shared" si="10"/>
        <v>#VALUE!</v>
      </c>
    </row>
    <row r="62" spans="1:12" x14ac:dyDescent="0.25">
      <c r="A62" s="76">
        <f t="shared" si="9"/>
        <v>301</v>
      </c>
      <c r="B62" s="76" t="str">
        <f>VLOOKUP($A62,'[1]MPK-2023'!$A$3:$F$104,2,0)</f>
        <v>Zalew - budynki</v>
      </c>
      <c r="C62" s="77"/>
      <c r="D62" s="77" t="e">
        <f>SUMIF('[1]Zestawienie ilościowe i harmono'!$X$32:$X$50,[1]MPKi!$A61,'[1]Zestawienie ilościowe i harmono'!$Z$32:$Z$50)</f>
        <v>#VALUE!</v>
      </c>
      <c r="E62" s="77"/>
      <c r="F62" s="77"/>
      <c r="G62" s="77" t="e">
        <f>SUM(C62:E62)</f>
        <v>#VALUE!</v>
      </c>
    </row>
    <row r="63" spans="1:12" x14ac:dyDescent="0.25">
      <c r="A63" s="76">
        <f t="shared" si="9"/>
        <v>320</v>
      </c>
      <c r="B63" s="76" t="str">
        <f>VLOOKUP($A63,'[1]MPK-2023'!$A$3:$F$104,2,0)</f>
        <v>SW - baseny,teren eventowy</v>
      </c>
      <c r="C63" s="77"/>
      <c r="D63" s="77" t="e">
        <f>SUMIF('[1]Zestawienie ilościowe i harmono'!$X$32:$X$50,[1]MPKi!$A62,'[1]Zestawienie ilościowe i harmono'!$Z$32:$Z$50)</f>
        <v>#VALUE!</v>
      </c>
      <c r="E63" s="77"/>
      <c r="F63" s="77"/>
      <c r="G63" s="77" t="e">
        <f>SUM(C63:E63)</f>
        <v>#VALUE!</v>
      </c>
    </row>
    <row r="64" spans="1:12" x14ac:dyDescent="0.25">
      <c r="A64" s="76">
        <f t="shared" si="9"/>
        <v>321</v>
      </c>
      <c r="B64" s="76" t="str">
        <f>VLOOKUP($A64,'[1]MPK-2023'!$A$3:$F$104,2,0)</f>
        <v>SW - wypożyczalnia</v>
      </c>
      <c r="C64" s="77"/>
      <c r="D64" s="77" t="e">
        <f>SUMIF('[1]Zestawienie ilościowe i harmono'!$X$32:$X$50,[1]MPKi!$A63,'[1]Zestawienie ilościowe i harmono'!$Z$32:$Z$50)</f>
        <v>#VALUE!</v>
      </c>
      <c r="E64" s="77"/>
      <c r="F64" s="77"/>
      <c r="G64" s="77" t="e">
        <f>SUM(C64:E64)</f>
        <v>#VALUE!</v>
      </c>
    </row>
    <row r="65" spans="1:7" x14ac:dyDescent="0.25">
      <c r="A65" s="76">
        <f t="shared" si="9"/>
        <v>401</v>
      </c>
      <c r="B65" s="76" t="str">
        <f>VLOOKUP($A65,'[1]MPK-2023'!$A$3:$F$104,2,0)</f>
        <v>Zygmuntowskie Stadion i Biurowiec</v>
      </c>
      <c r="C65" s="77" t="e">
        <f>SUMIF('[1]Zestawienie ilościowe i harmono'!$X$32:$X$50,[1]MPKi!$A64,'[1]Zestawienie ilościowe i harmono'!$Z$32:$Z$50)</f>
        <v>#VALUE!</v>
      </c>
      <c r="D65" s="77"/>
      <c r="E65" s="77"/>
      <c r="F65" s="77"/>
      <c r="G65" s="77" t="e">
        <f t="shared" ref="G65:G71" si="11">SUM(C65:F65)</f>
        <v>#VALUE!</v>
      </c>
    </row>
    <row r="66" spans="1:7" x14ac:dyDescent="0.25">
      <c r="A66" s="76">
        <f t="shared" si="9"/>
        <v>403</v>
      </c>
      <c r="B66" s="76" t="str">
        <f>VLOOKUP($A66,'[1]MPK-2023'!$A$3:$F$104,2,0)</f>
        <v>Piłsudskiego - sala gimnastyczna</v>
      </c>
      <c r="C66" s="77" t="e">
        <f>SUMIF('[1]Zestawienie ilościowe i harmono'!$X$32:$X$50,[1]MPKi!$A65,'[1]Zestawienie ilościowe i harmono'!$Z$32:$Z$50)</f>
        <v>#VALUE!</v>
      </c>
      <c r="D66" s="77"/>
      <c r="E66" s="77"/>
      <c r="F66" s="77"/>
      <c r="G66" s="77" t="e">
        <f t="shared" si="11"/>
        <v>#VALUE!</v>
      </c>
    </row>
    <row r="67" spans="1:7" x14ac:dyDescent="0.25">
      <c r="A67" s="76">
        <f t="shared" si="9"/>
        <v>405</v>
      </c>
      <c r="B67" s="76" t="str">
        <f>VLOOKUP($A67,'[1]MPK-2023'!$A$3:$F$104,2,0)</f>
        <v>Piłsudskiego - stadion lekkoatletyczny</v>
      </c>
      <c r="C67" s="77" t="e">
        <f>SUMIF('[1]Zestawienie ilościowe i harmono'!$X$32:$X$50,[1]MPKi!$A66,'[1]Zestawienie ilościowe i harmono'!$Z$32:$Z$50)</f>
        <v>#VALUE!</v>
      </c>
      <c r="D67" s="77"/>
      <c r="E67" s="77"/>
      <c r="F67" s="77"/>
      <c r="G67" s="77" t="e">
        <f t="shared" si="11"/>
        <v>#VALUE!</v>
      </c>
    </row>
    <row r="68" spans="1:7" x14ac:dyDescent="0.25">
      <c r="A68" s="76">
        <f t="shared" si="9"/>
        <v>410</v>
      </c>
      <c r="B68" s="76" t="str">
        <f>VLOOKUP($A68,'[1]MPK-2023'!$A$3:$F$104,2,0)</f>
        <v xml:space="preserve">Kresowa - stadion </v>
      </c>
      <c r="C68" s="77" t="e">
        <f>SUMIF('[1]Zestawienie ilościowe i harmono'!$X$32:$X$50,[1]MPKi!$A67,'[1]Zestawienie ilościowe i harmono'!$Z$32:$Z$50)</f>
        <v>#VALUE!</v>
      </c>
      <c r="D68" s="77"/>
      <c r="E68" s="77"/>
      <c r="F68" s="77"/>
      <c r="G68" s="77" t="e">
        <f t="shared" si="11"/>
        <v>#VALUE!</v>
      </c>
    </row>
    <row r="69" spans="1:7" x14ac:dyDescent="0.25">
      <c r="A69" s="76">
        <f t="shared" si="9"/>
        <v>421</v>
      </c>
      <c r="B69" s="76" t="str">
        <f>VLOOKUP($A69,'[1]MPK-2023'!$A$3:$F$104,2,0)</f>
        <v>Lublinianka - biura</v>
      </c>
      <c r="C69" s="77"/>
      <c r="D69" s="77"/>
      <c r="E69" s="77" t="e">
        <f>SUMIF('[1]Zestawienie ilościowe i harmono'!$X$32:$X$50,[1]MPKi!$A68,'[1]Zestawienie ilościowe i harmono'!$Z$32:$Z$50)</f>
        <v>#VALUE!</v>
      </c>
      <c r="F69" s="77"/>
      <c r="G69" s="77" t="e">
        <f t="shared" si="11"/>
        <v>#VALUE!</v>
      </c>
    </row>
    <row r="70" spans="1:7" x14ac:dyDescent="0.25">
      <c r="A70" s="76">
        <f t="shared" si="9"/>
        <v>590</v>
      </c>
      <c r="B70" s="76" t="str">
        <f>VLOOKUP($A70,'[1]MPK-2023'!$A$3:$F$104,2,0)</f>
        <v>Arena Lublin - wspólne</v>
      </c>
      <c r="C70" s="77" t="e">
        <f>SUMIF('[1]Zestawienie ilościowe i harmono'!$X$32:$X$50,[1]MPKi!$A69,'[1]Zestawienie ilościowe i harmono'!$Z$32:$Z$50)</f>
        <v>#VALUE!</v>
      </c>
      <c r="D70" s="77"/>
      <c r="E70" s="77"/>
      <c r="F70" s="77"/>
      <c r="G70" s="77" t="e">
        <f t="shared" si="11"/>
        <v>#VALUE!</v>
      </c>
    </row>
    <row r="71" spans="1:7" x14ac:dyDescent="0.25">
      <c r="A71" s="76">
        <f t="shared" si="9"/>
        <v>910</v>
      </c>
      <c r="B71" s="76" t="str">
        <f>VLOOKUP($A71,'[1]MPK-2023'!$A$3:$F$104,2,0)</f>
        <v>Berlin</v>
      </c>
      <c r="C71" s="77"/>
      <c r="D71" s="77"/>
      <c r="E71" s="77"/>
      <c r="F71" s="77" t="e">
        <f>SUMIF('[1]Zestawienie ilościowe i harmono'!$X$32:$X$50,[1]MPKi!$A70,'[1]Zestawienie ilościowe i harmono'!$Z$32:$Z$50)</f>
        <v>#VALUE!</v>
      </c>
      <c r="G71" s="77" t="e">
        <f t="shared" si="11"/>
        <v>#VALUE!</v>
      </c>
    </row>
  </sheetData>
  <conditionalFormatting sqref="A13:G31 A33:G51">
    <cfRule type="expression" dxfId="6" priority="5">
      <formula>ISODD(ROW())</formula>
    </cfRule>
  </conditionalFormatting>
  <conditionalFormatting sqref="A53:G71">
    <cfRule type="expression" dxfId="5" priority="8">
      <formula>ISODD(ROW())</formula>
    </cfRule>
  </conditionalFormatting>
  <conditionalFormatting sqref="C10:G10">
    <cfRule type="cellIs" dxfId="4" priority="2" operator="equal">
      <formula>#REF!</formula>
    </cfRule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K13:K31">
    <cfRule type="expression" dxfId="1" priority="6">
      <formula>ISODD(ROW())</formula>
    </cfRule>
  </conditionalFormatting>
  <conditionalFormatting sqref="K33:K51">
    <cfRule type="expression" dxfId="0" priority="7">
      <formula>ISODD(ROW())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P23"/>
  <sheetViews>
    <sheetView tabSelected="1"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B11" sqref="B11"/>
    </sheetView>
  </sheetViews>
  <sheetFormatPr defaultColWidth="8.7109375" defaultRowHeight="15" x14ac:dyDescent="0.25"/>
  <cols>
    <col min="1" max="1" width="5" style="1" customWidth="1"/>
    <col min="2" max="2" width="48.7109375" style="18" customWidth="1"/>
    <col min="3" max="3" width="14.42578125" style="1" customWidth="1"/>
    <col min="4" max="4" width="24.5703125" style="1" customWidth="1"/>
    <col min="5" max="5" width="26.28515625" style="1" customWidth="1"/>
    <col min="6" max="6" width="15" style="1" customWidth="1"/>
    <col min="7" max="7" width="21.5703125" style="21" customWidth="1"/>
    <col min="8" max="8" width="6.85546875" style="1" customWidth="1"/>
    <col min="9" max="9" width="8.7109375" style="1"/>
    <col min="10" max="10" width="12.5703125" style="1" customWidth="1"/>
    <col min="11" max="11" width="12.7109375" style="3" customWidth="1"/>
    <col min="12" max="12" width="14.28515625" style="3" customWidth="1"/>
    <col min="13" max="13" width="1.28515625" style="1" customWidth="1"/>
    <col min="14" max="211" width="10.5703125" style="1" customWidth="1"/>
    <col min="212" max="981" width="10.42578125" style="1" customWidth="1"/>
    <col min="982" max="982" width="8.85546875" style="1" customWidth="1"/>
    <col min="983" max="1004" width="10.42578125" style="1" customWidth="1"/>
  </cols>
  <sheetData>
    <row r="1" spans="1:12" ht="20.25" customHeight="1" x14ac:dyDescent="0.25">
      <c r="B1" s="88" t="s">
        <v>111</v>
      </c>
      <c r="K1" s="89" t="s">
        <v>115</v>
      </c>
      <c r="L1" s="89"/>
    </row>
    <row r="3" spans="1:12" ht="37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6"/>
      <c r="B5" s="19" t="s">
        <v>3</v>
      </c>
      <c r="C5" s="6"/>
      <c r="D5" s="6"/>
      <c r="E5" s="6"/>
      <c r="F5" s="6"/>
      <c r="G5" s="22"/>
      <c r="H5" s="6"/>
      <c r="I5" s="6"/>
      <c r="J5" s="6"/>
      <c r="K5" s="4"/>
      <c r="L5" s="4"/>
    </row>
    <row r="6" spans="1:12" ht="72" customHeight="1" x14ac:dyDescent="0.25">
      <c r="A6" s="92" t="s">
        <v>0</v>
      </c>
      <c r="B6" s="97" t="s">
        <v>4</v>
      </c>
      <c r="C6" s="92" t="s">
        <v>5</v>
      </c>
      <c r="D6" s="92" t="s">
        <v>1</v>
      </c>
      <c r="E6" s="92"/>
      <c r="F6" s="7" t="s">
        <v>6</v>
      </c>
      <c r="G6" s="23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 x14ac:dyDescent="0.25">
      <c r="A7" s="92"/>
      <c r="B7" s="97"/>
      <c r="C7" s="92"/>
      <c r="D7" s="92"/>
      <c r="E7" s="92"/>
      <c r="F7" s="7"/>
      <c r="G7" s="24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 x14ac:dyDescent="0.25">
      <c r="A8" s="12" t="s">
        <v>15</v>
      </c>
      <c r="B8" s="25" t="s">
        <v>16</v>
      </c>
      <c r="C8" s="26" t="s">
        <v>17</v>
      </c>
      <c r="D8" s="12" t="s">
        <v>18</v>
      </c>
      <c r="E8" s="12" t="s">
        <v>19</v>
      </c>
      <c r="F8" s="12" t="s">
        <v>20</v>
      </c>
      <c r="G8" s="27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20" customHeight="1" x14ac:dyDescent="0.25">
      <c r="A9" s="13" t="s">
        <v>27</v>
      </c>
      <c r="B9" s="28" t="s">
        <v>61</v>
      </c>
      <c r="C9" s="29" t="s">
        <v>100</v>
      </c>
      <c r="D9" s="30" t="s">
        <v>105</v>
      </c>
      <c r="E9" s="85" t="s">
        <v>107</v>
      </c>
      <c r="F9" s="31" t="s">
        <v>32</v>
      </c>
      <c r="G9" s="13" t="s">
        <v>33</v>
      </c>
      <c r="H9" s="15" t="s">
        <v>62</v>
      </c>
      <c r="I9" s="15">
        <v>1</v>
      </c>
      <c r="J9" s="15">
        <v>3</v>
      </c>
      <c r="K9" s="16"/>
      <c r="L9" s="16"/>
    </row>
    <row r="10" spans="1:12" ht="39.950000000000003" customHeight="1" x14ac:dyDescent="0.25">
      <c r="A10" s="13" t="s">
        <v>63</v>
      </c>
      <c r="B10" s="32" t="s">
        <v>64</v>
      </c>
      <c r="C10" s="33"/>
      <c r="D10" s="34"/>
      <c r="E10" s="86"/>
      <c r="F10" s="34"/>
      <c r="G10" s="35" t="s">
        <v>65</v>
      </c>
      <c r="H10" s="15" t="s">
        <v>62</v>
      </c>
      <c r="I10" s="15">
        <v>1</v>
      </c>
      <c r="J10" s="15">
        <v>1</v>
      </c>
      <c r="K10" s="16"/>
      <c r="L10" s="16"/>
    </row>
    <row r="11" spans="1:12" ht="45" x14ac:dyDescent="0.25">
      <c r="A11" s="13" t="s">
        <v>66</v>
      </c>
      <c r="B11" s="32" t="s">
        <v>67</v>
      </c>
      <c r="C11" s="36"/>
      <c r="D11" s="37"/>
      <c r="E11" s="87"/>
      <c r="F11" s="37"/>
      <c r="G11" s="35" t="s">
        <v>33</v>
      </c>
      <c r="H11" s="15" t="s">
        <v>62</v>
      </c>
      <c r="I11" s="15">
        <v>1</v>
      </c>
      <c r="J11" s="15">
        <v>3</v>
      </c>
      <c r="K11" s="16"/>
      <c r="L11" s="16"/>
    </row>
    <row r="12" spans="1:12" ht="120" customHeight="1" x14ac:dyDescent="0.25">
      <c r="A12" s="13" t="s">
        <v>35</v>
      </c>
      <c r="B12" s="38" t="s">
        <v>68</v>
      </c>
      <c r="C12" s="29" t="s">
        <v>100</v>
      </c>
      <c r="D12" s="30" t="s">
        <v>105</v>
      </c>
      <c r="E12" s="85" t="s">
        <v>104</v>
      </c>
      <c r="F12" s="30" t="s">
        <v>32</v>
      </c>
      <c r="G12" s="35" t="s">
        <v>33</v>
      </c>
      <c r="H12" s="15" t="s">
        <v>62</v>
      </c>
      <c r="I12" s="15">
        <v>1</v>
      </c>
      <c r="J12" s="15">
        <v>3</v>
      </c>
      <c r="K12" s="16"/>
      <c r="L12" s="16"/>
    </row>
    <row r="13" spans="1:12" ht="45" x14ac:dyDescent="0.25">
      <c r="A13" s="13" t="s">
        <v>35</v>
      </c>
      <c r="B13" s="35" t="s">
        <v>67</v>
      </c>
      <c r="C13" s="36"/>
      <c r="D13" s="36"/>
      <c r="E13" s="36"/>
      <c r="F13" s="36"/>
      <c r="G13" s="35" t="s">
        <v>33</v>
      </c>
      <c r="H13" s="15" t="s">
        <v>62</v>
      </c>
      <c r="I13" s="15">
        <v>1</v>
      </c>
      <c r="J13" s="15">
        <v>3</v>
      </c>
      <c r="K13" s="16"/>
      <c r="L13" s="16"/>
    </row>
    <row r="14" spans="1:12" ht="28.35" customHeight="1" x14ac:dyDescent="0.25">
      <c r="A14" s="6"/>
      <c r="B14" s="19"/>
      <c r="C14" s="6"/>
      <c r="D14" s="6"/>
      <c r="E14" s="6"/>
      <c r="F14" s="6"/>
      <c r="G14" s="22"/>
      <c r="H14" s="6"/>
      <c r="I14" s="6"/>
      <c r="J14" s="94" t="s">
        <v>47</v>
      </c>
      <c r="K14" s="94"/>
      <c r="L14" s="17"/>
    </row>
    <row r="15" spans="1:12" s="18" customFormat="1" ht="15" customHeight="1" x14ac:dyDescent="0.25">
      <c r="A15" s="19"/>
      <c r="B15" s="95" t="s">
        <v>48</v>
      </c>
      <c r="C15" s="95"/>
      <c r="D15" s="95"/>
      <c r="E15" s="95"/>
      <c r="F15" s="95"/>
      <c r="G15" s="95"/>
      <c r="H15" s="19"/>
      <c r="I15" s="19"/>
      <c r="J15" s="19"/>
      <c r="K15" s="4"/>
      <c r="L15" s="4"/>
    </row>
    <row r="16" spans="1:12" s="18" customFormat="1" ht="29.25" customHeight="1" x14ac:dyDescent="0.25">
      <c r="A16" s="19"/>
      <c r="B16" s="96" t="s">
        <v>49</v>
      </c>
      <c r="C16" s="96"/>
      <c r="D16" s="96"/>
      <c r="E16" s="96"/>
      <c r="F16" s="96"/>
      <c r="G16" s="96"/>
      <c r="H16" s="19"/>
      <c r="I16" s="19"/>
      <c r="J16" s="19"/>
      <c r="K16" s="4"/>
      <c r="L16" s="4"/>
    </row>
    <row r="17" spans="1:12" s="18" customFormat="1" ht="15" customHeight="1" x14ac:dyDescent="0.25">
      <c r="A17" s="19"/>
      <c r="B17" s="20" t="s">
        <v>50</v>
      </c>
      <c r="C17" s="19"/>
      <c r="D17" s="19"/>
      <c r="E17" s="19"/>
      <c r="F17" s="19"/>
      <c r="G17" s="22"/>
      <c r="H17" s="19"/>
      <c r="I17" s="19"/>
      <c r="J17" s="19"/>
      <c r="K17" s="4"/>
      <c r="L17" s="4"/>
    </row>
    <row r="18" spans="1:12" s="18" customFormat="1" ht="15" customHeight="1" x14ac:dyDescent="0.25">
      <c r="A18" s="19"/>
      <c r="B18" s="96" t="s">
        <v>51</v>
      </c>
      <c r="C18" s="96"/>
      <c r="D18" s="96"/>
      <c r="E18" s="96"/>
      <c r="F18" s="96"/>
      <c r="G18" s="96"/>
      <c r="H18" s="19"/>
      <c r="I18" s="19"/>
      <c r="J18" s="19"/>
      <c r="K18" s="4"/>
      <c r="L18" s="4"/>
    </row>
    <row r="19" spans="1:12" s="18" customFormat="1" ht="13.9" customHeight="1" x14ac:dyDescent="0.25">
      <c r="A19" s="19"/>
      <c r="G19" s="21"/>
      <c r="H19" s="19"/>
      <c r="I19" s="19"/>
      <c r="J19" s="19"/>
      <c r="K19" s="4"/>
      <c r="L19" s="4"/>
    </row>
    <row r="20" spans="1:12" ht="15" customHeight="1" x14ac:dyDescent="0.25">
      <c r="A20" s="6"/>
      <c r="B20" s="19"/>
      <c r="C20" s="6"/>
      <c r="D20" s="6"/>
      <c r="E20" s="6"/>
      <c r="F20" s="6"/>
      <c r="G20" s="22"/>
      <c r="H20" s="6"/>
      <c r="I20" s="93" t="s">
        <v>52</v>
      </c>
      <c r="J20" s="93"/>
      <c r="K20" s="93"/>
      <c r="L20" s="93"/>
    </row>
    <row r="21" spans="1:12" ht="15" customHeight="1" x14ac:dyDescent="0.25">
      <c r="A21" s="6"/>
      <c r="B21" s="19"/>
      <c r="C21" s="6"/>
      <c r="D21" s="6"/>
      <c r="E21" s="6"/>
      <c r="F21" s="6"/>
      <c r="G21" s="22"/>
      <c r="H21" s="6"/>
      <c r="I21" s="93" t="s">
        <v>53</v>
      </c>
      <c r="J21" s="93"/>
      <c r="K21" s="93"/>
      <c r="L21" s="93"/>
    </row>
    <row r="22" spans="1:12" x14ac:dyDescent="0.25">
      <c r="A22" s="6"/>
      <c r="B22" s="19"/>
      <c r="C22" s="6"/>
      <c r="D22" s="6"/>
      <c r="E22" s="6"/>
      <c r="F22" s="6"/>
      <c r="G22" s="22"/>
      <c r="H22" s="6"/>
      <c r="I22" s="93"/>
      <c r="J22" s="93"/>
      <c r="K22" s="93"/>
      <c r="L22" s="93"/>
    </row>
    <row r="23" spans="1:12" x14ac:dyDescent="0.25">
      <c r="A23" s="6"/>
      <c r="B23" s="19"/>
      <c r="C23" s="6"/>
      <c r="D23" s="6"/>
      <c r="E23" s="6"/>
      <c r="F23" s="6"/>
      <c r="G23" s="22"/>
      <c r="H23" s="6"/>
      <c r="I23" s="93"/>
      <c r="J23" s="93"/>
      <c r="K23" s="93"/>
      <c r="L23" s="93"/>
    </row>
  </sheetData>
  <mergeCells count="13">
    <mergeCell ref="I21:L23"/>
    <mergeCell ref="K1:L1"/>
    <mergeCell ref="A3:L3"/>
    <mergeCell ref="A4:L4"/>
    <mergeCell ref="A6:A7"/>
    <mergeCell ref="B6:B7"/>
    <mergeCell ref="C6:C7"/>
    <mergeCell ref="D6:E7"/>
    <mergeCell ref="J14:K14"/>
    <mergeCell ref="B15:G15"/>
    <mergeCell ref="B16:G16"/>
    <mergeCell ref="B18:G18"/>
    <mergeCell ref="I20:L20"/>
  </mergeCells>
  <pageMargins left="0.59027777777777801" right="0.59027777777777801" top="0.59027777777777801" bottom="0.74791666666666701" header="0.511811023622047" footer="0.59027777777777801"/>
  <pageSetup paperSize="9" scale="64" pageOrder="overThenDown" orientation="landscape" r:id="rId1"/>
  <headerFooter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10</vt:i4>
      </vt:variant>
    </vt:vector>
  </HeadingPairs>
  <TitlesOfParts>
    <vt:vector size="16" baseType="lpstr">
      <vt:lpstr>Zad__1 - zest hydrof Wilo</vt:lpstr>
      <vt:lpstr>Zad__2 - zest hydr Grundfos</vt:lpstr>
      <vt:lpstr>Zad__3 - Przep Wilo</vt:lpstr>
      <vt:lpstr>Zad__4 - Przep Grundfos</vt:lpstr>
      <vt:lpstr>MPK</vt:lpstr>
      <vt:lpstr>Zad__5 - Przep ECOL-UNICON</vt:lpstr>
      <vt:lpstr>'Zad__1 - zest hydrof Wilo'!Obszar_wydruku</vt:lpstr>
      <vt:lpstr>'Zad__2 - zest hydr Grundfos'!Obszar_wydruku</vt:lpstr>
      <vt:lpstr>'Zad__3 - Przep Wilo'!Obszar_wydruku</vt:lpstr>
      <vt:lpstr>'Zad__4 - Przep Grundfos'!Obszar_wydruku</vt:lpstr>
      <vt:lpstr>'Zad__5 - Przep ECOL-UNICON'!Obszar_wydruku</vt:lpstr>
      <vt:lpstr>'Zad__1 - zest hydrof Wilo'!Print_Area</vt:lpstr>
      <vt:lpstr>'Zad__2 - zest hydr Grundfos'!Print_Area</vt:lpstr>
      <vt:lpstr>'Zad__3 - Przep Wilo'!Print_Area</vt:lpstr>
      <vt:lpstr>'Zad__4 - Przep Grundfos'!Print_Area</vt:lpstr>
      <vt:lpstr>'Zad__5 - Przep ECOL-UNICON'!Print_Area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Koniuszewski</dc:creator>
  <dc:description/>
  <cp:lastModifiedBy>Tomasz Koniuszewski</cp:lastModifiedBy>
  <cp:revision>1490</cp:revision>
  <cp:lastPrinted>2023-04-11T13:18:44Z</cp:lastPrinted>
  <dcterms:created xsi:type="dcterms:W3CDTF">2014-12-09T16:11:26Z</dcterms:created>
  <dcterms:modified xsi:type="dcterms:W3CDTF">2023-04-26T13:10:51Z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