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https://mazovia.sharepoint.com/sites/OR.D.III/WZP Dokumenty/Marta/2024/8_konkurs start up_TP/15_wybór oferty/"/>
    </mc:Choice>
  </mc:AlternateContent>
  <xr:revisionPtr revIDLastSave="90" documentId="8_{015E42C6-04BE-415D-8CE7-58C726BCFB28}" xr6:coauthVersionLast="47" xr6:coauthVersionMax="47" xr10:uidLastSave="{09B9AE93-A904-4446-A768-B7833882E327}"/>
  <bookViews>
    <workbookView xWindow="-120" yWindow="-120" windowWidth="29040" windowHeight="17520" tabRatio="500" xr2:uid="{00000000-000D-0000-FFFF-FFFF00000000}"/>
  </bookViews>
  <sheets>
    <sheet name="ocena ofert" sheetId="23" r:id="rId1"/>
    <sheet name="Średnia_OFERTY_SPEŁNIAJĄCE" sheetId="7" state="hidden" r:id="rId2"/>
    <sheet name="WZORY" sheetId="2" state="hidden"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G6" i="23" l="1"/>
  <c r="G5" i="23" s="1"/>
  <c r="K6" i="23"/>
  <c r="I6" i="23"/>
  <c r="E6" i="23"/>
  <c r="C6" i="23"/>
  <c r="I9" i="23" l="1"/>
  <c r="K9" i="23"/>
  <c r="G9" i="23"/>
  <c r="E9" i="23"/>
  <c r="C9" i="23"/>
  <c r="C7" i="23" s="1"/>
  <c r="K5" i="23"/>
  <c r="I5" i="23"/>
  <c r="E5" i="23"/>
  <c r="K7" i="23" l="1"/>
  <c r="I7" i="23"/>
  <c r="G7" i="23"/>
  <c r="C5" i="23"/>
  <c r="E7" i="23"/>
  <c r="B17" i="23"/>
  <c r="K10" i="23" l="1"/>
  <c r="K17" i="23" s="1"/>
  <c r="C10" i="23"/>
  <c r="C17" i="23" s="1"/>
  <c r="G10" i="23"/>
  <c r="G17" i="23" s="1"/>
  <c r="E10" i="23"/>
  <c r="E17" i="23" s="1"/>
  <c r="I10" i="23"/>
  <c r="I17" i="23" s="1"/>
  <c r="D3" i="7" l="1"/>
  <c r="F3" i="7" s="1"/>
  <c r="I6" i="2" l="1"/>
  <c r="I14" i="2" s="1"/>
  <c r="H6" i="2"/>
  <c r="H14" i="2" s="1"/>
  <c r="G6" i="2"/>
  <c r="G14" i="2"/>
  <c r="F6" i="2"/>
  <c r="F14" i="2" s="1"/>
  <c r="E6" i="2"/>
  <c r="E14" i="2" s="1"/>
  <c r="D6" i="2"/>
  <c r="D14" i="2" s="1"/>
  <c r="I8" i="2"/>
  <c r="H8" i="2"/>
  <c r="G8" i="2"/>
  <c r="F8" i="2"/>
  <c r="E8" i="2"/>
  <c r="D8" i="2"/>
</calcChain>
</file>

<file path=xl/sharedStrings.xml><?xml version="1.0" encoding="utf-8"?>
<sst xmlns="http://schemas.openxmlformats.org/spreadsheetml/2006/main" count="91" uniqueCount="67">
  <si>
    <t>Ocena ofert. Usługa przygotowania i organizacji VI edycji konkursu dla start-up’ów „Startuj z Mazowsza”.</t>
  </si>
  <si>
    <t>nazwa oferenta</t>
  </si>
  <si>
    <t>KRYTERIA OCENY</t>
  </si>
  <si>
    <t>punktacja możliwa do zdobycia (w pkt)</t>
  </si>
  <si>
    <t>punktacja przyznana (w pkt)</t>
  </si>
  <si>
    <t>Uwagi</t>
  </si>
  <si>
    <t>5</t>
  </si>
  <si>
    <t>a) czytelność / zrozumienie projektu (forma i treść pozwalają na zrozumienie przekazu projektu) – 0-5 pkt.</t>
  </si>
  <si>
    <t>b) pomysłowość (oryginalność kompozycji, unikatowość zastosowanych rozwiązań graficznych i typograficznych) – 0-5 pkt.</t>
  </si>
  <si>
    <t>c) estetyka i staranność przygotowania projektu – 0-5 pkt.</t>
  </si>
  <si>
    <t>d) złożoność kolorystyczna, użycie co najmniej 5 różnych kolorów – 0-5 pkt.</t>
  </si>
  <si>
    <t>SUMA:</t>
  </si>
  <si>
    <t>INVESTIN Sp. z o. o., ul. Nowy Świat 60/9, 00-357 Warszawa</t>
  </si>
  <si>
    <t>Accelpoint sp. z o.o., ul. Mokotowska 1, 00-640 Warszawa</t>
  </si>
  <si>
    <t>APLAN MEDIA Sp. z o.o. – Lider Konsorcjum
ul. Wróblewskiego 18, 93-578 Łódź
Łódzki Dom Biznesu Sp. z o.o. – Partner, ul. Pstrągowa 11/16, 91-496 Łódź</t>
  </si>
  <si>
    <t>Fundacja Inkubator Technologiczny, Al. Jerozolimskie 93, 02-001 Warszawa</t>
  </si>
  <si>
    <t>Spragnieni Wiedy Sp. z o.o.</t>
  </si>
  <si>
    <t>Instytut Kreowania Predsiębiorczości Sp. z o.o.</t>
  </si>
  <si>
    <t>Ibento Sp. z o.o.</t>
  </si>
  <si>
    <r>
      <rPr>
        <sz val="9"/>
        <color rgb="FF000000"/>
        <rFont val="Arial"/>
        <family val="2"/>
        <charset val="238"/>
      </rPr>
      <t>Warszawa,</t>
    </r>
    <r>
      <rPr>
        <sz val="9"/>
        <color rgb="FF000000"/>
        <rFont val="Arial"/>
        <family val="2"/>
        <charset val="238"/>
      </rPr>
      <t xml:space="preserve"> (</t>
    </r>
    <r>
      <rPr>
        <i/>
        <sz val="9"/>
        <color rgb="FF000000"/>
        <rFont val="Arial"/>
        <family val="2"/>
        <charset val="238"/>
      </rPr>
      <t>DD.MM.RRRR)</t>
    </r>
  </si>
  <si>
    <t>(właściwe logotypy zadania/ projektu jeżeli wymagane)</t>
  </si>
  <si>
    <t>Ocena ofert na ……….</t>
  </si>
  <si>
    <t>Cena – (np. 60%)</t>
  </si>
  <si>
    <t>tu wpisujemy zaproponowaną cenę przez oferenta w ofercie</t>
  </si>
  <si>
    <t>pkt cena - %</t>
  </si>
  <si>
    <t xml:space="preserve">tu stosujemy wzór liczenia najniższej ceny zgodnie z wzorem z kryteriów </t>
  </si>
  <si>
    <t xml:space="preserve">należy wpisać kryteria jakie są wymagana przy ocenie ofert (ocena zazwyczaj punktowa) np.. koncepcja realizacji usługi , koncepcja spotkań konsultacyjnych ilość warsztatów itp. Zamawiający oceni na podstawie dołączonej do oferty proponowanej koncepcji (lub innego określonego kryterium specyficznego dla każdego zamówienia ) . </t>
  </si>
  <si>
    <t>określone kryterium (pole szare np. liczba warsztatów) np.. Do 20 pkt</t>
  </si>
  <si>
    <t>liczba spełnionych dodatkowych warunków (opisanych w kryteriach (np. dodatkowe warsztaty, których liczba jest oceniana)</t>
  </si>
  <si>
    <t xml:space="preserve">liczba punktów (wynikająca z powyższego kryterium) do kryteruim zgodnie z warunkami i kryteriami określonymi w przetargu lub zapytaniu ofertowym </t>
  </si>
  <si>
    <t>określone kryterium w uszczegółowieniu np. do 40 pkt</t>
  </si>
  <si>
    <t>np. 0 pkt – brak</t>
  </si>
  <si>
    <t xml:space="preserve">opis oraz uzasadnienia, dlaczego oceniający przyznał wskazana liczbę punktów </t>
  </si>
  <si>
    <t xml:space="preserve">np. od 1 do 10 pkt niewielki stopień </t>
  </si>
  <si>
    <t xml:space="preserve">np. od 11 do 19 pkt logiczne powiązanie </t>
  </si>
  <si>
    <t xml:space="preserve">np. od 20 do 40 pkt wysoki stopień logicznego powiązania </t>
  </si>
  <si>
    <t>klauzula społeczna (skala zazwyczaj punktowa)</t>
  </si>
  <si>
    <t xml:space="preserve">liczba punktów klauzula społeczna </t>
  </si>
  <si>
    <t>Razem</t>
  </si>
  <si>
    <t xml:space="preserve">suma wszystkich punktów </t>
  </si>
  <si>
    <t>Instytut Kreowania Przedsiębiorczości sp. z o.o., ul. Świeradowska 47, 02-662 Warszawa</t>
  </si>
  <si>
    <t>ocena wynika ze wzoru</t>
  </si>
  <si>
    <t xml:space="preserve">  </t>
  </si>
  <si>
    <t>Wywiady z przedsiębiorcami, politykami. Dużo treści biznesowych, mało o innowacjach.</t>
  </si>
  <si>
    <t>Kanał opiera się głównie na treściach popularnonaukowych, ciekawostachi i nauce. Nie jest związany z tematyką przedsiębiorczości i innowacyjności.</t>
  </si>
  <si>
    <t>Kanał opiera się głównie na treściach związanych z kultura i ciekawostkach. Nie jest związany z tematyką przedsiębiorczości i innowacyjności.</t>
  </si>
  <si>
    <t xml:space="preserve">Zaprezentowane przez Oferenta przykłady realizacji projektów graficznych charakteryzują się wysokim poziomem czytelności, dzięki jasnej formie i przekazowi, który jest łatwy do zrozumienia. Kompozycja, użyteczność elementów graficznych i typograficznych są dopasowane, co przyczynia się do estetycznego i atrakcyjnego wyglądu projektów. Złożoność kolorystyczna została zrealizowana, wykorzystując co różne kolory w sposób zrównoważony i atrakcyjny wizualnie. Projekty są kreatywne, ale nie wyróżniają się wyjątkowo oryginalną kompozycją ani unikatowymi rozwiązaniami graficznymi i typograficznymi. </t>
  </si>
  <si>
    <t>Zaprezentowane przez Oferenta przykłady realizacji projektów graficznych charakteryzują się oryginalną kompozycją oraz unikatowymi rozwiązaniami graficznymi i typograficznymi, co przyczynia się do atrakcyjności wizualnej projektu. Zastosowane kolory są dobrze dobranymi i współgrają ze sobą, co przyczynia się do atrakcyjności wizualnej projektu. Forma i treść projektu są dość zrozumiałe, jednak ocena nie jest maksymalna, co sugeruje, że istnieje pewne pole do poprawy, być może poprzez jeszcze większe wyróżnienie kluczowych elementów projektu lub lepsze zdefiniowanie hierarchii informacji.</t>
  </si>
  <si>
    <t xml:space="preserve">Zaprezentowane przez Oferenta przykłady realizacji projektów graficznych charakteryzują się dość czytelną formą i dobra estetyką wykonania. Projekty  wykorzystują umiarkowaną liczbę kolorów, a kontrast między nimi jest umiarkowany, co przekłada się na średnią złożoność kolorystyczną.  Zastosowane rozwiązania graficzne są  dopasowane do tematów projektów, ale brakuje im oryginalności.  </t>
  </si>
  <si>
    <t>Zaprezentowane przez Oferenta przykłady realizacji projektów graficznych charakteryzują się jasnym przekazem. Dbałość o detale i poprawa kolorystyczna mogłyby nadać projektom większą spójność wizualną i atrakcyjność estetyczną.Forma i treść w zaprezentowanych przez Oferenta przykładach realizacji projektów graficznych pozwalają na zrozumienie przekazu projektów. Kompozycje nie są dość oryginalne.</t>
  </si>
  <si>
    <t>Malowanie na piasku to atrakcja pospolita, prezentowana często kilka lat temu, kiedy zdobuła popularność poprzez promocję w Talent Show.</t>
  </si>
  <si>
    <t>Harfa laserowa to dość oryginalne i innowacyjne podejście do atrakcji na wydarzeniu startupowym,integrujące je z ideą konferencji.</t>
  </si>
  <si>
    <t>DJ to dość  popularna atrakcja podcza wydarzeń. Dodatkowa atrakcja w postaci wystawy winyli moglaby konkurować ze stoiskami laureatów, a nie wspierać ich promocję.</t>
  </si>
  <si>
    <t>HoloGraphic show to dość oryginalne i innowacyjne podejście do atrakcji na wydarzeniu startupowym,integrujące je z ideą konferencji. Zaletą rozwiązania jest także prezentacja hologramów nazwy konkursu, logo organizatora oraz nazwy kategorii konkursowych i logotypów  zwycięzców - co spełnia warunek promocji laureatów konkursu.</t>
  </si>
  <si>
    <t xml:space="preserve">Oferent oświadczył, że zatrudni min. 1 osobę spełniającą warunki, o których mowa w art. 96 ust. 2 pkt 2 p.z.p. </t>
  </si>
  <si>
    <t xml:space="preserve">Zaprezentowane przez Oferenta przykłady realizacji projektów graficznych charakteryzują się  czytelną formą i dobrym zestawieniem kolorystycznym. Nie wyróżniaja się jednak pomysłowością, niektóre z nich typowe dla gotowych szablonów. </t>
  </si>
  <si>
    <r>
      <t>3. doświadczenie grafika - 0-20%</t>
    </r>
    <r>
      <rPr>
        <sz val="11"/>
        <color rgb="FF000000"/>
        <rFont val="Calibri"/>
        <family val="2"/>
        <charset val="238"/>
      </rPr>
      <t xml:space="preserve">
Zamawiający dokona oceny na podstawie załączonej do oferty dokumentacji (o której mowa w § 13 ust. 27 pkt 2), zawierającej pięć przykładowych realizacji graficznych lub aktywnych linków do nich, zawartych w jednym pliku.
W powyższym kryterium całkowitą liczbę punktów stanowi suma punktów uzyskana w podkryteriach opisanych w pkt a) – d). Jeżeli Wykonawca nie dołączy podpisanej dokumentacji ze wskazaniem imienia i nazwiska grafika i pięciu przykładów zrealizowanych projektów graficznych lub nie wskaże aktywnych linków do pięciu projektów graficznych jego autorstwa otrzyma 0 punktów.</t>
    </r>
  </si>
  <si>
    <t>wykonawca</t>
  </si>
  <si>
    <t>Kanał opiera się głownie na treściach popularnonaukowych, ciekawostachi i nauce. Nie jest związany z tematyką przedsiębiorczości i innowacyjności.</t>
  </si>
  <si>
    <t xml:space="preserve">5. klauzula społeczna - 5%
</t>
  </si>
  <si>
    <t>C = (Cmin / Cx) x 40
gdzie:
C = liczba punktów za kryterium „cena”
Cmin = najniższa cena wynikająca ze złożonych ofert
Cx = cena oferty badanej</t>
  </si>
  <si>
    <t>2. propozycja Influencera - 25 pkt</t>
  </si>
  <si>
    <t>1. Cena –  40 pkt</t>
  </si>
  <si>
    <t>1) podejmowana tematyka, zgodność z celami konkursu, określonymi w OPZ – 0-5pkt</t>
  </si>
  <si>
    <r>
      <t xml:space="preserve">2) zasięg </t>
    </r>
    <r>
      <rPr>
        <sz val="11"/>
        <color rgb="FF000000"/>
        <rFont val="Calibri"/>
        <family val="2"/>
        <charset val="238"/>
      </rPr>
      <t xml:space="preserve">– Wykonawca, który zaproponuje influencera z najwyższą liczbą obserwujących na jednym wybranym rodzaju medium / kanału / platformie społecznościowej, otrzyma 20 punktów, natomiast pozostali Wykonawcy odpowiednio mniej punktów według wzoru:
ZI = (ZIx / ZImax) x 20
gdzie:
Z = liczba przyznanych punktów w podkryterium „zasięg”
ZI max = największy zasięg spośród złożonych propozycji influencerów
ZI x = zasięg ocenianego influencera 
</t>
    </r>
  </si>
  <si>
    <r>
      <rPr>
        <b/>
        <sz val="11"/>
        <color rgb="FF000000"/>
        <rFont val="Calibri"/>
        <family val="2"/>
        <charset val="238"/>
      </rPr>
      <t xml:space="preserve">4. element o charakterze kulturalnym uatrakcyjniający konferencję finałową - 0 -10%
</t>
    </r>
    <r>
      <rPr>
        <sz val="11"/>
        <color rgb="FF000000"/>
        <rFont val="Calibri"/>
        <family val="2"/>
        <charset val="238"/>
      </rPr>
      <t>Zamawiający dokona oceny na podstawie załączonego do oferty podpisanego dokumentu (np. w formacie .pdf.) zawierającego opis dodatkowego elementu o charakterze kulturalnym uatrakcyjniającego konferencję finałową na rzecz promocji laureatów Konkursów. Ocenie podlegać będzie oryginalność pomysłu w następujący sposób:
a) brak propozycji atrakcji – 0 pkt,
b) atrakcja pospolita, często spotykana lub atrakcja organizowana na konferencjach poprzednich edycji konkursu – 1-5 pkt,
c) atrakcja niepospolita, ciekawa, oryginalna – 6-10 pkt.
W powyższym kryterium całkowitą liczbę punktów stanowi suma punktów uzyskana w podkryteriach opisanych w pkt a) -c).</t>
    </r>
  </si>
  <si>
    <t>ocena merytoryczna ofert OR-D-III.272.8.2024.MK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</si>
</sst>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17" x14ac:knownFonts="1">
    <font>
      <sz val="11"/>
      <color rgb="FF000000"/>
      <name val="Calibri"/>
      <family val="2"/>
      <charset val="238"/>
    </font>
    <font>
      <sz val="9"/>
      <color rgb="FF000000"/>
      <name val="Arial"/>
      <family val="2"/>
      <charset val="238"/>
    </font>
    <font>
      <i/>
      <sz val="9"/>
      <color rgb="FF000000"/>
      <name val="Arial"/>
      <family val="2"/>
      <charset val="238"/>
    </font>
    <font>
      <b/>
      <sz val="8"/>
      <name val="Calibri"/>
      <family val="2"/>
      <charset val="238"/>
    </font>
    <font>
      <b/>
      <sz val="9"/>
      <color rgb="FF000000"/>
      <name val="Calibri"/>
      <family val="2"/>
      <charset val="238"/>
    </font>
    <font>
      <b/>
      <sz val="8"/>
      <color rgb="FF000000"/>
      <name val="Calibri"/>
      <family val="2"/>
      <charset val="238"/>
    </font>
    <font>
      <sz val="9"/>
      <color rgb="FF000000"/>
      <name val="Calibri"/>
      <family val="2"/>
      <charset val="238"/>
    </font>
    <font>
      <b/>
      <sz val="9"/>
      <name val="Calibri"/>
      <family val="2"/>
      <charset val="238"/>
    </font>
    <font>
      <b/>
      <sz val="9"/>
      <color rgb="FFFF0000"/>
      <name val="Calibri"/>
      <family val="2"/>
      <charset val="238"/>
    </font>
    <font>
      <sz val="8"/>
      <color rgb="FF000000"/>
      <name val="Calibri"/>
      <family val="2"/>
      <charset val="238"/>
    </font>
    <font>
      <b/>
      <sz val="9"/>
      <color rgb="FF000000"/>
      <name val="Arial"/>
      <family val="2"/>
      <charset val="238"/>
    </font>
    <font>
      <b/>
      <sz val="11"/>
      <color rgb="FF000000"/>
      <name val="Calibri"/>
      <family val="2"/>
      <charset val="238"/>
    </font>
    <font>
      <b/>
      <sz val="10"/>
      <color rgb="FF000000"/>
      <name val="Calibri"/>
      <family val="2"/>
      <charset val="238"/>
    </font>
    <font>
      <sz val="11"/>
      <name val="Calibri"/>
      <family val="2"/>
      <charset val="238"/>
    </font>
    <font>
      <sz val="11"/>
      <color rgb="FF000000"/>
      <name val="Calibri"/>
      <family val="2"/>
      <charset val="238"/>
    </font>
    <font>
      <b/>
      <u/>
      <sz val="11"/>
      <color rgb="FF000000"/>
      <name val="Calibri"/>
      <family val="2"/>
      <charset val="238"/>
    </font>
    <font>
      <b/>
      <sz val="11"/>
      <name val="Calibri"/>
      <family val="2"/>
      <charset val="238"/>
    </font>
  </fonts>
  <fills count="10">
    <fill>
      <patternFill patternType="none"/>
    </fill>
    <fill>
      <patternFill patternType="gray125"/>
    </fill>
    <fill>
      <patternFill patternType="solid">
        <fgColor rgb="FFF2F2F2"/>
        <bgColor rgb="FFFFFFCC"/>
      </patternFill>
    </fill>
    <fill>
      <patternFill patternType="solid">
        <fgColor theme="0" tint="-0.14999847407452621"/>
        <bgColor rgb="FFFFFFCC"/>
      </patternFill>
    </fill>
    <fill>
      <patternFill patternType="solid">
        <fgColor theme="2"/>
        <bgColor rgb="FFFFFFCC"/>
      </patternFill>
    </fill>
    <fill>
      <patternFill patternType="solid">
        <fgColor rgb="FFFFFF00"/>
        <bgColor indexed="64"/>
      </patternFill>
    </fill>
    <fill>
      <patternFill patternType="solid">
        <fgColor theme="7" tint="0.79998168889431442"/>
        <bgColor indexed="64"/>
      </patternFill>
    </fill>
    <fill>
      <patternFill patternType="solid">
        <fgColor rgb="FFDCC5ED"/>
        <bgColor rgb="FFFFFFCC"/>
      </patternFill>
    </fill>
    <fill>
      <patternFill patternType="solid">
        <fgColor rgb="FFFFEFEF"/>
        <bgColor indexed="64"/>
      </patternFill>
    </fill>
    <fill>
      <patternFill patternType="solid">
        <fgColor theme="7" tint="0.59999389629810485"/>
        <bgColor indexed="64"/>
      </patternFill>
    </fill>
  </fills>
  <borders count="2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style="thin">
        <color auto="1"/>
      </left>
      <right/>
      <top/>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style="medium">
        <color indexed="64"/>
      </left>
      <right style="thin">
        <color auto="1"/>
      </right>
      <top style="medium">
        <color indexed="64"/>
      </top>
      <bottom style="medium">
        <color indexed="64"/>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thin">
        <color auto="1"/>
      </left>
      <right style="medium">
        <color indexed="64"/>
      </right>
      <top style="medium">
        <color indexed="64"/>
      </top>
      <bottom style="medium">
        <color indexed="64"/>
      </bottom>
      <diagonal/>
    </border>
    <border>
      <left style="medium">
        <color indexed="64"/>
      </left>
      <right/>
      <top style="thin">
        <color auto="1"/>
      </top>
      <bottom/>
      <diagonal/>
    </border>
    <border>
      <left style="thin">
        <color auto="1"/>
      </left>
      <right/>
      <top/>
      <bottom style="medium">
        <color indexed="64"/>
      </bottom>
      <diagonal/>
    </border>
    <border>
      <left/>
      <right style="medium">
        <color indexed="64"/>
      </right>
      <top style="thin">
        <color auto="1"/>
      </top>
      <bottom style="thin">
        <color auto="1"/>
      </bottom>
      <diagonal/>
    </border>
    <border>
      <left style="thin">
        <color indexed="64"/>
      </left>
      <right style="medium">
        <color indexed="64"/>
      </right>
      <top style="thin">
        <color indexed="64"/>
      </top>
      <bottom style="medium">
        <color indexed="64"/>
      </bottom>
      <diagonal/>
    </border>
  </borders>
  <cellStyleXfs count="3">
    <xf numFmtId="0" fontId="0" fillId="0" borderId="0"/>
    <xf numFmtId="9" fontId="14" fillId="0" borderId="0" applyFont="0" applyFill="0" applyBorder="0" applyAlignment="0" applyProtection="0"/>
    <xf numFmtId="43" fontId="14" fillId="0" borderId="0" applyFont="0" applyFill="0" applyBorder="0" applyAlignment="0" applyProtection="0"/>
  </cellStyleXfs>
  <cellXfs count="92">
    <xf numFmtId="0" fontId="0" fillId="0" borderId="0" xfId="0"/>
    <xf numFmtId="0" fontId="0" fillId="0" borderId="0" xfId="0" applyAlignment="1">
      <alignment horizontal="center"/>
    </xf>
    <xf numFmtId="49" fontId="5" fillId="0" borderId="1" xfId="0" applyNumberFormat="1" applyFont="1" applyBorder="1" applyAlignment="1">
      <alignment horizontal="center" vertical="center" wrapText="1"/>
    </xf>
    <xf numFmtId="4" fontId="4" fillId="2" borderId="1" xfId="0" applyNumberFormat="1" applyFont="1" applyFill="1" applyBorder="1" applyAlignment="1">
      <alignment horizontal="center" vertical="center"/>
    </xf>
    <xf numFmtId="0" fontId="0" fillId="0" borderId="1" xfId="0" applyBorder="1"/>
    <xf numFmtId="4" fontId="7" fillId="2" borderId="1" xfId="0" applyNumberFormat="1" applyFont="1" applyFill="1" applyBorder="1" applyAlignment="1">
      <alignment horizontal="center" vertical="center"/>
    </xf>
    <xf numFmtId="4" fontId="8" fillId="2" borderId="1" xfId="0" applyNumberFormat="1" applyFont="1" applyFill="1" applyBorder="1" applyAlignment="1">
      <alignment horizontal="center" vertical="center"/>
    </xf>
    <xf numFmtId="0" fontId="5" fillId="0" borderId="1" xfId="0" applyFont="1" applyBorder="1" applyAlignment="1">
      <alignment horizontal="left" vertical="center" wrapText="1"/>
    </xf>
    <xf numFmtId="0" fontId="9" fillId="0" borderId="1" xfId="0" applyFont="1" applyBorder="1" applyAlignment="1">
      <alignment horizontal="left" vertical="center" wrapText="1"/>
    </xf>
    <xf numFmtId="49" fontId="10" fillId="0" borderId="3" xfId="0" applyNumberFormat="1" applyFont="1" applyBorder="1" applyAlignment="1">
      <alignment horizontal="center" vertical="center" textRotation="90" wrapText="1"/>
    </xf>
    <xf numFmtId="4" fontId="4" fillId="0" borderId="5" xfId="0" applyNumberFormat="1" applyFont="1" applyBorder="1" applyAlignment="1">
      <alignment horizontal="center" vertical="center"/>
    </xf>
    <xf numFmtId="4" fontId="8" fillId="0" borderId="5" xfId="0" applyNumberFormat="1" applyFont="1" applyBorder="1" applyAlignment="1">
      <alignment horizontal="center" vertical="center"/>
    </xf>
    <xf numFmtId="4" fontId="12" fillId="0" borderId="1" xfId="0" applyNumberFormat="1" applyFont="1" applyBorder="1" applyAlignment="1">
      <alignment horizontal="center" vertical="center"/>
    </xf>
    <xf numFmtId="0" fontId="0" fillId="0" borderId="1" xfId="0" applyBorder="1" applyAlignment="1">
      <alignment vertical="center" wrapText="1"/>
    </xf>
    <xf numFmtId="0" fontId="0" fillId="2" borderId="1" xfId="0" applyFill="1" applyBorder="1" applyAlignment="1">
      <alignment vertical="center" wrapText="1"/>
    </xf>
    <xf numFmtId="4" fontId="4" fillId="0" borderId="1" xfId="0" applyNumberFormat="1" applyFont="1" applyBorder="1" applyAlignment="1">
      <alignment horizontal="center" vertical="center"/>
    </xf>
    <xf numFmtId="0" fontId="13" fillId="0" borderId="5" xfId="0" applyFont="1" applyBorder="1" applyAlignment="1">
      <alignment horizontal="left" vertical="top" wrapText="1"/>
    </xf>
    <xf numFmtId="0" fontId="2" fillId="0" borderId="0" xfId="0" applyFont="1" applyAlignment="1">
      <alignment horizontal="left" vertical="center"/>
    </xf>
    <xf numFmtId="0" fontId="0" fillId="0" borderId="0" xfId="0" applyAlignment="1">
      <alignment vertical="center"/>
    </xf>
    <xf numFmtId="0" fontId="11" fillId="0" borderId="0" xfId="0" applyFont="1"/>
    <xf numFmtId="4" fontId="11" fillId="3" borderId="1" xfId="0" applyNumberFormat="1" applyFont="1" applyFill="1" applyBorder="1" applyAlignment="1">
      <alignment vertical="center"/>
    </xf>
    <xf numFmtId="4" fontId="15" fillId="4" borderId="1" xfId="0" applyNumberFormat="1" applyFont="1" applyFill="1" applyBorder="1" applyAlignment="1">
      <alignment vertical="center"/>
    </xf>
    <xf numFmtId="49" fontId="11" fillId="5" borderId="5" xfId="0" applyNumberFormat="1" applyFont="1" applyFill="1" applyBorder="1" applyAlignment="1">
      <alignment horizontal="center" vertical="center" wrapText="1"/>
    </xf>
    <xf numFmtId="0" fontId="0" fillId="0" borderId="0" xfId="0" applyAlignment="1">
      <alignment horizontal="center" vertical="center"/>
    </xf>
    <xf numFmtId="4" fontId="0" fillId="0" borderId="0" xfId="0" applyNumberFormat="1" applyAlignment="1">
      <alignment horizontal="right" vertical="center"/>
    </xf>
    <xf numFmtId="4" fontId="0" fillId="0" borderId="0" xfId="0" applyNumberFormat="1" applyAlignment="1">
      <alignment vertical="center"/>
    </xf>
    <xf numFmtId="0" fontId="6" fillId="0" borderId="0" xfId="0" applyFont="1"/>
    <xf numFmtId="0" fontId="6" fillId="0" borderId="0" xfId="0" applyFont="1" applyAlignment="1">
      <alignment vertical="center"/>
    </xf>
    <xf numFmtId="0" fontId="4" fillId="0" borderId="0" xfId="0" applyFont="1" applyAlignment="1">
      <alignment horizontal="right" vertical="center"/>
    </xf>
    <xf numFmtId="0" fontId="11" fillId="8" borderId="12" xfId="0" applyFont="1" applyFill="1" applyBorder="1" applyAlignment="1">
      <alignment horizontal="center" vertical="center" wrapText="1"/>
    </xf>
    <xf numFmtId="0" fontId="11" fillId="8" borderId="9" xfId="0" applyFont="1" applyFill="1" applyBorder="1" applyAlignment="1">
      <alignment horizontal="center" vertical="center" wrapText="1"/>
    </xf>
    <xf numFmtId="49" fontId="11" fillId="8" borderId="12" xfId="0" applyNumberFormat="1" applyFont="1" applyFill="1" applyBorder="1" applyAlignment="1">
      <alignment horizontal="center" vertical="center" wrapText="1"/>
    </xf>
    <xf numFmtId="49" fontId="11" fillId="8" borderId="13" xfId="0" applyNumberFormat="1" applyFont="1" applyFill="1" applyBorder="1" applyAlignment="1">
      <alignment horizontal="center" vertical="center" wrapText="1"/>
    </xf>
    <xf numFmtId="49" fontId="11" fillId="9" borderId="14" xfId="0" applyNumberFormat="1" applyFont="1" applyFill="1" applyBorder="1" applyAlignment="1">
      <alignment horizontal="left" vertical="center"/>
    </xf>
    <xf numFmtId="0" fontId="11" fillId="9" borderId="8" xfId="0" applyFont="1" applyFill="1" applyBorder="1" applyAlignment="1">
      <alignment horizontal="right" vertical="center"/>
    </xf>
    <xf numFmtId="4" fontId="11" fillId="9" borderId="14" xfId="0" applyNumberFormat="1" applyFont="1" applyFill="1" applyBorder="1" applyAlignment="1">
      <alignment horizontal="right" vertical="center"/>
    </xf>
    <xf numFmtId="2" fontId="0" fillId="9" borderId="15" xfId="0" applyNumberFormat="1" applyFill="1" applyBorder="1" applyAlignment="1">
      <alignment horizontal="right" vertical="center" wrapText="1"/>
    </xf>
    <xf numFmtId="49" fontId="0" fillId="8" borderId="14" xfId="0" applyNumberFormat="1" applyFill="1" applyBorder="1" applyAlignment="1">
      <alignment vertical="center" wrapText="1"/>
    </xf>
    <xf numFmtId="49" fontId="0" fillId="8" borderId="8" xfId="0" applyNumberFormat="1" applyFill="1" applyBorder="1" applyAlignment="1">
      <alignment horizontal="right" vertical="center" wrapText="1"/>
    </xf>
    <xf numFmtId="4" fontId="11" fillId="8" borderId="14" xfId="2" applyNumberFormat="1" applyFont="1" applyFill="1" applyBorder="1" applyAlignment="1">
      <alignment horizontal="right" vertical="center"/>
    </xf>
    <xf numFmtId="2" fontId="0" fillId="8" borderId="15" xfId="1" applyNumberFormat="1" applyFont="1" applyFill="1" applyBorder="1" applyAlignment="1">
      <alignment horizontal="right" vertical="center"/>
    </xf>
    <xf numFmtId="49" fontId="11" fillId="9" borderId="14" xfId="0" applyNumberFormat="1" applyFont="1" applyFill="1" applyBorder="1" applyAlignment="1">
      <alignment horizontal="left" vertical="center" wrapText="1"/>
    </xf>
    <xf numFmtId="0" fontId="11" fillId="9" borderId="8" xfId="0" applyFont="1" applyFill="1" applyBorder="1" applyAlignment="1">
      <alignment horizontal="right" vertical="center" wrapText="1"/>
    </xf>
    <xf numFmtId="4" fontId="16" fillId="9" borderId="14" xfId="0" applyNumberFormat="1" applyFont="1" applyFill="1" applyBorder="1" applyAlignment="1">
      <alignment horizontal="right" vertical="center"/>
    </xf>
    <xf numFmtId="4" fontId="16" fillId="9" borderId="26" xfId="0" applyNumberFormat="1" applyFont="1" applyFill="1" applyBorder="1" applyAlignment="1">
      <alignment horizontal="right" vertical="center" wrapText="1"/>
    </xf>
    <xf numFmtId="4" fontId="16" fillId="9" borderId="15" xfId="0" applyNumberFormat="1" applyFont="1" applyFill="1" applyBorder="1" applyAlignment="1">
      <alignment horizontal="right" vertical="center"/>
    </xf>
    <xf numFmtId="4" fontId="16" fillId="9" borderId="15" xfId="0" applyNumberFormat="1" applyFont="1" applyFill="1" applyBorder="1" applyAlignment="1">
      <alignment horizontal="right" vertical="center" wrapText="1"/>
    </xf>
    <xf numFmtId="49" fontId="11" fillId="6" borderId="14" xfId="0" applyNumberFormat="1" applyFont="1" applyFill="1" applyBorder="1" applyAlignment="1">
      <alignment vertical="center" wrapText="1"/>
    </xf>
    <xf numFmtId="49" fontId="11" fillId="6" borderId="8" xfId="0" applyNumberFormat="1" applyFont="1" applyFill="1" applyBorder="1" applyAlignment="1">
      <alignment horizontal="right" vertical="center" wrapText="1"/>
    </xf>
    <xf numFmtId="4" fontId="11" fillId="6" borderId="14" xfId="0" applyNumberFormat="1" applyFont="1" applyFill="1" applyBorder="1" applyAlignment="1">
      <alignment horizontal="right" vertical="center" wrapText="1"/>
    </xf>
    <xf numFmtId="4" fontId="0" fillId="6" borderId="15" xfId="0" applyNumberFormat="1" applyFill="1" applyBorder="1" applyAlignment="1">
      <alignment horizontal="right" vertical="center" wrapText="1"/>
    </xf>
    <xf numFmtId="0" fontId="11" fillId="6" borderId="8" xfId="0" applyFont="1" applyFill="1" applyBorder="1" applyAlignment="1">
      <alignment horizontal="right" vertical="center" wrapText="1"/>
    </xf>
    <xf numFmtId="49" fontId="11" fillId="9" borderId="14" xfId="0" applyNumberFormat="1" applyFont="1" applyFill="1" applyBorder="1" applyAlignment="1">
      <alignment vertical="center" wrapText="1"/>
    </xf>
    <xf numFmtId="4" fontId="11" fillId="9" borderId="14" xfId="0" applyNumberFormat="1" applyFont="1" applyFill="1" applyBorder="1" applyAlignment="1">
      <alignment horizontal="right" vertical="center" wrapText="1"/>
    </xf>
    <xf numFmtId="4" fontId="0" fillId="9" borderId="15" xfId="0" applyNumberFormat="1" applyFill="1" applyBorder="1" applyAlignment="1">
      <alignment horizontal="right" vertical="center" wrapText="1"/>
    </xf>
    <xf numFmtId="2" fontId="11" fillId="6" borderId="14" xfId="1" applyNumberFormat="1" applyFont="1" applyFill="1" applyBorder="1" applyAlignment="1">
      <alignment horizontal="right" vertical="center"/>
    </xf>
    <xf numFmtId="4" fontId="0" fillId="6" borderId="15" xfId="0" applyNumberFormat="1" applyFill="1" applyBorder="1" applyAlignment="1">
      <alignment vertical="center" wrapText="1"/>
    </xf>
    <xf numFmtId="49" fontId="0" fillId="9" borderId="21" xfId="0" applyNumberFormat="1" applyFill="1" applyBorder="1" applyAlignment="1">
      <alignment vertical="center" wrapText="1"/>
    </xf>
    <xf numFmtId="0" fontId="11" fillId="9" borderId="2" xfId="0" applyFont="1" applyFill="1" applyBorder="1" applyAlignment="1">
      <alignment horizontal="right" vertical="center" wrapText="1"/>
    </xf>
    <xf numFmtId="4" fontId="11" fillId="9" borderId="21" xfId="0" applyNumberFormat="1" applyFont="1" applyFill="1" applyBorder="1" applyAlignment="1">
      <alignment horizontal="right" vertical="center" wrapText="1"/>
    </xf>
    <xf numFmtId="4" fontId="0" fillId="9" borderId="22" xfId="0" applyNumberFormat="1" applyFill="1" applyBorder="1" applyAlignment="1">
      <alignment horizontal="right" vertical="center" wrapText="1"/>
    </xf>
    <xf numFmtId="49" fontId="11" fillId="9" borderId="24" xfId="0" applyNumberFormat="1" applyFont="1" applyFill="1" applyBorder="1" applyAlignment="1">
      <alignment vertical="center" wrapText="1"/>
    </xf>
    <xf numFmtId="0" fontId="11" fillId="9" borderId="27" xfId="0" applyFont="1" applyFill="1" applyBorder="1" applyAlignment="1">
      <alignment horizontal="right" vertical="center" wrapText="1"/>
    </xf>
    <xf numFmtId="4" fontId="11" fillId="9" borderId="20" xfId="0" applyNumberFormat="1" applyFont="1" applyFill="1" applyBorder="1" applyAlignment="1">
      <alignment horizontal="right" vertical="center" wrapText="1"/>
    </xf>
    <xf numFmtId="4" fontId="0" fillId="9" borderId="23" xfId="0" applyNumberFormat="1" applyFill="1" applyBorder="1" applyAlignment="1">
      <alignment horizontal="right" vertical="center" wrapText="1"/>
    </xf>
    <xf numFmtId="0" fontId="11" fillId="6" borderId="20" xfId="0" applyFont="1" applyFill="1" applyBorder="1" applyAlignment="1">
      <alignment horizontal="right" vertical="center"/>
    </xf>
    <xf numFmtId="0" fontId="11" fillId="6" borderId="25" xfId="0" applyFont="1" applyFill="1" applyBorder="1" applyAlignment="1">
      <alignment horizontal="right" vertical="center"/>
    </xf>
    <xf numFmtId="2" fontId="11" fillId="6" borderId="20" xfId="0" applyNumberFormat="1" applyFont="1" applyFill="1" applyBorder="1" applyAlignment="1">
      <alignment horizontal="right" vertical="center"/>
    </xf>
    <xf numFmtId="2" fontId="11" fillId="6" borderId="23" xfId="0" applyNumberFormat="1" applyFont="1" applyFill="1" applyBorder="1" applyAlignment="1">
      <alignment horizontal="right" vertical="center"/>
    </xf>
    <xf numFmtId="2" fontId="11" fillId="6" borderId="18" xfId="0" applyNumberFormat="1" applyFont="1" applyFill="1" applyBorder="1" applyAlignment="1">
      <alignment horizontal="right" vertical="center"/>
    </xf>
    <xf numFmtId="4" fontId="11" fillId="6" borderId="16" xfId="0" applyNumberFormat="1" applyFont="1" applyFill="1" applyBorder="1" applyAlignment="1">
      <alignment horizontal="right" vertical="center"/>
    </xf>
    <xf numFmtId="0" fontId="16" fillId="7" borderId="10" xfId="0" applyFont="1" applyFill="1" applyBorder="1" applyAlignment="1">
      <alignment horizontal="right" vertical="center" wrapText="1"/>
    </xf>
    <xf numFmtId="0" fontId="16" fillId="7" borderId="19" xfId="0" applyFont="1" applyFill="1" applyBorder="1" applyAlignment="1">
      <alignment horizontal="right" vertical="center" wrapText="1"/>
    </xf>
    <xf numFmtId="0" fontId="16" fillId="7" borderId="10" xfId="0" applyFont="1" applyFill="1" applyBorder="1" applyAlignment="1">
      <alignment horizontal="center" vertical="center" wrapText="1"/>
    </xf>
    <xf numFmtId="0" fontId="16" fillId="7" borderId="11" xfId="0" applyFont="1" applyFill="1" applyBorder="1" applyAlignment="1">
      <alignment horizontal="center" vertical="center" wrapText="1"/>
    </xf>
    <xf numFmtId="0" fontId="16" fillId="7" borderId="16" xfId="0" applyFont="1" applyFill="1" applyBorder="1" applyAlignment="1">
      <alignment horizontal="center" vertical="center"/>
    </xf>
    <xf numFmtId="0" fontId="16" fillId="7" borderId="17" xfId="0" applyFont="1" applyFill="1" applyBorder="1" applyAlignment="1">
      <alignment horizontal="center" vertical="center"/>
    </xf>
    <xf numFmtId="0" fontId="16" fillId="7" borderId="18" xfId="0" applyFont="1" applyFill="1" applyBorder="1" applyAlignment="1">
      <alignment horizontal="center" vertical="center"/>
    </xf>
    <xf numFmtId="0" fontId="13" fillId="0" borderId="6" xfId="0" applyFont="1" applyBorder="1" applyAlignment="1">
      <alignment horizontal="left" vertical="top" wrapText="1"/>
    </xf>
    <xf numFmtId="0" fontId="13" fillId="0" borderId="7" xfId="0" applyFont="1" applyBorder="1" applyAlignment="1">
      <alignment horizontal="left" vertical="top" wrapText="1"/>
    </xf>
    <xf numFmtId="0" fontId="13" fillId="0" borderId="5" xfId="0" applyFont="1" applyBorder="1" applyAlignment="1">
      <alignment horizontal="left" vertical="top" wrapText="1"/>
    </xf>
    <xf numFmtId="0" fontId="6" fillId="0" borderId="4" xfId="0" applyFont="1" applyBorder="1" applyAlignment="1">
      <alignment horizontal="center" vertical="center" wrapText="1"/>
    </xf>
    <xf numFmtId="0" fontId="1" fillId="0" borderId="0" xfId="0" applyFont="1" applyAlignment="1">
      <alignment horizontal="center" vertical="center"/>
    </xf>
    <xf numFmtId="0" fontId="3" fillId="2" borderId="1" xfId="0" applyFont="1" applyFill="1" applyBorder="1" applyAlignment="1">
      <alignment horizontal="center" vertical="center" wrapText="1"/>
    </xf>
    <xf numFmtId="0" fontId="4" fillId="0" borderId="1" xfId="0" applyFont="1" applyBorder="1" applyAlignment="1">
      <alignment horizontal="center" vertical="center" wrapText="1"/>
    </xf>
    <xf numFmtId="49" fontId="4" fillId="0" borderId="1" xfId="0" applyNumberFormat="1" applyFont="1" applyBorder="1" applyAlignment="1">
      <alignment horizontal="center" vertical="center"/>
    </xf>
    <xf numFmtId="49" fontId="1" fillId="0" borderId="2" xfId="0" applyNumberFormat="1" applyFont="1" applyBorder="1" applyAlignment="1">
      <alignment horizontal="center" vertical="center" textRotation="90" wrapText="1"/>
    </xf>
    <xf numFmtId="49" fontId="6"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4" fontId="4" fillId="0" borderId="1" xfId="0" applyNumberFormat="1" applyFont="1" applyBorder="1" applyAlignment="1">
      <alignment horizontal="center" vertical="center"/>
    </xf>
    <xf numFmtId="0" fontId="11" fillId="0" borderId="1" xfId="0" applyFont="1" applyBorder="1" applyAlignment="1">
      <alignment horizontal="center" vertical="center"/>
    </xf>
    <xf numFmtId="4" fontId="8" fillId="0" borderId="1" xfId="0" applyNumberFormat="1" applyFont="1" applyBorder="1" applyAlignment="1">
      <alignment horizontal="center" vertical="center"/>
    </xf>
  </cellXfs>
  <cellStyles count="3">
    <cellStyle name="Dziesiętny" xfId="2" builtinId="3"/>
    <cellStyle name="Normalny" xfId="0" builtinId="0"/>
    <cellStyle name="Procentowy" xfId="1" builtinId="5"/>
  </cellStyles>
  <dxfs count="0"/>
  <tableStyles count="0" defaultTableStyle="TableStyleMedium2" defaultPivotStyle="PivotStyleLight16"/>
  <colors>
    <indexedColors>
      <rgbColor rgb="FF000000"/>
      <rgbColor rgb="FFF2F2F2"/>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FFEFEF"/>
      <color rgb="FFDCC5ED"/>
      <color rgb="FFFFCCCC"/>
      <color rgb="FFFEDEF8"/>
      <color rgb="FFEFFCFF"/>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9439EF-CD4C-45FA-B56F-9952A43ECF4C}">
  <sheetPr>
    <pageSetUpPr fitToPage="1"/>
  </sheetPr>
  <dimension ref="A1:L19"/>
  <sheetViews>
    <sheetView tabSelected="1" zoomScale="82" zoomScaleNormal="82" workbookViewId="0">
      <selection activeCell="C8" sqref="C8"/>
    </sheetView>
  </sheetViews>
  <sheetFormatPr defaultColWidth="8.7109375" defaultRowHeight="15" x14ac:dyDescent="0.25"/>
  <cols>
    <col min="1" max="1" width="59.85546875" customWidth="1"/>
    <col min="2" max="2" width="16.28515625" customWidth="1"/>
    <col min="3" max="3" width="14.42578125" customWidth="1"/>
    <col min="4" max="4" width="36.5703125" customWidth="1"/>
    <col min="5" max="5" width="13.5703125" customWidth="1"/>
    <col min="6" max="6" width="36.140625" customWidth="1"/>
    <col min="7" max="7" width="16.7109375" customWidth="1"/>
    <col min="8" max="8" width="38.140625" customWidth="1"/>
    <col min="9" max="9" width="15.140625" customWidth="1"/>
    <col min="10" max="10" width="39.42578125" customWidth="1"/>
    <col min="11" max="11" width="10.5703125" customWidth="1"/>
    <col min="12" max="12" width="41.85546875" customWidth="1"/>
  </cols>
  <sheetData>
    <row r="1" spans="1:12" ht="15.75" thickBot="1" x14ac:dyDescent="0.3">
      <c r="A1" t="s">
        <v>66</v>
      </c>
    </row>
    <row r="2" spans="1:12" s="26" customFormat="1" ht="47.25" customHeight="1" thickBot="1" x14ac:dyDescent="0.25">
      <c r="A2" s="75" t="s">
        <v>0</v>
      </c>
      <c r="B2" s="76"/>
      <c r="C2" s="76"/>
      <c r="D2" s="76"/>
      <c r="E2" s="76"/>
      <c r="F2" s="76"/>
      <c r="G2" s="76"/>
      <c r="H2" s="76"/>
      <c r="I2" s="76"/>
      <c r="J2" s="76"/>
      <c r="K2" s="76"/>
      <c r="L2" s="77"/>
    </row>
    <row r="3" spans="1:12" s="26" customFormat="1" ht="69" customHeight="1" x14ac:dyDescent="0.2">
      <c r="A3" s="71" t="s">
        <v>57</v>
      </c>
      <c r="B3" s="72"/>
      <c r="C3" s="73" t="s">
        <v>40</v>
      </c>
      <c r="D3" s="74"/>
      <c r="E3" s="73" t="s">
        <v>15</v>
      </c>
      <c r="F3" s="74"/>
      <c r="G3" s="73" t="s">
        <v>12</v>
      </c>
      <c r="H3" s="74"/>
      <c r="I3" s="73" t="s">
        <v>13</v>
      </c>
      <c r="J3" s="74"/>
      <c r="K3" s="73" t="s">
        <v>14</v>
      </c>
      <c r="L3" s="74"/>
    </row>
    <row r="4" spans="1:12" s="26" customFormat="1" ht="60" customHeight="1" x14ac:dyDescent="0.2">
      <c r="A4" s="29" t="s">
        <v>2</v>
      </c>
      <c r="B4" s="30" t="s">
        <v>3</v>
      </c>
      <c r="C4" s="31" t="s">
        <v>4</v>
      </c>
      <c r="D4" s="32" t="s">
        <v>5</v>
      </c>
      <c r="E4" s="31" t="s">
        <v>4</v>
      </c>
      <c r="F4" s="32" t="s">
        <v>5</v>
      </c>
      <c r="G4" s="31" t="s">
        <v>4</v>
      </c>
      <c r="H4" s="32" t="s">
        <v>5</v>
      </c>
      <c r="I4" s="31" t="s">
        <v>4</v>
      </c>
      <c r="J4" s="32" t="s">
        <v>5</v>
      </c>
      <c r="K4" s="31" t="s">
        <v>4</v>
      </c>
      <c r="L4" s="32" t="s">
        <v>5</v>
      </c>
    </row>
    <row r="5" spans="1:12" s="26" customFormat="1" x14ac:dyDescent="0.2">
      <c r="A5" s="33" t="s">
        <v>62</v>
      </c>
      <c r="B5" s="34">
        <v>40</v>
      </c>
      <c r="C5" s="35">
        <f>C6</f>
        <v>36.434510025706942</v>
      </c>
      <c r="D5" s="36">
        <v>389000</v>
      </c>
      <c r="E5" s="35">
        <f>E6</f>
        <v>37.585455914799731</v>
      </c>
      <c r="F5" s="36">
        <v>377088</v>
      </c>
      <c r="G5" s="35">
        <f>G6</f>
        <v>39.793428297759228</v>
      </c>
      <c r="H5" s="36">
        <v>356164.95</v>
      </c>
      <c r="I5" s="35">
        <f>I6</f>
        <v>36.443878632039088</v>
      </c>
      <c r="J5" s="36">
        <v>388900</v>
      </c>
      <c r="K5" s="35">
        <f>K6</f>
        <v>40</v>
      </c>
      <c r="L5" s="36">
        <v>354325.61</v>
      </c>
    </row>
    <row r="6" spans="1:12" s="26" customFormat="1" ht="84.75" customHeight="1" x14ac:dyDescent="0.2">
      <c r="A6" s="37" t="s">
        <v>60</v>
      </c>
      <c r="B6" s="38"/>
      <c r="C6" s="39">
        <f>(L5/D5)*40</f>
        <v>36.434510025706942</v>
      </c>
      <c r="D6" s="40" t="s">
        <v>41</v>
      </c>
      <c r="E6" s="39">
        <f>(L5/F5)*40</f>
        <v>37.585455914799731</v>
      </c>
      <c r="F6" s="40" t="s">
        <v>41</v>
      </c>
      <c r="G6" s="39">
        <f>(L5/H5)*40</f>
        <v>39.793428297759228</v>
      </c>
      <c r="H6" s="40" t="s">
        <v>41</v>
      </c>
      <c r="I6" s="39">
        <f>(L5/J5)*40</f>
        <v>36.443878632039088</v>
      </c>
      <c r="J6" s="40" t="s">
        <v>41</v>
      </c>
      <c r="K6" s="39">
        <f>(L5/L5)*40</f>
        <v>40</v>
      </c>
      <c r="L6" s="40" t="s">
        <v>41</v>
      </c>
    </row>
    <row r="7" spans="1:12" s="26" customFormat="1" ht="21.75" customHeight="1" x14ac:dyDescent="0.2">
      <c r="A7" s="41" t="s">
        <v>61</v>
      </c>
      <c r="B7" s="42">
        <v>25</v>
      </c>
      <c r="C7" s="43">
        <f>SUM(C8:C9)</f>
        <v>13.358064516129032</v>
      </c>
      <c r="D7" s="44" t="s">
        <v>42</v>
      </c>
      <c r="E7" s="43">
        <f>SUM(E8,E9)</f>
        <v>10.282903225806452</v>
      </c>
      <c r="F7" s="45"/>
      <c r="G7" s="43">
        <f>SUM(G8,G9)</f>
        <v>10.282903225806452</v>
      </c>
      <c r="H7" s="45"/>
      <c r="I7" s="43">
        <f>SUM(I8,I9)</f>
        <v>15.508709677419354</v>
      </c>
      <c r="J7" s="45"/>
      <c r="K7" s="43">
        <f>SUM(K8,K9)</f>
        <v>21.33</v>
      </c>
      <c r="L7" s="46"/>
    </row>
    <row r="8" spans="1:12" s="26" customFormat="1" ht="99.75" customHeight="1" x14ac:dyDescent="0.2">
      <c r="A8" s="47" t="s">
        <v>63</v>
      </c>
      <c r="B8" s="48" t="s">
        <v>6</v>
      </c>
      <c r="C8" s="49">
        <v>4</v>
      </c>
      <c r="D8" s="50" t="s">
        <v>58</v>
      </c>
      <c r="E8" s="49">
        <v>4.67</v>
      </c>
      <c r="F8" s="50" t="s">
        <v>43</v>
      </c>
      <c r="G8" s="49">
        <v>4.67</v>
      </c>
      <c r="H8" s="50" t="s">
        <v>43</v>
      </c>
      <c r="I8" s="49">
        <v>3.67</v>
      </c>
      <c r="J8" s="50" t="s">
        <v>44</v>
      </c>
      <c r="K8" s="49">
        <v>1.33</v>
      </c>
      <c r="L8" s="50" t="s">
        <v>45</v>
      </c>
    </row>
    <row r="9" spans="1:12" s="26" customFormat="1" ht="183" customHeight="1" x14ac:dyDescent="0.2">
      <c r="A9" s="47" t="s">
        <v>64</v>
      </c>
      <c r="B9" s="51">
        <v>20</v>
      </c>
      <c r="C9" s="49">
        <f>(D9/L9)*20</f>
        <v>9.3580645161290317</v>
      </c>
      <c r="D9" s="50">
        <v>580200</v>
      </c>
      <c r="E9" s="49">
        <f>(F9/L9)*20</f>
        <v>5.612903225806452</v>
      </c>
      <c r="F9" s="50">
        <v>348000</v>
      </c>
      <c r="G9" s="49">
        <f>(H9/L9)*20</f>
        <v>5.612903225806452</v>
      </c>
      <c r="H9" s="50">
        <v>348000</v>
      </c>
      <c r="I9" s="49">
        <f>(J9/L9)*20</f>
        <v>11.838709677419354</v>
      </c>
      <c r="J9" s="50">
        <v>734000</v>
      </c>
      <c r="K9" s="49">
        <f>(L9/L9)*20</f>
        <v>20</v>
      </c>
      <c r="L9" s="50">
        <v>1240000</v>
      </c>
    </row>
    <row r="10" spans="1:12" s="26" customFormat="1" ht="317.25" customHeight="1" x14ac:dyDescent="0.2">
      <c r="A10" s="52" t="s">
        <v>56</v>
      </c>
      <c r="B10" s="42">
        <v>20</v>
      </c>
      <c r="C10" s="53">
        <f>SUM(C11,C12,C13,C14)</f>
        <v>19</v>
      </c>
      <c r="D10" s="54" t="s">
        <v>46</v>
      </c>
      <c r="E10" s="53">
        <f>SUM(E11,E12,E13,E14)</f>
        <v>19</v>
      </c>
      <c r="F10" s="54" t="s">
        <v>47</v>
      </c>
      <c r="G10" s="53">
        <f>SUM(G11,G12,G13,G14)</f>
        <v>17.326666666666668</v>
      </c>
      <c r="H10" s="54" t="s">
        <v>49</v>
      </c>
      <c r="I10" s="53">
        <f>SUM(I11,I12,I13,I14)</f>
        <v>15.996666666666666</v>
      </c>
      <c r="J10" s="54" t="s">
        <v>48</v>
      </c>
      <c r="K10" s="53">
        <f>SUM(K11,K12,K13,K14)</f>
        <v>12.003333333333334</v>
      </c>
      <c r="L10" s="54" t="s">
        <v>55</v>
      </c>
    </row>
    <row r="11" spans="1:12" s="26" customFormat="1" ht="28.5" customHeight="1" x14ac:dyDescent="0.2">
      <c r="A11" s="47" t="s">
        <v>7</v>
      </c>
      <c r="B11" s="51">
        <v>5</v>
      </c>
      <c r="C11" s="55">
        <v>5</v>
      </c>
      <c r="D11" s="56"/>
      <c r="E11" s="55">
        <v>4.666666666666667</v>
      </c>
      <c r="F11" s="56"/>
      <c r="G11" s="55">
        <v>4.666666666666667</v>
      </c>
      <c r="H11" s="56"/>
      <c r="I11" s="55">
        <v>4.333333333333333</v>
      </c>
      <c r="J11" s="56"/>
      <c r="K11" s="55">
        <v>3.67</v>
      </c>
      <c r="L11" s="56"/>
    </row>
    <row r="12" spans="1:12" s="26" customFormat="1" ht="28.5" customHeight="1" x14ac:dyDescent="0.2">
      <c r="A12" s="47" t="s">
        <v>8</v>
      </c>
      <c r="B12" s="51">
        <v>5</v>
      </c>
      <c r="C12" s="55">
        <v>4</v>
      </c>
      <c r="D12" s="56"/>
      <c r="E12" s="55">
        <v>5</v>
      </c>
      <c r="F12" s="56"/>
      <c r="G12" s="55">
        <v>4</v>
      </c>
      <c r="H12" s="56"/>
      <c r="I12" s="55">
        <v>3.33</v>
      </c>
      <c r="J12" s="56"/>
      <c r="K12" s="55">
        <v>2</v>
      </c>
      <c r="L12" s="56"/>
    </row>
    <row r="13" spans="1:12" s="26" customFormat="1" ht="28.5" customHeight="1" x14ac:dyDescent="0.2">
      <c r="A13" s="47" t="s">
        <v>9</v>
      </c>
      <c r="B13" s="51">
        <v>5</v>
      </c>
      <c r="C13" s="55">
        <v>5</v>
      </c>
      <c r="D13" s="56"/>
      <c r="E13" s="55">
        <v>4.333333333333333</v>
      </c>
      <c r="F13" s="56"/>
      <c r="G13" s="55">
        <v>4.33</v>
      </c>
      <c r="H13" s="56"/>
      <c r="I13" s="55">
        <v>4.333333333333333</v>
      </c>
      <c r="J13" s="56"/>
      <c r="K13" s="55">
        <v>2.3333333333333335</v>
      </c>
      <c r="L13" s="56"/>
    </row>
    <row r="14" spans="1:12" s="26" customFormat="1" ht="28.5" customHeight="1" x14ac:dyDescent="0.2">
      <c r="A14" s="47" t="s">
        <v>10</v>
      </c>
      <c r="B14" s="51">
        <v>5</v>
      </c>
      <c r="C14" s="55">
        <v>5</v>
      </c>
      <c r="D14" s="56"/>
      <c r="E14" s="55">
        <v>5</v>
      </c>
      <c r="F14" s="56"/>
      <c r="G14" s="55">
        <v>4.33</v>
      </c>
      <c r="H14" s="56"/>
      <c r="I14" s="55">
        <v>4</v>
      </c>
      <c r="J14" s="56"/>
      <c r="K14" s="55">
        <v>4</v>
      </c>
      <c r="L14" s="56"/>
    </row>
    <row r="15" spans="1:12" s="26" customFormat="1" ht="251.25" customHeight="1" thickBot="1" x14ac:dyDescent="0.25">
      <c r="A15" s="57" t="s">
        <v>65</v>
      </c>
      <c r="B15" s="58">
        <v>10</v>
      </c>
      <c r="C15" s="59">
        <v>8</v>
      </c>
      <c r="D15" s="60" t="s">
        <v>53</v>
      </c>
      <c r="E15" s="59">
        <v>3.67</v>
      </c>
      <c r="F15" s="60" t="s">
        <v>50</v>
      </c>
      <c r="G15" s="59">
        <v>9.67</v>
      </c>
      <c r="H15" s="60" t="s">
        <v>51</v>
      </c>
      <c r="I15" s="59">
        <v>4</v>
      </c>
      <c r="J15" s="60" t="s">
        <v>52</v>
      </c>
      <c r="K15" s="59">
        <v>3.67</v>
      </c>
      <c r="L15" s="60" t="s">
        <v>50</v>
      </c>
    </row>
    <row r="16" spans="1:12" s="26" customFormat="1" ht="103.5" customHeight="1" thickBot="1" x14ac:dyDescent="0.25">
      <c r="A16" s="61" t="s">
        <v>59</v>
      </c>
      <c r="B16" s="62">
        <v>5</v>
      </c>
      <c r="C16" s="63">
        <v>5</v>
      </c>
      <c r="D16" s="64" t="s">
        <v>54</v>
      </c>
      <c r="E16" s="63">
        <v>5</v>
      </c>
      <c r="F16" s="64" t="s">
        <v>54</v>
      </c>
      <c r="G16" s="63">
        <v>5</v>
      </c>
      <c r="H16" s="64" t="s">
        <v>54</v>
      </c>
      <c r="I16" s="63">
        <v>5</v>
      </c>
      <c r="J16" s="64" t="s">
        <v>54</v>
      </c>
      <c r="K16" s="63">
        <v>5</v>
      </c>
      <c r="L16" s="64" t="s">
        <v>54</v>
      </c>
    </row>
    <row r="17" spans="1:12" s="26" customFormat="1" ht="15.75" thickBot="1" x14ac:dyDescent="0.25">
      <c r="A17" s="65" t="s">
        <v>11</v>
      </c>
      <c r="B17" s="66">
        <f>SUM(B16,B15,B10,B7,B5)</f>
        <v>100</v>
      </c>
      <c r="C17" s="67">
        <f>SUM(C16,C15,C10,C7,C5)</f>
        <v>81.792574541835975</v>
      </c>
      <c r="D17" s="68"/>
      <c r="E17" s="67">
        <f>SUM(E16,E15,E10,E7,E5)</f>
        <v>75.53835914060619</v>
      </c>
      <c r="F17" s="68"/>
      <c r="G17" s="70">
        <f>G5+G7+G10+G15+G16</f>
        <v>82.072998190232354</v>
      </c>
      <c r="H17" s="69"/>
      <c r="I17" s="67">
        <f>SUM(I16,I15,I10,I7,I5)</f>
        <v>76.949254976125104</v>
      </c>
      <c r="J17" s="68"/>
      <c r="K17" s="67">
        <f>SUM(K16,K15,K10,K7,K5)</f>
        <v>82.00333333333333</v>
      </c>
      <c r="L17" s="68"/>
    </row>
    <row r="18" spans="1:12" s="27" customFormat="1" ht="12" x14ac:dyDescent="0.25">
      <c r="A18" s="28"/>
      <c r="B18" s="28"/>
    </row>
    <row r="19" spans="1:12" x14ac:dyDescent="0.25">
      <c r="A19" s="19"/>
      <c r="B19" s="19"/>
    </row>
  </sheetData>
  <sheetProtection algorithmName="SHA-512" hashValue="EsQA+iLDRun+DFwTpr97k58OIC1jSjZN6eDBOeD1JXceDBViQcQ1/EiiFloPQy9r855/3L28yDFMEgnY5Ic44w==" saltValue="LmWFZ/ePnTKMqf2/NGcoPw==" spinCount="100000" sheet="1" objects="1" scenarios="1"/>
  <mergeCells count="7">
    <mergeCell ref="A3:B3"/>
    <mergeCell ref="C3:D3"/>
    <mergeCell ref="E3:F3"/>
    <mergeCell ref="A2:L2"/>
    <mergeCell ref="K3:L3"/>
    <mergeCell ref="I3:J3"/>
    <mergeCell ref="G3:H3"/>
  </mergeCells>
  <pageMargins left="0.25" right="0.25" top="0.75" bottom="0.75" header="0.3" footer="0.3"/>
  <pageSetup paperSize="9" scale="35" orientation="landscape" r:id="rId1"/>
  <ignoredErrors>
    <ignoredError sqref="B8"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1DE982-5C50-456E-B2D2-F654CD3D6E2F}">
  <dimension ref="A2:I3"/>
  <sheetViews>
    <sheetView workbookViewId="0">
      <selection activeCell="F3" sqref="F3"/>
    </sheetView>
  </sheetViews>
  <sheetFormatPr defaultRowHeight="15" x14ac:dyDescent="0.25"/>
  <cols>
    <col min="1" max="3" width="17.5703125" customWidth="1"/>
    <col min="4" max="4" width="15" style="23" customWidth="1"/>
    <col min="5" max="5" width="14.28515625" style="18" customWidth="1"/>
    <col min="6" max="6" width="19.140625" style="18" customWidth="1"/>
    <col min="7" max="9" width="9.140625" style="18"/>
  </cols>
  <sheetData>
    <row r="2" spans="1:6" ht="60" x14ac:dyDescent="0.25">
      <c r="A2" s="22" t="s">
        <v>16</v>
      </c>
      <c r="B2" s="22" t="s">
        <v>17</v>
      </c>
      <c r="C2" s="22" t="s">
        <v>18</v>
      </c>
    </row>
    <row r="3" spans="1:6" ht="45" customHeight="1" x14ac:dyDescent="0.25">
      <c r="A3" s="20">
        <v>56795.25</v>
      </c>
      <c r="B3" s="21">
        <v>45900</v>
      </c>
      <c r="C3" s="20">
        <v>54796.5</v>
      </c>
      <c r="D3" s="24">
        <f>AVERAGE(A3:C3)</f>
        <v>52497.25</v>
      </c>
      <c r="E3" s="23">
        <v>3</v>
      </c>
      <c r="F3" s="25">
        <f>D3/E3</f>
        <v>17499.083333333332</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14"/>
  <sheetViews>
    <sheetView workbookViewId="0">
      <selection activeCell="C25" sqref="C25"/>
    </sheetView>
  </sheetViews>
  <sheetFormatPr defaultColWidth="8.7109375" defaultRowHeight="15" x14ac:dyDescent="0.25"/>
  <cols>
    <col min="1" max="1" width="8.42578125" customWidth="1"/>
    <col min="2" max="2" width="34" customWidth="1"/>
    <col min="3" max="3" width="33.7109375" customWidth="1"/>
    <col min="4" max="5" width="12.42578125" customWidth="1"/>
    <col min="6" max="6" width="18.140625" customWidth="1"/>
    <col min="7" max="7" width="15.5703125" customWidth="1"/>
    <col min="8" max="8" width="17.5703125" customWidth="1"/>
    <col min="9" max="9" width="20.42578125" customWidth="1"/>
    <col min="10" max="10" width="56.7109375" customWidth="1"/>
  </cols>
  <sheetData>
    <row r="1" spans="1:11" x14ac:dyDescent="0.25">
      <c r="A1" s="1"/>
      <c r="B1" s="1"/>
      <c r="C1" s="1"/>
      <c r="D1" s="1"/>
      <c r="E1" s="1"/>
      <c r="F1" s="1"/>
      <c r="G1" s="1"/>
      <c r="H1" s="1"/>
      <c r="I1" s="1"/>
      <c r="J1" s="82" t="s">
        <v>19</v>
      </c>
      <c r="K1" s="82"/>
    </row>
    <row r="2" spans="1:11" x14ac:dyDescent="0.25">
      <c r="A2" s="17" t="s">
        <v>20</v>
      </c>
      <c r="B2" s="1"/>
      <c r="C2" s="1"/>
      <c r="D2" s="1"/>
      <c r="E2" s="1"/>
      <c r="F2" s="1"/>
      <c r="G2" s="1"/>
      <c r="H2" s="1"/>
      <c r="I2" s="1"/>
      <c r="J2" s="1"/>
    </row>
    <row r="3" spans="1:11" x14ac:dyDescent="0.25">
      <c r="A3" s="83" t="s">
        <v>21</v>
      </c>
      <c r="B3" s="83"/>
      <c r="C3" s="83"/>
      <c r="D3" s="83"/>
      <c r="E3" s="83"/>
      <c r="F3" s="83"/>
      <c r="G3" s="83"/>
      <c r="H3" s="83"/>
      <c r="I3" s="83"/>
      <c r="J3" s="83"/>
    </row>
    <row r="4" spans="1:11" x14ac:dyDescent="0.25">
      <c r="A4" s="84"/>
      <c r="B4" s="84"/>
      <c r="C4" s="84"/>
      <c r="D4" s="2" t="s">
        <v>1</v>
      </c>
      <c r="E4" s="2" t="s">
        <v>1</v>
      </c>
      <c r="F4" s="2" t="s">
        <v>1</v>
      </c>
      <c r="G4" s="2" t="s">
        <v>1</v>
      </c>
      <c r="H4" s="2" t="s">
        <v>1</v>
      </c>
      <c r="I4" s="2" t="s">
        <v>1</v>
      </c>
      <c r="J4" s="2" t="s">
        <v>5</v>
      </c>
    </row>
    <row r="5" spans="1:11" x14ac:dyDescent="0.25">
      <c r="A5" s="85" t="s">
        <v>22</v>
      </c>
      <c r="B5" s="85"/>
      <c r="C5" s="85"/>
      <c r="D5" s="3"/>
      <c r="E5" s="3"/>
      <c r="F5" s="3"/>
      <c r="G5" s="3"/>
      <c r="H5" s="3"/>
      <c r="I5" s="3"/>
      <c r="J5" s="14" t="s">
        <v>23</v>
      </c>
    </row>
    <row r="6" spans="1:11" ht="30" x14ac:dyDescent="0.25">
      <c r="A6" s="85" t="s">
        <v>24</v>
      </c>
      <c r="B6" s="85"/>
      <c r="C6" s="85"/>
      <c r="D6" s="15" t="e">
        <f>F5/D5*60</f>
        <v>#DIV/0!</v>
      </c>
      <c r="E6" s="15" t="e">
        <f>F5/E5*60</f>
        <v>#DIV/0!</v>
      </c>
      <c r="F6" s="15" t="e">
        <f>F5/F5*60</f>
        <v>#DIV/0!</v>
      </c>
      <c r="G6" s="15" t="e">
        <f>F5/G5*60</f>
        <v>#DIV/0!</v>
      </c>
      <c r="H6" s="15" t="e">
        <f>F5/H5*60</f>
        <v>#DIV/0!</v>
      </c>
      <c r="I6" s="15" t="e">
        <f>F5/I5*60</f>
        <v>#DIV/0!</v>
      </c>
      <c r="J6" s="13" t="s">
        <v>25</v>
      </c>
    </row>
    <row r="7" spans="1:11" ht="45" x14ac:dyDescent="0.25">
      <c r="A7" s="86" t="s">
        <v>26</v>
      </c>
      <c r="B7" s="87" t="s">
        <v>27</v>
      </c>
      <c r="C7" s="87"/>
      <c r="D7" s="3"/>
      <c r="E7" s="3"/>
      <c r="F7" s="5"/>
      <c r="G7" s="3"/>
      <c r="H7" s="6"/>
      <c r="I7" s="3"/>
      <c r="J7" s="13" t="s">
        <v>28</v>
      </c>
    </row>
    <row r="8" spans="1:11" ht="45" x14ac:dyDescent="0.25">
      <c r="A8" s="86"/>
      <c r="B8" s="87"/>
      <c r="C8" s="87"/>
      <c r="D8" s="15" t="e">
        <f>(D7/H7)*20</f>
        <v>#DIV/0!</v>
      </c>
      <c r="E8" s="15" t="e">
        <f>(E7/H7)*20</f>
        <v>#DIV/0!</v>
      </c>
      <c r="F8" s="15" t="e">
        <f>(F7/H7)*20</f>
        <v>#DIV/0!</v>
      </c>
      <c r="G8" s="15" t="e">
        <f>(G7/H7)*20</f>
        <v>#DIV/0!</v>
      </c>
      <c r="H8" s="15" t="e">
        <f>H7/H7*20</f>
        <v>#DIV/0!</v>
      </c>
      <c r="I8" s="15" t="e">
        <f>I7/H7*20</f>
        <v>#DIV/0!</v>
      </c>
      <c r="J8" s="13" t="s">
        <v>29</v>
      </c>
    </row>
    <row r="9" spans="1:11" x14ac:dyDescent="0.25">
      <c r="A9" s="86"/>
      <c r="B9" s="88" t="s">
        <v>30</v>
      </c>
      <c r="C9" s="7" t="s">
        <v>31</v>
      </c>
      <c r="D9" s="89"/>
      <c r="E9" s="89"/>
      <c r="F9" s="91"/>
      <c r="G9" s="91"/>
      <c r="H9" s="89"/>
      <c r="I9" s="89"/>
      <c r="J9" s="78" t="s">
        <v>32</v>
      </c>
    </row>
    <row r="10" spans="1:11" x14ac:dyDescent="0.25">
      <c r="A10" s="86"/>
      <c r="B10" s="88"/>
      <c r="C10" s="8" t="s">
        <v>33</v>
      </c>
      <c r="D10" s="89"/>
      <c r="E10" s="89"/>
      <c r="F10" s="91"/>
      <c r="G10" s="91"/>
      <c r="H10" s="89"/>
      <c r="I10" s="89"/>
      <c r="J10" s="79"/>
    </row>
    <row r="11" spans="1:11" x14ac:dyDescent="0.25">
      <c r="A11" s="86"/>
      <c r="B11" s="88"/>
      <c r="C11" s="8" t="s">
        <v>34</v>
      </c>
      <c r="D11" s="89"/>
      <c r="E11" s="89"/>
      <c r="F11" s="91"/>
      <c r="G11" s="91"/>
      <c r="H11" s="89"/>
      <c r="I11" s="89"/>
      <c r="J11" s="79"/>
    </row>
    <row r="12" spans="1:11" ht="22.5" x14ac:dyDescent="0.25">
      <c r="A12" s="86"/>
      <c r="B12" s="88"/>
      <c r="C12" s="7" t="s">
        <v>35</v>
      </c>
      <c r="D12" s="89"/>
      <c r="E12" s="89"/>
      <c r="F12" s="91"/>
      <c r="G12" s="91"/>
      <c r="H12" s="89"/>
      <c r="I12" s="89"/>
      <c r="J12" s="80"/>
    </row>
    <row r="13" spans="1:11" x14ac:dyDescent="0.25">
      <c r="A13" s="9"/>
      <c r="B13" s="81" t="s">
        <v>36</v>
      </c>
      <c r="C13" s="81"/>
      <c r="D13" s="15"/>
      <c r="E13" s="10"/>
      <c r="F13" s="10"/>
      <c r="G13" s="11"/>
      <c r="H13" s="15"/>
      <c r="I13" s="15"/>
      <c r="J13" s="16" t="s">
        <v>37</v>
      </c>
    </row>
    <row r="14" spans="1:11" x14ac:dyDescent="0.25">
      <c r="A14" s="90" t="s">
        <v>38</v>
      </c>
      <c r="B14" s="90"/>
      <c r="C14" s="90"/>
      <c r="D14" s="12" t="e">
        <f t="shared" ref="D14:I14" si="0">SUM(D6,D8,D9,D13)</f>
        <v>#DIV/0!</v>
      </c>
      <c r="E14" s="12" t="e">
        <f t="shared" si="0"/>
        <v>#DIV/0!</v>
      </c>
      <c r="F14" s="12" t="e">
        <f t="shared" si="0"/>
        <v>#DIV/0!</v>
      </c>
      <c r="G14" s="12" t="e">
        <f t="shared" si="0"/>
        <v>#DIV/0!</v>
      </c>
      <c r="H14" s="12" t="e">
        <f t="shared" si="0"/>
        <v>#DIV/0!</v>
      </c>
      <c r="I14" s="12" t="e">
        <f t="shared" si="0"/>
        <v>#DIV/0!</v>
      </c>
      <c r="J14" s="4" t="s">
        <v>39</v>
      </c>
    </row>
  </sheetData>
  <mergeCells count="17">
    <mergeCell ref="A14:C14"/>
    <mergeCell ref="F9:F12"/>
    <mergeCell ref="G9:G12"/>
    <mergeCell ref="H9:H12"/>
    <mergeCell ref="I9:I12"/>
    <mergeCell ref="J9:J12"/>
    <mergeCell ref="B13:C13"/>
    <mergeCell ref="J1:K1"/>
    <mergeCell ref="A3:J3"/>
    <mergeCell ref="A4:C4"/>
    <mergeCell ref="A5:C5"/>
    <mergeCell ref="A6:C6"/>
    <mergeCell ref="A7:A12"/>
    <mergeCell ref="B7:C8"/>
    <mergeCell ref="B9:B12"/>
    <mergeCell ref="D9:D12"/>
    <mergeCell ref="E9:E12"/>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acc32c44-54cb-4e06-b7ad-ef015f8e118d" xsi:nil="true"/>
    <lcf76f155ced4ddcb4097134ff3c332f xmlns="f935a3fe-fc68-4188-9771-a8716570591a">
      <Terms xmlns="http://schemas.microsoft.com/office/infopath/2007/PartnerControls"/>
    </lcf76f155ced4ddcb4097134ff3c332f>
    <_ip_UnifiedCompliancePolicyUIAction xmlns="http://schemas.microsoft.com/sharepoint/v3" xsi:nil="true"/>
    <_ip_UnifiedCompliancePolicyProperties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0EEA3D38740014C998E7F20C3E65D46" ma:contentTypeVersion="20" ma:contentTypeDescription="Create a new document." ma:contentTypeScope="" ma:versionID="b70e1eb39b018f91bc59b7f9ebc1502e">
  <xsd:schema xmlns:xsd="http://www.w3.org/2001/XMLSchema" xmlns:xs="http://www.w3.org/2001/XMLSchema" xmlns:p="http://schemas.microsoft.com/office/2006/metadata/properties" xmlns:ns1="http://schemas.microsoft.com/sharepoint/v3" xmlns:ns2="acc32c44-54cb-4e06-b7ad-ef015f8e118d" xmlns:ns3="f935a3fe-fc68-4188-9771-a8716570591a" targetNamespace="http://schemas.microsoft.com/office/2006/metadata/properties" ma:root="true" ma:fieldsID="52153cbbdbf8f297195663dcc8d03db6" ns1:_="" ns2:_="" ns3:_="">
    <xsd:import namespace="http://schemas.microsoft.com/sharepoint/v3"/>
    <xsd:import namespace="acc32c44-54cb-4e06-b7ad-ef015f8e118d"/>
    <xsd:import namespace="f935a3fe-fc68-4188-9771-a8716570591a"/>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LengthInSeconds" minOccurs="0"/>
                <xsd:element ref="ns1:_ip_UnifiedCompliancePolicyProperties" minOccurs="0"/>
                <xsd:element ref="ns1:_ip_UnifiedCompliancePolicyUIAction" minOccurs="0"/>
                <xsd:element ref="ns3:MediaServiceAutoTags" minOccurs="0"/>
                <xsd:element ref="ns3:MediaServiceOCR" minOccurs="0"/>
                <xsd:element ref="ns3:MediaServiceGenerationTime" minOccurs="0"/>
                <xsd:element ref="ns3:MediaServiceEventHashCode" minOccurs="0"/>
                <xsd:element ref="ns3:MediaServiceLocation" minOccurs="0"/>
                <xsd:element ref="ns3:lcf76f155ced4ddcb4097134ff3c332f" minOccurs="0"/>
                <xsd:element ref="ns2:TaxCatchAll"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6" nillable="true" ma:displayName="Unified Compliance Policy Properties" ma:hidden="true" ma:internalName="_ip_UnifiedCompliancePolicyProperties">
      <xsd:simpleType>
        <xsd:restriction base="dms:Note"/>
      </xsd:simpleType>
    </xsd:element>
    <xsd:element name="_ip_UnifiedCompliancePolicyUIAction" ma:index="17"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cc32c44-54cb-4e06-b7ad-ef015f8e118d"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25" nillable="true" ma:displayName="Taxonomy Catch All Column" ma:hidden="true" ma:list="{87fd029d-9237-4765-9353-ba6ab4c342bc}" ma:internalName="TaxCatchAll" ma:showField="CatchAllData" ma:web="acc32c44-54cb-4e06-b7ad-ef015f8e118d">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f935a3fe-fc68-4188-9771-a8716570591a"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MediaServiceAutoTags" ma:index="18" nillable="true" ma:displayName="Tags" ma:internalName="MediaServiceAutoTags"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ServiceLocation" ma:index="22" nillable="true" ma:displayName="Location" ma:internalName="MediaServiceLocation" ma:readOnly="true">
      <xsd:simpleType>
        <xsd:restriction base="dms:Text"/>
      </xsd:simpleType>
    </xsd:element>
    <xsd:element name="lcf76f155ced4ddcb4097134ff3c332f" ma:index="24" nillable="true" ma:taxonomy="true" ma:internalName="lcf76f155ced4ddcb4097134ff3c332f" ma:taxonomyFieldName="MediaServiceImageTags" ma:displayName="Image Tags" ma:readOnly="false" ma:fieldId="{5cf76f15-5ced-4ddc-b409-7134ff3c332f}" ma:taxonomyMulti="true" ma:sspId="29abc154-1bdd-4ca6-9ac8-a11ce188a5ce"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6"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7"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BA2E999-28E5-46B5-9339-E2F7DA6BE028}">
  <ds:schemaRefs>
    <ds:schemaRef ds:uri="http://schemas.microsoft.com/office/2006/metadata/properties"/>
    <ds:schemaRef ds:uri="http://schemas.microsoft.com/office/infopath/2007/PartnerControls"/>
    <ds:schemaRef ds:uri="acc32c44-54cb-4e06-b7ad-ef015f8e118d"/>
    <ds:schemaRef ds:uri="99b4271e-78cf-4986-abc0-fe3e92b697dc"/>
    <ds:schemaRef ds:uri="f935a3fe-fc68-4188-9771-a8716570591a"/>
    <ds:schemaRef ds:uri="http://schemas.microsoft.com/sharepoint/v3"/>
  </ds:schemaRefs>
</ds:datastoreItem>
</file>

<file path=customXml/itemProps2.xml><?xml version="1.0" encoding="utf-8"?>
<ds:datastoreItem xmlns:ds="http://schemas.openxmlformats.org/officeDocument/2006/customXml" ds:itemID="{752ED140-CB80-46A9-ACF3-7BA16EDE1BB7}"/>
</file>

<file path=customXml/itemProps3.xml><?xml version="1.0" encoding="utf-8"?>
<ds:datastoreItem xmlns:ds="http://schemas.openxmlformats.org/officeDocument/2006/customXml" ds:itemID="{5E038A32-3E6F-4BDF-B85C-61B948EB74A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3</vt:i4>
      </vt:variant>
    </vt:vector>
  </HeadingPairs>
  <TitlesOfParts>
    <vt:vector size="3" baseType="lpstr">
      <vt:lpstr>ocena ofert</vt:lpstr>
      <vt:lpstr>Średnia_OFERTY_SPEŁNIAJĄCE</vt:lpstr>
      <vt:lpstr>WZORY</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Siennicka Anna</dc:creator>
  <cp:keywords/>
  <dc:description/>
  <cp:lastModifiedBy>Kowalczyk Marta</cp:lastModifiedBy>
  <cp:revision>4</cp:revision>
  <cp:lastPrinted>2024-04-18T09:43:46Z</cp:lastPrinted>
  <dcterms:created xsi:type="dcterms:W3CDTF">2017-09-06T11:51:44Z</dcterms:created>
  <dcterms:modified xsi:type="dcterms:W3CDTF">2024-04-18T09:46:25Z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Microsoft</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y fmtid="{D5CDD505-2E9C-101B-9397-08002B2CF9AE}" pid="9" name="ContentTypeId">
    <vt:lpwstr>0x01010040EEA3D38740014C998E7F20C3E65D46</vt:lpwstr>
  </property>
  <property fmtid="{D5CDD505-2E9C-101B-9397-08002B2CF9AE}" pid="10" name="MediaServiceImageTags">
    <vt:lpwstr/>
  </property>
</Properties>
</file>