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Niemodlin\2025\DO SWZ\"/>
    </mc:Choice>
  </mc:AlternateContent>
  <xr:revisionPtr revIDLastSave="0" documentId="13_ncr:1_{2F5D05FE-D7D9-4EDE-9CDB-D54C1C371264}" xr6:coauthVersionLast="47" xr6:coauthVersionMax="47" xr10:uidLastSave="{00000000-0000-0000-0000-000000000000}"/>
  <bookViews>
    <workbookView xWindow="-110" yWindow="-110" windowWidth="19420" windowHeight="10300" xr2:uid="{DFA23F20-F334-4635-BC29-B59E331C9EFC}"/>
  </bookViews>
  <sheets>
    <sheet name="Wykaz ppg - kalkulator " sheetId="2" r:id="rId1"/>
    <sheet name="Ceny" sheetId="3" r:id="rId2"/>
    <sheet name="wykaz ppe " sheetId="4" r:id="rId3"/>
    <sheet name="Arkusz1" sheetId="5" r:id="rId4"/>
    <sheet name="Arkusz2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5" i="2" l="1"/>
  <c r="BE24" i="2"/>
  <c r="BG24" i="2" s="1"/>
  <c r="BE23" i="2"/>
  <c r="BG23" i="2" s="1"/>
  <c r="BE20" i="2"/>
  <c r="BE19" i="2"/>
  <c r="BG19" i="2" s="1"/>
  <c r="BE18" i="2"/>
  <c r="BG18" i="2" s="1"/>
  <c r="BE17" i="2"/>
  <c r="BG17" i="2" s="1"/>
  <c r="BE16" i="2"/>
  <c r="G27" i="5"/>
  <c r="F27" i="5"/>
  <c r="E27" i="5"/>
  <c r="D27" i="5"/>
  <c r="C27" i="5"/>
  <c r="B27" i="5"/>
  <c r="A27" i="5"/>
  <c r="G26" i="5"/>
  <c r="F26" i="5"/>
  <c r="E26" i="5"/>
  <c r="D26" i="5"/>
  <c r="C26" i="5"/>
  <c r="B26" i="5"/>
  <c r="A26" i="5"/>
  <c r="G25" i="5"/>
  <c r="F25" i="5"/>
  <c r="E25" i="5"/>
  <c r="D25" i="5"/>
  <c r="C25" i="5"/>
  <c r="B25" i="5"/>
  <c r="A25" i="5"/>
  <c r="G24" i="5"/>
  <c r="F24" i="5"/>
  <c r="E24" i="5"/>
  <c r="D24" i="5"/>
  <c r="C24" i="5"/>
  <c r="B24" i="5"/>
  <c r="A24" i="5"/>
  <c r="G23" i="5"/>
  <c r="F23" i="5"/>
  <c r="E23" i="5"/>
  <c r="D23" i="5"/>
  <c r="C23" i="5"/>
  <c r="B23" i="5"/>
  <c r="A23" i="5"/>
  <c r="G22" i="5"/>
  <c r="F22" i="5"/>
  <c r="E22" i="5"/>
  <c r="D22" i="5"/>
  <c r="C22" i="5"/>
  <c r="B22" i="5"/>
  <c r="A22" i="5"/>
  <c r="G21" i="5"/>
  <c r="F21" i="5"/>
  <c r="E21" i="5"/>
  <c r="D21" i="5"/>
  <c r="C21" i="5"/>
  <c r="B21" i="5"/>
  <c r="A21" i="5"/>
  <c r="G18" i="5"/>
  <c r="F18" i="5"/>
  <c r="E18" i="5"/>
  <c r="D18" i="5"/>
  <c r="C18" i="5"/>
  <c r="B18" i="5"/>
  <c r="A18" i="5"/>
  <c r="G17" i="5"/>
  <c r="F17" i="5"/>
  <c r="E17" i="5"/>
  <c r="D17" i="5"/>
  <c r="C17" i="5"/>
  <c r="B17" i="5"/>
  <c r="A17" i="5"/>
  <c r="G16" i="5"/>
  <c r="F16" i="5"/>
  <c r="E16" i="5"/>
  <c r="D16" i="5"/>
  <c r="C16" i="5"/>
  <c r="B16" i="5"/>
  <c r="A16" i="5"/>
  <c r="G15" i="5"/>
  <c r="F15" i="5"/>
  <c r="E15" i="5"/>
  <c r="D15" i="5"/>
  <c r="C15" i="5"/>
  <c r="B15" i="5"/>
  <c r="A15" i="5"/>
  <c r="G14" i="5"/>
  <c r="F14" i="5"/>
  <c r="E14" i="5"/>
  <c r="D14" i="5"/>
  <c r="C14" i="5"/>
  <c r="B14" i="5"/>
  <c r="A14" i="5"/>
  <c r="G13" i="5"/>
  <c r="F13" i="5"/>
  <c r="E13" i="5"/>
  <c r="D13" i="5"/>
  <c r="C13" i="5"/>
  <c r="B13" i="5"/>
  <c r="A13" i="5"/>
  <c r="G12" i="5"/>
  <c r="F12" i="5"/>
  <c r="E12" i="5"/>
  <c r="D12" i="5"/>
  <c r="C12" i="5"/>
  <c r="B12" i="5"/>
  <c r="A12" i="5"/>
  <c r="C8" i="5"/>
  <c r="B8" i="5"/>
  <c r="C7" i="5"/>
  <c r="B7" i="5"/>
  <c r="E6" i="5"/>
  <c r="C6" i="5"/>
  <c r="B6" i="5"/>
  <c r="C5" i="5"/>
  <c r="B5" i="5"/>
  <c r="C4" i="5"/>
  <c r="B4" i="5"/>
  <c r="C3" i="5"/>
  <c r="B3" i="5"/>
  <c r="E2" i="5"/>
  <c r="C2" i="5"/>
  <c r="B2" i="5"/>
  <c r="A2" i="5"/>
  <c r="B8" i="6"/>
  <c r="B7" i="6"/>
  <c r="B6" i="6"/>
  <c r="B5" i="6"/>
  <c r="B4" i="6"/>
  <c r="B3" i="6"/>
  <c r="F2" i="6"/>
  <c r="B2" i="6"/>
  <c r="A2" i="4"/>
  <c r="J11" i="4"/>
  <c r="G11" i="4"/>
  <c r="F11" i="4"/>
  <c r="E11" i="4"/>
  <c r="D11" i="4"/>
  <c r="C11" i="4"/>
  <c r="B11" i="4"/>
  <c r="J10" i="4"/>
  <c r="G10" i="4"/>
  <c r="F10" i="4"/>
  <c r="E10" i="4"/>
  <c r="D10" i="4"/>
  <c r="C10" i="4"/>
  <c r="B10" i="4"/>
  <c r="J9" i="4"/>
  <c r="G9" i="4"/>
  <c r="F9" i="4"/>
  <c r="E9" i="4"/>
  <c r="D9" i="4"/>
  <c r="C9" i="4"/>
  <c r="B9" i="4"/>
  <c r="I8" i="4"/>
  <c r="G8" i="4"/>
  <c r="F8" i="4"/>
  <c r="E8" i="4"/>
  <c r="D8" i="4"/>
  <c r="C8" i="4"/>
  <c r="B8" i="4"/>
  <c r="I7" i="4"/>
  <c r="G7" i="4"/>
  <c r="F7" i="4"/>
  <c r="E7" i="4"/>
  <c r="D7" i="4"/>
  <c r="C7" i="4"/>
  <c r="B7" i="4"/>
  <c r="J6" i="4"/>
  <c r="G6" i="4"/>
  <c r="F6" i="4"/>
  <c r="E6" i="4"/>
  <c r="D6" i="4"/>
  <c r="C6" i="4"/>
  <c r="B6" i="4"/>
  <c r="I5" i="4"/>
  <c r="G5" i="4"/>
  <c r="F5" i="4"/>
  <c r="E5" i="4"/>
  <c r="D5" i="4"/>
  <c r="C5" i="4"/>
  <c r="B5" i="4"/>
  <c r="J4" i="4"/>
  <c r="G4" i="4"/>
  <c r="F4" i="4"/>
  <c r="E4" i="4"/>
  <c r="D4" i="4"/>
  <c r="C4" i="4"/>
  <c r="B4" i="4"/>
  <c r="J3" i="4"/>
  <c r="G3" i="4"/>
  <c r="F3" i="4"/>
  <c r="E3" i="4"/>
  <c r="D3" i="4"/>
  <c r="C3" i="4"/>
  <c r="B3" i="4"/>
  <c r="J2" i="4"/>
  <c r="A21" i="2"/>
  <c r="A22" i="2"/>
  <c r="A23" i="2"/>
  <c r="A24" i="2"/>
  <c r="A25" i="2"/>
  <c r="A11" i="4"/>
  <c r="BS22" i="2"/>
  <c r="BS21" i="2"/>
  <c r="BS19" i="2"/>
  <c r="BS16" i="2"/>
  <c r="BS25" i="2"/>
  <c r="BQ22" i="2"/>
  <c r="BQ21" i="2"/>
  <c r="BQ19" i="2"/>
  <c r="BQ16" i="2"/>
  <c r="BQ23" i="2"/>
  <c r="BO22" i="2"/>
  <c r="BO21" i="2"/>
  <c r="BP21" i="2"/>
  <c r="BO19" i="2"/>
  <c r="BO16" i="2"/>
  <c r="BO17" i="2"/>
  <c r="BP17" i="2"/>
  <c r="BM22" i="2"/>
  <c r="BN22" i="2"/>
  <c r="BM21" i="2"/>
  <c r="BN21" i="2"/>
  <c r="BM19" i="2"/>
  <c r="BM16" i="2"/>
  <c r="BN16" i="2"/>
  <c r="BP22" i="2"/>
  <c r="BP19" i="2"/>
  <c r="BN25" i="2"/>
  <c r="BN17" i="2"/>
  <c r="BK22" i="2"/>
  <c r="BL22" i="2" s="1"/>
  <c r="BK21" i="2"/>
  <c r="BL21" i="2" s="1"/>
  <c r="BK19" i="2"/>
  <c r="BL19" i="2" s="1"/>
  <c r="BK16" i="2"/>
  <c r="BL16" i="2" s="1"/>
  <c r="BK23" i="2"/>
  <c r="BL23" i="2" s="1"/>
  <c r="BI22" i="2"/>
  <c r="BJ22" i="2"/>
  <c r="BI21" i="2"/>
  <c r="BJ21" i="2" s="1"/>
  <c r="BI19" i="2"/>
  <c r="BJ19" i="2" s="1"/>
  <c r="BI16" i="2"/>
  <c r="BI23" i="2" s="1"/>
  <c r="BJ23" i="2" s="1"/>
  <c r="BE22" i="2"/>
  <c r="BE21" i="2"/>
  <c r="BD25" i="2"/>
  <c r="BD24" i="2"/>
  <c r="BF24" i="2" s="1"/>
  <c r="BD23" i="2"/>
  <c r="BD22" i="2"/>
  <c r="BF22" i="2" s="1"/>
  <c r="BH22" i="2" s="1"/>
  <c r="BD21" i="2"/>
  <c r="BF21" i="2" s="1"/>
  <c r="BD20" i="2"/>
  <c r="BF20" i="2" s="1"/>
  <c r="BD19" i="2"/>
  <c r="BF19" i="2" s="1"/>
  <c r="BD18" i="2"/>
  <c r="BD17" i="2"/>
  <c r="BS24" i="2"/>
  <c r="BS17" i="2"/>
  <c r="BQ25" i="2"/>
  <c r="BQ24" i="2"/>
  <c r="BQ20" i="2"/>
  <c r="BQ18" i="2"/>
  <c r="BQ17" i="2"/>
  <c r="BO25" i="2"/>
  <c r="BP25" i="2"/>
  <c r="BO24" i="2"/>
  <c r="BP24" i="2"/>
  <c r="BM25" i="2"/>
  <c r="BM24" i="2"/>
  <c r="BN24" i="2"/>
  <c r="BM23" i="2"/>
  <c r="BN23" i="2"/>
  <c r="BM20" i="2"/>
  <c r="BN20" i="2"/>
  <c r="BM18" i="2"/>
  <c r="BN18" i="2"/>
  <c r="BM17" i="2"/>
  <c r="AU25" i="2"/>
  <c r="I11" i="4"/>
  <c r="AU24" i="2"/>
  <c r="E7" i="5"/>
  <c r="AU23" i="2"/>
  <c r="I9" i="4"/>
  <c r="AU20" i="2"/>
  <c r="I6" i="4"/>
  <c r="AU18" i="2"/>
  <c r="I4" i="4"/>
  <c r="AU17" i="2"/>
  <c r="E3" i="5"/>
  <c r="I3" i="4"/>
  <c r="A10" i="4"/>
  <c r="E4" i="5"/>
  <c r="A8" i="5"/>
  <c r="A5" i="5"/>
  <c r="BK24" i="2"/>
  <c r="BL24" i="2" s="1"/>
  <c r="A7" i="5"/>
  <c r="I10" i="4"/>
  <c r="A6" i="4"/>
  <c r="E8" i="5"/>
  <c r="A7" i="4"/>
  <c r="E5" i="5"/>
  <c r="A8" i="4"/>
  <c r="A6" i="5"/>
  <c r="A9" i="4"/>
  <c r="BO23" i="2"/>
  <c r="BP23" i="2"/>
  <c r="BN19" i="2"/>
  <c r="BS18" i="2"/>
  <c r="BS20" i="2"/>
  <c r="BS23" i="2"/>
  <c r="BO20" i="2"/>
  <c r="BP20" i="2"/>
  <c r="BP16" i="2"/>
  <c r="BO18" i="2"/>
  <c r="BP18" i="2"/>
  <c r="BK25" i="2"/>
  <c r="BL25" i="2" s="1"/>
  <c r="BK20" i="2"/>
  <c r="BL20" i="2"/>
  <c r="AS25" i="2"/>
  <c r="AT25" i="2"/>
  <c r="AS24" i="2"/>
  <c r="AT24" i="2"/>
  <c r="AS23" i="2"/>
  <c r="AT23" i="2"/>
  <c r="AS22" i="2"/>
  <c r="AT22" i="2"/>
  <c r="BC22" i="2"/>
  <c r="BG22" i="2"/>
  <c r="AS21" i="2"/>
  <c r="AT21" i="2"/>
  <c r="H7" i="4"/>
  <c r="AS20" i="2"/>
  <c r="AT20" i="2"/>
  <c r="AS19" i="2"/>
  <c r="AT19" i="2"/>
  <c r="BR18" i="2"/>
  <c r="AS17" i="2"/>
  <c r="AT17" i="2"/>
  <c r="AS16" i="2"/>
  <c r="BD16" i="2"/>
  <c r="BB22" i="2"/>
  <c r="H8" i="4"/>
  <c r="BT22" i="2"/>
  <c r="BR22" i="2"/>
  <c r="BB20" i="2"/>
  <c r="D5" i="5"/>
  <c r="H6" i="4"/>
  <c r="BR20" i="2"/>
  <c r="BT20" i="2"/>
  <c r="BB25" i="2"/>
  <c r="BF25" i="2"/>
  <c r="H11" i="4"/>
  <c r="D8" i="5"/>
  <c r="BT25" i="2"/>
  <c r="BR25" i="2"/>
  <c r="H5" i="4"/>
  <c r="BB19" i="2"/>
  <c r="BT19" i="2"/>
  <c r="BR19" i="2"/>
  <c r="BB23" i="2"/>
  <c r="BF23" i="2"/>
  <c r="H9" i="4"/>
  <c r="D6" i="5"/>
  <c r="BR23" i="2"/>
  <c r="BT23" i="2"/>
  <c r="D7" i="5"/>
  <c r="BB24" i="2"/>
  <c r="H10" i="4"/>
  <c r="BT24" i="2"/>
  <c r="BR24" i="2"/>
  <c r="H3" i="4"/>
  <c r="BB17" i="2"/>
  <c r="BF17" i="2"/>
  <c r="D3" i="5"/>
  <c r="BT17" i="2"/>
  <c r="BR17" i="2"/>
  <c r="H4" i="4"/>
  <c r="BB18" i="2"/>
  <c r="BF18" i="2"/>
  <c r="AT16" i="2"/>
  <c r="BC23" i="2"/>
  <c r="BC17" i="2"/>
  <c r="BC24" i="2"/>
  <c r="BC25" i="2"/>
  <c r="BC20" i="2"/>
  <c r="BC19" i="2"/>
  <c r="F2" i="4"/>
  <c r="E2" i="4"/>
  <c r="D2" i="4"/>
  <c r="C2" i="4"/>
  <c r="B2" i="4"/>
  <c r="I2" i="4"/>
  <c r="G2" i="4"/>
  <c r="BB16" i="2"/>
  <c r="D2" i="5"/>
  <c r="BT16" i="2"/>
  <c r="BR16" i="2"/>
  <c r="BC16" i="2"/>
  <c r="A17" i="2"/>
  <c r="A18" i="2"/>
  <c r="A3" i="5"/>
  <c r="A3" i="4"/>
  <c r="H2" i="4"/>
  <c r="A19" i="2"/>
  <c r="A5" i="4"/>
  <c r="A4" i="5"/>
  <c r="A4" i="4"/>
  <c r="BR21" i="2"/>
  <c r="BC21" i="2"/>
  <c r="BG21" i="2"/>
  <c r="BT21" i="2"/>
  <c r="BB21" i="2"/>
  <c r="D4" i="5"/>
  <c r="D9" i="5"/>
  <c r="BC18" i="2"/>
  <c r="BT18" i="2"/>
  <c r="BH21" i="2" l="1"/>
  <c r="BG16" i="2"/>
  <c r="BH17" i="2"/>
  <c r="BH19" i="2"/>
  <c r="BU19" i="2" s="1"/>
  <c r="BV19" i="2" s="1"/>
  <c r="BW19" i="2" s="1"/>
  <c r="BF16" i="2"/>
  <c r="BH16" i="2" s="1"/>
  <c r="BH23" i="2"/>
  <c r="BU23" i="2" s="1"/>
  <c r="BV23" i="2" s="1"/>
  <c r="BW23" i="2" s="1"/>
  <c r="BH18" i="2"/>
  <c r="BH24" i="2"/>
  <c r="BI17" i="2"/>
  <c r="BJ17" i="2" s="1"/>
  <c r="BI20" i="2"/>
  <c r="BJ20" i="2" s="1"/>
  <c r="BK18" i="2"/>
  <c r="BL18" i="2" s="1"/>
  <c r="BK17" i="2"/>
  <c r="BL17" i="2" s="1"/>
  <c r="BU17" i="2" s="1"/>
  <c r="BV17" i="2" s="1"/>
  <c r="BW17" i="2" s="1"/>
  <c r="BU22" i="2"/>
  <c r="BV22" i="2" s="1"/>
  <c r="BW22" i="2" s="1"/>
  <c r="BU21" i="2"/>
  <c r="BV21" i="2" s="1"/>
  <c r="BW21" i="2" s="1"/>
  <c r="BI25" i="2"/>
  <c r="BJ25" i="2" s="1"/>
  <c r="BJ16" i="2"/>
  <c r="BI18" i="2"/>
  <c r="BJ18" i="2" s="1"/>
  <c r="BI24" i="2"/>
  <c r="BJ24" i="2" s="1"/>
  <c r="BG25" i="2"/>
  <c r="BH25" i="2" s="1"/>
  <c r="BU25" i="2" s="1"/>
  <c r="BV25" i="2" s="1"/>
  <c r="BW25" i="2" s="1"/>
  <c r="BG20" i="2"/>
  <c r="BH20" i="2" s="1"/>
  <c r="BU20" i="2" s="1"/>
  <c r="BV20" i="2" s="1"/>
  <c r="BW20" i="2" s="1"/>
  <c r="BU24" i="2" l="1"/>
  <c r="BV24" i="2" s="1"/>
  <c r="BW24" i="2" s="1"/>
  <c r="BU18" i="2"/>
  <c r="BV18" i="2" s="1"/>
  <c r="BW18" i="2" s="1"/>
  <c r="BU16" i="2"/>
  <c r="BV16" i="2" s="1"/>
  <c r="BW16" i="2" s="1"/>
  <c r="BW27" i="2" s="1"/>
  <c r="BU26" i="2"/>
  <c r="BV27" i="2"/>
  <c r="BV26" i="2" l="1"/>
  <c r="C8" i="2"/>
  <c r="C9" i="2" s="1"/>
  <c r="C10" i="2" l="1"/>
  <c r="BW26" i="2"/>
  <c r="C11" i="2" s="1"/>
</calcChain>
</file>

<file path=xl/sharedStrings.xml><?xml version="1.0" encoding="utf-8"?>
<sst xmlns="http://schemas.openxmlformats.org/spreadsheetml/2006/main" count="446" uniqueCount="166">
  <si>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</si>
  <si>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</si>
  <si>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</si>
  <si>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</si>
  <si>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</si>
  <si>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</si>
  <si>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</si>
  <si>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</si>
  <si>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</si>
  <si>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</si>
  <si>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</si>
  <si>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</si>
  <si>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</si>
  <si>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</si>
  <si>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</si>
  <si>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</si>
  <si>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</si>
  <si>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</si>
  <si>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</si>
  <si>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</si>
  <si>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</si>
  <si>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</si>
  <si>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</si>
  <si>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</si>
  <si>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</si>
  <si>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</si>
  <si>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</si>
  <si>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</si>
  <si>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</si>
  <si>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</si>
  <si>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</si>
  <si>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</si>
  <si>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</si>
  <si>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</si>
  <si>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</si>
  <si>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</si>
  <si>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</si>
  <si>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</si>
  <si>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</si>
  <si>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</si>
  <si>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</si>
  <si>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</si>
  <si>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</si>
  <si>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</si>
  <si>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</si>
  <si>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</si>
  <si>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</si>
  <si>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</si>
  <si>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</si>
  <si>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</si>
  <si>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</si>
  <si>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</si>
  <si>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</si>
  <si>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</si>
  <si>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</si>
  <si>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</si>
  <si>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</si>
  <si>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</si>
  <si>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</si>
  <si>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</si>
  <si>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</si>
  <si>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</si>
  <si>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</si>
  <si>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</si>
  <si>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</si>
  <si>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</si>
  <si>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</si>
  <si>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</si>
  <si>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</si>
  <si>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>PSG</t>
  </si>
  <si>
    <t>W-3.6</t>
  </si>
  <si>
    <t>W-5.1</t>
  </si>
  <si>
    <t xml:space="preserve">Wartość opłaty dystrybucyjnej stałej w obiekcie niechronionym </t>
  </si>
  <si>
    <t xml:space="preserve">Wartość opłaty dystrybucyjnej stałej w obiekcie chronionym </t>
  </si>
  <si>
    <t>Wartość opłaty dystrybucyjnej zmiennej w obiekcie niechronionym</t>
  </si>
  <si>
    <t>Wartość opłaty dystrybucyjnej zmiennej w obiekcie chronionym</t>
  </si>
  <si>
    <t>VAT [23 %]</t>
  </si>
  <si>
    <t>Zamkowa</t>
  </si>
  <si>
    <t xml:space="preserve">PGNIG  Obrót Detaliczny sp. z o.o. </t>
  </si>
  <si>
    <t>≤110</t>
  </si>
  <si>
    <t>L.p.</t>
  </si>
  <si>
    <t>Moc Umowna [kWh/h]</t>
  </si>
  <si>
    <t>Zamówienie ilości Paliwa gazowego w okresie obowiązywania Umowy [kWh]</t>
  </si>
  <si>
    <t>Razem ilości umowne:</t>
  </si>
  <si>
    <r>
      <t>Nr ID / rejestratora / przelicznika / gazomierza / identyfikacyjny Obiektu</t>
    </r>
    <r>
      <rPr>
        <b/>
        <vertAlign val="superscript"/>
        <sz val="9"/>
        <color indexed="8"/>
        <rFont val="Arial Narrow"/>
        <family val="2"/>
        <charset val="238"/>
      </rPr>
      <t>[1]</t>
    </r>
  </si>
  <si>
    <t>Cena jednostkowa paliwa gazowego dla obiektów niechronionych [zł/MWh]</t>
  </si>
  <si>
    <t>Cena jednostkowa paliwa gazowego dla obiektów objętych ochroną w grupach W-1 do W-4 [zł/MWh]</t>
  </si>
  <si>
    <t>dla obiektów niechronionych                  [zł/mc]</t>
  </si>
  <si>
    <t>dla obiektów chronionych                [zł/mc]</t>
  </si>
  <si>
    <t>Cena euro</t>
  </si>
  <si>
    <r>
      <rPr>
        <b/>
        <u/>
        <sz val="10"/>
        <rFont val="Arial Nova Cond Light"/>
        <family val="2"/>
      </rPr>
      <t>Instrukcja dla Wykonawcy</t>
    </r>
    <r>
      <rPr>
        <b/>
        <sz val="10"/>
        <rFont val="Arial Nova Cond Light"/>
        <family val="2"/>
      </rPr>
      <t>:
W komórkach C4, C5, C6 należy wpisać cenę jednostkową za 1 MWh zachowując format ceny.
W komórkach E4  - G4 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E5- G5, należy wpisać cenę abonamentu w zł/mc dla obiektów chronionych.</t>
    </r>
  </si>
  <si>
    <t>Cena jednostkowa opłaty dystrybucyjnej zmiennej netto w obiekcie chronionym         [zł/kWh]</t>
  </si>
  <si>
    <t>Cena jednostkowa opłaty dystrybucyjnej zmiennej netto w obiekcie niechronionym           [zł/kWh]</t>
  </si>
  <si>
    <t>Cena jednostkowa opłaty dystrybucyjnej stałej netto  w obiekcie chronionym [zł/mc]</t>
  </si>
  <si>
    <t>Cena jednostkowa opłaty dystrybucyjnej stałej netto  w obiekcie niechronionym [zł/mc]</t>
  </si>
  <si>
    <t>Gmina Niemodlin</t>
  </si>
  <si>
    <t>49-100</t>
  </si>
  <si>
    <t>Niemodlin</t>
  </si>
  <si>
    <t>Bohaterów Powstań Śląskich</t>
  </si>
  <si>
    <t>37</t>
  </si>
  <si>
    <t>991 03 16 271</t>
  </si>
  <si>
    <t>Zakład Gospodarki Komunalnej i Mieszkaniowej w Niemodlinie</t>
  </si>
  <si>
    <t>Wojska Polskiego</t>
  </si>
  <si>
    <t>3</t>
  </si>
  <si>
    <t>Przedszkole Publiczne Nr 2 w Niemodlinie</t>
  </si>
  <si>
    <t>Szkolna</t>
  </si>
  <si>
    <t>Przedszkole Publiczne Nr 1 im. Bajka w Niemodlinie</t>
  </si>
  <si>
    <t>Kilińskiego</t>
  </si>
  <si>
    <t>Szkoła Podstawowa nr 1 im. Janusza Korczaka w Niemodlinie</t>
  </si>
  <si>
    <t>Reymonta</t>
  </si>
  <si>
    <t>Ośrodek Sportu i Rekreacji w Niemodlinie</t>
  </si>
  <si>
    <t>Samorządowy Zakład Opieki Zdrowotnej w Niemodlinie</t>
  </si>
  <si>
    <t>991 02 27 426</t>
  </si>
  <si>
    <t>Ośrodek Kultury w Niemodlinie im. Agnieszki Osieckiej</t>
  </si>
  <si>
    <t>Mikołaja  Reja</t>
  </si>
  <si>
    <t>754 164 03 12</t>
  </si>
  <si>
    <t>8018590365500000054046</t>
  </si>
  <si>
    <t>_ZA</t>
  </si>
  <si>
    <t>230</t>
  </si>
  <si>
    <t>34</t>
  </si>
  <si>
    <t>8018590365500003409621</t>
  </si>
  <si>
    <t>111</t>
  </si>
  <si>
    <t>5</t>
  </si>
  <si>
    <t>8018590365500003327406</t>
  </si>
  <si>
    <t>120</t>
  </si>
  <si>
    <t>8018590365500002778223</t>
  </si>
  <si>
    <t>W-4</t>
  </si>
  <si>
    <t>0</t>
  </si>
  <si>
    <t>8018590365500000054169</t>
  </si>
  <si>
    <t>241</t>
  </si>
  <si>
    <t>8018590365500003003126</t>
  </si>
  <si>
    <t>Sportowa</t>
  </si>
  <si>
    <t>8018590365500013864014</t>
  </si>
  <si>
    <t>XI2202306315</t>
  </si>
  <si>
    <t>W-3.9</t>
  </si>
  <si>
    <t>8018590365500000038862</t>
  </si>
  <si>
    <t>252</t>
  </si>
  <si>
    <t>8018590365500000038541</t>
  </si>
  <si>
    <t>274</t>
  </si>
  <si>
    <t>8018590365500020258684</t>
  </si>
  <si>
    <t>Obszar dystrybucyjny</t>
  </si>
  <si>
    <t>Cena jednostkowa paliwa gazowego dla obiektów objętych ochroną w grupach W-5 [zł/MWh]</t>
  </si>
  <si>
    <t>Cena jednostkowa paliwa gazowego dla obiektów objętych ochroną w grupie W-6 [zł/MWh]</t>
  </si>
  <si>
    <t>Dla odbiorcy niechronionego wg 6.1.6.  dla obszaru taryfowego zabrzańskiego w taryfie ujednoliconej 12 PSG</t>
  </si>
  <si>
    <t>Dla odbiorcy chronionego wg 6.1.6.  dla obszaru taryfowego zabrzańskiego w taryfie ujednoliconej 12 PSG</t>
  </si>
  <si>
    <t>l.p.</t>
  </si>
  <si>
    <t>Adres Obiektu</t>
  </si>
  <si>
    <t>Rodzaj Paliwa gazowego</t>
  </si>
  <si>
    <t>Grupa Taryfowa Sprzedawcy</t>
  </si>
  <si>
    <t>Grupa Taryfowa OSD</t>
  </si>
  <si>
    <t>Minimalne ciśnienie Paliwa gazowego przy jakim dostarczane będzie Paliwo gazowe</t>
  </si>
  <si>
    <t>Data rozpoczęcia dostarczania Paliwa Gazowego</t>
  </si>
  <si>
    <t xml:space="preserve">Określenie własności Układu pomiarowego/ urządzenia do telemetrycznego przekazywania danych (o ile taki jest) </t>
  </si>
  <si>
    <t>Miejsce, w którym przechodzi prawo własności Paliwa gazowego (np.: przed / za Układem pomiarowym zlokalizowanym w stacji gazowej)</t>
  </si>
  <si>
    <t>Niemodlin Bohaterów Powstań Śląskich 37</t>
  </si>
  <si>
    <t xml:space="preserve">wysokomentanowy niezaazatowany </t>
  </si>
  <si>
    <t>Niemodlin Bohaterów Powstań Śląskich 34</t>
  </si>
  <si>
    <t>Niemodlin Szkolna 5</t>
  </si>
  <si>
    <t>Niemodlin Reymonta 9</t>
  </si>
  <si>
    <t>Niemodlin Reymonta 11</t>
  </si>
  <si>
    <t xml:space="preserve">Niemodlin </t>
  </si>
  <si>
    <t>Niemodlin Mikołaja Reja 1</t>
  </si>
  <si>
    <r>
      <t>Nr ID / rejestratora / przelicznika / gazomierza / identyfikacyjny Obiektu</t>
    </r>
    <r>
      <rPr>
        <b/>
        <vertAlign val="superscript"/>
        <sz val="8"/>
        <color indexed="8"/>
        <rFont val="Arial Nova Cond Light"/>
        <family val="2"/>
      </rPr>
      <t>[1]</t>
    </r>
  </si>
  <si>
    <r>
      <t xml:space="preserve">Odbiorca, w związku z prowadzoną działalnością zobowiązuje się, że będzie nabywał i odbierał Paliwo gazowe w celu </t>
    </r>
    <r>
      <rPr>
        <b/>
        <vertAlign val="superscript"/>
        <sz val="8"/>
        <color indexed="8"/>
        <rFont val="Arial Nova Cond Light"/>
        <family val="2"/>
      </rPr>
      <t>[1]</t>
    </r>
    <r>
      <rPr>
        <b/>
        <sz val="8"/>
        <color indexed="8"/>
        <rFont val="Arial Nova Cond Light"/>
        <family val="2"/>
      </rPr>
      <t>:</t>
    </r>
  </si>
  <si>
    <t>01.01.2025 godz. 06:00</t>
  </si>
  <si>
    <r>
      <t>Szacowane zuzycie 2024 r. na podatawie danych z 202</t>
    </r>
    <r>
      <rPr>
        <sz val="10"/>
        <color indexed="10"/>
        <rFont val="Arial Nova Cond Light"/>
        <family val="2"/>
      </rPr>
      <t>3</t>
    </r>
    <r>
      <rPr>
        <sz val="10"/>
        <color indexed="8"/>
        <rFont val="Arial Nova Cond Light"/>
        <family val="2"/>
      </rPr>
      <t xml:space="preserve">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</si>
</sst>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  <numFmt numFmtId="166" formatCode="_-[$€-2]\ * #,##0.00_-;\-[$€-2]\ * #,##0.00_-;_-[$€-2]\ * &quot;-&quot;??_-;_-@_-"/>
  </numFmts>
  <fonts count="22">
    <font>
      <sz val="11"/>
      <color rgb="FF000000"/>
      <name val="Arial1"/>
      <charset val="238"/>
    </font>
    <font>
      <b/>
      <vertAlign val="superscript"/>
      <sz val="9"/>
      <color indexed="8"/>
      <name val="Arial Narrow"/>
      <family val="2"/>
      <charset val="238"/>
    </font>
    <font>
      <sz val="11"/>
      <name val="Arial Nova Cond Light"/>
      <family val="2"/>
    </font>
    <font>
      <b/>
      <sz val="10"/>
      <name val="Arial Nova Cond Light"/>
      <family val="2"/>
    </font>
    <font>
      <b/>
      <u/>
      <sz val="10"/>
      <name val="Arial Nova Cond Light"/>
      <family val="2"/>
    </font>
    <font>
      <sz val="10"/>
      <name val="Arial Nova Cond Light"/>
      <family val="2"/>
    </font>
    <font>
      <sz val="10"/>
      <color indexed="8"/>
      <name val="Arial Nova Cond Light"/>
      <family val="2"/>
    </font>
    <font>
      <b/>
      <sz val="8"/>
      <color indexed="8"/>
      <name val="Arial Nova Cond Light"/>
      <family val="2"/>
    </font>
    <font>
      <b/>
      <vertAlign val="superscript"/>
      <sz val="8"/>
      <color indexed="8"/>
      <name val="Arial Nova Cond Light"/>
      <family val="2"/>
    </font>
    <font>
      <sz val="10"/>
      <color indexed="10"/>
      <name val="Arial Nova Cond Light"/>
      <family val="2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11"/>
      <color rgb="FF000000"/>
      <name val="Arial Nova Cond Light"/>
      <family val="2"/>
    </font>
    <font>
      <sz val="10"/>
      <color rgb="FF000000"/>
      <name val="Arial Nova Cond Light"/>
      <family val="2"/>
    </font>
    <font>
      <b/>
      <sz val="10"/>
      <color rgb="FF000000"/>
      <name val="Arial Nova Cond Light"/>
      <family val="2"/>
    </font>
    <font>
      <sz val="10"/>
      <color rgb="FFFF0000"/>
      <name val="Arial Nova Cond Light"/>
      <family val="2"/>
    </font>
    <font>
      <b/>
      <sz val="8"/>
      <color rgb="FF000000"/>
      <name val="Arial Nova Cond Light"/>
      <family val="2"/>
    </font>
    <font>
      <sz val="8"/>
      <color rgb="FF000000"/>
      <name val="Arial Nova Cond Light"/>
      <family val="2"/>
    </font>
    <font>
      <b/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969696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D8D8D8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2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49" fontId="13" fillId="0" borderId="2" xfId="0" applyNumberFormat="1" applyFont="1" applyBorder="1" applyAlignment="1">
      <alignment horizontal="left" vertical="center"/>
    </xf>
    <xf numFmtId="44" fontId="14" fillId="2" borderId="1" xfId="5" applyFont="1" applyFill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4" fontId="15" fillId="3" borderId="1" xfId="5" applyFont="1" applyFill="1" applyBorder="1" applyAlignment="1">
      <alignment horizontal="center" wrapText="1"/>
    </xf>
    <xf numFmtId="44" fontId="15" fillId="0" borderId="1" xfId="5" applyFont="1" applyBorder="1" applyAlignment="1">
      <alignment horizontal="center"/>
    </xf>
    <xf numFmtId="44" fontId="15" fillId="0" borderId="0" xfId="5" applyFont="1" applyFill="1" applyBorder="1" applyAlignment="1">
      <alignment horizontal="center"/>
    </xf>
    <xf numFmtId="44" fontId="15" fillId="0" borderId="0" xfId="5" applyFont="1"/>
    <xf numFmtId="0" fontId="14" fillId="4" borderId="1" xfId="0" applyFont="1" applyFill="1" applyBorder="1" applyAlignment="1">
      <alignment wrapText="1"/>
    </xf>
    <xf numFmtId="44" fontId="14" fillId="4" borderId="1" xfId="5" applyFont="1" applyFill="1" applyBorder="1"/>
    <xf numFmtId="0" fontId="14" fillId="4" borderId="3" xfId="5" applyNumberFormat="1" applyFont="1" applyFill="1" applyBorder="1" applyAlignment="1">
      <alignment horizontal="center" wrapText="1"/>
    </xf>
    <xf numFmtId="44" fontId="14" fillId="3" borderId="1" xfId="5" applyFont="1" applyFill="1" applyBorder="1"/>
    <xf numFmtId="44" fontId="15" fillId="0" borderId="0" xfId="5" applyFont="1" applyFill="1" applyBorder="1"/>
    <xf numFmtId="0" fontId="14" fillId="5" borderId="1" xfId="0" applyFont="1" applyFill="1" applyBorder="1" applyAlignment="1">
      <alignment wrapText="1"/>
    </xf>
    <xf numFmtId="0" fontId="14" fillId="6" borderId="1" xfId="5" applyNumberFormat="1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7" borderId="1" xfId="0" applyFont="1" applyFill="1" applyBorder="1"/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5" fillId="8" borderId="1" xfId="0" applyFont="1" applyFill="1" applyBorder="1"/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/>
    <xf numFmtId="44" fontId="15" fillId="0" borderId="1" xfId="5" applyFont="1" applyFill="1" applyBorder="1"/>
    <xf numFmtId="44" fontId="5" fillId="0" borderId="1" xfId="5" applyFont="1" applyFill="1" applyBorder="1"/>
    <xf numFmtId="44" fontId="15" fillId="0" borderId="1" xfId="0" applyNumberFormat="1" applyFont="1" applyBorder="1"/>
    <xf numFmtId="44" fontId="15" fillId="0" borderId="0" xfId="0" applyNumberFormat="1" applyFont="1"/>
    <xf numFmtId="0" fontId="15" fillId="9" borderId="21" xfId="0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 wrapText="1"/>
    </xf>
    <xf numFmtId="0" fontId="15" fillId="10" borderId="0" xfId="0" applyFont="1" applyFill="1"/>
    <xf numFmtId="0" fontId="16" fillId="0" borderId="5" xfId="0" applyFont="1" applyBorder="1"/>
    <xf numFmtId="0" fontId="16" fillId="0" borderId="6" xfId="0" applyFont="1" applyBorder="1"/>
    <xf numFmtId="44" fontId="16" fillId="0" borderId="7" xfId="5" applyFont="1" applyBorder="1"/>
    <xf numFmtId="0" fontId="16" fillId="0" borderId="8" xfId="0" applyFont="1" applyBorder="1"/>
    <xf numFmtId="44" fontId="16" fillId="0" borderId="9" xfId="5" applyFont="1" applyBorder="1"/>
    <xf numFmtId="14" fontId="17" fillId="0" borderId="1" xfId="0" applyNumberFormat="1" applyFont="1" applyBorder="1" applyAlignment="1">
      <alignment horizontal="center"/>
    </xf>
    <xf numFmtId="14" fontId="15" fillId="0" borderId="1" xfId="0" applyNumberFormat="1" applyFont="1" applyBorder="1"/>
    <xf numFmtId="0" fontId="1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4" fontId="16" fillId="0" borderId="10" xfId="5" applyFont="1" applyBorder="1"/>
    <xf numFmtId="44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15" fillId="9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166" fontId="16" fillId="0" borderId="1" xfId="5" applyNumberFormat="1" applyFont="1" applyBorder="1" applyProtection="1"/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11" borderId="1" xfId="0" applyFont="1" applyFill="1" applyBorder="1" applyAlignment="1">
      <alignment horizontal="justify" vertical="center"/>
    </xf>
    <xf numFmtId="0" fontId="15" fillId="11" borderId="1" xfId="0" applyFont="1" applyFill="1" applyBorder="1" applyAlignment="1">
      <alignment horizontal="justify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/>
    <xf numFmtId="0" fontId="19" fillId="0" borderId="1" xfId="0" applyFont="1" applyBorder="1"/>
    <xf numFmtId="49" fontId="19" fillId="0" borderId="1" xfId="0" applyNumberFormat="1" applyFont="1" applyBorder="1"/>
    <xf numFmtId="0" fontId="20" fillId="12" borderId="11" xfId="0" applyFont="1" applyFill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left" vertical="center"/>
    </xf>
    <xf numFmtId="0" fontId="21" fillId="13" borderId="12" xfId="0" applyFont="1" applyFill="1" applyBorder="1" applyAlignment="1">
      <alignment horizontal="center" vertical="center" wrapText="1"/>
    </xf>
    <xf numFmtId="0" fontId="13" fillId="0" borderId="3" xfId="0" applyFont="1" applyBorder="1"/>
    <xf numFmtId="49" fontId="13" fillId="0" borderId="14" xfId="0" applyNumberFormat="1" applyFont="1" applyBorder="1"/>
    <xf numFmtId="0" fontId="19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9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2" fontId="15" fillId="0" borderId="1" xfId="0" applyNumberFormat="1" applyFont="1" applyBorder="1"/>
    <xf numFmtId="44" fontId="2" fillId="0" borderId="0" xfId="5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14" borderId="18" xfId="0" applyFont="1" applyFill="1" applyBorder="1" applyAlignment="1">
      <alignment horizontal="center" vertical="center" wrapText="1"/>
    </xf>
    <xf numFmtId="0" fontId="3" fillId="14" borderId="0" xfId="0" applyFont="1" applyFill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4" fontId="2" fillId="0" borderId="1" xfId="5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</cellXfs>
  <cellStyles count="7">
    <cellStyle name="Heading" xfId="1" xr:uid="{4E86A07B-7AA3-4657-B9D2-25B8BDC09F59}"/>
    <cellStyle name="Heading1" xfId="2" xr:uid="{928ABA52-173B-430C-AD16-1415C27819B8}"/>
    <cellStyle name="Normalny" xfId="0" builtinId="0" customBuiltin="1"/>
    <cellStyle name="Result" xfId="3" xr:uid="{1C8154AD-FB81-4A0C-9321-547707307286}"/>
    <cellStyle name="Result2" xfId="4" xr:uid="{BB94AC59-426C-49B7-BD08-197B4993F9D1}"/>
    <cellStyle name="Walutowy" xfId="5" builtinId="4"/>
    <cellStyle name="Walutowy 2" xfId="6" xr:uid="{32D16F8B-F0D4-44A6-BDD6-69DED98B0C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ysk%20A%202023.03.04/A/Niemodlin/2025/Za&#322;&#261;cznik%20nr%202a%20do%20SWZ%20-%20wykaz%20punkt&#243;w%20poboru%20gazu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kaz ppg"/>
      <sheetName val="Arkusz1"/>
      <sheetName val="Arkusz2"/>
      <sheetName val="Arkusz3"/>
      <sheetName val="Arkusz4"/>
      <sheetName val="Arkusz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8018590365500000054046</v>
          </cell>
          <cell r="O2" t="str">
            <v>W-5.1</v>
          </cell>
        </row>
        <row r="3">
          <cell r="A3" t="str">
            <v>8018590365500003409621</v>
          </cell>
        </row>
        <row r="4">
          <cell r="A4" t="str">
            <v>8018590365500003327406</v>
          </cell>
        </row>
        <row r="6">
          <cell r="A6" t="str">
            <v>8018590365500000054169</v>
          </cell>
        </row>
        <row r="7">
          <cell r="A7" t="str">
            <v>8018590365500000038862</v>
          </cell>
        </row>
        <row r="8">
          <cell r="A8" t="str">
            <v>8018590365500000038541</v>
          </cell>
        </row>
        <row r="9">
          <cell r="A9" t="str">
            <v>8018590365500020258684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72D39-F2CA-4E49-8A20-5BC499C23041}">
  <sheetPr>
    <tabColor rgb="FFFF0000"/>
  </sheetPr>
  <dimension ref="A2:BW32"/>
  <sheetViews>
    <sheetView tabSelected="1" topLeftCell="AL15" zoomScale="70" zoomScaleNormal="70" workbookViewId="0">
      <selection activeCell="AZ21" sqref="AZ21"/>
    </sheetView>
  </sheetViews>
  <sheetFormatPr defaultColWidth="9" defaultRowHeight="13"/>
  <cols>
    <col min="1" max="1" width="3" style="6" customWidth="1"/>
    <col min="2" max="2" width="42.83203125" style="6" customWidth="1"/>
    <col min="3" max="3" width="14.58203125" style="6" customWidth="1"/>
    <col min="4" max="4" width="12.33203125" style="6" customWidth="1"/>
    <col min="5" max="5" width="9.83203125" style="6" customWidth="1"/>
    <col min="6" max="6" width="22.58203125" style="6" customWidth="1"/>
    <col min="7" max="7" width="9.83203125" style="8" customWidth="1"/>
    <col min="8" max="9" width="9.83203125" style="6" customWidth="1"/>
    <col min="10" max="10" width="23.5" style="6" customWidth="1"/>
    <col min="11" max="13" width="9" style="6"/>
    <col min="14" max="14" width="12.25" style="6" customWidth="1"/>
    <col min="15" max="15" width="5.25" style="8" customWidth="1"/>
    <col min="16" max="16" width="4.58203125" style="6" customWidth="1"/>
    <col min="17" max="17" width="21.33203125" style="6" customWidth="1"/>
    <col min="18" max="18" width="5.75" style="6" customWidth="1"/>
    <col min="19" max="20" width="7.83203125" style="6" customWidth="1"/>
    <col min="21" max="21" width="15.75" style="6" customWidth="1"/>
    <col min="22" max="23" width="11" style="6" customWidth="1"/>
    <col min="24" max="24" width="54.4140625" style="6" customWidth="1"/>
    <col min="25" max="25" width="6" style="6" customWidth="1"/>
    <col min="26" max="27" width="9" style="6"/>
    <col min="28" max="28" width="12.58203125" style="6" customWidth="1"/>
    <col min="29" max="29" width="5.33203125" style="8" customWidth="1"/>
    <col min="30" max="30" width="5.75" style="6" customWidth="1"/>
    <col min="31" max="31" width="23.75" style="6" customWidth="1"/>
    <col min="32" max="32" width="14.08203125" style="6" customWidth="1"/>
    <col min="33" max="41" width="9" style="6"/>
    <col min="42" max="42" width="11" style="6" customWidth="1"/>
    <col min="43" max="46" width="9" style="6"/>
    <col min="47" max="47" width="7.58203125" style="6" customWidth="1"/>
    <col min="48" max="48" width="9.25" style="6" customWidth="1"/>
    <col min="49" max="49" width="9" style="8"/>
    <col min="50" max="51" width="9" style="6"/>
    <col min="52" max="52" width="12.33203125" style="6" customWidth="1"/>
    <col min="53" max="53" width="12.5" style="6" customWidth="1"/>
    <col min="54" max="55" width="9" style="6"/>
    <col min="56" max="56" width="12.08203125" style="6" customWidth="1"/>
    <col min="57" max="57" width="11.75" style="6" customWidth="1"/>
    <col min="58" max="58" width="12.25" style="6" customWidth="1"/>
    <col min="59" max="59" width="12.5" style="6" customWidth="1"/>
    <col min="60" max="64" width="11" style="6" customWidth="1"/>
    <col min="65" max="65" width="11" style="8" customWidth="1"/>
    <col min="66" max="71" width="11" style="6" customWidth="1"/>
    <col min="72" max="72" width="10.75" style="6" customWidth="1"/>
    <col min="73" max="73" width="11.08203125" style="6" customWidth="1"/>
    <col min="74" max="74" width="11.33203125" style="6" customWidth="1"/>
    <col min="75" max="75" width="12" style="6" customWidth="1"/>
    <col min="76" max="16384" width="9" style="6"/>
  </cols>
  <sheetData>
    <row r="2" spans="1:75">
      <c r="B2" s="7" t="s">
        <v>48</v>
      </c>
      <c r="C2" s="7" t="s">
        <v>49</v>
      </c>
      <c r="D2" s="7" t="s">
        <v>50</v>
      </c>
      <c r="G2" s="6"/>
    </row>
    <row r="3" spans="1:75" ht="26">
      <c r="B3" s="90" t="s">
        <v>97</v>
      </c>
      <c r="C3" s="56"/>
      <c r="D3" s="9" t="s">
        <v>68</v>
      </c>
      <c r="E3" s="10" t="s">
        <v>70</v>
      </c>
      <c r="F3" s="10" t="s">
        <v>134</v>
      </c>
      <c r="G3" s="10" t="s">
        <v>126</v>
      </c>
      <c r="H3" s="10" t="s">
        <v>71</v>
      </c>
      <c r="AW3" s="6"/>
      <c r="BI3" s="12"/>
      <c r="BK3" s="12"/>
    </row>
    <row r="4" spans="1:75" ht="41.5" customHeight="1">
      <c r="B4" s="13" t="s">
        <v>85</v>
      </c>
      <c r="C4" s="14"/>
      <c r="D4" s="15" t="s">
        <v>87</v>
      </c>
      <c r="E4" s="16"/>
      <c r="F4" s="16"/>
      <c r="G4" s="16"/>
      <c r="H4" s="16"/>
      <c r="I4" s="11"/>
      <c r="J4" s="11"/>
      <c r="K4" s="11"/>
      <c r="L4" s="11"/>
      <c r="M4" s="11"/>
      <c r="N4" s="11"/>
      <c r="AW4" s="6"/>
      <c r="BI4" s="12"/>
      <c r="BK4" s="12"/>
    </row>
    <row r="5" spans="1:75" ht="40.5" customHeight="1">
      <c r="B5" s="18" t="s">
        <v>86</v>
      </c>
      <c r="C5" s="5"/>
      <c r="D5" s="19" t="s">
        <v>88</v>
      </c>
      <c r="E5" s="16"/>
      <c r="F5" s="16"/>
      <c r="G5" s="16"/>
      <c r="H5" s="16"/>
      <c r="I5" s="17"/>
      <c r="AW5" s="6"/>
      <c r="BI5" s="12"/>
      <c r="BK5" s="12"/>
    </row>
    <row r="6" spans="1:75" ht="40.5" customHeight="1">
      <c r="B6" s="20" t="s">
        <v>141</v>
      </c>
      <c r="C6" s="5"/>
      <c r="D6" s="97"/>
      <c r="E6" s="97"/>
      <c r="F6" s="17"/>
      <c r="G6" s="17"/>
      <c r="H6" s="17"/>
      <c r="I6" s="17"/>
      <c r="AW6" s="6"/>
      <c r="BI6" s="12"/>
      <c r="BK6" s="12"/>
    </row>
    <row r="7" spans="1:75" ht="40.5" customHeight="1" thickBot="1">
      <c r="B7" s="20" t="s">
        <v>142</v>
      </c>
      <c r="C7" s="5"/>
      <c r="D7" s="107" t="s">
        <v>89</v>
      </c>
      <c r="E7" s="107"/>
      <c r="F7" s="17"/>
      <c r="G7" s="17"/>
      <c r="H7" s="17"/>
      <c r="I7" s="17"/>
      <c r="AW7" s="6"/>
      <c r="BI7" s="12"/>
      <c r="BK7" s="12"/>
    </row>
    <row r="8" spans="1:75">
      <c r="B8" s="51" t="s">
        <v>51</v>
      </c>
      <c r="C8" s="60">
        <f>BU26</f>
        <v>135250.65891</v>
      </c>
      <c r="D8" s="98">
        <v>4.6371000000000002</v>
      </c>
      <c r="E8" s="99"/>
      <c r="G8" s="6"/>
    </row>
    <row r="9" spans="1:75">
      <c r="B9" s="66" t="s">
        <v>51</v>
      </c>
      <c r="C9" s="67">
        <f>C8/D8</f>
        <v>29167.078326971598</v>
      </c>
      <c r="D9" s="68"/>
      <c r="E9" s="68"/>
      <c r="G9" s="6"/>
    </row>
    <row r="10" spans="1:75">
      <c r="B10" s="52" t="s">
        <v>31</v>
      </c>
      <c r="C10" s="53">
        <f>BV26</f>
        <v>31107.651549300001</v>
      </c>
      <c r="G10" s="6"/>
    </row>
    <row r="11" spans="1:75" ht="13.5" thickBot="1">
      <c r="B11" s="54" t="s">
        <v>52</v>
      </c>
      <c r="C11" s="55">
        <f>BW26</f>
        <v>166358.3104593</v>
      </c>
      <c r="G11" s="6"/>
    </row>
    <row r="12" spans="1:75" ht="78" customHeight="1">
      <c r="B12" s="103" t="s">
        <v>90</v>
      </c>
      <c r="C12" s="104"/>
      <c r="D12" s="104"/>
      <c r="E12" s="104"/>
      <c r="F12" s="104"/>
      <c r="G12" s="104"/>
      <c r="H12" s="104"/>
      <c r="I12" s="104"/>
    </row>
    <row r="14" spans="1:75">
      <c r="A14" s="21"/>
      <c r="B14" s="106" t="s">
        <v>0</v>
      </c>
      <c r="C14" s="106"/>
      <c r="D14" s="106"/>
      <c r="E14" s="106"/>
      <c r="F14" s="106"/>
      <c r="G14" s="106"/>
      <c r="H14" s="106"/>
      <c r="I14" s="106"/>
      <c r="J14" s="105" t="s">
        <v>42</v>
      </c>
      <c r="K14" s="105"/>
      <c r="L14" s="105"/>
      <c r="M14" s="105"/>
      <c r="N14" s="105"/>
      <c r="O14" s="105"/>
      <c r="P14" s="105"/>
      <c r="Q14" s="106" t="s">
        <v>45</v>
      </c>
      <c r="R14" s="106"/>
      <c r="S14" s="106"/>
      <c r="T14" s="106"/>
      <c r="U14" s="106"/>
      <c r="V14" s="106"/>
      <c r="W14" s="106"/>
      <c r="X14" s="105" t="s">
        <v>46</v>
      </c>
      <c r="Y14" s="105"/>
      <c r="Z14" s="105"/>
      <c r="AA14" s="105"/>
      <c r="AB14" s="105"/>
      <c r="AC14" s="105"/>
      <c r="AD14" s="105"/>
      <c r="AE14" s="105"/>
      <c r="AF14" s="105"/>
      <c r="AG14" s="105" t="s">
        <v>165</v>
      </c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0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2"/>
    </row>
    <row r="15" spans="1:75" ht="130">
      <c r="A15" s="21" t="s">
        <v>28</v>
      </c>
      <c r="B15" s="21" t="s">
        <v>0</v>
      </c>
      <c r="C15" s="21" t="s">
        <v>1</v>
      </c>
      <c r="D15" s="21" t="s">
        <v>2</v>
      </c>
      <c r="E15" s="21" t="s">
        <v>3</v>
      </c>
      <c r="F15" s="21" t="s">
        <v>4</v>
      </c>
      <c r="G15" s="22" t="s">
        <v>5</v>
      </c>
      <c r="H15" s="23" t="s">
        <v>6</v>
      </c>
      <c r="I15" s="23" t="s">
        <v>25</v>
      </c>
      <c r="J15" s="24" t="s">
        <v>41</v>
      </c>
      <c r="K15" s="24" t="s">
        <v>1</v>
      </c>
      <c r="L15" s="24" t="s">
        <v>2</v>
      </c>
      <c r="M15" s="24" t="s">
        <v>3</v>
      </c>
      <c r="N15" s="24" t="s">
        <v>4</v>
      </c>
      <c r="O15" s="25" t="s">
        <v>5</v>
      </c>
      <c r="P15" s="26" t="s">
        <v>6</v>
      </c>
      <c r="Q15" s="27" t="s">
        <v>22</v>
      </c>
      <c r="R15" s="28" t="s">
        <v>23</v>
      </c>
      <c r="S15" s="28" t="s">
        <v>40</v>
      </c>
      <c r="T15" s="28" t="s">
        <v>43</v>
      </c>
      <c r="U15" s="27" t="s">
        <v>24</v>
      </c>
      <c r="V15" s="27" t="s">
        <v>34</v>
      </c>
      <c r="W15" s="27" t="s">
        <v>35</v>
      </c>
      <c r="X15" s="29" t="s">
        <v>7</v>
      </c>
      <c r="Y15" s="29" t="s">
        <v>1</v>
      </c>
      <c r="Z15" s="29" t="s">
        <v>2</v>
      </c>
      <c r="AA15" s="29" t="s">
        <v>3</v>
      </c>
      <c r="AB15" s="29" t="s">
        <v>4</v>
      </c>
      <c r="AC15" s="30" t="s">
        <v>5</v>
      </c>
      <c r="AD15" s="31" t="s">
        <v>6</v>
      </c>
      <c r="AE15" s="29" t="s">
        <v>26</v>
      </c>
      <c r="AF15" s="29" t="s">
        <v>36</v>
      </c>
      <c r="AG15" s="32" t="s">
        <v>10</v>
      </c>
      <c r="AH15" s="32" t="s">
        <v>11</v>
      </c>
      <c r="AI15" s="32" t="s">
        <v>21</v>
      </c>
      <c r="AJ15" s="32" t="s">
        <v>12</v>
      </c>
      <c r="AK15" s="32" t="s">
        <v>13</v>
      </c>
      <c r="AL15" s="32" t="s">
        <v>14</v>
      </c>
      <c r="AM15" s="32" t="s">
        <v>15</v>
      </c>
      <c r="AN15" s="32" t="s">
        <v>16</v>
      </c>
      <c r="AO15" s="32" t="s">
        <v>17</v>
      </c>
      <c r="AP15" s="32" t="s">
        <v>18</v>
      </c>
      <c r="AQ15" s="32" t="s">
        <v>19</v>
      </c>
      <c r="AR15" s="32" t="s">
        <v>20</v>
      </c>
      <c r="AS15" s="32" t="s">
        <v>37</v>
      </c>
      <c r="AT15" s="32" t="s">
        <v>60</v>
      </c>
      <c r="AU15" s="31" t="s">
        <v>8</v>
      </c>
      <c r="AV15" s="31" t="s">
        <v>140</v>
      </c>
      <c r="AW15" s="33" t="s">
        <v>9</v>
      </c>
      <c r="AX15" s="34" t="s">
        <v>38</v>
      </c>
      <c r="AY15" s="34" t="s">
        <v>47</v>
      </c>
      <c r="AZ15" s="34" t="s">
        <v>53</v>
      </c>
      <c r="BA15" s="34" t="s">
        <v>54</v>
      </c>
      <c r="BB15" s="35" t="s">
        <v>55</v>
      </c>
      <c r="BC15" s="35" t="s">
        <v>56</v>
      </c>
      <c r="BD15" s="34" t="s">
        <v>57</v>
      </c>
      <c r="BE15" s="34" t="s">
        <v>58</v>
      </c>
      <c r="BF15" s="36" t="s">
        <v>65</v>
      </c>
      <c r="BG15" s="36" t="s">
        <v>66</v>
      </c>
      <c r="BH15" s="36" t="s">
        <v>67</v>
      </c>
      <c r="BI15" s="34" t="s">
        <v>62</v>
      </c>
      <c r="BJ15" s="36" t="s">
        <v>63</v>
      </c>
      <c r="BK15" s="34" t="s">
        <v>61</v>
      </c>
      <c r="BL15" s="36" t="s">
        <v>64</v>
      </c>
      <c r="BM15" s="34" t="s">
        <v>94</v>
      </c>
      <c r="BN15" s="37" t="s">
        <v>72</v>
      </c>
      <c r="BO15" s="34" t="s">
        <v>93</v>
      </c>
      <c r="BP15" s="37" t="s">
        <v>73</v>
      </c>
      <c r="BQ15" s="34" t="s">
        <v>92</v>
      </c>
      <c r="BR15" s="37" t="s">
        <v>74</v>
      </c>
      <c r="BS15" s="34" t="s">
        <v>91</v>
      </c>
      <c r="BT15" s="38" t="s">
        <v>75</v>
      </c>
      <c r="BU15" s="34" t="s">
        <v>29</v>
      </c>
      <c r="BV15" s="39" t="s">
        <v>76</v>
      </c>
      <c r="BW15" s="40" t="s">
        <v>30</v>
      </c>
    </row>
    <row r="16" spans="1:75" ht="13.5" customHeight="1">
      <c r="A16" s="21">
        <v>1</v>
      </c>
      <c r="B16" s="21" t="s">
        <v>95</v>
      </c>
      <c r="C16" s="21" t="s">
        <v>96</v>
      </c>
      <c r="D16" s="21" t="s">
        <v>97</v>
      </c>
      <c r="E16" s="21" t="s">
        <v>97</v>
      </c>
      <c r="F16" s="23" t="s">
        <v>98</v>
      </c>
      <c r="G16" s="42" t="s">
        <v>99</v>
      </c>
      <c r="H16" s="21">
        <v>0</v>
      </c>
      <c r="I16" s="41" t="s">
        <v>100</v>
      </c>
      <c r="J16" s="23" t="s">
        <v>95</v>
      </c>
      <c r="K16" s="41" t="s">
        <v>96</v>
      </c>
      <c r="L16" s="21" t="s">
        <v>97</v>
      </c>
      <c r="M16" s="21" t="s">
        <v>97</v>
      </c>
      <c r="N16" s="21" t="s">
        <v>98</v>
      </c>
      <c r="O16" s="42" t="s">
        <v>99</v>
      </c>
      <c r="P16" s="21"/>
      <c r="Q16" s="21" t="s">
        <v>78</v>
      </c>
      <c r="R16" s="21" t="s">
        <v>69</v>
      </c>
      <c r="S16" s="21" t="s">
        <v>27</v>
      </c>
      <c r="T16" s="21" t="s">
        <v>59</v>
      </c>
      <c r="U16" s="57">
        <v>45658</v>
      </c>
      <c r="V16" s="21" t="s">
        <v>39</v>
      </c>
      <c r="W16" s="21" t="s">
        <v>44</v>
      </c>
      <c r="X16" s="23" t="s">
        <v>95</v>
      </c>
      <c r="Y16" s="21" t="s">
        <v>96</v>
      </c>
      <c r="Z16" s="21" t="s">
        <v>97</v>
      </c>
      <c r="AA16" s="21" t="s">
        <v>97</v>
      </c>
      <c r="AB16" s="21" t="s">
        <v>98</v>
      </c>
      <c r="AC16" s="41" t="s">
        <v>99</v>
      </c>
      <c r="AD16" s="21">
        <v>0</v>
      </c>
      <c r="AE16" s="41" t="s">
        <v>116</v>
      </c>
      <c r="AF16" s="41"/>
      <c r="AG16" s="58">
        <v>0</v>
      </c>
      <c r="AH16" s="58">
        <v>1457</v>
      </c>
      <c r="AI16" s="58">
        <v>31922</v>
      </c>
      <c r="AJ16" s="58">
        <v>16684</v>
      </c>
      <c r="AK16" s="58">
        <v>1774</v>
      </c>
      <c r="AL16" s="58">
        <v>0</v>
      </c>
      <c r="AM16" s="58">
        <v>0</v>
      </c>
      <c r="AN16" s="58">
        <v>0</v>
      </c>
      <c r="AO16" s="58">
        <v>0</v>
      </c>
      <c r="AP16" s="58">
        <v>10489</v>
      </c>
      <c r="AQ16" s="58">
        <v>40594</v>
      </c>
      <c r="AR16" s="58">
        <v>46532</v>
      </c>
      <c r="AS16" s="21">
        <f>SUM(AG16:AR16)</f>
        <v>149452</v>
      </c>
      <c r="AT16" s="21">
        <f>AS16</f>
        <v>149452</v>
      </c>
      <c r="AU16" s="7" t="s">
        <v>71</v>
      </c>
      <c r="AV16" s="42" t="s">
        <v>117</v>
      </c>
      <c r="AW16" s="59" t="s">
        <v>118</v>
      </c>
      <c r="AX16" s="21">
        <v>8760</v>
      </c>
      <c r="AY16" s="21">
        <v>12</v>
      </c>
      <c r="AZ16" s="96">
        <v>100</v>
      </c>
      <c r="BA16" s="96">
        <v>0</v>
      </c>
      <c r="BB16" s="21">
        <f>AZ16*AT16/100</f>
        <v>149452</v>
      </c>
      <c r="BC16" s="21">
        <f>AT16*BA16/100</f>
        <v>0</v>
      </c>
      <c r="BD16" s="43">
        <f>C$4/1000</f>
        <v>0</v>
      </c>
      <c r="BE16" s="62">
        <f>C$6/1000</f>
        <v>0</v>
      </c>
      <c r="BF16" s="44">
        <f>BD16*BB16</f>
        <v>0</v>
      </c>
      <c r="BG16" s="44">
        <f>BE16*BC16</f>
        <v>0</v>
      </c>
      <c r="BH16" s="45">
        <f>SUM(BF16:BG16)</f>
        <v>0</v>
      </c>
      <c r="BI16" s="61">
        <f>H4</f>
        <v>0</v>
      </c>
      <c r="BJ16" s="44">
        <f>BI16*AY16*AZ16/100</f>
        <v>0</v>
      </c>
      <c r="BK16" s="10">
        <f>H5</f>
        <v>0</v>
      </c>
      <c r="BL16" s="44">
        <f>BK16*AY16*BA16/100</f>
        <v>0</v>
      </c>
      <c r="BM16" s="7">
        <f>Ceny!B6</f>
        <v>7.9299999999999995E-3</v>
      </c>
      <c r="BN16" s="44">
        <f>BM16*AW16*AX16*AZ16/100</f>
        <v>15977.364</v>
      </c>
      <c r="BO16" s="7">
        <f>Ceny!D6</f>
        <v>7.9299999999999995E-3</v>
      </c>
      <c r="BP16" s="44">
        <f>BO16*AW16*AX16*BA16/100</f>
        <v>0</v>
      </c>
      <c r="BQ16" s="7">
        <f>Ceny!C6</f>
        <v>2.215E-2</v>
      </c>
      <c r="BR16" s="44">
        <f>BQ16*AT16*AZ16/100</f>
        <v>3310.3618000000001</v>
      </c>
      <c r="BS16" s="7">
        <f>Ceny!E6</f>
        <v>2.215E-2</v>
      </c>
      <c r="BT16" s="44">
        <f>BS16*AT16*BA16/100</f>
        <v>0</v>
      </c>
      <c r="BU16" s="46">
        <f>BH16+BJ16+BL16+BN16+BR16+BT16+BP16</f>
        <v>19287.7258</v>
      </c>
      <c r="BV16" s="46">
        <f>BU16*0.23</f>
        <v>4436.1769340000001</v>
      </c>
      <c r="BW16" s="46">
        <f>BV16+BU16</f>
        <v>23723.902733999999</v>
      </c>
    </row>
    <row r="17" spans="1:75" ht="13.5" customHeight="1">
      <c r="A17" s="21">
        <f>A16+1</f>
        <v>2</v>
      </c>
      <c r="B17" s="21" t="s">
        <v>95</v>
      </c>
      <c r="C17" s="21" t="s">
        <v>96</v>
      </c>
      <c r="D17" s="21" t="s">
        <v>97</v>
      </c>
      <c r="E17" s="21" t="s">
        <v>97</v>
      </c>
      <c r="F17" s="23" t="s">
        <v>98</v>
      </c>
      <c r="G17" s="42" t="s">
        <v>99</v>
      </c>
      <c r="H17" s="21">
        <v>0</v>
      </c>
      <c r="I17" s="41" t="s">
        <v>100</v>
      </c>
      <c r="J17" s="21" t="s">
        <v>101</v>
      </c>
      <c r="K17" s="41" t="s">
        <v>96</v>
      </c>
      <c r="L17" s="21" t="s">
        <v>97</v>
      </c>
      <c r="M17" s="21" t="s">
        <v>97</v>
      </c>
      <c r="N17" s="21" t="s">
        <v>102</v>
      </c>
      <c r="O17" s="42" t="s">
        <v>103</v>
      </c>
      <c r="P17" s="21"/>
      <c r="Q17" s="21" t="s">
        <v>78</v>
      </c>
      <c r="R17" s="21" t="s">
        <v>69</v>
      </c>
      <c r="S17" s="21" t="s">
        <v>27</v>
      </c>
      <c r="T17" s="21" t="s">
        <v>59</v>
      </c>
      <c r="U17" s="57">
        <v>45658</v>
      </c>
      <c r="V17" s="21" t="s">
        <v>39</v>
      </c>
      <c r="W17" s="21" t="s">
        <v>44</v>
      </c>
      <c r="X17" s="23" t="s">
        <v>101</v>
      </c>
      <c r="Y17" s="21" t="s">
        <v>96</v>
      </c>
      <c r="Z17" s="21" t="s">
        <v>97</v>
      </c>
      <c r="AA17" s="21" t="s">
        <v>97</v>
      </c>
      <c r="AB17" s="21" t="s">
        <v>98</v>
      </c>
      <c r="AC17" s="41" t="s">
        <v>119</v>
      </c>
      <c r="AD17" s="21">
        <v>0</v>
      </c>
      <c r="AE17" s="41" t="s">
        <v>120</v>
      </c>
      <c r="AF17" s="41"/>
      <c r="AG17" s="58">
        <v>17432</v>
      </c>
      <c r="AH17" s="58">
        <v>16055</v>
      </c>
      <c r="AI17" s="58">
        <v>11778</v>
      </c>
      <c r="AJ17" s="58">
        <v>6057</v>
      </c>
      <c r="AK17" s="58">
        <v>0</v>
      </c>
      <c r="AL17" s="58">
        <v>0</v>
      </c>
      <c r="AM17" s="58">
        <v>0</v>
      </c>
      <c r="AN17" s="58">
        <v>0</v>
      </c>
      <c r="AO17" s="58">
        <v>0</v>
      </c>
      <c r="AP17" s="58">
        <v>4097</v>
      </c>
      <c r="AQ17" s="58">
        <v>11633</v>
      </c>
      <c r="AR17" s="58">
        <v>15649</v>
      </c>
      <c r="AS17" s="21">
        <f t="shared" ref="AS17:AS25" si="0">SUM(AG17:AR17)</f>
        <v>82701</v>
      </c>
      <c r="AT17" s="21">
        <f t="shared" ref="AT17:AT25" si="1">AS17</f>
        <v>82701</v>
      </c>
      <c r="AU17" s="7" t="str">
        <f>AU$16</f>
        <v>W-5.1</v>
      </c>
      <c r="AV17" s="42" t="s">
        <v>117</v>
      </c>
      <c r="AW17" s="59" t="s">
        <v>121</v>
      </c>
      <c r="AX17" s="21">
        <v>8760</v>
      </c>
      <c r="AY17" s="21">
        <v>12</v>
      </c>
      <c r="AZ17" s="96">
        <v>50</v>
      </c>
      <c r="BA17" s="96">
        <v>50</v>
      </c>
      <c r="BB17" s="21">
        <f t="shared" ref="BB17:BB25" si="2">AZ17*AT17/100</f>
        <v>41350.5</v>
      </c>
      <c r="BC17" s="21">
        <f t="shared" ref="BC17:BC25" si="3">AT17*BA17/100</f>
        <v>41350.5</v>
      </c>
      <c r="BD17" s="43">
        <f t="shared" ref="BD17:BD25" si="4">C$4/1000</f>
        <v>0</v>
      </c>
      <c r="BE17" s="62">
        <f t="shared" ref="BE17:BE20" si="5">C$6/1000</f>
        <v>0</v>
      </c>
      <c r="BF17" s="44">
        <f t="shared" ref="BF17:BF25" si="6">BD17*BB17</f>
        <v>0</v>
      </c>
      <c r="BG17" s="44">
        <f t="shared" ref="BG17:BG25" si="7">BE17*BC17</f>
        <v>0</v>
      </c>
      <c r="BH17" s="45">
        <f t="shared" ref="BH17:BH25" si="8">SUM(BF17:BG17)</f>
        <v>0</v>
      </c>
      <c r="BI17" s="61">
        <f>BI$16</f>
        <v>0</v>
      </c>
      <c r="BJ17" s="44">
        <f t="shared" ref="BJ17:BJ25" si="9">BI17*AY17*AZ17/100</f>
        <v>0</v>
      </c>
      <c r="BK17" s="10">
        <f>BK$16</f>
        <v>0</v>
      </c>
      <c r="BL17" s="44">
        <f t="shared" ref="BL17:BL25" si="10">BK17*AY17*BA17/100</f>
        <v>0</v>
      </c>
      <c r="BM17" s="7">
        <f>BM$16</f>
        <v>7.9299999999999995E-3</v>
      </c>
      <c r="BN17" s="44">
        <f>BM17*AW17*AX17*AZ17/100</f>
        <v>3855.4073999999991</v>
      </c>
      <c r="BO17" s="7">
        <f>BO$16</f>
        <v>7.9299999999999995E-3</v>
      </c>
      <c r="BP17" s="44">
        <f>BO17*AW17*AX17*BA17/100</f>
        <v>3855.4073999999991</v>
      </c>
      <c r="BQ17" s="7">
        <f>BQ$16</f>
        <v>2.215E-2</v>
      </c>
      <c r="BR17" s="44">
        <f t="shared" ref="BR17:BR25" si="11">BQ17*AT17*AZ17/100</f>
        <v>915.91357500000004</v>
      </c>
      <c r="BS17" s="7">
        <f>BS$16</f>
        <v>2.215E-2</v>
      </c>
      <c r="BT17" s="44">
        <f t="shared" ref="BT17:BT25" si="12">BS17*AT17*BA17/100</f>
        <v>915.91357500000004</v>
      </c>
      <c r="BU17" s="46">
        <f t="shared" ref="BU17:BU25" si="13">BH17+BJ17+BL17+BN17+BR17+BT17+BP17</f>
        <v>9542.6419499999975</v>
      </c>
      <c r="BV17" s="46">
        <f t="shared" ref="BV17:BV26" si="14">BU17*0.23</f>
        <v>2194.8076484999997</v>
      </c>
      <c r="BW17" s="46">
        <f t="shared" ref="BW17:BW26" si="15">BV17+BU17</f>
        <v>11737.449598499998</v>
      </c>
    </row>
    <row r="18" spans="1:75" ht="13.5" customHeight="1">
      <c r="A18" s="21">
        <f t="shared" ref="A18:A25" si="16">A17+1</f>
        <v>3</v>
      </c>
      <c r="B18" s="21" t="s">
        <v>95</v>
      </c>
      <c r="C18" s="21" t="s">
        <v>96</v>
      </c>
      <c r="D18" s="21" t="s">
        <v>97</v>
      </c>
      <c r="E18" s="21" t="s">
        <v>97</v>
      </c>
      <c r="F18" s="23" t="s">
        <v>98</v>
      </c>
      <c r="G18" s="42" t="s">
        <v>99</v>
      </c>
      <c r="H18" s="21">
        <v>0</v>
      </c>
      <c r="I18" s="41" t="s">
        <v>100</v>
      </c>
      <c r="J18" s="23" t="s">
        <v>104</v>
      </c>
      <c r="K18" s="41" t="s">
        <v>96</v>
      </c>
      <c r="L18" s="21" t="s">
        <v>97</v>
      </c>
      <c r="M18" s="21" t="s">
        <v>97</v>
      </c>
      <c r="N18" s="21" t="s">
        <v>105</v>
      </c>
      <c r="O18" s="42">
        <v>5</v>
      </c>
      <c r="P18" s="21"/>
      <c r="Q18" s="21" t="s">
        <v>78</v>
      </c>
      <c r="R18" s="21" t="s">
        <v>69</v>
      </c>
      <c r="S18" s="21" t="s">
        <v>27</v>
      </c>
      <c r="T18" s="21" t="s">
        <v>59</v>
      </c>
      <c r="U18" s="57">
        <v>45658</v>
      </c>
      <c r="V18" s="21" t="s">
        <v>39</v>
      </c>
      <c r="W18" s="21" t="s">
        <v>44</v>
      </c>
      <c r="X18" s="91" t="s">
        <v>104</v>
      </c>
      <c r="Y18" s="21" t="s">
        <v>96</v>
      </c>
      <c r="Z18" s="21" t="s">
        <v>97</v>
      </c>
      <c r="AA18" s="21" t="s">
        <v>97</v>
      </c>
      <c r="AB18" s="21" t="s">
        <v>105</v>
      </c>
      <c r="AC18" s="41" t="s">
        <v>122</v>
      </c>
      <c r="AD18" s="21">
        <v>0</v>
      </c>
      <c r="AE18" s="41" t="s">
        <v>123</v>
      </c>
      <c r="AF18" s="21"/>
      <c r="AG18" s="92">
        <v>18429</v>
      </c>
      <c r="AH18" s="92">
        <v>22487</v>
      </c>
      <c r="AI18" s="92">
        <v>18013</v>
      </c>
      <c r="AJ18" s="92">
        <v>14174</v>
      </c>
      <c r="AK18" s="92">
        <v>4724</v>
      </c>
      <c r="AL18" s="92">
        <v>1779</v>
      </c>
      <c r="AM18" s="92">
        <v>0</v>
      </c>
      <c r="AN18" s="92">
        <v>0</v>
      </c>
      <c r="AO18" s="92">
        <v>4569</v>
      </c>
      <c r="AP18" s="92">
        <v>8216</v>
      </c>
      <c r="AQ18" s="92">
        <v>18954</v>
      </c>
      <c r="AR18" s="92">
        <v>16122</v>
      </c>
      <c r="AS18" s="93">
        <v>133909</v>
      </c>
      <c r="AT18" s="93">
        <v>133909</v>
      </c>
      <c r="AU18" s="7" t="str">
        <f>AU$16</f>
        <v>W-5.1</v>
      </c>
      <c r="AV18" s="7" t="s">
        <v>117</v>
      </c>
      <c r="AW18" s="59" t="s">
        <v>124</v>
      </c>
      <c r="AX18" s="21">
        <v>8760</v>
      </c>
      <c r="AY18" s="21">
        <v>12</v>
      </c>
      <c r="AZ18" s="96">
        <v>0</v>
      </c>
      <c r="BA18" s="96">
        <v>100</v>
      </c>
      <c r="BB18" s="21">
        <f t="shared" si="2"/>
        <v>0</v>
      </c>
      <c r="BC18" s="21">
        <f t="shared" si="3"/>
        <v>133909</v>
      </c>
      <c r="BD18" s="43">
        <f t="shared" si="4"/>
        <v>0</v>
      </c>
      <c r="BE18" s="62">
        <f t="shared" si="5"/>
        <v>0</v>
      </c>
      <c r="BF18" s="44">
        <f t="shared" si="6"/>
        <v>0</v>
      </c>
      <c r="BG18" s="44">
        <f t="shared" si="7"/>
        <v>0</v>
      </c>
      <c r="BH18" s="45">
        <f t="shared" si="8"/>
        <v>0</v>
      </c>
      <c r="BI18" s="61">
        <f>BI$16</f>
        <v>0</v>
      </c>
      <c r="BJ18" s="44">
        <f t="shared" si="9"/>
        <v>0</v>
      </c>
      <c r="BK18" s="10">
        <f>BK$16</f>
        <v>0</v>
      </c>
      <c r="BL18" s="44">
        <f t="shared" si="10"/>
        <v>0</v>
      </c>
      <c r="BM18" s="7">
        <f>BM$16</f>
        <v>7.9299999999999995E-3</v>
      </c>
      <c r="BN18" s="44">
        <f>BM18*AW18*AX18*AZ18/100</f>
        <v>0</v>
      </c>
      <c r="BO18" s="7">
        <f>BO$16</f>
        <v>7.9299999999999995E-3</v>
      </c>
      <c r="BP18" s="44">
        <f>BO18*AW18*AX18*BA18/100</f>
        <v>8336.0159999999996</v>
      </c>
      <c r="BQ18" s="7">
        <f>BQ$16</f>
        <v>2.215E-2</v>
      </c>
      <c r="BR18" s="44">
        <f t="shared" si="11"/>
        <v>0</v>
      </c>
      <c r="BS18" s="7">
        <f>BS$16</f>
        <v>2.215E-2</v>
      </c>
      <c r="BT18" s="44">
        <f t="shared" si="12"/>
        <v>2966.0843500000001</v>
      </c>
      <c r="BU18" s="46">
        <f t="shared" si="13"/>
        <v>11302.100350000001</v>
      </c>
      <c r="BV18" s="46">
        <f t="shared" si="14"/>
        <v>2599.4830805000001</v>
      </c>
      <c r="BW18" s="46">
        <f t="shared" si="15"/>
        <v>13901.583430500001</v>
      </c>
    </row>
    <row r="19" spans="1:75" ht="13.5" customHeight="1">
      <c r="A19" s="21">
        <f t="shared" si="16"/>
        <v>4</v>
      </c>
      <c r="B19" s="21" t="s">
        <v>95</v>
      </c>
      <c r="C19" s="21" t="s">
        <v>96</v>
      </c>
      <c r="D19" s="21" t="s">
        <v>97</v>
      </c>
      <c r="E19" s="21" t="s">
        <v>97</v>
      </c>
      <c r="F19" s="23" t="s">
        <v>98</v>
      </c>
      <c r="G19" s="42">
        <v>37</v>
      </c>
      <c r="H19" s="21">
        <v>0</v>
      </c>
      <c r="I19" s="41" t="s">
        <v>100</v>
      </c>
      <c r="J19" s="23" t="s">
        <v>106</v>
      </c>
      <c r="K19" s="41" t="s">
        <v>96</v>
      </c>
      <c r="L19" s="21" t="s">
        <v>97</v>
      </c>
      <c r="M19" s="21" t="s">
        <v>97</v>
      </c>
      <c r="N19" s="21" t="s">
        <v>107</v>
      </c>
      <c r="O19" s="42">
        <v>31</v>
      </c>
      <c r="P19" s="21"/>
      <c r="Q19" s="21" t="s">
        <v>78</v>
      </c>
      <c r="R19" s="21" t="s">
        <v>69</v>
      </c>
      <c r="S19" s="21" t="s">
        <v>27</v>
      </c>
      <c r="T19" s="21" t="s">
        <v>59</v>
      </c>
      <c r="U19" s="57">
        <v>45658</v>
      </c>
      <c r="V19" s="21" t="s">
        <v>39</v>
      </c>
      <c r="W19" s="21" t="s">
        <v>44</v>
      </c>
      <c r="X19" s="23" t="s">
        <v>106</v>
      </c>
      <c r="Y19" s="21" t="s">
        <v>96</v>
      </c>
      <c r="Z19" s="21" t="s">
        <v>97</v>
      </c>
      <c r="AA19" s="21" t="s">
        <v>97</v>
      </c>
      <c r="AB19" s="21" t="s">
        <v>107</v>
      </c>
      <c r="AC19" s="41">
        <v>31</v>
      </c>
      <c r="AD19" s="21">
        <v>0</v>
      </c>
      <c r="AE19" s="41" t="s">
        <v>125</v>
      </c>
      <c r="AF19" s="21">
        <v>79393</v>
      </c>
      <c r="AG19" s="58">
        <v>21836</v>
      </c>
      <c r="AH19" s="58">
        <v>22016</v>
      </c>
      <c r="AI19" s="58">
        <v>17352</v>
      </c>
      <c r="AJ19" s="58">
        <v>11959</v>
      </c>
      <c r="AK19" s="58">
        <v>4168</v>
      </c>
      <c r="AL19" s="58">
        <v>2396</v>
      </c>
      <c r="AM19" s="58">
        <v>1535</v>
      </c>
      <c r="AN19" s="58">
        <v>531</v>
      </c>
      <c r="AO19" s="58">
        <v>2351</v>
      </c>
      <c r="AP19" s="58">
        <v>9921</v>
      </c>
      <c r="AQ19" s="58">
        <v>19916</v>
      </c>
      <c r="AR19" s="58">
        <v>25341</v>
      </c>
      <c r="AS19" s="21">
        <f t="shared" si="0"/>
        <v>139322</v>
      </c>
      <c r="AT19" s="21">
        <f t="shared" si="1"/>
        <v>139322</v>
      </c>
      <c r="AU19" s="7" t="s">
        <v>126</v>
      </c>
      <c r="AV19" s="7" t="s">
        <v>117</v>
      </c>
      <c r="AW19" s="59" t="s">
        <v>127</v>
      </c>
      <c r="AX19" s="21">
        <v>8760</v>
      </c>
      <c r="AY19" s="21">
        <v>12</v>
      </c>
      <c r="AZ19" s="96">
        <v>0</v>
      </c>
      <c r="BA19" s="96">
        <v>100</v>
      </c>
      <c r="BB19" s="21">
        <f t="shared" si="2"/>
        <v>0</v>
      </c>
      <c r="BC19" s="21">
        <f t="shared" si="3"/>
        <v>139322</v>
      </c>
      <c r="BD19" s="43">
        <f t="shared" si="4"/>
        <v>0</v>
      </c>
      <c r="BE19" s="62">
        <f>C$5/1000</f>
        <v>0</v>
      </c>
      <c r="BF19" s="44">
        <f t="shared" si="6"/>
        <v>0</v>
      </c>
      <c r="BG19" s="44">
        <f t="shared" si="7"/>
        <v>0</v>
      </c>
      <c r="BH19" s="45">
        <f t="shared" si="8"/>
        <v>0</v>
      </c>
      <c r="BI19" s="61">
        <f>G$4</f>
        <v>0</v>
      </c>
      <c r="BJ19" s="44">
        <f t="shared" si="9"/>
        <v>0</v>
      </c>
      <c r="BK19" s="10">
        <f>G$5</f>
        <v>0</v>
      </c>
      <c r="BL19" s="44">
        <f t="shared" si="10"/>
        <v>0</v>
      </c>
      <c r="BM19" s="7">
        <f>Ceny!B5</f>
        <v>213.9</v>
      </c>
      <c r="BN19" s="44">
        <f>BM19*AY19*AZ19/100</f>
        <v>0</v>
      </c>
      <c r="BO19" s="7">
        <f>Ceny!D5</f>
        <v>213.9</v>
      </c>
      <c r="BP19" s="44">
        <f>BO19*AY19*BA19/100</f>
        <v>2566.8000000000002</v>
      </c>
      <c r="BQ19" s="7">
        <f>Ceny!C5</f>
        <v>4.3279999999999999E-2</v>
      </c>
      <c r="BR19" s="44">
        <f t="shared" si="11"/>
        <v>0</v>
      </c>
      <c r="BS19" s="7">
        <f>Ceny!E5</f>
        <v>4.3279999999999999E-2</v>
      </c>
      <c r="BT19" s="44">
        <f t="shared" si="12"/>
        <v>6029.8561600000003</v>
      </c>
      <c r="BU19" s="46">
        <f t="shared" si="13"/>
        <v>8596.6561600000005</v>
      </c>
      <c r="BV19" s="46">
        <f t="shared" si="14"/>
        <v>1977.2309168000002</v>
      </c>
      <c r="BW19" s="46">
        <f t="shared" si="15"/>
        <v>10573.887076800002</v>
      </c>
    </row>
    <row r="20" spans="1:75" ht="13.5" customHeight="1">
      <c r="A20" s="21">
        <v>5</v>
      </c>
      <c r="B20" s="21" t="s">
        <v>95</v>
      </c>
      <c r="C20" s="21" t="s">
        <v>96</v>
      </c>
      <c r="D20" s="21" t="s">
        <v>97</v>
      </c>
      <c r="E20" s="21" t="s">
        <v>97</v>
      </c>
      <c r="F20" s="23" t="s">
        <v>98</v>
      </c>
      <c r="G20" s="7">
        <v>37</v>
      </c>
      <c r="H20" s="21">
        <v>0</v>
      </c>
      <c r="I20" s="21" t="s">
        <v>100</v>
      </c>
      <c r="J20" s="23" t="s">
        <v>108</v>
      </c>
      <c r="K20" s="21" t="s">
        <v>96</v>
      </c>
      <c r="L20" s="21" t="s">
        <v>97</v>
      </c>
      <c r="M20" s="21" t="s">
        <v>97</v>
      </c>
      <c r="N20" s="21" t="s">
        <v>109</v>
      </c>
      <c r="O20" s="7">
        <v>9</v>
      </c>
      <c r="P20" s="21"/>
      <c r="Q20" s="21" t="s">
        <v>78</v>
      </c>
      <c r="R20" s="21" t="s">
        <v>69</v>
      </c>
      <c r="S20" s="21" t="s">
        <v>27</v>
      </c>
      <c r="T20" s="21" t="s">
        <v>59</v>
      </c>
      <c r="U20" s="57">
        <v>45658</v>
      </c>
      <c r="V20" s="21" t="s">
        <v>39</v>
      </c>
      <c r="W20" s="21" t="s">
        <v>44</v>
      </c>
      <c r="X20" s="23" t="s">
        <v>108</v>
      </c>
      <c r="Y20" s="21" t="s">
        <v>96</v>
      </c>
      <c r="Z20" s="21" t="s">
        <v>97</v>
      </c>
      <c r="AA20" s="21" t="s">
        <v>97</v>
      </c>
      <c r="AB20" s="21" t="s">
        <v>109</v>
      </c>
      <c r="AC20" s="7">
        <v>9</v>
      </c>
      <c r="AD20" s="21">
        <v>0</v>
      </c>
      <c r="AE20" s="21" t="s">
        <v>128</v>
      </c>
      <c r="AF20" s="21"/>
      <c r="AG20" s="94">
        <v>61885</v>
      </c>
      <c r="AH20" s="94">
        <v>54573</v>
      </c>
      <c r="AI20" s="94">
        <v>39291</v>
      </c>
      <c r="AJ20" s="95">
        <v>17639</v>
      </c>
      <c r="AK20" s="95">
        <v>0</v>
      </c>
      <c r="AL20" s="95">
        <v>0</v>
      </c>
      <c r="AM20" s="95">
        <v>0</v>
      </c>
      <c r="AN20" s="95">
        <v>0</v>
      </c>
      <c r="AO20" s="95">
        <v>0</v>
      </c>
      <c r="AP20" s="95">
        <v>16766</v>
      </c>
      <c r="AQ20" s="95">
        <v>46300</v>
      </c>
      <c r="AR20" s="95">
        <v>56957</v>
      </c>
      <c r="AS20" s="93">
        <f t="shared" si="0"/>
        <v>293411</v>
      </c>
      <c r="AT20" s="93">
        <f t="shared" si="1"/>
        <v>293411</v>
      </c>
      <c r="AU20" s="7" t="str">
        <f>AU$16</f>
        <v>W-5.1</v>
      </c>
      <c r="AV20" s="7" t="s">
        <v>117</v>
      </c>
      <c r="AW20" s="7" t="s">
        <v>129</v>
      </c>
      <c r="AX20" s="21">
        <v>8760</v>
      </c>
      <c r="AY20" s="21">
        <v>12</v>
      </c>
      <c r="AZ20" s="96">
        <v>0</v>
      </c>
      <c r="BA20" s="96">
        <v>100</v>
      </c>
      <c r="BB20" s="21">
        <f t="shared" si="2"/>
        <v>0</v>
      </c>
      <c r="BC20" s="21">
        <f t="shared" si="3"/>
        <v>293411</v>
      </c>
      <c r="BD20" s="43">
        <f t="shared" si="4"/>
        <v>0</v>
      </c>
      <c r="BE20" s="62">
        <f t="shared" si="5"/>
        <v>0</v>
      </c>
      <c r="BF20" s="44">
        <f t="shared" si="6"/>
        <v>0</v>
      </c>
      <c r="BG20" s="44">
        <f t="shared" si="7"/>
        <v>0</v>
      </c>
      <c r="BH20" s="45">
        <f t="shared" si="8"/>
        <v>0</v>
      </c>
      <c r="BI20" s="61">
        <f>BI$16</f>
        <v>0</v>
      </c>
      <c r="BJ20" s="44">
        <f t="shared" si="9"/>
        <v>0</v>
      </c>
      <c r="BK20" s="10">
        <f>BK$16</f>
        <v>0</v>
      </c>
      <c r="BL20" s="44">
        <f t="shared" si="10"/>
        <v>0</v>
      </c>
      <c r="BM20" s="7">
        <f>BM$16</f>
        <v>7.9299999999999995E-3</v>
      </c>
      <c r="BN20" s="44">
        <f>BM20*AW20*AX20*AZ20/100</f>
        <v>0</v>
      </c>
      <c r="BO20" s="7">
        <f>BO$16</f>
        <v>7.9299999999999995E-3</v>
      </c>
      <c r="BP20" s="44">
        <f>BO20*AW20*AX20*BA20/100</f>
        <v>16741.498800000001</v>
      </c>
      <c r="BQ20" s="7">
        <f>BQ$16</f>
        <v>2.215E-2</v>
      </c>
      <c r="BR20" s="44">
        <f t="shared" si="11"/>
        <v>0</v>
      </c>
      <c r="BS20" s="7">
        <f>BS$16</f>
        <v>2.215E-2</v>
      </c>
      <c r="BT20" s="44">
        <f t="shared" si="12"/>
        <v>6499.0536499999998</v>
      </c>
      <c r="BU20" s="46">
        <f t="shared" si="13"/>
        <v>23240.552450000003</v>
      </c>
      <c r="BV20" s="46">
        <f t="shared" si="14"/>
        <v>5345.3270635000008</v>
      </c>
      <c r="BW20" s="46">
        <f t="shared" si="15"/>
        <v>28585.879513500004</v>
      </c>
    </row>
    <row r="21" spans="1:75" ht="13.5" customHeight="1">
      <c r="A21" s="21">
        <f t="shared" si="16"/>
        <v>6</v>
      </c>
      <c r="B21" s="21" t="s">
        <v>95</v>
      </c>
      <c r="C21" s="21" t="s">
        <v>96</v>
      </c>
      <c r="D21" s="21" t="s">
        <v>97</v>
      </c>
      <c r="E21" s="21" t="s">
        <v>97</v>
      </c>
      <c r="F21" s="23" t="s">
        <v>98</v>
      </c>
      <c r="G21" s="7">
        <v>37</v>
      </c>
      <c r="H21" s="21">
        <v>0</v>
      </c>
      <c r="I21" s="21" t="s">
        <v>100</v>
      </c>
      <c r="J21" s="23" t="s">
        <v>108</v>
      </c>
      <c r="K21" s="21" t="s">
        <v>96</v>
      </c>
      <c r="L21" s="21" t="s">
        <v>97</v>
      </c>
      <c r="M21" s="21" t="s">
        <v>97</v>
      </c>
      <c r="N21" s="21" t="s">
        <v>109</v>
      </c>
      <c r="O21" s="7">
        <v>9</v>
      </c>
      <c r="P21" s="21"/>
      <c r="Q21" s="21" t="s">
        <v>78</v>
      </c>
      <c r="R21" s="21" t="s">
        <v>69</v>
      </c>
      <c r="S21" s="21" t="s">
        <v>27</v>
      </c>
      <c r="T21" s="21" t="s">
        <v>59</v>
      </c>
      <c r="U21" s="57">
        <v>45658</v>
      </c>
      <c r="V21" s="21" t="s">
        <v>39</v>
      </c>
      <c r="W21" s="21" t="s">
        <v>44</v>
      </c>
      <c r="X21" s="23" t="s">
        <v>108</v>
      </c>
      <c r="Y21" s="21" t="s">
        <v>96</v>
      </c>
      <c r="Z21" s="21" t="s">
        <v>97</v>
      </c>
      <c r="AA21" s="21" t="s">
        <v>97</v>
      </c>
      <c r="AB21" s="21" t="s">
        <v>109</v>
      </c>
      <c r="AC21" s="7">
        <v>9</v>
      </c>
      <c r="AD21" s="21">
        <v>0</v>
      </c>
      <c r="AE21" s="21" t="s">
        <v>130</v>
      </c>
      <c r="AF21" s="21"/>
      <c r="AG21" s="94">
        <v>3263</v>
      </c>
      <c r="AH21" s="94">
        <v>0</v>
      </c>
      <c r="AI21" s="94">
        <v>1919</v>
      </c>
      <c r="AJ21" s="95">
        <v>0</v>
      </c>
      <c r="AK21" s="95">
        <v>891</v>
      </c>
      <c r="AL21" s="95">
        <v>0</v>
      </c>
      <c r="AM21" s="95">
        <v>5683</v>
      </c>
      <c r="AN21" s="95">
        <v>0</v>
      </c>
      <c r="AO21" s="95">
        <v>2083</v>
      </c>
      <c r="AP21" s="95">
        <v>0</v>
      </c>
      <c r="AQ21" s="95">
        <v>2636</v>
      </c>
      <c r="AR21" s="95">
        <v>3263</v>
      </c>
      <c r="AS21" s="93">
        <f t="shared" si="0"/>
        <v>19738</v>
      </c>
      <c r="AT21" s="93">
        <f t="shared" si="1"/>
        <v>19738</v>
      </c>
      <c r="AU21" s="7" t="s">
        <v>70</v>
      </c>
      <c r="AV21" s="7" t="s">
        <v>117</v>
      </c>
      <c r="AW21" s="7" t="s">
        <v>127</v>
      </c>
      <c r="AX21" s="21">
        <v>8760</v>
      </c>
      <c r="AY21" s="21">
        <v>12</v>
      </c>
      <c r="AZ21" s="96">
        <v>100</v>
      </c>
      <c r="BA21" s="96">
        <v>0</v>
      </c>
      <c r="BB21" s="21">
        <f t="shared" si="2"/>
        <v>19738</v>
      </c>
      <c r="BC21" s="21">
        <f t="shared" si="3"/>
        <v>0</v>
      </c>
      <c r="BD21" s="43">
        <f t="shared" si="4"/>
        <v>0</v>
      </c>
      <c r="BE21" s="62">
        <f>C5/1000</f>
        <v>0</v>
      </c>
      <c r="BF21" s="44">
        <f t="shared" si="6"/>
        <v>0</v>
      </c>
      <c r="BG21" s="44">
        <f t="shared" si="7"/>
        <v>0</v>
      </c>
      <c r="BH21" s="45">
        <f t="shared" si="8"/>
        <v>0</v>
      </c>
      <c r="BI21" s="61">
        <f>E4</f>
        <v>0</v>
      </c>
      <c r="BJ21" s="44">
        <f t="shared" si="9"/>
        <v>0</v>
      </c>
      <c r="BK21" s="10">
        <f>E5</f>
        <v>0</v>
      </c>
      <c r="BL21" s="44">
        <f t="shared" si="10"/>
        <v>0</v>
      </c>
      <c r="BM21" s="7">
        <f>Ceny!B3</f>
        <v>30.32</v>
      </c>
      <c r="BN21" s="44">
        <f>BM21*AY21*AZ21/100</f>
        <v>363.84</v>
      </c>
      <c r="BO21" s="7">
        <f>Ceny!D3</f>
        <v>30.32</v>
      </c>
      <c r="BP21" s="44">
        <f>BO21*AY21*BA21/100</f>
        <v>0</v>
      </c>
      <c r="BQ21" s="7">
        <f>Ceny!C3</f>
        <v>4.9829999999999999E-2</v>
      </c>
      <c r="BR21" s="44">
        <f t="shared" si="11"/>
        <v>983.54453999999998</v>
      </c>
      <c r="BS21" s="7">
        <f>Ceny!E3</f>
        <v>4.9829999999999999E-2</v>
      </c>
      <c r="BT21" s="44">
        <f t="shared" si="12"/>
        <v>0</v>
      </c>
      <c r="BU21" s="46">
        <f t="shared" si="13"/>
        <v>1347.38454</v>
      </c>
      <c r="BV21" s="46">
        <f t="shared" si="14"/>
        <v>309.89844420000003</v>
      </c>
      <c r="BW21" s="46">
        <f t="shared" si="15"/>
        <v>1657.2829842000001</v>
      </c>
    </row>
    <row r="22" spans="1:75" ht="13.5" customHeight="1">
      <c r="A22" s="21">
        <f t="shared" si="16"/>
        <v>7</v>
      </c>
      <c r="B22" s="21" t="s">
        <v>95</v>
      </c>
      <c r="C22" s="21" t="s">
        <v>96</v>
      </c>
      <c r="D22" s="21" t="s">
        <v>97</v>
      </c>
      <c r="E22" s="21" t="s">
        <v>97</v>
      </c>
      <c r="F22" s="23" t="s">
        <v>98</v>
      </c>
      <c r="G22" s="7">
        <v>37</v>
      </c>
      <c r="H22" s="21">
        <v>0</v>
      </c>
      <c r="I22" s="21" t="s">
        <v>100</v>
      </c>
      <c r="J22" s="23" t="s">
        <v>110</v>
      </c>
      <c r="K22" s="21" t="s">
        <v>96</v>
      </c>
      <c r="L22" s="21" t="s">
        <v>97</v>
      </c>
      <c r="M22" s="21" t="s">
        <v>97</v>
      </c>
      <c r="N22" s="21" t="s">
        <v>109</v>
      </c>
      <c r="O22" s="7">
        <v>11</v>
      </c>
      <c r="P22" s="21"/>
      <c r="Q22" s="21" t="s">
        <v>78</v>
      </c>
      <c r="R22" s="21" t="s">
        <v>69</v>
      </c>
      <c r="S22" s="21" t="s">
        <v>27</v>
      </c>
      <c r="T22" s="21" t="s">
        <v>59</v>
      </c>
      <c r="U22" s="57">
        <v>45658</v>
      </c>
      <c r="V22" s="21" t="s">
        <v>39</v>
      </c>
      <c r="W22" s="21" t="s">
        <v>44</v>
      </c>
      <c r="X22" s="23" t="s">
        <v>110</v>
      </c>
      <c r="Y22" s="21" t="s">
        <v>96</v>
      </c>
      <c r="Z22" s="21" t="s">
        <v>97</v>
      </c>
      <c r="AA22" s="21" t="s">
        <v>97</v>
      </c>
      <c r="AB22" s="21" t="s">
        <v>131</v>
      </c>
      <c r="AC22" s="7">
        <v>1</v>
      </c>
      <c r="AD22" s="21">
        <v>0</v>
      </c>
      <c r="AE22" s="21" t="s">
        <v>132</v>
      </c>
      <c r="AF22" s="21" t="s">
        <v>133</v>
      </c>
      <c r="AG22" s="94">
        <v>2708</v>
      </c>
      <c r="AH22" s="94">
        <v>8057</v>
      </c>
      <c r="AI22" s="94">
        <v>7503</v>
      </c>
      <c r="AJ22" s="95">
        <v>4260</v>
      </c>
      <c r="AK22" s="95">
        <v>1969</v>
      </c>
      <c r="AL22" s="95">
        <v>622</v>
      </c>
      <c r="AM22" s="95">
        <v>581</v>
      </c>
      <c r="AN22" s="95">
        <v>590</v>
      </c>
      <c r="AO22" s="95">
        <v>729</v>
      </c>
      <c r="AP22" s="95">
        <v>1159</v>
      </c>
      <c r="AQ22" s="95">
        <v>3923</v>
      </c>
      <c r="AR22" s="95">
        <v>8266</v>
      </c>
      <c r="AS22" s="93">
        <f t="shared" si="0"/>
        <v>40367</v>
      </c>
      <c r="AT22" s="93">
        <f t="shared" si="1"/>
        <v>40367</v>
      </c>
      <c r="AU22" s="7" t="s">
        <v>134</v>
      </c>
      <c r="AV22" s="7" t="s">
        <v>117</v>
      </c>
      <c r="AW22" s="7" t="s">
        <v>127</v>
      </c>
      <c r="AX22" s="21">
        <v>8760</v>
      </c>
      <c r="AY22" s="21">
        <v>12</v>
      </c>
      <c r="AZ22" s="96">
        <v>100</v>
      </c>
      <c r="BA22" s="96">
        <v>0</v>
      </c>
      <c r="BB22" s="21">
        <f t="shared" si="2"/>
        <v>40367</v>
      </c>
      <c r="BC22" s="21">
        <f t="shared" si="3"/>
        <v>0</v>
      </c>
      <c r="BD22" s="43">
        <f t="shared" si="4"/>
        <v>0</v>
      </c>
      <c r="BE22" s="62">
        <f>C$5/1000</f>
        <v>0</v>
      </c>
      <c r="BF22" s="44">
        <f t="shared" si="6"/>
        <v>0</v>
      </c>
      <c r="BG22" s="44">
        <f t="shared" si="7"/>
        <v>0</v>
      </c>
      <c r="BH22" s="45">
        <f t="shared" si="8"/>
        <v>0</v>
      </c>
      <c r="BI22" s="61">
        <f>F4</f>
        <v>0</v>
      </c>
      <c r="BJ22" s="44">
        <f t="shared" si="9"/>
        <v>0</v>
      </c>
      <c r="BK22" s="10">
        <f>F5</f>
        <v>0</v>
      </c>
      <c r="BL22" s="44">
        <f t="shared" si="10"/>
        <v>0</v>
      </c>
      <c r="BM22" s="7">
        <f>Ceny!B4</f>
        <v>32.94</v>
      </c>
      <c r="BN22" s="44">
        <f>BM22*AY22*AZ22/100</f>
        <v>395.28</v>
      </c>
      <c r="BO22" s="7">
        <f>Ceny!D4</f>
        <v>32.94</v>
      </c>
      <c r="BP22" s="44">
        <f>BO22*AY22*BA22/100</f>
        <v>0</v>
      </c>
      <c r="BQ22" s="7">
        <f>Ceny!C4</f>
        <v>4.9829999999999999E-2</v>
      </c>
      <c r="BR22" s="44">
        <f t="shared" si="11"/>
        <v>2011.4876099999999</v>
      </c>
      <c r="BS22" s="7">
        <f>Ceny!E4</f>
        <v>4.9829999999999999E-2</v>
      </c>
      <c r="BT22" s="44">
        <f t="shared" si="12"/>
        <v>0</v>
      </c>
      <c r="BU22" s="46">
        <f t="shared" si="13"/>
        <v>2406.7676099999999</v>
      </c>
      <c r="BV22" s="46">
        <f t="shared" si="14"/>
        <v>553.55655030000003</v>
      </c>
      <c r="BW22" s="46">
        <f t="shared" si="15"/>
        <v>2960.3241602999997</v>
      </c>
    </row>
    <row r="23" spans="1:75" ht="13.5" customHeight="1">
      <c r="A23" s="21">
        <f t="shared" si="16"/>
        <v>8</v>
      </c>
      <c r="B23" s="21" t="s">
        <v>95</v>
      </c>
      <c r="C23" s="21" t="s">
        <v>96</v>
      </c>
      <c r="D23" s="21" t="s">
        <v>97</v>
      </c>
      <c r="E23" s="21" t="s">
        <v>97</v>
      </c>
      <c r="F23" s="23" t="s">
        <v>98</v>
      </c>
      <c r="G23" s="7">
        <v>37</v>
      </c>
      <c r="H23" s="21">
        <v>0</v>
      </c>
      <c r="I23" s="21" t="s">
        <v>100</v>
      </c>
      <c r="J23" s="23" t="s">
        <v>110</v>
      </c>
      <c r="K23" s="21" t="s">
        <v>96</v>
      </c>
      <c r="L23" s="21" t="s">
        <v>97</v>
      </c>
      <c r="M23" s="21" t="s">
        <v>97</v>
      </c>
      <c r="N23" s="21" t="s">
        <v>109</v>
      </c>
      <c r="O23" s="7">
        <v>11</v>
      </c>
      <c r="P23" s="21"/>
      <c r="Q23" s="21" t="s">
        <v>78</v>
      </c>
      <c r="R23" s="21" t="s">
        <v>69</v>
      </c>
      <c r="S23" s="21" t="s">
        <v>27</v>
      </c>
      <c r="T23" s="21" t="s">
        <v>59</v>
      </c>
      <c r="U23" s="57">
        <v>45658</v>
      </c>
      <c r="V23" s="21" t="s">
        <v>39</v>
      </c>
      <c r="W23" s="21" t="s">
        <v>44</v>
      </c>
      <c r="X23" s="23" t="s">
        <v>110</v>
      </c>
      <c r="Y23" s="21" t="s">
        <v>96</v>
      </c>
      <c r="Z23" s="21" t="s">
        <v>97</v>
      </c>
      <c r="AA23" s="21" t="s">
        <v>97</v>
      </c>
      <c r="AB23" s="21" t="s">
        <v>109</v>
      </c>
      <c r="AC23" s="7">
        <v>11</v>
      </c>
      <c r="AD23" s="21">
        <v>0</v>
      </c>
      <c r="AE23" s="21" t="s">
        <v>135</v>
      </c>
      <c r="AF23" s="21"/>
      <c r="AG23" s="65">
        <v>37053</v>
      </c>
      <c r="AH23" s="65">
        <v>34465</v>
      </c>
      <c r="AI23" s="65">
        <v>19668</v>
      </c>
      <c r="AJ23" s="64">
        <v>6296</v>
      </c>
      <c r="AK23" s="64">
        <v>1129</v>
      </c>
      <c r="AL23" s="64">
        <v>1035</v>
      </c>
      <c r="AM23" s="64">
        <v>301</v>
      </c>
      <c r="AN23" s="64">
        <v>81</v>
      </c>
      <c r="AO23" s="64">
        <v>811</v>
      </c>
      <c r="AP23" s="64">
        <v>1569</v>
      </c>
      <c r="AQ23" s="64">
        <v>22216</v>
      </c>
      <c r="AR23" s="64">
        <v>33143</v>
      </c>
      <c r="AS23" s="21">
        <f t="shared" si="0"/>
        <v>157767</v>
      </c>
      <c r="AT23" s="21">
        <f t="shared" si="1"/>
        <v>157767</v>
      </c>
      <c r="AU23" s="7" t="str">
        <f>AU$16</f>
        <v>W-5.1</v>
      </c>
      <c r="AV23" s="7" t="s">
        <v>117</v>
      </c>
      <c r="AW23" s="7" t="s">
        <v>136</v>
      </c>
      <c r="AX23" s="21">
        <v>8760</v>
      </c>
      <c r="AY23" s="21">
        <v>12</v>
      </c>
      <c r="AZ23" s="96">
        <v>63</v>
      </c>
      <c r="BA23" s="96">
        <v>37</v>
      </c>
      <c r="BB23" s="21">
        <f t="shared" si="2"/>
        <v>99393.21</v>
      </c>
      <c r="BC23" s="21">
        <f t="shared" si="3"/>
        <v>58373.79</v>
      </c>
      <c r="BD23" s="43">
        <f t="shared" si="4"/>
        <v>0</v>
      </c>
      <c r="BE23" s="62">
        <f t="shared" ref="BE23:BE25" si="17">C$6/1000</f>
        <v>0</v>
      </c>
      <c r="BF23" s="44">
        <f t="shared" si="6"/>
        <v>0</v>
      </c>
      <c r="BG23" s="44">
        <f t="shared" si="7"/>
        <v>0</v>
      </c>
      <c r="BH23" s="45">
        <f t="shared" si="8"/>
        <v>0</v>
      </c>
      <c r="BI23" s="61">
        <f>BI$16</f>
        <v>0</v>
      </c>
      <c r="BJ23" s="44">
        <f t="shared" si="9"/>
        <v>0</v>
      </c>
      <c r="BK23" s="10">
        <f>BK$16</f>
        <v>0</v>
      </c>
      <c r="BL23" s="44">
        <f t="shared" si="10"/>
        <v>0</v>
      </c>
      <c r="BM23" s="7">
        <f>BM$16</f>
        <v>7.9299999999999995E-3</v>
      </c>
      <c r="BN23" s="44">
        <f>BM23*AW23*AX23*AZ23/100</f>
        <v>11028.549168</v>
      </c>
      <c r="BO23" s="7">
        <f>BO$16</f>
        <v>7.9299999999999995E-3</v>
      </c>
      <c r="BP23" s="44">
        <f>BO23*AW23*AX23*BA23/100</f>
        <v>6477.0844320000006</v>
      </c>
      <c r="BQ23" s="7">
        <f>BQ$16</f>
        <v>2.215E-2</v>
      </c>
      <c r="BR23" s="44">
        <f t="shared" si="11"/>
        <v>2201.5596015000001</v>
      </c>
      <c r="BS23" s="7">
        <f>BS$16</f>
        <v>2.215E-2</v>
      </c>
      <c r="BT23" s="44">
        <f t="shared" si="12"/>
        <v>1292.9794485</v>
      </c>
      <c r="BU23" s="46">
        <f t="shared" si="13"/>
        <v>21000.17265</v>
      </c>
      <c r="BV23" s="46">
        <f t="shared" si="14"/>
        <v>4830.0397095000008</v>
      </c>
      <c r="BW23" s="46">
        <f t="shared" si="15"/>
        <v>25830.212359500001</v>
      </c>
    </row>
    <row r="24" spans="1:75" ht="13.5" customHeight="1">
      <c r="A24" s="21">
        <f t="shared" si="16"/>
        <v>9</v>
      </c>
      <c r="B24" s="21" t="s">
        <v>111</v>
      </c>
      <c r="C24" s="21" t="s">
        <v>96</v>
      </c>
      <c r="D24" s="21" t="s">
        <v>97</v>
      </c>
      <c r="E24" s="21" t="s">
        <v>97</v>
      </c>
      <c r="F24" s="23" t="s">
        <v>77</v>
      </c>
      <c r="G24" s="7">
        <v>4</v>
      </c>
      <c r="H24" s="21">
        <v>0</v>
      </c>
      <c r="I24" s="21" t="s">
        <v>112</v>
      </c>
      <c r="J24" s="23" t="s">
        <v>111</v>
      </c>
      <c r="K24" s="21" t="s">
        <v>96</v>
      </c>
      <c r="L24" s="21" t="s">
        <v>97</v>
      </c>
      <c r="M24" s="21" t="s">
        <v>97</v>
      </c>
      <c r="N24" s="21" t="s">
        <v>77</v>
      </c>
      <c r="O24" s="7">
        <v>4</v>
      </c>
      <c r="P24" s="21"/>
      <c r="Q24" s="21" t="s">
        <v>78</v>
      </c>
      <c r="R24" s="21" t="s">
        <v>69</v>
      </c>
      <c r="S24" s="21" t="s">
        <v>27</v>
      </c>
      <c r="T24" s="21" t="s">
        <v>59</v>
      </c>
      <c r="U24" s="57">
        <v>45658</v>
      </c>
      <c r="V24" s="21" t="s">
        <v>39</v>
      </c>
      <c r="W24" s="21" t="s">
        <v>44</v>
      </c>
      <c r="X24" s="23" t="s">
        <v>111</v>
      </c>
      <c r="Y24" s="21" t="s">
        <v>96</v>
      </c>
      <c r="Z24" s="21" t="s">
        <v>97</v>
      </c>
      <c r="AA24" s="21" t="s">
        <v>97</v>
      </c>
      <c r="AB24" s="21" t="s">
        <v>77</v>
      </c>
      <c r="AC24" s="7">
        <v>4</v>
      </c>
      <c r="AD24" s="21">
        <v>0</v>
      </c>
      <c r="AE24" s="21" t="s">
        <v>137</v>
      </c>
      <c r="AF24" s="21"/>
      <c r="AG24" s="65">
        <v>64984</v>
      </c>
      <c r="AH24" s="65">
        <v>60596</v>
      </c>
      <c r="AI24" s="65">
        <v>56023</v>
      </c>
      <c r="AJ24" s="64">
        <v>47207</v>
      </c>
      <c r="AK24" s="64">
        <v>31107</v>
      </c>
      <c r="AL24" s="64">
        <v>9583</v>
      </c>
      <c r="AM24" s="64">
        <v>9274</v>
      </c>
      <c r="AN24" s="64">
        <v>9486</v>
      </c>
      <c r="AO24" s="64">
        <v>10641</v>
      </c>
      <c r="AP24" s="64">
        <v>31167</v>
      </c>
      <c r="AQ24" s="64">
        <v>55189</v>
      </c>
      <c r="AR24" s="64">
        <v>66770</v>
      </c>
      <c r="AS24" s="21">
        <f t="shared" si="0"/>
        <v>452027</v>
      </c>
      <c r="AT24" s="21">
        <f t="shared" si="1"/>
        <v>452027</v>
      </c>
      <c r="AU24" s="7" t="str">
        <f>AU$16</f>
        <v>W-5.1</v>
      </c>
      <c r="AV24" s="7" t="s">
        <v>117</v>
      </c>
      <c r="AW24" s="7" t="s">
        <v>138</v>
      </c>
      <c r="AX24" s="21">
        <v>8760</v>
      </c>
      <c r="AY24" s="21">
        <v>12</v>
      </c>
      <c r="AZ24" s="96">
        <v>0</v>
      </c>
      <c r="BA24" s="96">
        <v>100</v>
      </c>
      <c r="BB24" s="21">
        <f t="shared" si="2"/>
        <v>0</v>
      </c>
      <c r="BC24" s="21">
        <f t="shared" si="3"/>
        <v>452027</v>
      </c>
      <c r="BD24" s="43">
        <f t="shared" si="4"/>
        <v>0</v>
      </c>
      <c r="BE24" s="62">
        <f t="shared" si="17"/>
        <v>0</v>
      </c>
      <c r="BF24" s="44">
        <f t="shared" si="6"/>
        <v>0</v>
      </c>
      <c r="BG24" s="44">
        <f t="shared" si="7"/>
        <v>0</v>
      </c>
      <c r="BH24" s="45">
        <f t="shared" si="8"/>
        <v>0</v>
      </c>
      <c r="BI24" s="61">
        <f>BI$16</f>
        <v>0</v>
      </c>
      <c r="BJ24" s="44">
        <f t="shared" si="9"/>
        <v>0</v>
      </c>
      <c r="BK24" s="10">
        <f>BK$16</f>
        <v>0</v>
      </c>
      <c r="BL24" s="44">
        <f t="shared" si="10"/>
        <v>0</v>
      </c>
      <c r="BM24" s="7">
        <f>BM$16</f>
        <v>7.9299999999999995E-3</v>
      </c>
      <c r="BN24" s="44">
        <f>BM24*AW24*AX24*AZ24/100</f>
        <v>0</v>
      </c>
      <c r="BO24" s="7">
        <f>BO$16</f>
        <v>7.9299999999999995E-3</v>
      </c>
      <c r="BP24" s="44">
        <f>BO24*AW24*AX24*BA24/100</f>
        <v>19033.903199999997</v>
      </c>
      <c r="BQ24" s="7">
        <f>BQ$16</f>
        <v>2.215E-2</v>
      </c>
      <c r="BR24" s="44">
        <f t="shared" si="11"/>
        <v>0</v>
      </c>
      <c r="BS24" s="7">
        <f>BS$16</f>
        <v>2.215E-2</v>
      </c>
      <c r="BT24" s="44">
        <f t="shared" si="12"/>
        <v>10012.39805</v>
      </c>
      <c r="BU24" s="46">
        <f t="shared" si="13"/>
        <v>29046.301249999997</v>
      </c>
      <c r="BV24" s="46">
        <f t="shared" si="14"/>
        <v>6680.6492874999994</v>
      </c>
      <c r="BW24" s="46">
        <f t="shared" si="15"/>
        <v>35726.950537499994</v>
      </c>
    </row>
    <row r="25" spans="1:75" ht="13.5" customHeight="1">
      <c r="A25" s="21">
        <f t="shared" si="16"/>
        <v>10</v>
      </c>
      <c r="B25" s="21" t="s">
        <v>113</v>
      </c>
      <c r="C25" s="21" t="s">
        <v>96</v>
      </c>
      <c r="D25" s="21" t="s">
        <v>97</v>
      </c>
      <c r="E25" s="21" t="s">
        <v>97</v>
      </c>
      <c r="F25" s="23" t="s">
        <v>114</v>
      </c>
      <c r="G25" s="7">
        <v>1</v>
      </c>
      <c r="H25" s="21">
        <v>0</v>
      </c>
      <c r="I25" s="21" t="s">
        <v>115</v>
      </c>
      <c r="J25" s="23" t="s">
        <v>113</v>
      </c>
      <c r="K25" s="21" t="s">
        <v>96</v>
      </c>
      <c r="L25" s="21" t="s">
        <v>97</v>
      </c>
      <c r="M25" s="21" t="s">
        <v>97</v>
      </c>
      <c r="N25" s="21" t="s">
        <v>114</v>
      </c>
      <c r="O25" s="7">
        <v>1</v>
      </c>
      <c r="P25" s="21"/>
      <c r="Q25" s="21" t="s">
        <v>78</v>
      </c>
      <c r="R25" s="21" t="s">
        <v>69</v>
      </c>
      <c r="S25" s="21" t="s">
        <v>27</v>
      </c>
      <c r="T25" s="21" t="s">
        <v>59</v>
      </c>
      <c r="U25" s="57">
        <v>45658</v>
      </c>
      <c r="V25" s="21" t="s">
        <v>39</v>
      </c>
      <c r="W25" s="21" t="s">
        <v>44</v>
      </c>
      <c r="X25" s="23" t="s">
        <v>113</v>
      </c>
      <c r="Y25" s="21" t="s">
        <v>96</v>
      </c>
      <c r="Z25" s="21" t="s">
        <v>97</v>
      </c>
      <c r="AA25" s="21" t="s">
        <v>97</v>
      </c>
      <c r="AB25" s="21" t="s">
        <v>114</v>
      </c>
      <c r="AC25" s="7">
        <v>1</v>
      </c>
      <c r="AD25" s="21">
        <v>0</v>
      </c>
      <c r="AE25" s="21" t="s">
        <v>139</v>
      </c>
      <c r="AF25" s="21"/>
      <c r="AG25" s="65">
        <v>15232</v>
      </c>
      <c r="AH25" s="65">
        <v>14210</v>
      </c>
      <c r="AI25" s="65">
        <v>11268</v>
      </c>
      <c r="AJ25" s="64">
        <v>7611</v>
      </c>
      <c r="AK25" s="64">
        <v>1959</v>
      </c>
      <c r="AL25" s="64">
        <v>326</v>
      </c>
      <c r="AM25" s="64">
        <v>208</v>
      </c>
      <c r="AN25" s="64">
        <v>359</v>
      </c>
      <c r="AO25" s="64">
        <v>452</v>
      </c>
      <c r="AP25" s="64">
        <v>2746</v>
      </c>
      <c r="AQ25" s="64">
        <v>11806</v>
      </c>
      <c r="AR25" s="64">
        <v>13712</v>
      </c>
      <c r="AS25" s="21">
        <f t="shared" si="0"/>
        <v>79889</v>
      </c>
      <c r="AT25" s="21">
        <f t="shared" si="1"/>
        <v>79889</v>
      </c>
      <c r="AU25" s="7" t="str">
        <f>AU$16</f>
        <v>W-5.1</v>
      </c>
      <c r="AV25" s="7" t="s">
        <v>117</v>
      </c>
      <c r="AW25" s="7" t="s">
        <v>121</v>
      </c>
      <c r="AX25" s="21">
        <v>8760</v>
      </c>
      <c r="AY25" s="21">
        <v>12</v>
      </c>
      <c r="AZ25" s="96">
        <v>0</v>
      </c>
      <c r="BA25" s="96">
        <v>100</v>
      </c>
      <c r="BB25" s="21">
        <f t="shared" si="2"/>
        <v>0</v>
      </c>
      <c r="BC25" s="21">
        <f t="shared" si="3"/>
        <v>79889</v>
      </c>
      <c r="BD25" s="43">
        <f t="shared" si="4"/>
        <v>0</v>
      </c>
      <c r="BE25" s="62">
        <f t="shared" si="17"/>
        <v>0</v>
      </c>
      <c r="BF25" s="44">
        <f t="shared" si="6"/>
        <v>0</v>
      </c>
      <c r="BG25" s="44">
        <f t="shared" si="7"/>
        <v>0</v>
      </c>
      <c r="BH25" s="45">
        <f t="shared" si="8"/>
        <v>0</v>
      </c>
      <c r="BI25" s="61">
        <f>BI$16</f>
        <v>0</v>
      </c>
      <c r="BJ25" s="44">
        <f t="shared" si="9"/>
        <v>0</v>
      </c>
      <c r="BK25" s="10">
        <f>BK$16</f>
        <v>0</v>
      </c>
      <c r="BL25" s="44">
        <f t="shared" si="10"/>
        <v>0</v>
      </c>
      <c r="BM25" s="7">
        <f>BM$16</f>
        <v>7.9299999999999995E-3</v>
      </c>
      <c r="BN25" s="44">
        <f>BM25*AW25*AX25*AZ25/100</f>
        <v>0</v>
      </c>
      <c r="BO25" s="7">
        <f>BO$16</f>
        <v>7.9299999999999995E-3</v>
      </c>
      <c r="BP25" s="44">
        <f>BO25*AW25*AX25*BA25/100</f>
        <v>7710.8147999999983</v>
      </c>
      <c r="BQ25" s="7">
        <f>BQ$16</f>
        <v>2.215E-2</v>
      </c>
      <c r="BR25" s="44">
        <f t="shared" si="11"/>
        <v>0</v>
      </c>
      <c r="BS25" s="7">
        <f>BS$16</f>
        <v>2.215E-2</v>
      </c>
      <c r="BT25" s="44">
        <f t="shared" si="12"/>
        <v>1769.5413500000002</v>
      </c>
      <c r="BU25" s="46">
        <f t="shared" si="13"/>
        <v>9480.3561499999978</v>
      </c>
      <c r="BV25" s="46">
        <f t="shared" si="14"/>
        <v>2180.4819144999997</v>
      </c>
      <c r="BW25" s="46">
        <f t="shared" si="15"/>
        <v>11660.838064499998</v>
      </c>
    </row>
    <row r="26" spans="1:75" ht="13.5" thickBot="1">
      <c r="AG26" s="63"/>
      <c r="AH26" s="63"/>
      <c r="AI26" s="63"/>
      <c r="BU26" s="12">
        <f>SUM(BU16:BU25)</f>
        <v>135250.65891</v>
      </c>
      <c r="BV26" s="12">
        <f t="shared" si="14"/>
        <v>31107.651549300001</v>
      </c>
      <c r="BW26" s="12">
        <f t="shared" si="15"/>
        <v>166358.3104593</v>
      </c>
    </row>
    <row r="27" spans="1:75" ht="13.5" thickBot="1">
      <c r="AG27" s="48"/>
      <c r="AH27" s="48"/>
      <c r="AI27" s="48"/>
      <c r="BV27" s="47">
        <f>SUM(BV16:BV25)</f>
        <v>31107.651549300001</v>
      </c>
      <c r="BW27" s="47">
        <f>SUM(BW16:BW25)</f>
        <v>166358.3104593</v>
      </c>
    </row>
    <row r="28" spans="1:75" ht="13.5" thickBot="1">
      <c r="AG28" s="48"/>
      <c r="AH28" s="48"/>
      <c r="AI28" s="48"/>
    </row>
    <row r="29" spans="1:75" ht="13.5" thickBot="1">
      <c r="AG29" s="48"/>
      <c r="AH29" s="48"/>
      <c r="AI29" s="48"/>
    </row>
    <row r="30" spans="1:75" ht="13.5" thickBot="1">
      <c r="AG30" s="48"/>
      <c r="AH30" s="48"/>
      <c r="AI30" s="48"/>
    </row>
    <row r="31" spans="1:75" ht="13.5" thickBot="1">
      <c r="AG31" s="48"/>
      <c r="AH31" s="48"/>
      <c r="AI31" s="48"/>
    </row>
    <row r="32" spans="1:75">
      <c r="AG32" s="49"/>
      <c r="AH32" s="49"/>
      <c r="AI32" s="50"/>
    </row>
  </sheetData>
  <mergeCells count="10">
    <mergeCell ref="D6:E6"/>
    <mergeCell ref="D8:E8"/>
    <mergeCell ref="AS14:BS14"/>
    <mergeCell ref="B12:I12"/>
    <mergeCell ref="AG14:AR14"/>
    <mergeCell ref="B14:I14"/>
    <mergeCell ref="J14:P14"/>
    <mergeCell ref="Q14:W14"/>
    <mergeCell ref="X14:AF14"/>
    <mergeCell ref="D7:E7"/>
  </mergeCells>
  <pageMargins left="0" right="0" top="0.39370078740157477" bottom="0.39370078740157477" header="0" footer="0"/>
  <pageSetup paperSize="8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48A9-AFAB-4ADA-AF6F-478BF00226E5}">
  <dimension ref="A1:E6"/>
  <sheetViews>
    <sheetView workbookViewId="0">
      <selection activeCell="D2" sqref="D2"/>
    </sheetView>
  </sheetViews>
  <sheetFormatPr defaultColWidth="8.58203125" defaultRowHeight="11.5"/>
  <cols>
    <col min="1" max="16384" width="8.58203125" style="1"/>
  </cols>
  <sheetData>
    <row r="1" spans="1:5" ht="58" customHeight="1">
      <c r="A1" s="108" t="s">
        <v>8</v>
      </c>
      <c r="B1" s="108" t="s">
        <v>143</v>
      </c>
      <c r="C1" s="108"/>
      <c r="D1" s="108" t="s">
        <v>144</v>
      </c>
      <c r="E1" s="108"/>
    </row>
    <row r="2" spans="1:5" ht="69">
      <c r="A2" s="108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3" t="s">
        <v>70</v>
      </c>
      <c r="B3" s="3">
        <v>30.32</v>
      </c>
      <c r="C3" s="3">
        <v>4.9829999999999999E-2</v>
      </c>
      <c r="D3" s="3">
        <v>30.32</v>
      </c>
      <c r="E3" s="3">
        <v>4.9829999999999999E-2</v>
      </c>
    </row>
    <row r="4" spans="1:5">
      <c r="A4" s="3" t="s">
        <v>134</v>
      </c>
      <c r="B4" s="3">
        <v>32.94</v>
      </c>
      <c r="C4" s="3">
        <v>4.9829999999999999E-2</v>
      </c>
      <c r="D4" s="3">
        <v>32.94</v>
      </c>
      <c r="E4" s="3">
        <v>4.9829999999999999E-2</v>
      </c>
    </row>
    <row r="5" spans="1:5">
      <c r="A5" s="3" t="s">
        <v>126</v>
      </c>
      <c r="B5" s="3">
        <v>213.9</v>
      </c>
      <c r="C5" s="3">
        <v>4.3279999999999999E-2</v>
      </c>
      <c r="D5" s="3">
        <v>213.9</v>
      </c>
      <c r="E5" s="3">
        <v>4.3279999999999999E-2</v>
      </c>
    </row>
    <row r="6" spans="1:5">
      <c r="A6" s="3" t="s">
        <v>71</v>
      </c>
      <c r="B6" s="3">
        <v>7.9299999999999995E-3</v>
      </c>
      <c r="C6" s="3">
        <v>2.215E-2</v>
      </c>
      <c r="D6" s="3">
        <v>7.9299999999999995E-3</v>
      </c>
      <c r="E6" s="3">
        <v>2.215E-2</v>
      </c>
    </row>
  </sheetData>
  <mergeCells count="3">
    <mergeCell ref="A1:A2"/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9E5B0-D57F-4FE2-BC35-64162DBA2A40}">
  <dimension ref="A1:K11"/>
  <sheetViews>
    <sheetView workbookViewId="0">
      <selection activeCell="B4" sqref="B4"/>
    </sheetView>
  </sheetViews>
  <sheetFormatPr defaultColWidth="8.58203125" defaultRowHeight="13"/>
  <cols>
    <col min="1" max="1" width="3.08203125" style="6" customWidth="1"/>
    <col min="2" max="2" width="17.83203125" style="6" customWidth="1"/>
    <col min="3" max="3" width="4.75" style="6" customWidth="1"/>
    <col min="4" max="4" width="6.5" style="6" customWidth="1"/>
    <col min="5" max="5" width="8.58203125" style="6"/>
    <col min="6" max="6" width="4.08203125" style="6" customWidth="1"/>
    <col min="7" max="7" width="15" style="6" customWidth="1"/>
    <col min="8" max="16384" width="8.58203125" style="6"/>
  </cols>
  <sheetData>
    <row r="1" spans="1:11" ht="104">
      <c r="A1" s="69" t="s">
        <v>28</v>
      </c>
      <c r="B1" s="70" t="s">
        <v>7</v>
      </c>
      <c r="C1" s="70" t="s">
        <v>1</v>
      </c>
      <c r="D1" s="70" t="s">
        <v>3</v>
      </c>
      <c r="E1" s="70" t="s">
        <v>4</v>
      </c>
      <c r="F1" s="71" t="s">
        <v>5</v>
      </c>
      <c r="G1" s="72" t="s">
        <v>26</v>
      </c>
      <c r="H1" s="71" t="s">
        <v>60</v>
      </c>
      <c r="I1" s="72" t="s">
        <v>8</v>
      </c>
      <c r="J1" s="72" t="s">
        <v>9</v>
      </c>
    </row>
    <row r="2" spans="1:11">
      <c r="A2" s="73">
        <f>'Wykaz ppg - kalkulator '!A16</f>
        <v>1</v>
      </c>
      <c r="B2" s="69" t="str">
        <f>'Wykaz ppg - kalkulator '!X16</f>
        <v>Gmina Niemodlin</v>
      </c>
      <c r="C2" s="74" t="str">
        <f>'Wykaz ppg - kalkulator '!Y16</f>
        <v>49-100</v>
      </c>
      <c r="D2" s="74" t="str">
        <f>'Wykaz ppg - kalkulator '!AA16</f>
        <v>Niemodlin</v>
      </c>
      <c r="E2" s="74" t="str">
        <f>'Wykaz ppg - kalkulator '!AB16</f>
        <v>Bohaterów Powstań Śląskich</v>
      </c>
      <c r="F2" s="74" t="str">
        <f>'Wykaz ppg - kalkulator '!AC16</f>
        <v>37</v>
      </c>
      <c r="G2" s="73" t="str">
        <f>'Wykaz ppg - kalkulator '!AE16</f>
        <v>8018590365500000054046</v>
      </c>
      <c r="H2" s="73">
        <f>'Wykaz ppg - kalkulator '!AT16</f>
        <v>149452</v>
      </c>
      <c r="I2" s="73" t="str">
        <f>'Wykaz ppg - kalkulator '!AU16</f>
        <v>W-5.1</v>
      </c>
      <c r="J2" s="21" t="str">
        <f>'Wykaz ppg - kalkulator '!AW16</f>
        <v>230</v>
      </c>
      <c r="K2" s="21" t="s">
        <v>79</v>
      </c>
    </row>
    <row r="3" spans="1:11" ht="46.5" customHeight="1">
      <c r="A3" s="73">
        <f>'Wykaz ppg - kalkulator '!A17</f>
        <v>2</v>
      </c>
      <c r="B3" s="69" t="str">
        <f>'Wykaz ppg - kalkulator '!X17</f>
        <v>Zakład Gospodarki Komunalnej i Mieszkaniowej w Niemodlinie</v>
      </c>
      <c r="C3" s="74" t="str">
        <f>'Wykaz ppg - kalkulator '!Y17</f>
        <v>49-100</v>
      </c>
      <c r="D3" s="74" t="str">
        <f>'Wykaz ppg - kalkulator '!AA17</f>
        <v>Niemodlin</v>
      </c>
      <c r="E3" s="74" t="str">
        <f>'Wykaz ppg - kalkulator '!AB17</f>
        <v>Bohaterów Powstań Śląskich</v>
      </c>
      <c r="F3" s="74" t="str">
        <f>'Wykaz ppg - kalkulator '!AC17</f>
        <v>34</v>
      </c>
      <c r="G3" s="73" t="str">
        <f>'Wykaz ppg - kalkulator '!AE17</f>
        <v>8018590365500003409621</v>
      </c>
      <c r="H3" s="73">
        <f>'Wykaz ppg - kalkulator '!AT17</f>
        <v>82701</v>
      </c>
      <c r="I3" s="73" t="str">
        <f>'Wykaz ppg - kalkulator '!AU17</f>
        <v>W-5.1</v>
      </c>
      <c r="J3" s="21" t="str">
        <f>'Wykaz ppg - kalkulator '!AW17</f>
        <v>111</v>
      </c>
    </row>
    <row r="4" spans="1:11" ht="47.25" customHeight="1">
      <c r="A4" s="73">
        <f>'Wykaz ppg - kalkulator '!A18</f>
        <v>3</v>
      </c>
      <c r="B4" s="69" t="str">
        <f>'Wykaz ppg - kalkulator '!X18</f>
        <v>Przedszkole Publiczne Nr 2 w Niemodlinie</v>
      </c>
      <c r="C4" s="74" t="str">
        <f>'Wykaz ppg - kalkulator '!Y18</f>
        <v>49-100</v>
      </c>
      <c r="D4" s="74" t="str">
        <f>'Wykaz ppg - kalkulator '!AA18</f>
        <v>Niemodlin</v>
      </c>
      <c r="E4" s="74" t="str">
        <f>'Wykaz ppg - kalkulator '!AB18</f>
        <v>Szkolna</v>
      </c>
      <c r="F4" s="74" t="str">
        <f>'Wykaz ppg - kalkulator '!AC18</f>
        <v>5</v>
      </c>
      <c r="G4" s="73" t="str">
        <f>'Wykaz ppg - kalkulator '!AE18</f>
        <v>8018590365500003327406</v>
      </c>
      <c r="H4" s="73">
        <f>'Wykaz ppg - kalkulator '!AT18</f>
        <v>133909</v>
      </c>
      <c r="I4" s="73" t="str">
        <f>'Wykaz ppg - kalkulator '!AU18</f>
        <v>W-5.1</v>
      </c>
      <c r="J4" s="21" t="str">
        <f>'Wykaz ppg - kalkulator '!AW18</f>
        <v>120</v>
      </c>
    </row>
    <row r="5" spans="1:11" ht="33.75" customHeight="1">
      <c r="A5" s="73">
        <f>'Wykaz ppg - kalkulator '!A19</f>
        <v>4</v>
      </c>
      <c r="B5" s="69" t="str">
        <f>'Wykaz ppg - kalkulator '!X19</f>
        <v>Przedszkole Publiczne Nr 1 im. Bajka w Niemodlinie</v>
      </c>
      <c r="C5" s="74" t="str">
        <f>'Wykaz ppg - kalkulator '!Y19</f>
        <v>49-100</v>
      </c>
      <c r="D5" s="74" t="str">
        <f>'Wykaz ppg - kalkulator '!AA19</f>
        <v>Niemodlin</v>
      </c>
      <c r="E5" s="74" t="str">
        <f>'Wykaz ppg - kalkulator '!AB19</f>
        <v>Kilińskiego</v>
      </c>
      <c r="F5" s="74">
        <f>'Wykaz ppg - kalkulator '!AC19</f>
        <v>31</v>
      </c>
      <c r="G5" s="73" t="str">
        <f>'Wykaz ppg - kalkulator '!AE19</f>
        <v>8018590365500002778223</v>
      </c>
      <c r="H5" s="73">
        <f>'Wykaz ppg - kalkulator '!AT19</f>
        <v>139322</v>
      </c>
      <c r="I5" s="73" t="str">
        <f>'Wykaz ppg - kalkulator '!AU19</f>
        <v>W-4</v>
      </c>
      <c r="J5" s="21" t="s">
        <v>79</v>
      </c>
    </row>
    <row r="6" spans="1:11" ht="45.75" customHeight="1">
      <c r="A6" s="73">
        <f>'Wykaz ppg - kalkulator '!A20</f>
        <v>5</v>
      </c>
      <c r="B6" s="69" t="str">
        <f>'Wykaz ppg - kalkulator '!X20</f>
        <v>Szkoła Podstawowa nr 1 im. Janusza Korczaka w Niemodlinie</v>
      </c>
      <c r="C6" s="74" t="str">
        <f>'Wykaz ppg - kalkulator '!Y20</f>
        <v>49-100</v>
      </c>
      <c r="D6" s="74" t="str">
        <f>'Wykaz ppg - kalkulator '!AA20</f>
        <v>Niemodlin</v>
      </c>
      <c r="E6" s="74" t="str">
        <f>'Wykaz ppg - kalkulator '!AB20</f>
        <v>Reymonta</v>
      </c>
      <c r="F6" s="74">
        <f>'Wykaz ppg - kalkulator '!AC20</f>
        <v>9</v>
      </c>
      <c r="G6" s="73" t="str">
        <f>'Wykaz ppg - kalkulator '!AE20</f>
        <v>8018590365500000054169</v>
      </c>
      <c r="H6" s="73">
        <f>'Wykaz ppg - kalkulator '!AT20</f>
        <v>293411</v>
      </c>
      <c r="I6" s="73" t="str">
        <f>'Wykaz ppg - kalkulator '!AU20</f>
        <v>W-5.1</v>
      </c>
      <c r="J6" s="21" t="str">
        <f>'Wykaz ppg - kalkulator '!AW20</f>
        <v>241</v>
      </c>
    </row>
    <row r="7" spans="1:11" ht="43.5" customHeight="1">
      <c r="A7" s="73">
        <f>'Wykaz ppg - kalkulator '!A21</f>
        <v>6</v>
      </c>
      <c r="B7" s="69" t="str">
        <f>'Wykaz ppg - kalkulator '!X21</f>
        <v>Szkoła Podstawowa nr 1 im. Janusza Korczaka w Niemodlinie</v>
      </c>
      <c r="C7" s="74" t="str">
        <f>'Wykaz ppg - kalkulator '!Y21</f>
        <v>49-100</v>
      </c>
      <c r="D7" s="74" t="str">
        <f>'Wykaz ppg - kalkulator '!AA21</f>
        <v>Niemodlin</v>
      </c>
      <c r="E7" s="74" t="str">
        <f>'Wykaz ppg - kalkulator '!AB21</f>
        <v>Reymonta</v>
      </c>
      <c r="F7" s="74">
        <f>'Wykaz ppg - kalkulator '!AC21</f>
        <v>9</v>
      </c>
      <c r="G7" s="73" t="str">
        <f>'Wykaz ppg - kalkulator '!AE21</f>
        <v>8018590365500003003126</v>
      </c>
      <c r="H7" s="73">
        <f>'Wykaz ppg - kalkulator '!AT21</f>
        <v>19738</v>
      </c>
      <c r="I7" s="73" t="str">
        <f>'Wykaz ppg - kalkulator '!AU21</f>
        <v>W-3.6</v>
      </c>
      <c r="J7" s="21" t="s">
        <v>79</v>
      </c>
    </row>
    <row r="8" spans="1:11" ht="29.25" customHeight="1">
      <c r="A8" s="73">
        <f>'Wykaz ppg - kalkulator '!A22</f>
        <v>7</v>
      </c>
      <c r="B8" s="69" t="str">
        <f>'Wykaz ppg - kalkulator '!X22</f>
        <v>Ośrodek Sportu i Rekreacji w Niemodlinie</v>
      </c>
      <c r="C8" s="74" t="str">
        <f>'Wykaz ppg - kalkulator '!Y22</f>
        <v>49-100</v>
      </c>
      <c r="D8" s="74" t="str">
        <f>'Wykaz ppg - kalkulator '!AA22</f>
        <v>Niemodlin</v>
      </c>
      <c r="E8" s="74" t="str">
        <f>'Wykaz ppg - kalkulator '!AB22</f>
        <v>Sportowa</v>
      </c>
      <c r="F8" s="74">
        <f>'Wykaz ppg - kalkulator '!AC22</f>
        <v>1</v>
      </c>
      <c r="G8" s="73" t="str">
        <f>'Wykaz ppg - kalkulator '!AE22</f>
        <v>8018590365500013864014</v>
      </c>
      <c r="H8" s="73">
        <f>'Wykaz ppg - kalkulator '!AT22</f>
        <v>40367</v>
      </c>
      <c r="I8" s="73" t="str">
        <f>'Wykaz ppg - kalkulator '!AU22</f>
        <v>W-3.9</v>
      </c>
      <c r="J8" s="21" t="s">
        <v>79</v>
      </c>
    </row>
    <row r="9" spans="1:11" ht="26">
      <c r="A9" s="73">
        <f>'Wykaz ppg - kalkulator '!A23</f>
        <v>8</v>
      </c>
      <c r="B9" s="69" t="str">
        <f>'Wykaz ppg - kalkulator '!X23</f>
        <v>Ośrodek Sportu i Rekreacji w Niemodlinie</v>
      </c>
      <c r="C9" s="74" t="str">
        <f>'Wykaz ppg - kalkulator '!Y23</f>
        <v>49-100</v>
      </c>
      <c r="D9" s="74" t="str">
        <f>'Wykaz ppg - kalkulator '!AA23</f>
        <v>Niemodlin</v>
      </c>
      <c r="E9" s="74" t="str">
        <f>'Wykaz ppg - kalkulator '!AB23</f>
        <v>Reymonta</v>
      </c>
      <c r="F9" s="74">
        <f>'Wykaz ppg - kalkulator '!AC23</f>
        <v>11</v>
      </c>
      <c r="G9" s="73" t="str">
        <f>'Wykaz ppg - kalkulator '!AE23</f>
        <v>8018590365500000038862</v>
      </c>
      <c r="H9" s="73">
        <f>'Wykaz ppg - kalkulator '!AT23</f>
        <v>157767</v>
      </c>
      <c r="I9" s="73" t="str">
        <f>'Wykaz ppg - kalkulator '!AU23</f>
        <v>W-5.1</v>
      </c>
      <c r="J9" s="21" t="str">
        <f>'Wykaz ppg - kalkulator '!AW23</f>
        <v>252</v>
      </c>
    </row>
    <row r="10" spans="1:11" ht="37.5" customHeight="1">
      <c r="A10" s="73">
        <f>'Wykaz ppg - kalkulator '!A24</f>
        <v>9</v>
      </c>
      <c r="B10" s="69" t="str">
        <f>'Wykaz ppg - kalkulator '!X24</f>
        <v>Samorządowy Zakład Opieki Zdrowotnej w Niemodlinie</v>
      </c>
      <c r="C10" s="74" t="str">
        <f>'Wykaz ppg - kalkulator '!Y24</f>
        <v>49-100</v>
      </c>
      <c r="D10" s="74" t="str">
        <f>'Wykaz ppg - kalkulator '!AA24</f>
        <v>Niemodlin</v>
      </c>
      <c r="E10" s="74" t="str">
        <f>'Wykaz ppg - kalkulator '!AB24</f>
        <v>Zamkowa</v>
      </c>
      <c r="F10" s="74">
        <f>'Wykaz ppg - kalkulator '!AC24</f>
        <v>4</v>
      </c>
      <c r="G10" s="73" t="str">
        <f>'Wykaz ppg - kalkulator '!AE24</f>
        <v>8018590365500000038541</v>
      </c>
      <c r="H10" s="73">
        <f>'Wykaz ppg - kalkulator '!AT24</f>
        <v>452027</v>
      </c>
      <c r="I10" s="73" t="str">
        <f>'Wykaz ppg - kalkulator '!AU24</f>
        <v>W-5.1</v>
      </c>
      <c r="J10" s="21" t="str">
        <f>'Wykaz ppg - kalkulator '!AW24</f>
        <v>274</v>
      </c>
    </row>
    <row r="11" spans="1:11" ht="39">
      <c r="A11" s="73">
        <f>'Wykaz ppg - kalkulator '!A25</f>
        <v>10</v>
      </c>
      <c r="B11" s="69" t="str">
        <f>'Wykaz ppg - kalkulator '!X25</f>
        <v>Ośrodek Kultury w Niemodlinie im. Agnieszki Osieckiej</v>
      </c>
      <c r="C11" s="74" t="str">
        <f>'Wykaz ppg - kalkulator '!Y25</f>
        <v>49-100</v>
      </c>
      <c r="D11" s="74" t="str">
        <f>'Wykaz ppg - kalkulator '!AA25</f>
        <v>Niemodlin</v>
      </c>
      <c r="E11" s="74" t="str">
        <f>'Wykaz ppg - kalkulator '!AB25</f>
        <v>Mikołaja  Reja</v>
      </c>
      <c r="F11" s="74">
        <f>'Wykaz ppg - kalkulator '!AC25</f>
        <v>1</v>
      </c>
      <c r="G11" s="73" t="str">
        <f>'Wykaz ppg - kalkulator '!AE25</f>
        <v>8018590365500020258684</v>
      </c>
      <c r="H11" s="73">
        <f>'Wykaz ppg - kalkulator '!AT25</f>
        <v>79889</v>
      </c>
      <c r="I11" s="73" t="str">
        <f>'Wykaz ppg - kalkulator '!AU25</f>
        <v>W-5.1</v>
      </c>
      <c r="J11" s="21" t="str">
        <f>'Wykaz ppg - kalkulator '!AW25</f>
        <v>111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42D7-C57C-4A45-B42F-B6445D03CFF0}">
  <dimension ref="A1:G27"/>
  <sheetViews>
    <sheetView topLeftCell="A10" workbookViewId="0">
      <selection activeCell="E31" sqref="E31"/>
    </sheetView>
  </sheetViews>
  <sheetFormatPr defaultColWidth="8.58203125" defaultRowHeight="11.5"/>
  <cols>
    <col min="1" max="1" width="15.08203125" style="1" customWidth="1"/>
    <col min="2" max="2" width="18.83203125" style="1" customWidth="1"/>
    <col min="3" max="16384" width="8.58203125" style="1"/>
  </cols>
  <sheetData>
    <row r="1" spans="1:7" ht="81" thickBot="1">
      <c r="A1" s="80" t="s">
        <v>80</v>
      </c>
      <c r="B1" s="81" t="s">
        <v>84</v>
      </c>
      <c r="C1" s="81" t="s">
        <v>81</v>
      </c>
      <c r="D1" s="81" t="s">
        <v>82</v>
      </c>
    </row>
    <row r="2" spans="1:7" ht="12" thickBot="1">
      <c r="A2" s="82">
        <f>'Wykaz ppg - kalkulator '!A16</f>
        <v>1</v>
      </c>
      <c r="B2" s="4" t="str">
        <f>'Wykaz ppg - kalkulator '!AE16</f>
        <v>8018590365500000054046</v>
      </c>
      <c r="C2" s="83" t="str">
        <f>'Wykaz ppg - kalkulator '!AW16</f>
        <v>230</v>
      </c>
      <c r="D2" s="84">
        <f>'Wykaz ppg - kalkulator '!AT16</f>
        <v>149452</v>
      </c>
      <c r="E2" s="1" t="str">
        <f>'Wykaz ppg - kalkulator '!AU16</f>
        <v>W-5.1</v>
      </c>
    </row>
    <row r="3" spans="1:7" ht="12" thickBot="1">
      <c r="A3" s="82">
        <f>'Wykaz ppg - kalkulator '!A17</f>
        <v>2</v>
      </c>
      <c r="B3" s="4" t="str">
        <f>'Wykaz ppg - kalkulator '!AE17</f>
        <v>8018590365500003409621</v>
      </c>
      <c r="C3" s="83" t="str">
        <f>'Wykaz ppg - kalkulator '!AW17</f>
        <v>111</v>
      </c>
      <c r="D3" s="84">
        <f>'Wykaz ppg - kalkulator '!AT17</f>
        <v>82701</v>
      </c>
      <c r="E3" s="1" t="str">
        <f>'Wykaz ppg - kalkulator '!AU17</f>
        <v>W-5.1</v>
      </c>
    </row>
    <row r="4" spans="1:7" ht="12" thickBot="1">
      <c r="A4" s="82">
        <f>'Wykaz ppg - kalkulator '!A18</f>
        <v>3</v>
      </c>
      <c r="B4" s="4" t="str">
        <f>'Wykaz ppg - kalkulator '!AE18</f>
        <v>8018590365500003327406</v>
      </c>
      <c r="C4" s="83" t="str">
        <f>'Wykaz ppg - kalkulator '!AW18</f>
        <v>120</v>
      </c>
      <c r="D4" s="84">
        <f>'Wykaz ppg - kalkulator '!AT18</f>
        <v>133909</v>
      </c>
      <c r="E4" s="1" t="str">
        <f>'Wykaz ppg - kalkulator '!AU18</f>
        <v>W-5.1</v>
      </c>
    </row>
    <row r="5" spans="1:7" ht="12" thickBot="1">
      <c r="A5" s="82">
        <f>'Wykaz ppg - kalkulator '!A20</f>
        <v>5</v>
      </c>
      <c r="B5" s="4" t="str">
        <f>'Wykaz ppg - kalkulator '!AE20</f>
        <v>8018590365500000054169</v>
      </c>
      <c r="C5" s="83" t="str">
        <f>'Wykaz ppg - kalkulator '!AW20</f>
        <v>241</v>
      </c>
      <c r="D5" s="84">
        <f>'Wykaz ppg - kalkulator '!AT20</f>
        <v>293411</v>
      </c>
      <c r="E5" s="1" t="str">
        <f>'Wykaz ppg - kalkulator '!AU20</f>
        <v>W-5.1</v>
      </c>
    </row>
    <row r="6" spans="1:7" ht="12" thickBot="1">
      <c r="A6" s="82">
        <f>'Wykaz ppg - kalkulator '!A23</f>
        <v>8</v>
      </c>
      <c r="B6" s="4" t="str">
        <f>'Wykaz ppg - kalkulator '!AE23</f>
        <v>8018590365500000038862</v>
      </c>
      <c r="C6" s="83" t="str">
        <f>'Wykaz ppg - kalkulator '!AW23</f>
        <v>252</v>
      </c>
      <c r="D6" s="84">
        <f>'Wykaz ppg - kalkulator '!AT23</f>
        <v>157767</v>
      </c>
      <c r="E6" s="1" t="str">
        <f>'Wykaz ppg - kalkulator '!AU23</f>
        <v>W-5.1</v>
      </c>
    </row>
    <row r="7" spans="1:7" ht="12" thickBot="1">
      <c r="A7" s="82">
        <f>'Wykaz ppg - kalkulator '!A24</f>
        <v>9</v>
      </c>
      <c r="B7" s="4" t="str">
        <f>'Wykaz ppg - kalkulator '!AE24</f>
        <v>8018590365500000038541</v>
      </c>
      <c r="C7" s="83" t="str">
        <f>'Wykaz ppg - kalkulator '!AW24</f>
        <v>274</v>
      </c>
      <c r="D7" s="84">
        <f>'Wykaz ppg - kalkulator '!AT24</f>
        <v>452027</v>
      </c>
      <c r="E7" s="1" t="str">
        <f>'Wykaz ppg - kalkulator '!AU24</f>
        <v>W-5.1</v>
      </c>
    </row>
    <row r="8" spans="1:7" ht="12" thickBot="1">
      <c r="A8" s="82">
        <f>'Wykaz ppg - kalkulator '!A25</f>
        <v>10</v>
      </c>
      <c r="B8" s="4" t="str">
        <f>'Wykaz ppg - kalkulator '!AE25</f>
        <v>8018590365500020258684</v>
      </c>
      <c r="C8" s="83" t="str">
        <f>'Wykaz ppg - kalkulator '!AW25</f>
        <v>111</v>
      </c>
      <c r="D8" s="84">
        <f>'Wykaz ppg - kalkulator '!AT25</f>
        <v>79889</v>
      </c>
      <c r="E8" s="1" t="str">
        <f>'Wykaz ppg - kalkulator '!AU25</f>
        <v>W-5.1</v>
      </c>
    </row>
    <row r="9" spans="1:7" ht="12" thickBot="1">
      <c r="A9" s="109" t="s">
        <v>83</v>
      </c>
      <c r="B9" s="110"/>
      <c r="C9" s="111"/>
      <c r="D9" s="84">
        <f>SUM(D2:D8)</f>
        <v>1349156</v>
      </c>
    </row>
    <row r="10" spans="1:7" ht="12" thickBot="1"/>
    <row r="11" spans="1:7" ht="42.5" thickBot="1">
      <c r="A11" s="85" t="s">
        <v>26</v>
      </c>
      <c r="B11" s="86" t="s">
        <v>10</v>
      </c>
      <c r="C11" s="86" t="s">
        <v>11</v>
      </c>
      <c r="D11" s="86" t="s">
        <v>21</v>
      </c>
      <c r="E11" s="86" t="s">
        <v>12</v>
      </c>
      <c r="F11" s="86" t="s">
        <v>13</v>
      </c>
      <c r="G11" s="86" t="s">
        <v>14</v>
      </c>
    </row>
    <row r="12" spans="1:7">
      <c r="A12" s="88" t="str">
        <f>'Wykaz ppg - kalkulator '!AE16</f>
        <v>8018590365500000054046</v>
      </c>
      <c r="B12" s="87">
        <f>'Wykaz ppg - kalkulator '!AG16</f>
        <v>0</v>
      </c>
      <c r="C12" s="87">
        <f>'Wykaz ppg - kalkulator '!AH16</f>
        <v>1457</v>
      </c>
      <c r="D12" s="87">
        <f>'Wykaz ppg - kalkulator '!AI16</f>
        <v>31922</v>
      </c>
      <c r="E12" s="87">
        <f>'Wykaz ppg - kalkulator '!AJ16</f>
        <v>16684</v>
      </c>
      <c r="F12" s="87">
        <f>'Wykaz ppg - kalkulator '!AK16</f>
        <v>1774</v>
      </c>
      <c r="G12" s="87">
        <f>'Wykaz ppg - kalkulator '!AL16</f>
        <v>0</v>
      </c>
    </row>
    <row r="13" spans="1:7">
      <c r="A13" s="88" t="str">
        <f>'Wykaz ppg - kalkulator '!AE17</f>
        <v>8018590365500003409621</v>
      </c>
      <c r="B13" s="87">
        <f>'Wykaz ppg - kalkulator '!AG17</f>
        <v>17432</v>
      </c>
      <c r="C13" s="87">
        <f>'Wykaz ppg - kalkulator '!AH17</f>
        <v>16055</v>
      </c>
      <c r="D13" s="87">
        <f>'Wykaz ppg - kalkulator '!AI17</f>
        <v>11778</v>
      </c>
      <c r="E13" s="87">
        <f>'Wykaz ppg - kalkulator '!AJ17</f>
        <v>6057</v>
      </c>
      <c r="F13" s="87">
        <f>'Wykaz ppg - kalkulator '!AK17</f>
        <v>0</v>
      </c>
      <c r="G13" s="87">
        <f>'Wykaz ppg - kalkulator '!AL17</f>
        <v>0</v>
      </c>
    </row>
    <row r="14" spans="1:7">
      <c r="A14" s="88" t="str">
        <f>'Wykaz ppg - kalkulator '!AE18</f>
        <v>8018590365500003327406</v>
      </c>
      <c r="B14" s="87">
        <f>'Wykaz ppg - kalkulator '!AG18</f>
        <v>18429</v>
      </c>
      <c r="C14" s="87">
        <f>'Wykaz ppg - kalkulator '!AH18</f>
        <v>22487</v>
      </c>
      <c r="D14" s="87">
        <f>'Wykaz ppg - kalkulator '!AI18</f>
        <v>18013</v>
      </c>
      <c r="E14" s="87">
        <f>'Wykaz ppg - kalkulator '!AJ18</f>
        <v>14174</v>
      </c>
      <c r="F14" s="87">
        <f>'Wykaz ppg - kalkulator '!AK18</f>
        <v>4724</v>
      </c>
      <c r="G14" s="87">
        <f>'Wykaz ppg - kalkulator '!AL18</f>
        <v>1779</v>
      </c>
    </row>
    <row r="15" spans="1:7">
      <c r="A15" s="88" t="str">
        <f>'Wykaz ppg - kalkulator '!AE20</f>
        <v>8018590365500000054169</v>
      </c>
      <c r="B15" s="87">
        <f>'Wykaz ppg - kalkulator '!AG20</f>
        <v>61885</v>
      </c>
      <c r="C15" s="87">
        <f>'Wykaz ppg - kalkulator '!AH20</f>
        <v>54573</v>
      </c>
      <c r="D15" s="87">
        <f>'Wykaz ppg - kalkulator '!AI20</f>
        <v>39291</v>
      </c>
      <c r="E15" s="87">
        <f>'Wykaz ppg - kalkulator '!AJ20</f>
        <v>17639</v>
      </c>
      <c r="F15" s="87">
        <f>'Wykaz ppg - kalkulator '!AK20</f>
        <v>0</v>
      </c>
      <c r="G15" s="87">
        <f>'Wykaz ppg - kalkulator '!AL20</f>
        <v>0</v>
      </c>
    </row>
    <row r="16" spans="1:7">
      <c r="A16" s="88" t="str">
        <f>'Wykaz ppg - kalkulator '!AE23</f>
        <v>8018590365500000038862</v>
      </c>
      <c r="B16" s="87">
        <f>'Wykaz ppg - kalkulator '!AG23</f>
        <v>37053</v>
      </c>
      <c r="C16" s="87">
        <f>'Wykaz ppg - kalkulator '!AH23</f>
        <v>34465</v>
      </c>
      <c r="D16" s="87">
        <f>'Wykaz ppg - kalkulator '!AI23</f>
        <v>19668</v>
      </c>
      <c r="E16" s="87">
        <f>'Wykaz ppg - kalkulator '!AJ23</f>
        <v>6296</v>
      </c>
      <c r="F16" s="87">
        <f>'Wykaz ppg - kalkulator '!AK23</f>
        <v>1129</v>
      </c>
      <c r="G16" s="87">
        <f>'Wykaz ppg - kalkulator '!AL23</f>
        <v>1035</v>
      </c>
    </row>
    <row r="17" spans="1:7">
      <c r="A17" s="88" t="str">
        <f>'Wykaz ppg - kalkulator '!AE24</f>
        <v>8018590365500000038541</v>
      </c>
      <c r="B17" s="87">
        <f>'Wykaz ppg - kalkulator '!AG24</f>
        <v>64984</v>
      </c>
      <c r="C17" s="87">
        <f>'Wykaz ppg - kalkulator '!AH24</f>
        <v>60596</v>
      </c>
      <c r="D17" s="87">
        <f>'Wykaz ppg - kalkulator '!AI24</f>
        <v>56023</v>
      </c>
      <c r="E17" s="87">
        <f>'Wykaz ppg - kalkulator '!AJ24</f>
        <v>47207</v>
      </c>
      <c r="F17" s="87">
        <f>'Wykaz ppg - kalkulator '!AK24</f>
        <v>31107</v>
      </c>
      <c r="G17" s="87">
        <f>'Wykaz ppg - kalkulator '!AL24</f>
        <v>9583</v>
      </c>
    </row>
    <row r="18" spans="1:7">
      <c r="A18" s="88" t="str">
        <f>'Wykaz ppg - kalkulator '!AE25</f>
        <v>8018590365500020258684</v>
      </c>
      <c r="B18" s="87">
        <f>'Wykaz ppg - kalkulator '!AG25</f>
        <v>15232</v>
      </c>
      <c r="C18" s="87">
        <f>'Wykaz ppg - kalkulator '!AH25</f>
        <v>14210</v>
      </c>
      <c r="D18" s="87">
        <f>'Wykaz ppg - kalkulator '!AI25</f>
        <v>11268</v>
      </c>
      <c r="E18" s="87">
        <f>'Wykaz ppg - kalkulator '!AJ25</f>
        <v>7611</v>
      </c>
      <c r="F18" s="87">
        <f>'Wykaz ppg - kalkulator '!AK25</f>
        <v>1959</v>
      </c>
      <c r="G18" s="87">
        <f>'Wykaz ppg - kalkulator '!AL25</f>
        <v>326</v>
      </c>
    </row>
    <row r="19" spans="1:7" ht="12" thickBot="1"/>
    <row r="20" spans="1:7" ht="42.5" thickBot="1">
      <c r="A20" s="85" t="s">
        <v>26</v>
      </c>
      <c r="B20" s="86" t="s">
        <v>15</v>
      </c>
      <c r="C20" s="86" t="s">
        <v>16</v>
      </c>
      <c r="D20" s="86" t="s">
        <v>17</v>
      </c>
      <c r="E20" s="86" t="s">
        <v>18</v>
      </c>
      <c r="F20" s="86" t="s">
        <v>19</v>
      </c>
      <c r="G20" s="86" t="s">
        <v>20</v>
      </c>
    </row>
    <row r="21" spans="1:7">
      <c r="A21" s="88" t="str">
        <f>'Wykaz ppg - kalkulator '!AE16</f>
        <v>8018590365500000054046</v>
      </c>
      <c r="B21" s="87">
        <f>'Wykaz ppg - kalkulator '!AM16</f>
        <v>0</v>
      </c>
      <c r="C21" s="87">
        <f>'Wykaz ppg - kalkulator '!AN16</f>
        <v>0</v>
      </c>
      <c r="D21" s="87">
        <f>'Wykaz ppg - kalkulator '!AO16</f>
        <v>0</v>
      </c>
      <c r="E21" s="87">
        <f>'Wykaz ppg - kalkulator '!AP16</f>
        <v>10489</v>
      </c>
      <c r="F21" s="87">
        <f>'Wykaz ppg - kalkulator '!AQ16</f>
        <v>40594</v>
      </c>
      <c r="G21" s="87">
        <f>'Wykaz ppg - kalkulator '!AR16</f>
        <v>46532</v>
      </c>
    </row>
    <row r="22" spans="1:7">
      <c r="A22" s="88" t="str">
        <f>'Wykaz ppg - kalkulator '!AE17</f>
        <v>8018590365500003409621</v>
      </c>
      <c r="B22" s="87">
        <f>'Wykaz ppg - kalkulator '!AM17</f>
        <v>0</v>
      </c>
      <c r="C22" s="87">
        <f>'Wykaz ppg - kalkulator '!AN17</f>
        <v>0</v>
      </c>
      <c r="D22" s="87">
        <f>'Wykaz ppg - kalkulator '!AO17</f>
        <v>0</v>
      </c>
      <c r="E22" s="87">
        <f>'Wykaz ppg - kalkulator '!AP17</f>
        <v>4097</v>
      </c>
      <c r="F22" s="87">
        <f>'Wykaz ppg - kalkulator '!AQ17</f>
        <v>11633</v>
      </c>
      <c r="G22" s="87">
        <f>'Wykaz ppg - kalkulator '!AR17</f>
        <v>15649</v>
      </c>
    </row>
    <row r="23" spans="1:7">
      <c r="A23" s="88" t="str">
        <f>'Wykaz ppg - kalkulator '!AE18</f>
        <v>8018590365500003327406</v>
      </c>
      <c r="B23" s="87">
        <f>'Wykaz ppg - kalkulator '!AM18</f>
        <v>0</v>
      </c>
      <c r="C23" s="87">
        <f>'Wykaz ppg - kalkulator '!AN18</f>
        <v>0</v>
      </c>
      <c r="D23" s="87">
        <f>'Wykaz ppg - kalkulator '!AO18</f>
        <v>4569</v>
      </c>
      <c r="E23" s="87">
        <f>'Wykaz ppg - kalkulator '!AP18</f>
        <v>8216</v>
      </c>
      <c r="F23" s="87">
        <f>'Wykaz ppg - kalkulator '!AQ18</f>
        <v>18954</v>
      </c>
      <c r="G23" s="87">
        <f>'Wykaz ppg - kalkulator '!AR18</f>
        <v>16122</v>
      </c>
    </row>
    <row r="24" spans="1:7">
      <c r="A24" s="88" t="str">
        <f>'Wykaz ppg - kalkulator '!AE20</f>
        <v>8018590365500000054169</v>
      </c>
      <c r="B24" s="87">
        <f>'Wykaz ppg - kalkulator '!AM20</f>
        <v>0</v>
      </c>
      <c r="C24" s="87">
        <f>'Wykaz ppg - kalkulator '!AN20</f>
        <v>0</v>
      </c>
      <c r="D24" s="87">
        <f>'Wykaz ppg - kalkulator '!AO20</f>
        <v>0</v>
      </c>
      <c r="E24" s="87">
        <f>'Wykaz ppg - kalkulator '!AP20</f>
        <v>16766</v>
      </c>
      <c r="F24" s="87">
        <f>'Wykaz ppg - kalkulator '!AQ20</f>
        <v>46300</v>
      </c>
      <c r="G24" s="87">
        <f>'Wykaz ppg - kalkulator '!AR20</f>
        <v>56957</v>
      </c>
    </row>
    <row r="25" spans="1:7">
      <c r="A25" s="88" t="str">
        <f>'Wykaz ppg - kalkulator '!AE23</f>
        <v>8018590365500000038862</v>
      </c>
      <c r="B25" s="87">
        <f>'Wykaz ppg - kalkulator '!AM23</f>
        <v>301</v>
      </c>
      <c r="C25" s="87">
        <f>'Wykaz ppg - kalkulator '!AN23</f>
        <v>81</v>
      </c>
      <c r="D25" s="87">
        <f>'Wykaz ppg - kalkulator '!AO23</f>
        <v>811</v>
      </c>
      <c r="E25" s="87">
        <f>'Wykaz ppg - kalkulator '!AP23</f>
        <v>1569</v>
      </c>
      <c r="F25" s="87">
        <f>'Wykaz ppg - kalkulator '!AQ23</f>
        <v>22216</v>
      </c>
      <c r="G25" s="87">
        <f>'Wykaz ppg - kalkulator '!AR23</f>
        <v>33143</v>
      </c>
    </row>
    <row r="26" spans="1:7">
      <c r="A26" s="88" t="str">
        <f>'Wykaz ppg - kalkulator '!AE24</f>
        <v>8018590365500000038541</v>
      </c>
      <c r="B26" s="87">
        <f>'Wykaz ppg - kalkulator '!AM24</f>
        <v>9274</v>
      </c>
      <c r="C26" s="87">
        <f>'Wykaz ppg - kalkulator '!AN24</f>
        <v>9486</v>
      </c>
      <c r="D26" s="87">
        <f>'Wykaz ppg - kalkulator '!AO24</f>
        <v>10641</v>
      </c>
      <c r="E26" s="87">
        <f>'Wykaz ppg - kalkulator '!AP24</f>
        <v>31167</v>
      </c>
      <c r="F26" s="87">
        <f>'Wykaz ppg - kalkulator '!AQ24</f>
        <v>55189</v>
      </c>
      <c r="G26" s="87">
        <f>'Wykaz ppg - kalkulator '!AR24</f>
        <v>66770</v>
      </c>
    </row>
    <row r="27" spans="1:7">
      <c r="A27" s="88" t="str">
        <f>'Wykaz ppg - kalkulator '!AE25</f>
        <v>8018590365500020258684</v>
      </c>
      <c r="B27" s="87">
        <f>'Wykaz ppg - kalkulator '!AM25</f>
        <v>208</v>
      </c>
      <c r="C27" s="87">
        <f>'Wykaz ppg - kalkulator '!AN25</f>
        <v>359</v>
      </c>
      <c r="D27" s="87">
        <f>'Wykaz ppg - kalkulator '!AO25</f>
        <v>452</v>
      </c>
      <c r="E27" s="87">
        <f>'Wykaz ppg - kalkulator '!AP25</f>
        <v>2746</v>
      </c>
      <c r="F27" s="87">
        <f>'Wykaz ppg - kalkulator '!AQ25</f>
        <v>11806</v>
      </c>
      <c r="G27" s="87">
        <f>'Wykaz ppg - kalkulator '!AR25</f>
        <v>13712</v>
      </c>
    </row>
  </sheetData>
  <mergeCells count="1">
    <mergeCell ref="A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E807-0B56-48E1-B1AB-EE77D3627884}">
  <dimension ref="A1:K8"/>
  <sheetViews>
    <sheetView workbookViewId="0">
      <selection activeCell="C12" sqref="C12"/>
    </sheetView>
  </sheetViews>
  <sheetFormatPr defaultColWidth="8.58203125" defaultRowHeight="14"/>
  <cols>
    <col min="1" max="1" width="8.58203125" style="77"/>
    <col min="2" max="2" width="18.25" style="77" customWidth="1"/>
    <col min="3" max="3" width="17.5" style="77" customWidth="1"/>
    <col min="4" max="16384" width="8.58203125" style="77"/>
  </cols>
  <sheetData>
    <row r="1" spans="1:11" ht="136.5">
      <c r="A1" s="75" t="s">
        <v>145</v>
      </c>
      <c r="B1" s="76" t="s">
        <v>162</v>
      </c>
      <c r="C1" s="76" t="s">
        <v>146</v>
      </c>
      <c r="D1" s="76" t="s">
        <v>147</v>
      </c>
      <c r="E1" s="76" t="s">
        <v>148</v>
      </c>
      <c r="F1" s="76" t="s">
        <v>149</v>
      </c>
      <c r="G1" s="76" t="s">
        <v>150</v>
      </c>
      <c r="H1" s="76" t="s">
        <v>151</v>
      </c>
      <c r="I1" s="76" t="s">
        <v>152</v>
      </c>
      <c r="J1" s="76" t="s">
        <v>153</v>
      </c>
      <c r="K1" s="76" t="s">
        <v>163</v>
      </c>
    </row>
    <row r="2" spans="1:11" ht="21.5">
      <c r="A2" s="78">
        <v>1</v>
      </c>
      <c r="B2" s="79" t="str">
        <f>[1]Arkusz4!A2</f>
        <v>8018590365500000054046</v>
      </c>
      <c r="C2" s="89" t="s">
        <v>154</v>
      </c>
      <c r="D2" s="78" t="s">
        <v>155</v>
      </c>
      <c r="E2" s="78"/>
      <c r="F2" s="78" t="str">
        <f>[1]Arkusz4!O2</f>
        <v>W-5.1</v>
      </c>
      <c r="G2" s="78"/>
      <c r="H2" s="78" t="s">
        <v>164</v>
      </c>
      <c r="I2" s="78"/>
      <c r="J2" s="78"/>
      <c r="K2" s="78"/>
    </row>
    <row r="3" spans="1:11" ht="21.5">
      <c r="A3" s="78">
        <v>2</v>
      </c>
      <c r="B3" s="79" t="str">
        <f>[1]Arkusz4!A3</f>
        <v>8018590365500003409621</v>
      </c>
      <c r="C3" s="89" t="s">
        <v>156</v>
      </c>
      <c r="D3" s="78" t="s">
        <v>155</v>
      </c>
      <c r="E3" s="78"/>
      <c r="F3" s="78" t="s">
        <v>71</v>
      </c>
      <c r="G3" s="78"/>
      <c r="H3" s="78" t="s">
        <v>164</v>
      </c>
      <c r="I3" s="78"/>
      <c r="J3" s="78"/>
      <c r="K3" s="78"/>
    </row>
    <row r="4" spans="1:11">
      <c r="A4" s="78">
        <v>3</v>
      </c>
      <c r="B4" s="79" t="str">
        <f>[1]Arkusz4!A4</f>
        <v>8018590365500003327406</v>
      </c>
      <c r="C4" s="89" t="s">
        <v>157</v>
      </c>
      <c r="D4" s="78" t="s">
        <v>155</v>
      </c>
      <c r="E4" s="78"/>
      <c r="F4" s="78" t="s">
        <v>71</v>
      </c>
      <c r="G4" s="78"/>
      <c r="H4" s="78" t="s">
        <v>164</v>
      </c>
      <c r="I4" s="78"/>
      <c r="J4" s="78"/>
      <c r="K4" s="78"/>
    </row>
    <row r="5" spans="1:11">
      <c r="A5" s="78">
        <v>5</v>
      </c>
      <c r="B5" s="79" t="str">
        <f>[1]Arkusz4!A6</f>
        <v>8018590365500000054169</v>
      </c>
      <c r="C5" s="89" t="s">
        <v>158</v>
      </c>
      <c r="D5" s="78" t="s">
        <v>155</v>
      </c>
      <c r="E5" s="78"/>
      <c r="F5" s="78" t="s">
        <v>71</v>
      </c>
      <c r="G5" s="78"/>
      <c r="H5" s="78" t="s">
        <v>164</v>
      </c>
      <c r="I5" s="78"/>
      <c r="J5" s="78"/>
      <c r="K5" s="78"/>
    </row>
    <row r="6" spans="1:11">
      <c r="A6" s="78">
        <v>6</v>
      </c>
      <c r="B6" s="79" t="str">
        <f>[1]Arkusz4!A7</f>
        <v>8018590365500000038862</v>
      </c>
      <c r="C6" s="89" t="s">
        <v>159</v>
      </c>
      <c r="D6" s="78" t="s">
        <v>155</v>
      </c>
      <c r="E6" s="78"/>
      <c r="F6" s="78" t="s">
        <v>71</v>
      </c>
      <c r="G6" s="78"/>
      <c r="H6" s="78" t="s">
        <v>164</v>
      </c>
      <c r="I6" s="78"/>
      <c r="J6" s="78"/>
      <c r="K6" s="78"/>
    </row>
    <row r="7" spans="1:11" ht="13.5" customHeight="1">
      <c r="A7" s="78">
        <v>7</v>
      </c>
      <c r="B7" s="79" t="str">
        <f>[1]Arkusz4!A8</f>
        <v>8018590365500000038541</v>
      </c>
      <c r="C7" s="89" t="s">
        <v>160</v>
      </c>
      <c r="D7" s="78" t="s">
        <v>155</v>
      </c>
      <c r="E7" s="78"/>
      <c r="F7" s="78" t="s">
        <v>71</v>
      </c>
      <c r="G7" s="78"/>
      <c r="H7" s="78" t="s">
        <v>164</v>
      </c>
      <c r="I7" s="78"/>
      <c r="J7" s="78"/>
      <c r="K7" s="78"/>
    </row>
    <row r="8" spans="1:11">
      <c r="A8" s="78">
        <v>8</v>
      </c>
      <c r="B8" s="79" t="str">
        <f>[1]Arkusz4!A9</f>
        <v>8018590365500020258684</v>
      </c>
      <c r="C8" s="89" t="s">
        <v>161</v>
      </c>
      <c r="D8" s="78" t="s">
        <v>155</v>
      </c>
      <c r="E8" s="78"/>
      <c r="F8" s="78" t="s">
        <v>71</v>
      </c>
      <c r="G8" s="78"/>
      <c r="H8" s="78" t="s">
        <v>164</v>
      </c>
      <c r="I8" s="78"/>
      <c r="J8" s="78"/>
      <c r="K8" s="7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ppg - kalkulator </vt:lpstr>
      <vt:lpstr>Ceny</vt:lpstr>
      <vt:lpstr>wykaz ppe 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2024-09-16T09:07:52Z</cp:lastPrinted>
  <dcterms:created xsi:type="dcterms:W3CDTF">2016-09-26T13:43:19Z</dcterms:created>
  <dcterms:modified xsi:type="dcterms:W3CDTF">2024-10-09T07:04:39Z</dcterms:modified>
</cp:coreProperties>
</file>