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<sst xmlns="http://schemas.openxmlformats.org/spreadsheetml/2006/main" count="243" uniqueCount="122">
  <si>
    <t xml:space="preserve">PRZEDMIAR ROBÓT</t>
  </si>
  <si>
    <t xml:space="preserve">Wymiana okien</t>
  </si>
  <si>
    <t xml:space="preserve">Okna krosnowe – skrzydło zewnętrzne</t>
  </si>
  <si>
    <t xml:space="preserve">[m2]</t>
  </si>
  <si>
    <t xml:space="preserve">Demontaż okien drewnianych zewnętrznych, montaż nowego okna zewnętrznego krosnowego </t>
  </si>
  <si>
    <t xml:space="preserve">O1</t>
  </si>
  <si>
    <t xml:space="preserve">1,25*2,20*23</t>
  </si>
  <si>
    <t xml:space="preserve">O7</t>
  </si>
  <si>
    <t xml:space="preserve">1,40*2,20*11</t>
  </si>
  <si>
    <t xml:space="preserve">O9</t>
  </si>
  <si>
    <t xml:space="preserve">1,25*2,40*14</t>
  </si>
  <si>
    <t xml:space="preserve">O10, O11</t>
  </si>
  <si>
    <t xml:space="preserve">0,50*1,45*2+1,65*2,40*1</t>
  </si>
  <si>
    <t xml:space="preserve">O12, O13, O14</t>
  </si>
  <si>
    <t xml:space="preserve">0,50*2,40*2+1,65*2,40*1+3,40*1,50*1</t>
  </si>
  <si>
    <t xml:space="preserve">O16</t>
  </si>
  <si>
    <t xml:space="preserve">0,65*0,65*2</t>
  </si>
  <si>
    <t xml:space="preserve">Łącznie</t>
  </si>
  <si>
    <t xml:space="preserve">Okna krosnowe – skrzydło wewnętrzne</t>
  </si>
  <si>
    <t xml:space="preserve">Demontaż okien drewnianych wewnętrznych, montaż nowego okna wewnętrznego krosnowego </t>
  </si>
  <si>
    <t xml:space="preserve">Okna jednoramowe zespolone</t>
  </si>
  <si>
    <t xml:space="preserve">Demontaż okien istniejących, montaż okien nowych zespolonych</t>
  </si>
  <si>
    <t xml:space="preserve">O2</t>
  </si>
  <si>
    <t xml:space="preserve">1,05*1,95*2</t>
  </si>
  <si>
    <t xml:space="preserve">O3</t>
  </si>
  <si>
    <t xml:space="preserve">0,60*1,00*1</t>
  </si>
  <si>
    <t xml:space="preserve">O4</t>
  </si>
  <si>
    <t xml:space="preserve">1,05*1,95*4</t>
  </si>
  <si>
    <t xml:space="preserve">O8</t>
  </si>
  <si>
    <t xml:space="preserve">1,20*2,20*6</t>
  </si>
  <si>
    <t xml:space="preserve">O17</t>
  </si>
  <si>
    <t xml:space="preserve">1,10*1,90*3</t>
  </si>
  <si>
    <t xml:space="preserve">Okna skrzynkowe</t>
  </si>
  <si>
    <t xml:space="preserve">Demontaż okien istniejących, montaż okien nowych skrzynkowych</t>
  </si>
  <si>
    <t xml:space="preserve">O5</t>
  </si>
  <si>
    <t xml:space="preserve">1,20*1,90*12</t>
  </si>
  <si>
    <t xml:space="preserve">O6</t>
  </si>
  <si>
    <t xml:space="preserve">2,90*2,20*2+2,85*1,65*1</t>
  </si>
  <si>
    <t xml:space="preserve">Okna na wieży</t>
  </si>
  <si>
    <t xml:space="preserve">Demontaż okien istniejących, montaż okien nowych</t>
  </si>
  <si>
    <t xml:space="preserve">O1w</t>
  </si>
  <si>
    <t xml:space="preserve">0,90*1,85*3</t>
  </si>
  <si>
    <t xml:space="preserve">O2w</t>
  </si>
  <si>
    <t xml:space="preserve">1,50*2,55*1</t>
  </si>
  <si>
    <t xml:space="preserve">Demontaż istniejącego podokiennika o szerokości 0,25 m i cokolika ceramicznego o wysokości 0,1 m i ponowny montaż nowego podokiennika drewnianego pomiędzy zewnętrznym i wewnętrznym krosnem</t>
  </si>
  <si>
    <t xml:space="preserve">[m]</t>
  </si>
  <si>
    <t xml:space="preserve">1,1*23+0,1*2*23</t>
  </si>
  <si>
    <t xml:space="preserve">1,25*11+0,1*2*11</t>
  </si>
  <si>
    <t xml:space="preserve">1,1*14</t>
  </si>
  <si>
    <t xml:space="preserve">0,4*2+1,50*1</t>
  </si>
  <si>
    <t xml:space="preserve">O12, O13</t>
  </si>
  <si>
    <t xml:space="preserve">Łącznie długość</t>
  </si>
  <si>
    <t xml:space="preserve">Demontaż i montaż nowych parapetów zewnętrznych miedzianych o szerokości 0,15 m</t>
  </si>
  <si>
    <t xml:space="preserve">1,9*16+1,3*5</t>
  </si>
  <si>
    <t xml:space="preserve">1,55*2</t>
  </si>
  <si>
    <t xml:space="preserve">0,8*1</t>
  </si>
  <si>
    <t xml:space="preserve">1,25*4</t>
  </si>
  <si>
    <t xml:space="preserve">1,7*12</t>
  </si>
  <si>
    <t xml:space="preserve">2,9*1</t>
  </si>
  <si>
    <t xml:space="preserve">1,9*9+1,4*2</t>
  </si>
  <si>
    <t xml:space="preserve">1,4*6</t>
  </si>
  <si>
    <t xml:space="preserve">1,90*16+1,3*5+1,55*2+0,8*1+1,25*4+1,7*12+2,85*1+1,9*9+1,4*2+1,4*6</t>
  </si>
  <si>
    <t xml:space="preserve">Demontaż i montaż nowych parapetów wewnętrznych drewnianych o średniej szerokości 0,45 m</t>
  </si>
  <si>
    <t xml:space="preserve">1,35*23</t>
  </si>
  <si>
    <t xml:space="preserve">1,15*2</t>
  </si>
  <si>
    <t xml:space="preserve">0,7*1</t>
  </si>
  <si>
    <t xml:space="preserve">1,15*4</t>
  </si>
  <si>
    <t xml:space="preserve">1,3*12</t>
  </si>
  <si>
    <t xml:space="preserve">2,95*1+3,05*2</t>
  </si>
  <si>
    <t xml:space="preserve">1,5*11</t>
  </si>
  <si>
    <t xml:space="preserve">1,3*8</t>
  </si>
  <si>
    <t xml:space="preserve">1,35*14</t>
  </si>
  <si>
    <t xml:space="preserve">0,6*2+1,75*1</t>
  </si>
  <si>
    <t xml:space="preserve">1,10*3</t>
  </si>
  <si>
    <t xml:space="preserve">Obróbka tynkarska zamontowanych okien o średniej szerokości 0,1 m po stronie zewnętrznej oraz wewnętrznej + obróbka tynkarska pomiędzy oknami krosnowymi </t>
  </si>
  <si>
    <t xml:space="preserve">(2,2*2+1,35)*23*2</t>
  </si>
  <si>
    <t xml:space="preserve">(1,95*2+1,15)*2</t>
  </si>
  <si>
    <t xml:space="preserve">(1*2+0,7)*1</t>
  </si>
  <si>
    <t xml:space="preserve">(1,95*2+1,15)*4</t>
  </si>
  <si>
    <t xml:space="preserve">(1,9*2+1,3)*12</t>
  </si>
  <si>
    <t xml:space="preserve">(1,65*2+2,95)*1+(2,2*2+3,05)*2</t>
  </si>
  <si>
    <t xml:space="preserve">(2,2*2+1,5)*11*2</t>
  </si>
  <si>
    <t xml:space="preserve">(2,2*2+1,3)*8</t>
  </si>
  <si>
    <t xml:space="preserve">(2,4*2+1,35)*14*2</t>
  </si>
  <si>
    <t xml:space="preserve">2,4*2+3,5</t>
  </si>
  <si>
    <t xml:space="preserve">(2,4+1,5+0,2)*2+3,4</t>
  </si>
  <si>
    <t xml:space="preserve">2,05*2*2</t>
  </si>
  <si>
    <t xml:space="preserve">(1,9*2+1,1*2)*3</t>
  </si>
  <si>
    <t xml:space="preserve">Malowanie ościeży wewnętrznych o średniej szerokości 0,45 m oraz zewnętrznych w kolorze tynku o szerokości ok. 0,1 m</t>
  </si>
  <si>
    <t xml:space="preserve">(2,2*2+1,35)*23</t>
  </si>
  <si>
    <t xml:space="preserve">(2,2*2+1,5)*11</t>
  </si>
  <si>
    <t xml:space="preserve">(2,4*2+1,35)*14</t>
  </si>
  <si>
    <t xml:space="preserve">2,05*2</t>
  </si>
  <si>
    <t xml:space="preserve">Malowanie ościeży pomiędzy skrzydłami okien krosnowych o szerokości 0,25 m</t>
  </si>
  <si>
    <t xml:space="preserve">(2,2*2+1,1)*23</t>
  </si>
  <si>
    <t xml:space="preserve">(2,2*2+1,25)*11</t>
  </si>
  <si>
    <t xml:space="preserve">(2,4*2+1,1)*14</t>
  </si>
  <si>
    <t xml:space="preserve">(1,45*2+0,4)*2+(1,45*2+1,5)+(3,14*0,73)</t>
  </si>
  <si>
    <t xml:space="preserve">(2,4*2+0,4)*2+(2,4*2+1,5)+(3,14*1,5)</t>
  </si>
  <si>
    <t xml:space="preserve">Renowacja okien</t>
  </si>
  <si>
    <t xml:space="preserve">O2 – okno krosnowe (parter)</t>
  </si>
  <si>
    <t xml:space="preserve">Okna sali sesyjnej</t>
  </si>
  <si>
    <t xml:space="preserve">1,25*2,65*6</t>
  </si>
  <si>
    <t xml:space="preserve">Wymiana drzwi</t>
  </si>
  <si>
    <t xml:space="preserve">Demontaż drzwi istniejących, montaż drzwi nowych.</t>
  </si>
  <si>
    <t xml:space="preserve">D2</t>
  </si>
  <si>
    <t xml:space="preserve">1,40*2,85*1</t>
  </si>
  <si>
    <t xml:space="preserve">D3 (1 bez naświetla i 2 z naświetlem)</t>
  </si>
  <si>
    <t xml:space="preserve">1,00*2,00*3+1,00*0,70*2</t>
  </si>
  <si>
    <t xml:space="preserve">D4</t>
  </si>
  <si>
    <t xml:space="preserve">1,40*3,15*1</t>
  </si>
  <si>
    <t xml:space="preserve">D5</t>
  </si>
  <si>
    <t xml:space="preserve">1,55*2,90*3</t>
  </si>
  <si>
    <t xml:space="preserve">Obróbka tynkarska zamontowanych drzwi o średniej szerokości 0,1 m po stronie zewnętrznej oraz wewnętrznej, do doprecyzowania w trakcie trwania robót</t>
  </si>
  <si>
    <t xml:space="preserve">(2,85*2+1,4)*1</t>
  </si>
  <si>
    <t xml:space="preserve">(2,0*2+1,0)*1+(2,7*2+1,0)*2</t>
  </si>
  <si>
    <t xml:space="preserve">(3,15*2+1,4)*1</t>
  </si>
  <si>
    <t xml:space="preserve">(2,9*2+1,55)*3</t>
  </si>
  <si>
    <t xml:space="preserve">Renowacja drzwi</t>
  </si>
  <si>
    <t xml:space="preserve">D1</t>
  </si>
  <si>
    <t xml:space="preserve">D6</t>
  </si>
  <si>
    <t xml:space="preserve">1,70*3,10*1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</si>
</sst>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General"/>
  </numFmts>
  <fonts count="5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thin"/>
      <top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false" applyBorder="false" applyAlignment="false" applyProtection="false"/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9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9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0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1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19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2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2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0" fillId="0" borderId="2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2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9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24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9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3" xfId="0" applyFont="fals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agłówek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F137"/>
  <sheetViews>
    <sheetView showFormulas="false" showGridLines="true" showRowColHeaders="true" showZeros="true" rightToLeft="false" tabSelected="true" showOutlineSymbols="true" defaultGridColor="true" view="normal" topLeftCell="A100" colorId="64" zoomScale="110" zoomScaleNormal="110" zoomScalePageLayoutView="100" workbookViewId="0">
      <selection pane="topLeft" activeCell="B134" activeCellId="0" sqref="B134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3.67"/>
    <col collapsed="false" customWidth="true" hidden="false" outlineLevel="0" max="2" min="2" style="0" width="39.58"/>
    <col collapsed="false" customWidth="false" hidden="false" outlineLevel="0" max="3" min="3" style="1" width="11.53"/>
    <col collapsed="false" customWidth="false" hidden="false" outlineLevel="0" max="6" min="6" style="2" width="11.53"/>
  </cols>
  <sheetData>
    <row r="1" customFormat="false" ht="12.8" hidden="false" customHeight="false" outlineLevel="0" collapsed="false">
      <c r="B1" s="3"/>
    </row>
    <row r="2" customFormat="false" ht="12.8" hidden="false" customHeight="false" outlineLevel="0" collapsed="false">
      <c r="B2" s="4" t="s">
        <v>0</v>
      </c>
      <c r="C2" s="4"/>
      <c r="D2" s="4"/>
      <c r="E2" s="4"/>
      <c r="F2" s="4"/>
    </row>
    <row r="4" customFormat="false" ht="12.8" hidden="false" customHeight="false" outlineLevel="0" collapsed="false">
      <c r="B4" s="5" t="s">
        <v>1</v>
      </c>
      <c r="C4" s="5"/>
      <c r="D4" s="5"/>
      <c r="E4" s="5"/>
      <c r="F4" s="5"/>
    </row>
    <row r="5" customFormat="false" ht="12.8" hidden="false" customHeight="true" outlineLevel="0" collapsed="false">
      <c r="B5" s="6" t="s">
        <v>2</v>
      </c>
      <c r="C5" s="6"/>
      <c r="D5" s="6"/>
      <c r="E5" s="6"/>
      <c r="F5" s="7" t="s">
        <v>3</v>
      </c>
    </row>
    <row r="6" customFormat="false" ht="23.85" hidden="false" customHeight="true" outlineLevel="0" collapsed="false">
      <c r="B6" s="8" t="s">
        <v>4</v>
      </c>
      <c r="C6" s="8"/>
      <c r="D6" s="8"/>
      <c r="E6" s="8"/>
      <c r="F6" s="7"/>
    </row>
    <row r="7" customFormat="false" ht="12.8" hidden="false" customHeight="false" outlineLevel="0" collapsed="false">
      <c r="B7" s="9" t="s">
        <v>5</v>
      </c>
      <c r="C7" s="10" t="s">
        <v>6</v>
      </c>
      <c r="D7" s="11"/>
      <c r="E7" s="12"/>
      <c r="F7" s="13" t="n">
        <f aca="false">1.25*2.2*23</f>
        <v>63.25</v>
      </c>
    </row>
    <row r="8" customFormat="false" ht="12.8" hidden="false" customHeight="false" outlineLevel="0" collapsed="false">
      <c r="B8" s="14" t="s">
        <v>7</v>
      </c>
      <c r="C8" s="1" t="s">
        <v>8</v>
      </c>
      <c r="E8" s="15"/>
      <c r="F8" s="16" t="n">
        <f aca="false">1.4*2.2*11</f>
        <v>33.88</v>
      </c>
    </row>
    <row r="9" customFormat="false" ht="12.8" hidden="false" customHeight="false" outlineLevel="0" collapsed="false">
      <c r="B9" s="14" t="s">
        <v>9</v>
      </c>
      <c r="C9" s="1" t="s">
        <v>10</v>
      </c>
      <c r="E9" s="15"/>
      <c r="F9" s="16" t="n">
        <f aca="false">1.25*2.4*14</f>
        <v>42</v>
      </c>
    </row>
    <row r="10" customFormat="false" ht="12.8" hidden="false" customHeight="false" outlineLevel="0" collapsed="false">
      <c r="B10" s="14" t="s">
        <v>11</v>
      </c>
      <c r="C10" s="1" t="s">
        <v>12</v>
      </c>
      <c r="E10" s="15"/>
      <c r="F10" s="16" t="n">
        <f aca="false">0.5*1.45*2+1.65*2.4*1</f>
        <v>5.41</v>
      </c>
    </row>
    <row r="11" customFormat="false" ht="12.8" hidden="false" customHeight="false" outlineLevel="0" collapsed="false">
      <c r="B11" s="14" t="s">
        <v>13</v>
      </c>
      <c r="C11" s="1" t="s">
        <v>14</v>
      </c>
      <c r="E11" s="15"/>
      <c r="F11" s="16" t="n">
        <f aca="false">0.5*2.4*2+1.65*2.4*1+3.4*1.5*1</f>
        <v>11.46</v>
      </c>
    </row>
    <row r="12" customFormat="false" ht="12.8" hidden="false" customHeight="false" outlineLevel="0" collapsed="false">
      <c r="B12" s="17" t="s">
        <v>15</v>
      </c>
      <c r="C12" s="18" t="s">
        <v>16</v>
      </c>
      <c r="D12" s="19"/>
      <c r="E12" s="20"/>
      <c r="F12" s="21" t="n">
        <f aca="false">0.65*0.65*2</f>
        <v>0.845</v>
      </c>
    </row>
    <row r="13" customFormat="false" ht="12.8" hidden="false" customHeight="false" outlineLevel="0" collapsed="false">
      <c r="B13" s="22" t="s">
        <v>17</v>
      </c>
      <c r="C13" s="22"/>
      <c r="D13" s="22"/>
      <c r="E13" s="22"/>
      <c r="F13" s="23" t="n">
        <f aca="false">SUM(F7:F12)</f>
        <v>156.845</v>
      </c>
    </row>
    <row r="14" customFormat="false" ht="13.55" hidden="false" customHeight="true" outlineLevel="0" collapsed="false">
      <c r="B14" s="24" t="s">
        <v>18</v>
      </c>
      <c r="C14" s="24"/>
      <c r="D14" s="24"/>
      <c r="E14" s="24"/>
      <c r="F14" s="7" t="s">
        <v>3</v>
      </c>
    </row>
    <row r="15" customFormat="false" ht="23.85" hidden="false" customHeight="true" outlineLevel="0" collapsed="false">
      <c r="B15" s="8" t="s">
        <v>19</v>
      </c>
      <c r="C15" s="8"/>
      <c r="D15" s="8"/>
      <c r="E15" s="8"/>
      <c r="F15" s="7"/>
    </row>
    <row r="16" customFormat="false" ht="12.8" hidden="false" customHeight="false" outlineLevel="0" collapsed="false">
      <c r="B16" s="9" t="s">
        <v>5</v>
      </c>
      <c r="C16" s="10" t="s">
        <v>6</v>
      </c>
      <c r="D16" s="11"/>
      <c r="E16" s="11"/>
      <c r="F16" s="13" t="n">
        <f aca="false">1.25*2.2*23</f>
        <v>63.25</v>
      </c>
    </row>
    <row r="17" customFormat="false" ht="12.8" hidden="false" customHeight="false" outlineLevel="0" collapsed="false">
      <c r="B17" s="14" t="s">
        <v>7</v>
      </c>
      <c r="C17" s="1" t="s">
        <v>8</v>
      </c>
      <c r="F17" s="16" t="n">
        <f aca="false">1.4*2.2*11</f>
        <v>33.88</v>
      </c>
    </row>
    <row r="18" customFormat="false" ht="12.8" hidden="false" customHeight="false" outlineLevel="0" collapsed="false">
      <c r="B18" s="14" t="s">
        <v>9</v>
      </c>
      <c r="C18" s="1" t="s">
        <v>10</v>
      </c>
      <c r="F18" s="16" t="n">
        <f aca="false">1.25*2.4*14</f>
        <v>42</v>
      </c>
    </row>
    <row r="19" customFormat="false" ht="12.8" hidden="false" customHeight="false" outlineLevel="0" collapsed="false">
      <c r="B19" s="14" t="s">
        <v>11</v>
      </c>
      <c r="C19" s="1" t="s">
        <v>12</v>
      </c>
      <c r="F19" s="16" t="n">
        <f aca="false">0.5*1.45*2+1.65*2.4*1</f>
        <v>5.41</v>
      </c>
    </row>
    <row r="20" customFormat="false" ht="12.8" hidden="false" customHeight="false" outlineLevel="0" collapsed="false">
      <c r="B20" s="14" t="s">
        <v>13</v>
      </c>
      <c r="C20" s="1" t="s">
        <v>14</v>
      </c>
      <c r="F20" s="16" t="n">
        <f aca="false">0.5*2.4*2+1.65*2.4*1+3.4*1.5*1</f>
        <v>11.46</v>
      </c>
    </row>
    <row r="21" customFormat="false" ht="12.8" hidden="false" customHeight="false" outlineLevel="0" collapsed="false">
      <c r="B21" s="17" t="s">
        <v>15</v>
      </c>
      <c r="C21" s="18" t="s">
        <v>16</v>
      </c>
      <c r="D21" s="19"/>
      <c r="E21" s="19"/>
      <c r="F21" s="21" t="n">
        <f aca="false">0.65*0.65*2</f>
        <v>0.845</v>
      </c>
    </row>
    <row r="22" customFormat="false" ht="12.8" hidden="false" customHeight="false" outlineLevel="0" collapsed="false">
      <c r="B22" s="22" t="s">
        <v>17</v>
      </c>
      <c r="C22" s="22"/>
      <c r="D22" s="22"/>
      <c r="E22" s="22"/>
      <c r="F22" s="25" t="n">
        <f aca="false">SUM(F16:F21)</f>
        <v>156.845</v>
      </c>
    </row>
    <row r="23" customFormat="false" ht="12.85" hidden="false" customHeight="true" outlineLevel="0" collapsed="false">
      <c r="B23" s="26" t="s">
        <v>20</v>
      </c>
      <c r="C23" s="26"/>
      <c r="D23" s="26"/>
      <c r="E23" s="26"/>
      <c r="F23" s="7" t="s">
        <v>3</v>
      </c>
    </row>
    <row r="24" customFormat="false" ht="12.8" hidden="false" customHeight="true" outlineLevel="0" collapsed="false">
      <c r="B24" s="8" t="s">
        <v>21</v>
      </c>
      <c r="C24" s="8"/>
      <c r="D24" s="8"/>
      <c r="E24" s="8"/>
      <c r="F24" s="7"/>
    </row>
    <row r="25" customFormat="false" ht="12.8" hidden="false" customHeight="false" outlineLevel="0" collapsed="false">
      <c r="B25" s="14" t="s">
        <v>22</v>
      </c>
      <c r="C25" s="1" t="s">
        <v>23</v>
      </c>
      <c r="F25" s="16" t="n">
        <f aca="false">1.05*1.95*2</f>
        <v>4.095</v>
      </c>
    </row>
    <row r="26" customFormat="false" ht="12.8" hidden="false" customHeight="false" outlineLevel="0" collapsed="false">
      <c r="B26" s="14" t="s">
        <v>24</v>
      </c>
      <c r="C26" s="1" t="s">
        <v>25</v>
      </c>
      <c r="F26" s="16" t="n">
        <f aca="false">0.6*1*1</f>
        <v>0.6</v>
      </c>
    </row>
    <row r="27" customFormat="false" ht="12.8" hidden="false" customHeight="false" outlineLevel="0" collapsed="false">
      <c r="B27" s="14" t="s">
        <v>26</v>
      </c>
      <c r="C27" s="1" t="s">
        <v>27</v>
      </c>
      <c r="F27" s="16" t="n">
        <f aca="false">1.05*1.95*4</f>
        <v>8.19</v>
      </c>
    </row>
    <row r="28" customFormat="false" ht="12.8" hidden="false" customHeight="false" outlineLevel="0" collapsed="false">
      <c r="B28" s="14" t="s">
        <v>28</v>
      </c>
      <c r="C28" s="1" t="s">
        <v>29</v>
      </c>
      <c r="F28" s="16" t="n">
        <f aca="false">1.2*2.2*6</f>
        <v>15.84</v>
      </c>
    </row>
    <row r="29" customFormat="false" ht="12.8" hidden="false" customHeight="false" outlineLevel="0" collapsed="false">
      <c r="B29" s="14" t="s">
        <v>30</v>
      </c>
      <c r="C29" s="1" t="s">
        <v>31</v>
      </c>
      <c r="F29" s="16" t="n">
        <f aca="false">1.1*1.9*3</f>
        <v>6.27</v>
      </c>
    </row>
    <row r="30" customFormat="false" ht="12.8" hidden="false" customHeight="false" outlineLevel="0" collapsed="false">
      <c r="B30" s="27" t="s">
        <v>17</v>
      </c>
      <c r="C30" s="27"/>
      <c r="D30" s="27"/>
      <c r="E30" s="27"/>
      <c r="F30" s="25" t="n">
        <f aca="false">SUM(F25:F29)</f>
        <v>34.995</v>
      </c>
    </row>
    <row r="31" customFormat="false" ht="12.8" hidden="false" customHeight="false" outlineLevel="0" collapsed="false">
      <c r="B31" s="26" t="s">
        <v>32</v>
      </c>
      <c r="C31" s="26"/>
      <c r="D31" s="26"/>
      <c r="E31" s="26"/>
      <c r="F31" s="7" t="s">
        <v>3</v>
      </c>
    </row>
    <row r="32" customFormat="false" ht="12.8" hidden="false" customHeight="true" outlineLevel="0" collapsed="false">
      <c r="B32" s="8" t="s">
        <v>33</v>
      </c>
      <c r="C32" s="8"/>
      <c r="D32" s="8"/>
      <c r="E32" s="8"/>
      <c r="F32" s="7"/>
    </row>
    <row r="33" customFormat="false" ht="12.8" hidden="false" customHeight="false" outlineLevel="0" collapsed="false">
      <c r="B33" s="9" t="s">
        <v>34</v>
      </c>
      <c r="C33" s="10" t="s">
        <v>35</v>
      </c>
      <c r="D33" s="11"/>
      <c r="E33" s="11"/>
      <c r="F33" s="13" t="n">
        <f aca="false">1.2*1.9*12</f>
        <v>27.36</v>
      </c>
    </row>
    <row r="34" customFormat="false" ht="12.8" hidden="false" customHeight="false" outlineLevel="0" collapsed="false">
      <c r="B34" s="17" t="s">
        <v>36</v>
      </c>
      <c r="C34" s="28" t="s">
        <v>37</v>
      </c>
      <c r="D34" s="29"/>
      <c r="E34" s="29"/>
      <c r="F34" s="30" t="n">
        <f aca="false">2.9*2.2*2+2.85*1.65*1</f>
        <v>17.4625</v>
      </c>
    </row>
    <row r="35" customFormat="false" ht="12.8" hidden="false" customHeight="false" outlineLevel="0" collapsed="false">
      <c r="B35" s="27" t="s">
        <v>17</v>
      </c>
      <c r="C35" s="27"/>
      <c r="D35" s="27"/>
      <c r="E35" s="27"/>
      <c r="F35" s="23" t="n">
        <f aca="false">SUM(F33:F34)</f>
        <v>44.8225</v>
      </c>
    </row>
    <row r="36" customFormat="false" ht="12.8" hidden="false" customHeight="false" outlineLevel="0" collapsed="false">
      <c r="B36" s="31" t="s">
        <v>38</v>
      </c>
      <c r="C36" s="31"/>
      <c r="D36" s="31"/>
      <c r="E36" s="31"/>
      <c r="F36" s="7" t="s">
        <v>3</v>
      </c>
    </row>
    <row r="37" customFormat="false" ht="12.8" hidden="false" customHeight="true" outlineLevel="0" collapsed="false">
      <c r="B37" s="8" t="s">
        <v>39</v>
      </c>
      <c r="C37" s="8"/>
      <c r="D37" s="8"/>
      <c r="E37" s="8"/>
      <c r="F37" s="7"/>
    </row>
    <row r="38" customFormat="false" ht="12.8" hidden="false" customHeight="false" outlineLevel="0" collapsed="false">
      <c r="B38" s="9" t="s">
        <v>40</v>
      </c>
      <c r="C38" s="10" t="s">
        <v>41</v>
      </c>
      <c r="D38" s="11"/>
      <c r="E38" s="11"/>
      <c r="F38" s="13" t="n">
        <f aca="false">0.9*1.85*3</f>
        <v>4.995</v>
      </c>
    </row>
    <row r="39" customFormat="false" ht="12.8" hidden="false" customHeight="false" outlineLevel="0" collapsed="false">
      <c r="B39" s="17" t="s">
        <v>42</v>
      </c>
      <c r="C39" s="28" t="s">
        <v>43</v>
      </c>
      <c r="D39" s="19"/>
      <c r="E39" s="19"/>
      <c r="F39" s="30" t="n">
        <f aca="false">1.5*2.55*4</f>
        <v>15.3</v>
      </c>
    </row>
    <row r="40" customFormat="false" ht="12.8" hidden="false" customHeight="false" outlineLevel="0" collapsed="false">
      <c r="B40" s="27" t="s">
        <v>17</v>
      </c>
      <c r="C40" s="27"/>
      <c r="D40" s="27"/>
      <c r="E40" s="27"/>
      <c r="F40" s="23" t="n">
        <f aca="false">SUM(F38:F39)</f>
        <v>20.295</v>
      </c>
    </row>
    <row r="41" customFormat="false" ht="35.05" hidden="false" customHeight="true" outlineLevel="0" collapsed="false">
      <c r="B41" s="32" t="s">
        <v>44</v>
      </c>
      <c r="C41" s="32"/>
      <c r="D41" s="32"/>
      <c r="E41" s="32"/>
      <c r="F41" s="33" t="s">
        <v>45</v>
      </c>
    </row>
    <row r="42" customFormat="false" ht="12.8" hidden="false" customHeight="false" outlineLevel="0" collapsed="false">
      <c r="B42" s="34" t="s">
        <v>5</v>
      </c>
      <c r="C42" s="35" t="s">
        <v>46</v>
      </c>
      <c r="D42" s="36"/>
      <c r="E42" s="37"/>
      <c r="F42" s="38" t="n">
        <f aca="false">1.1*23+0.1*2*23</f>
        <v>29.9</v>
      </c>
    </row>
    <row r="43" customFormat="false" ht="12.8" hidden="false" customHeight="false" outlineLevel="0" collapsed="false">
      <c r="B43" s="39" t="s">
        <v>7</v>
      </c>
      <c r="C43" s="40" t="s">
        <v>47</v>
      </c>
      <c r="D43" s="41"/>
      <c r="E43" s="42"/>
      <c r="F43" s="43" t="n">
        <f aca="false">1.25*11+0.1*2*11</f>
        <v>15.95</v>
      </c>
    </row>
    <row r="44" customFormat="false" ht="12.8" hidden="false" customHeight="false" outlineLevel="0" collapsed="false">
      <c r="B44" s="39" t="s">
        <v>9</v>
      </c>
      <c r="C44" s="40" t="s">
        <v>48</v>
      </c>
      <c r="D44" s="41"/>
      <c r="E44" s="42"/>
      <c r="F44" s="43" t="n">
        <f aca="false">1.1*14</f>
        <v>15.4</v>
      </c>
    </row>
    <row r="45" customFormat="false" ht="12.8" hidden="false" customHeight="false" outlineLevel="0" collapsed="false">
      <c r="B45" s="39" t="s">
        <v>11</v>
      </c>
      <c r="C45" s="40" t="s">
        <v>49</v>
      </c>
      <c r="D45" s="41"/>
      <c r="E45" s="42"/>
      <c r="F45" s="43" t="n">
        <f aca="false">0.4*2+1.5*1</f>
        <v>2.3</v>
      </c>
    </row>
    <row r="46" customFormat="false" ht="12.8" hidden="false" customHeight="false" outlineLevel="0" collapsed="false">
      <c r="B46" s="44" t="s">
        <v>50</v>
      </c>
      <c r="C46" s="45" t="s">
        <v>49</v>
      </c>
      <c r="D46" s="46"/>
      <c r="E46" s="47"/>
      <c r="F46" s="48" t="n">
        <f aca="false">0.4*2+1.5*1</f>
        <v>2.3</v>
      </c>
    </row>
    <row r="47" customFormat="false" ht="12.8" hidden="false" customHeight="true" outlineLevel="0" collapsed="false">
      <c r="B47" s="49" t="s">
        <v>51</v>
      </c>
      <c r="C47" s="49"/>
      <c r="D47" s="49"/>
      <c r="E47" s="49"/>
      <c r="F47" s="23" t="n">
        <f aca="false">SUM(F42:F46)</f>
        <v>65.85</v>
      </c>
    </row>
    <row r="48" customFormat="false" ht="12.8" hidden="false" customHeight="true" outlineLevel="0" collapsed="false">
      <c r="B48" s="32" t="s">
        <v>52</v>
      </c>
      <c r="C48" s="32"/>
      <c r="D48" s="32"/>
      <c r="E48" s="32"/>
      <c r="F48" s="33" t="s">
        <v>45</v>
      </c>
    </row>
    <row r="49" customFormat="false" ht="12.8" hidden="false" customHeight="false" outlineLevel="0" collapsed="false">
      <c r="B49" s="34" t="s">
        <v>5</v>
      </c>
      <c r="C49" s="50" t="s">
        <v>53</v>
      </c>
      <c r="D49" s="36"/>
      <c r="E49" s="36"/>
      <c r="F49" s="51" t="n">
        <f aca="false">1.9*16+1.3*5</f>
        <v>36.9</v>
      </c>
    </row>
    <row r="50" customFormat="false" ht="12.8" hidden="false" customHeight="false" outlineLevel="0" collapsed="false">
      <c r="B50" s="39" t="s">
        <v>22</v>
      </c>
      <c r="C50" s="52" t="s">
        <v>54</v>
      </c>
      <c r="D50" s="41"/>
      <c r="E50" s="41"/>
      <c r="F50" s="53" t="n">
        <f aca="false">1.55*2</f>
        <v>3.1</v>
      </c>
    </row>
    <row r="51" customFormat="false" ht="12.8" hidden="false" customHeight="false" outlineLevel="0" collapsed="false">
      <c r="B51" s="39" t="s">
        <v>24</v>
      </c>
      <c r="C51" s="52" t="s">
        <v>55</v>
      </c>
      <c r="D51" s="41"/>
      <c r="E51" s="41"/>
      <c r="F51" s="53" t="n">
        <f aca="false">0.8*1</f>
        <v>0.8</v>
      </c>
    </row>
    <row r="52" customFormat="false" ht="12.8" hidden="false" customHeight="false" outlineLevel="0" collapsed="false">
      <c r="B52" s="39" t="s">
        <v>26</v>
      </c>
      <c r="C52" s="52" t="s">
        <v>56</v>
      </c>
      <c r="D52" s="41"/>
      <c r="E52" s="41"/>
      <c r="F52" s="53" t="n">
        <f aca="false">1.25*4</f>
        <v>5</v>
      </c>
    </row>
    <row r="53" customFormat="false" ht="12.8" hidden="false" customHeight="false" outlineLevel="0" collapsed="false">
      <c r="B53" s="39" t="s">
        <v>34</v>
      </c>
      <c r="C53" s="52" t="s">
        <v>57</v>
      </c>
      <c r="D53" s="41"/>
      <c r="E53" s="41"/>
      <c r="F53" s="53" t="n">
        <f aca="false">1.7*12</f>
        <v>20.4</v>
      </c>
    </row>
    <row r="54" customFormat="false" ht="12.8" hidden="false" customHeight="false" outlineLevel="0" collapsed="false">
      <c r="B54" s="39" t="s">
        <v>36</v>
      </c>
      <c r="C54" s="52" t="s">
        <v>58</v>
      </c>
      <c r="D54" s="41"/>
      <c r="E54" s="41"/>
      <c r="F54" s="53" t="n">
        <f aca="false">2.9*1</f>
        <v>2.9</v>
      </c>
    </row>
    <row r="55" customFormat="false" ht="12.8" hidden="false" customHeight="false" outlineLevel="0" collapsed="false">
      <c r="B55" s="39" t="s">
        <v>7</v>
      </c>
      <c r="C55" s="52" t="s">
        <v>59</v>
      </c>
      <c r="D55" s="41"/>
      <c r="E55" s="41"/>
      <c r="F55" s="53" t="n">
        <f aca="false">1.9*9+1.4*2</f>
        <v>19.9</v>
      </c>
    </row>
    <row r="56" customFormat="false" ht="12.8" hidden="false" customHeight="false" outlineLevel="0" collapsed="false">
      <c r="B56" s="44" t="s">
        <v>28</v>
      </c>
      <c r="C56" s="54" t="s">
        <v>60</v>
      </c>
      <c r="D56" s="46"/>
      <c r="E56" s="46"/>
      <c r="F56" s="55" t="n">
        <f aca="false">1.4*6</f>
        <v>8.4</v>
      </c>
    </row>
    <row r="57" customFormat="false" ht="12.8" hidden="false" customHeight="true" outlineLevel="0" collapsed="false">
      <c r="B57" s="49" t="s">
        <v>51</v>
      </c>
      <c r="C57" s="49" t="s">
        <v>61</v>
      </c>
      <c r="D57" s="49"/>
      <c r="E57" s="49"/>
      <c r="F57" s="23" t="n">
        <f aca="false">SUM(F49:F56)</f>
        <v>97.4</v>
      </c>
    </row>
    <row r="58" customFormat="false" ht="23.85" hidden="false" customHeight="true" outlineLevel="0" collapsed="false">
      <c r="B58" s="56" t="s">
        <v>62</v>
      </c>
      <c r="C58" s="56"/>
      <c r="D58" s="56"/>
      <c r="E58" s="56"/>
      <c r="F58" s="33" t="s">
        <v>45</v>
      </c>
    </row>
    <row r="59" customFormat="false" ht="12.8" hidden="false" customHeight="false" outlineLevel="0" collapsed="false">
      <c r="B59" s="34" t="s">
        <v>5</v>
      </c>
      <c r="C59" s="50" t="s">
        <v>63</v>
      </c>
      <c r="D59" s="36"/>
      <c r="E59" s="37"/>
      <c r="F59" s="51" t="n">
        <f aca="false">1.35*23</f>
        <v>31.05</v>
      </c>
    </row>
    <row r="60" customFormat="false" ht="12.8" hidden="false" customHeight="false" outlineLevel="0" collapsed="false">
      <c r="B60" s="39" t="s">
        <v>22</v>
      </c>
      <c r="C60" s="52" t="s">
        <v>64</v>
      </c>
      <c r="D60" s="41"/>
      <c r="E60" s="42"/>
      <c r="F60" s="53" t="n">
        <f aca="false">1.15*2</f>
        <v>2.3</v>
      </c>
    </row>
    <row r="61" customFormat="false" ht="12.8" hidden="false" customHeight="false" outlineLevel="0" collapsed="false">
      <c r="B61" s="39" t="s">
        <v>24</v>
      </c>
      <c r="C61" s="52" t="s">
        <v>65</v>
      </c>
      <c r="D61" s="41"/>
      <c r="E61" s="42"/>
      <c r="F61" s="53" t="n">
        <f aca="false">0.7*1</f>
        <v>0.7</v>
      </c>
    </row>
    <row r="62" customFormat="false" ht="12.8" hidden="false" customHeight="false" outlineLevel="0" collapsed="false">
      <c r="B62" s="39" t="s">
        <v>26</v>
      </c>
      <c r="C62" s="52" t="s">
        <v>66</v>
      </c>
      <c r="D62" s="41"/>
      <c r="E62" s="42"/>
      <c r="F62" s="53" t="n">
        <f aca="false">1.15*4</f>
        <v>4.6</v>
      </c>
    </row>
    <row r="63" customFormat="false" ht="12.8" hidden="false" customHeight="false" outlineLevel="0" collapsed="false">
      <c r="B63" s="39" t="s">
        <v>34</v>
      </c>
      <c r="C63" s="52" t="s">
        <v>67</v>
      </c>
      <c r="D63" s="41"/>
      <c r="E63" s="42"/>
      <c r="F63" s="53" t="n">
        <f aca="false">1.3*12</f>
        <v>15.6</v>
      </c>
    </row>
    <row r="64" customFormat="false" ht="12.8" hidden="false" customHeight="false" outlineLevel="0" collapsed="false">
      <c r="B64" s="39" t="s">
        <v>36</v>
      </c>
      <c r="C64" s="52" t="s">
        <v>68</v>
      </c>
      <c r="D64" s="41"/>
      <c r="E64" s="42"/>
      <c r="F64" s="53" t="n">
        <f aca="false">2.95*1+3.05*2</f>
        <v>9.05</v>
      </c>
    </row>
    <row r="65" customFormat="false" ht="12.8" hidden="false" customHeight="false" outlineLevel="0" collapsed="false">
      <c r="B65" s="39" t="s">
        <v>7</v>
      </c>
      <c r="C65" s="52" t="s">
        <v>69</v>
      </c>
      <c r="D65" s="41"/>
      <c r="E65" s="42"/>
      <c r="F65" s="53" t="n">
        <f aca="false">1.5*11</f>
        <v>16.5</v>
      </c>
    </row>
    <row r="66" customFormat="false" ht="12.8" hidden="false" customHeight="false" outlineLevel="0" collapsed="false">
      <c r="B66" s="39" t="s">
        <v>28</v>
      </c>
      <c r="C66" s="52" t="s">
        <v>70</v>
      </c>
      <c r="D66" s="41"/>
      <c r="E66" s="42"/>
      <c r="F66" s="53" t="n">
        <f aca="false">1.3*8</f>
        <v>10.4</v>
      </c>
    </row>
    <row r="67" customFormat="false" ht="12.8" hidden="false" customHeight="false" outlineLevel="0" collapsed="false">
      <c r="B67" s="57" t="s">
        <v>9</v>
      </c>
      <c r="C67" s="52" t="s">
        <v>71</v>
      </c>
      <c r="D67" s="41"/>
      <c r="E67" s="42"/>
      <c r="F67" s="53" t="n">
        <f aca="false">1.35*14</f>
        <v>18.9</v>
      </c>
    </row>
    <row r="68" customFormat="false" ht="12.8" hidden="false" customHeight="false" outlineLevel="0" collapsed="false">
      <c r="B68" s="57" t="s">
        <v>11</v>
      </c>
      <c r="C68" s="52" t="s">
        <v>72</v>
      </c>
      <c r="D68" s="41"/>
      <c r="E68" s="42"/>
      <c r="F68" s="53" t="n">
        <f aca="false">0.6*2+1.75*1</f>
        <v>2.95</v>
      </c>
    </row>
    <row r="69" customFormat="false" ht="12.8" hidden="false" customHeight="false" outlineLevel="0" collapsed="false">
      <c r="B69" s="58" t="s">
        <v>50</v>
      </c>
      <c r="C69" s="54" t="s">
        <v>72</v>
      </c>
      <c r="D69" s="46"/>
      <c r="E69" s="47"/>
      <c r="F69" s="55" t="n">
        <f aca="false">0.6*2+1.75*1</f>
        <v>2.95</v>
      </c>
    </row>
    <row r="70" customFormat="false" ht="12.85" hidden="false" customHeight="false" outlineLevel="0" collapsed="false">
      <c r="B70" s="58" t="s">
        <v>30</v>
      </c>
      <c r="C70" s="54" t="s">
        <v>73</v>
      </c>
      <c r="D70" s="46"/>
      <c r="E70" s="47"/>
      <c r="F70" s="59" t="n">
        <f aca="false">1.1*3</f>
        <v>3.3</v>
      </c>
    </row>
    <row r="71" customFormat="false" ht="12.8" hidden="false" customHeight="true" outlineLevel="0" collapsed="false">
      <c r="B71" s="49" t="s">
        <v>51</v>
      </c>
      <c r="C71" s="49"/>
      <c r="D71" s="49"/>
      <c r="E71" s="49"/>
      <c r="F71" s="23" t="n">
        <f aca="false">SUM(F59:F70)</f>
        <v>118.3</v>
      </c>
    </row>
    <row r="72" customFormat="false" ht="23.85" hidden="false" customHeight="true" outlineLevel="0" collapsed="false">
      <c r="B72" s="32" t="s">
        <v>74</v>
      </c>
      <c r="C72" s="32"/>
      <c r="D72" s="32"/>
      <c r="E72" s="32"/>
      <c r="F72" s="33" t="s">
        <v>45</v>
      </c>
    </row>
    <row r="73" customFormat="false" ht="12.85" hidden="false" customHeight="false" outlineLevel="0" collapsed="false">
      <c r="B73" s="34" t="s">
        <v>5</v>
      </c>
      <c r="C73" s="50" t="s">
        <v>75</v>
      </c>
      <c r="D73" s="36"/>
      <c r="E73" s="37"/>
      <c r="F73" s="51" t="n">
        <f aca="false">(2.2*2+1.35)*23*2</f>
        <v>264.5</v>
      </c>
    </row>
    <row r="74" customFormat="false" ht="12.85" hidden="false" customHeight="false" outlineLevel="0" collapsed="false">
      <c r="B74" s="39" t="s">
        <v>22</v>
      </c>
      <c r="C74" s="52" t="s">
        <v>76</v>
      </c>
      <c r="D74" s="41"/>
      <c r="E74" s="42"/>
      <c r="F74" s="53" t="n">
        <f aca="false">(1.95*2+1.15)*2</f>
        <v>10.1</v>
      </c>
    </row>
    <row r="75" customFormat="false" ht="12.85" hidden="false" customHeight="false" outlineLevel="0" collapsed="false">
      <c r="B75" s="39" t="s">
        <v>24</v>
      </c>
      <c r="C75" s="52" t="s">
        <v>77</v>
      </c>
      <c r="D75" s="41"/>
      <c r="E75" s="42"/>
      <c r="F75" s="53" t="n">
        <f aca="false">(1*2+0.7)*1</f>
        <v>2.7</v>
      </c>
    </row>
    <row r="76" customFormat="false" ht="12.85" hidden="false" customHeight="false" outlineLevel="0" collapsed="false">
      <c r="B76" s="39" t="s">
        <v>26</v>
      </c>
      <c r="C76" s="52" t="s">
        <v>78</v>
      </c>
      <c r="D76" s="41"/>
      <c r="E76" s="42"/>
      <c r="F76" s="53" t="n">
        <f aca="false">(1.95*2+1.15)*4</f>
        <v>20.2</v>
      </c>
    </row>
    <row r="77" customFormat="false" ht="12.85" hidden="false" customHeight="false" outlineLevel="0" collapsed="false">
      <c r="B77" s="39" t="s">
        <v>34</v>
      </c>
      <c r="C77" s="52" t="s">
        <v>79</v>
      </c>
      <c r="D77" s="41"/>
      <c r="E77" s="42"/>
      <c r="F77" s="53" t="n">
        <f aca="false">(1.9*2+1.3)*12</f>
        <v>61.2</v>
      </c>
    </row>
    <row r="78" customFormat="false" ht="12.85" hidden="false" customHeight="false" outlineLevel="0" collapsed="false">
      <c r="B78" s="39" t="s">
        <v>36</v>
      </c>
      <c r="C78" s="52" t="s">
        <v>80</v>
      </c>
      <c r="D78" s="41"/>
      <c r="E78" s="42"/>
      <c r="F78" s="53" t="n">
        <f aca="false">(1.65*2+2.95)*1+(2.2*2+3.05)*2</f>
        <v>21.15</v>
      </c>
    </row>
    <row r="79" customFormat="false" ht="12.85" hidden="false" customHeight="false" outlineLevel="0" collapsed="false">
      <c r="B79" s="39" t="s">
        <v>7</v>
      </c>
      <c r="C79" s="52" t="s">
        <v>81</v>
      </c>
      <c r="D79" s="41"/>
      <c r="E79" s="42"/>
      <c r="F79" s="53" t="n">
        <f aca="false">(2.2*2+1.5)*11*2</f>
        <v>129.8</v>
      </c>
    </row>
    <row r="80" customFormat="false" ht="12.85" hidden="false" customHeight="false" outlineLevel="0" collapsed="false">
      <c r="B80" s="39" t="s">
        <v>28</v>
      </c>
      <c r="C80" s="52" t="s">
        <v>82</v>
      </c>
      <c r="D80" s="41"/>
      <c r="E80" s="42"/>
      <c r="F80" s="53" t="n">
        <f aca="false">(2.2*2+1.3)*8</f>
        <v>45.6</v>
      </c>
    </row>
    <row r="81" customFormat="false" ht="12.85" hidden="false" customHeight="false" outlineLevel="0" collapsed="false">
      <c r="B81" s="57" t="s">
        <v>9</v>
      </c>
      <c r="C81" s="52" t="s">
        <v>83</v>
      </c>
      <c r="D81" s="41"/>
      <c r="E81" s="42"/>
      <c r="F81" s="53" t="n">
        <f aca="false">(2.4*2+1.35)*14*2</f>
        <v>172.2</v>
      </c>
    </row>
    <row r="82" customFormat="false" ht="12.85" hidden="false" customHeight="false" outlineLevel="0" collapsed="false">
      <c r="B82" s="57" t="s">
        <v>11</v>
      </c>
      <c r="C82" s="52" t="s">
        <v>84</v>
      </c>
      <c r="D82" s="41"/>
      <c r="E82" s="42"/>
      <c r="F82" s="53" t="n">
        <f aca="false">2.4*2+3.5</f>
        <v>8.3</v>
      </c>
    </row>
    <row r="83" customFormat="false" ht="12.85" hidden="false" customHeight="false" outlineLevel="0" collapsed="false">
      <c r="B83" s="57" t="s">
        <v>13</v>
      </c>
      <c r="C83" s="52" t="s">
        <v>85</v>
      </c>
      <c r="D83" s="41"/>
      <c r="E83" s="42"/>
      <c r="F83" s="53" t="n">
        <f aca="false">(2.4+1.5+0.2)*2+3.4</f>
        <v>11.6</v>
      </c>
    </row>
    <row r="84" customFormat="false" ht="12.85" hidden="false" customHeight="false" outlineLevel="0" collapsed="false">
      <c r="B84" s="57" t="s">
        <v>15</v>
      </c>
      <c r="C84" s="52" t="s">
        <v>86</v>
      </c>
      <c r="D84" s="41"/>
      <c r="E84" s="42"/>
      <c r="F84" s="53" t="n">
        <f aca="false">2.05*2</f>
        <v>4.1</v>
      </c>
    </row>
    <row r="85" customFormat="false" ht="12.85" hidden="false" customHeight="false" outlineLevel="0" collapsed="false">
      <c r="B85" s="58" t="s">
        <v>30</v>
      </c>
      <c r="C85" s="54" t="s">
        <v>87</v>
      </c>
      <c r="D85" s="46"/>
      <c r="E85" s="47"/>
      <c r="F85" s="60" t="n">
        <f aca="false">(1.9*2+1.1*2)*3</f>
        <v>18</v>
      </c>
    </row>
    <row r="86" customFormat="false" ht="12.8" hidden="false" customHeight="true" outlineLevel="0" collapsed="false">
      <c r="B86" s="49" t="s">
        <v>51</v>
      </c>
      <c r="C86" s="49"/>
      <c r="D86" s="49"/>
      <c r="E86" s="49"/>
      <c r="F86" s="23" t="n">
        <f aca="false">SUM(F73:F85)</f>
        <v>769.45</v>
      </c>
    </row>
    <row r="87" customFormat="false" ht="23.85" hidden="false" customHeight="true" outlineLevel="0" collapsed="false">
      <c r="B87" s="32" t="s">
        <v>88</v>
      </c>
      <c r="C87" s="32"/>
      <c r="D87" s="32"/>
      <c r="E87" s="32"/>
      <c r="F87" s="33" t="s">
        <v>45</v>
      </c>
    </row>
    <row r="88" customFormat="false" ht="12.85" hidden="false" customHeight="false" outlineLevel="0" collapsed="false">
      <c r="B88" s="34" t="s">
        <v>5</v>
      </c>
      <c r="C88" s="50" t="s">
        <v>89</v>
      </c>
      <c r="D88" s="36"/>
      <c r="E88" s="37"/>
      <c r="F88" s="51" t="n">
        <f aca="false">(2.2*2+1.35)*23</f>
        <v>132.25</v>
      </c>
    </row>
    <row r="89" customFormat="false" ht="12.85" hidden="false" customHeight="false" outlineLevel="0" collapsed="false">
      <c r="B89" s="39" t="s">
        <v>22</v>
      </c>
      <c r="C89" s="52" t="s">
        <v>76</v>
      </c>
      <c r="D89" s="41"/>
      <c r="E89" s="42"/>
      <c r="F89" s="53" t="n">
        <f aca="false">(1.95*2+1.15)*2</f>
        <v>10.1</v>
      </c>
    </row>
    <row r="90" customFormat="false" ht="12.85" hidden="false" customHeight="false" outlineLevel="0" collapsed="false">
      <c r="B90" s="39" t="s">
        <v>24</v>
      </c>
      <c r="C90" s="52" t="s">
        <v>77</v>
      </c>
      <c r="D90" s="41"/>
      <c r="E90" s="42"/>
      <c r="F90" s="53" t="n">
        <f aca="false">(1*2+0.7)*1</f>
        <v>2.7</v>
      </c>
    </row>
    <row r="91" customFormat="false" ht="12.85" hidden="false" customHeight="false" outlineLevel="0" collapsed="false">
      <c r="B91" s="39" t="s">
        <v>26</v>
      </c>
      <c r="C91" s="52" t="s">
        <v>78</v>
      </c>
      <c r="D91" s="41"/>
      <c r="E91" s="42"/>
      <c r="F91" s="53" t="n">
        <f aca="false">(1.95*2+1.15)*4</f>
        <v>20.2</v>
      </c>
    </row>
    <row r="92" customFormat="false" ht="12.85" hidden="false" customHeight="false" outlineLevel="0" collapsed="false">
      <c r="B92" s="39" t="s">
        <v>34</v>
      </c>
      <c r="C92" s="52" t="s">
        <v>79</v>
      </c>
      <c r="D92" s="41"/>
      <c r="E92" s="42"/>
      <c r="F92" s="53" t="n">
        <f aca="false">(1.9*2+1.3)*12</f>
        <v>61.2</v>
      </c>
    </row>
    <row r="93" customFormat="false" ht="12.85" hidden="false" customHeight="false" outlineLevel="0" collapsed="false">
      <c r="B93" s="39" t="s">
        <v>36</v>
      </c>
      <c r="C93" s="52" t="s">
        <v>80</v>
      </c>
      <c r="D93" s="41"/>
      <c r="E93" s="42"/>
      <c r="F93" s="53" t="n">
        <f aca="false">(1.65*2+2.95)*1+(2.2*2+3.05)*2</f>
        <v>21.15</v>
      </c>
    </row>
    <row r="94" customFormat="false" ht="12.85" hidden="false" customHeight="false" outlineLevel="0" collapsed="false">
      <c r="B94" s="39" t="s">
        <v>7</v>
      </c>
      <c r="C94" s="52" t="s">
        <v>90</v>
      </c>
      <c r="D94" s="41"/>
      <c r="E94" s="42"/>
      <c r="F94" s="53" t="n">
        <f aca="false">(2.2*2+1.5)*11</f>
        <v>64.9</v>
      </c>
    </row>
    <row r="95" customFormat="false" ht="12.85" hidden="false" customHeight="false" outlineLevel="0" collapsed="false">
      <c r="B95" s="39" t="s">
        <v>28</v>
      </c>
      <c r="C95" s="52" t="s">
        <v>82</v>
      </c>
      <c r="D95" s="41"/>
      <c r="E95" s="42"/>
      <c r="F95" s="53" t="n">
        <f aca="false">(2.2*2+1.3)*8</f>
        <v>45.6</v>
      </c>
    </row>
    <row r="96" customFormat="false" ht="12.85" hidden="false" customHeight="false" outlineLevel="0" collapsed="false">
      <c r="B96" s="57" t="s">
        <v>9</v>
      </c>
      <c r="C96" s="52" t="s">
        <v>91</v>
      </c>
      <c r="D96" s="41"/>
      <c r="E96" s="42"/>
      <c r="F96" s="53" t="n">
        <f aca="false">(2.4*2+1.35)*14</f>
        <v>86.1</v>
      </c>
    </row>
    <row r="97" customFormat="false" ht="12.85" hidden="false" customHeight="false" outlineLevel="0" collapsed="false">
      <c r="B97" s="57" t="s">
        <v>11</v>
      </c>
      <c r="C97" s="52" t="s">
        <v>84</v>
      </c>
      <c r="D97" s="41"/>
      <c r="E97" s="42"/>
      <c r="F97" s="53" t="n">
        <f aca="false">2.4*2+3.5</f>
        <v>8.3</v>
      </c>
    </row>
    <row r="98" customFormat="false" ht="12.85" hidden="false" customHeight="false" outlineLevel="0" collapsed="false">
      <c r="B98" s="57" t="s">
        <v>13</v>
      </c>
      <c r="C98" s="52" t="s">
        <v>85</v>
      </c>
      <c r="D98" s="41"/>
      <c r="E98" s="42"/>
      <c r="F98" s="53" t="n">
        <f aca="false">(2.4+1.5+0.2)*2+3.4</f>
        <v>11.6</v>
      </c>
    </row>
    <row r="99" customFormat="false" ht="12.85" hidden="false" customHeight="false" outlineLevel="0" collapsed="false">
      <c r="B99" s="57" t="s">
        <v>15</v>
      </c>
      <c r="C99" s="52" t="s">
        <v>92</v>
      </c>
      <c r="D99" s="41"/>
      <c r="E99" s="42"/>
      <c r="F99" s="53" t="n">
        <f aca="false">2.05*2</f>
        <v>4.1</v>
      </c>
    </row>
    <row r="100" customFormat="false" ht="12.85" hidden="false" customHeight="false" outlineLevel="0" collapsed="false">
      <c r="B100" s="58" t="s">
        <v>30</v>
      </c>
      <c r="C100" s="54" t="s">
        <v>87</v>
      </c>
      <c r="D100" s="46"/>
      <c r="E100" s="47"/>
      <c r="F100" s="60" t="n">
        <f aca="false">(1.9*2+1.1*2)*3</f>
        <v>18</v>
      </c>
    </row>
    <row r="101" customFormat="false" ht="12.8" hidden="false" customHeight="true" outlineLevel="0" collapsed="false">
      <c r="B101" s="49" t="s">
        <v>51</v>
      </c>
      <c r="C101" s="49"/>
      <c r="D101" s="49"/>
      <c r="E101" s="49"/>
      <c r="F101" s="23" t="n">
        <f aca="false">SUM(F88:F100)</f>
        <v>486.2</v>
      </c>
    </row>
    <row r="102" customFormat="false" ht="12.8" hidden="false" customHeight="true" outlineLevel="0" collapsed="false">
      <c r="B102" s="32" t="s">
        <v>93</v>
      </c>
      <c r="C102" s="32"/>
      <c r="D102" s="32"/>
      <c r="E102" s="32"/>
      <c r="F102" s="33" t="s">
        <v>45</v>
      </c>
    </row>
    <row r="103" customFormat="false" ht="12.8" hidden="false" customHeight="false" outlineLevel="0" collapsed="false">
      <c r="B103" s="34" t="s">
        <v>5</v>
      </c>
      <c r="C103" s="35" t="s">
        <v>94</v>
      </c>
      <c r="D103" s="36"/>
      <c r="E103" s="37"/>
      <c r="F103" s="61" t="n">
        <f aca="false">(2.2*2+1.1)*23</f>
        <v>126.5</v>
      </c>
    </row>
    <row r="104" customFormat="false" ht="12.8" hidden="false" customHeight="false" outlineLevel="0" collapsed="false">
      <c r="B104" s="39" t="s">
        <v>7</v>
      </c>
      <c r="C104" s="40" t="s">
        <v>95</v>
      </c>
      <c r="D104" s="41"/>
      <c r="E104" s="42"/>
      <c r="F104" s="62" t="n">
        <f aca="false">(2.2*2+1.25)*11</f>
        <v>62.15</v>
      </c>
    </row>
    <row r="105" customFormat="false" ht="12.8" hidden="false" customHeight="false" outlineLevel="0" collapsed="false">
      <c r="B105" s="39" t="s">
        <v>9</v>
      </c>
      <c r="C105" s="40" t="s">
        <v>96</v>
      </c>
      <c r="D105" s="41"/>
      <c r="E105" s="42"/>
      <c r="F105" s="62" t="n">
        <f aca="false">(2.4*2+1.1)*14</f>
        <v>82.6</v>
      </c>
    </row>
    <row r="106" customFormat="false" ht="12.8" hidden="false" customHeight="false" outlineLevel="0" collapsed="false">
      <c r="B106" s="57" t="s">
        <v>11</v>
      </c>
      <c r="C106" s="40" t="s">
        <v>97</v>
      </c>
      <c r="D106" s="41"/>
      <c r="E106" s="42"/>
      <c r="F106" s="62" t="n">
        <f aca="false">(1.45*2+0.4)*2+(1.45*2+1.5)+(3.14*0.73)</f>
        <v>13.2922</v>
      </c>
    </row>
    <row r="107" customFormat="false" ht="12.8" hidden="false" customHeight="false" outlineLevel="0" collapsed="false">
      <c r="B107" s="58" t="s">
        <v>50</v>
      </c>
      <c r="C107" s="45" t="s">
        <v>98</v>
      </c>
      <c r="D107" s="46"/>
      <c r="E107" s="47"/>
      <c r="F107" s="63" t="n">
        <f aca="false">(2.4*2+0.4)*2+(2.4*2+1.5)+(3.14*1.5)</f>
        <v>21.41</v>
      </c>
    </row>
    <row r="108" customFormat="false" ht="12.8" hidden="false" customHeight="true" outlineLevel="0" collapsed="false">
      <c r="B108" s="49" t="s">
        <v>51</v>
      </c>
      <c r="C108" s="49"/>
      <c r="D108" s="49"/>
      <c r="E108" s="49"/>
      <c r="F108" s="23" t="n">
        <f aca="false">SUM(F103:F107)</f>
        <v>305.9522</v>
      </c>
    </row>
    <row r="109" customFormat="false" ht="42.05" hidden="false" customHeight="true" outlineLevel="0" collapsed="false">
      <c r="B109" s="64"/>
      <c r="C109" s="40"/>
      <c r="D109" s="41"/>
      <c r="E109" s="41"/>
      <c r="F109" s="65"/>
    </row>
    <row r="110" customFormat="false" ht="12.8" hidden="false" customHeight="false" outlineLevel="0" collapsed="false">
      <c r="B110" s="64"/>
      <c r="C110" s="40"/>
      <c r="D110" s="41"/>
      <c r="E110" s="41"/>
      <c r="F110" s="65"/>
    </row>
    <row r="111" customFormat="false" ht="12.8" hidden="false" customHeight="false" outlineLevel="0" collapsed="false">
      <c r="B111" s="66" t="s">
        <v>99</v>
      </c>
      <c r="C111" s="66"/>
      <c r="D111" s="66"/>
      <c r="E111" s="66"/>
      <c r="F111" s="67" t="s">
        <v>3</v>
      </c>
    </row>
    <row r="112" customFormat="false" ht="12.8" hidden="false" customHeight="false" outlineLevel="0" collapsed="false">
      <c r="B112" s="9" t="s">
        <v>100</v>
      </c>
      <c r="C112" s="10" t="s">
        <v>23</v>
      </c>
      <c r="D112" s="11"/>
      <c r="E112" s="12"/>
      <c r="F112" s="68" t="n">
        <f aca="false">1.05*1.95*2</f>
        <v>4.095</v>
      </c>
    </row>
    <row r="113" customFormat="false" ht="12.8" hidden="false" customHeight="false" outlineLevel="0" collapsed="false">
      <c r="B113" s="17" t="s">
        <v>101</v>
      </c>
      <c r="C113" s="18" t="s">
        <v>102</v>
      </c>
      <c r="D113" s="19"/>
      <c r="E113" s="20"/>
      <c r="F113" s="21" t="n">
        <f aca="false">1.25*2.65*6</f>
        <v>19.875</v>
      </c>
    </row>
    <row r="114" customFormat="false" ht="12.8" hidden="false" customHeight="false" outlineLevel="0" collapsed="false">
      <c r="B114" s="27" t="s">
        <v>17</v>
      </c>
      <c r="C114" s="27"/>
      <c r="D114" s="27"/>
      <c r="E114" s="27"/>
      <c r="F114" s="23" t="n">
        <f aca="false">SUM(F112:F113)</f>
        <v>23.97</v>
      </c>
    </row>
    <row r="115" customFormat="false" ht="12.8" hidden="false" customHeight="false" outlineLevel="0" collapsed="false">
      <c r="B115" s="66" t="s">
        <v>103</v>
      </c>
      <c r="C115" s="66"/>
      <c r="D115" s="66"/>
      <c r="E115" s="66"/>
      <c r="F115" s="69"/>
    </row>
    <row r="116" customFormat="false" ht="12.8" hidden="false" customHeight="false" outlineLevel="0" collapsed="false">
      <c r="B116" s="14" t="s">
        <v>104</v>
      </c>
      <c r="F116" s="70" t="s">
        <v>3</v>
      </c>
    </row>
    <row r="117" customFormat="false" ht="12.8" hidden="false" customHeight="false" outlineLevel="0" collapsed="false">
      <c r="B117" s="9" t="s">
        <v>105</v>
      </c>
      <c r="C117" s="10" t="s">
        <v>106</v>
      </c>
      <c r="D117" s="11"/>
      <c r="E117" s="11"/>
      <c r="F117" s="13" t="n">
        <f aca="false">1.4*2.85*1</f>
        <v>3.99</v>
      </c>
    </row>
    <row r="118" customFormat="false" ht="12.8" hidden="false" customHeight="false" outlineLevel="0" collapsed="false">
      <c r="B118" s="14" t="s">
        <v>107</v>
      </c>
      <c r="C118" s="1" t="s">
        <v>108</v>
      </c>
      <c r="F118" s="16" t="n">
        <f aca="false">1*2*3+1*0.7*2</f>
        <v>7.4</v>
      </c>
    </row>
    <row r="119" customFormat="false" ht="12.8" hidden="false" customHeight="false" outlineLevel="0" collapsed="false">
      <c r="B119" s="14" t="s">
        <v>109</v>
      </c>
      <c r="C119" s="1" t="s">
        <v>110</v>
      </c>
      <c r="F119" s="16" t="n">
        <f aca="false">1.4*3.15*1</f>
        <v>4.41</v>
      </c>
    </row>
    <row r="120" customFormat="false" ht="12.8" hidden="false" customHeight="false" outlineLevel="0" collapsed="false">
      <c r="B120" s="17" t="s">
        <v>111</v>
      </c>
      <c r="C120" s="18" t="s">
        <v>112</v>
      </c>
      <c r="D120" s="19"/>
      <c r="E120" s="19"/>
      <c r="F120" s="21" t="n">
        <f aca="false">1.55*2.9*3</f>
        <v>13.485</v>
      </c>
    </row>
    <row r="121" customFormat="false" ht="12.8" hidden="false" customHeight="false" outlineLevel="0" collapsed="false">
      <c r="B121" s="27" t="s">
        <v>17</v>
      </c>
      <c r="C121" s="27"/>
      <c r="D121" s="27"/>
      <c r="E121" s="27"/>
      <c r="F121" s="23" t="n">
        <f aca="false">SUM(F117:F120)</f>
        <v>29.285</v>
      </c>
    </row>
    <row r="122" customFormat="false" ht="23.85" hidden="false" customHeight="true" outlineLevel="0" collapsed="false">
      <c r="B122" s="32" t="s">
        <v>113</v>
      </c>
      <c r="C122" s="32"/>
      <c r="D122" s="32"/>
      <c r="E122" s="32"/>
      <c r="F122" s="33" t="s">
        <v>45</v>
      </c>
    </row>
    <row r="123" customFormat="false" ht="12.8" hidden="false" customHeight="false" outlineLevel="0" collapsed="false">
      <c r="B123" s="71" t="s">
        <v>105</v>
      </c>
      <c r="C123" s="35" t="s">
        <v>114</v>
      </c>
      <c r="D123" s="36"/>
      <c r="E123" s="37"/>
      <c r="F123" s="72" t="n">
        <f aca="false">(2.85*2+1.4)*1</f>
        <v>7.1</v>
      </c>
    </row>
    <row r="124" customFormat="false" ht="12.8" hidden="false" customHeight="false" outlineLevel="0" collapsed="false">
      <c r="B124" s="73" t="s">
        <v>107</v>
      </c>
      <c r="C124" s="40" t="s">
        <v>115</v>
      </c>
      <c r="D124" s="41"/>
      <c r="E124" s="42"/>
      <c r="F124" s="74" t="n">
        <f aca="false">(2*2+1)*1+(2.7*2+1)*2</f>
        <v>17.8</v>
      </c>
    </row>
    <row r="125" customFormat="false" ht="12.8" hidden="false" customHeight="false" outlineLevel="0" collapsed="false">
      <c r="B125" s="73" t="s">
        <v>109</v>
      </c>
      <c r="C125" s="40" t="s">
        <v>116</v>
      </c>
      <c r="D125" s="41"/>
      <c r="E125" s="42"/>
      <c r="F125" s="74" t="n">
        <f aca="false">(3.15*2+1.4)*1</f>
        <v>7.7</v>
      </c>
    </row>
    <row r="126" customFormat="false" ht="12.8" hidden="false" customHeight="false" outlineLevel="0" collapsed="false">
      <c r="B126" s="75" t="s">
        <v>111</v>
      </c>
      <c r="C126" s="45" t="s">
        <v>117</v>
      </c>
      <c r="D126" s="46"/>
      <c r="E126" s="47"/>
      <c r="F126" s="76" t="n">
        <f aca="false">(2.9*2+1.55)*3</f>
        <v>22.05</v>
      </c>
    </row>
    <row r="127" customFormat="false" ht="12.8" hidden="false" customHeight="false" outlineLevel="0" collapsed="false">
      <c r="B127" s="27" t="s">
        <v>17</v>
      </c>
      <c r="C127" s="27"/>
      <c r="D127" s="27"/>
      <c r="E127" s="27"/>
      <c r="F127" s="23" t="n">
        <f aca="false">SUM(F123:F126)</f>
        <v>54.65</v>
      </c>
    </row>
    <row r="128" customFormat="false" ht="23.85" hidden="false" customHeight="true" outlineLevel="0" collapsed="false">
      <c r="B128" s="32" t="s">
        <v>88</v>
      </c>
      <c r="C128" s="32"/>
      <c r="D128" s="32"/>
      <c r="E128" s="32"/>
      <c r="F128" s="33" t="s">
        <v>45</v>
      </c>
    </row>
    <row r="129" customFormat="false" ht="12.8" hidden="false" customHeight="false" outlineLevel="0" collapsed="false">
      <c r="B129" s="71" t="s">
        <v>105</v>
      </c>
      <c r="C129" s="35" t="s">
        <v>114</v>
      </c>
      <c r="D129" s="36"/>
      <c r="E129" s="37"/>
      <c r="F129" s="72" t="n">
        <f aca="false">(2.85*2+1.4)*1</f>
        <v>7.1</v>
      </c>
    </row>
    <row r="130" customFormat="false" ht="12.8" hidden="false" customHeight="false" outlineLevel="0" collapsed="false">
      <c r="B130" s="73" t="s">
        <v>107</v>
      </c>
      <c r="C130" s="40" t="s">
        <v>115</v>
      </c>
      <c r="D130" s="41"/>
      <c r="E130" s="42"/>
      <c r="F130" s="74" t="n">
        <f aca="false">(2*2+1)*1+(2.7*2+1)*2</f>
        <v>17.8</v>
      </c>
    </row>
    <row r="131" customFormat="false" ht="12.8" hidden="false" customHeight="false" outlineLevel="0" collapsed="false">
      <c r="B131" s="73" t="s">
        <v>109</v>
      </c>
      <c r="C131" s="40" t="s">
        <v>116</v>
      </c>
      <c r="D131" s="41"/>
      <c r="E131" s="42"/>
      <c r="F131" s="74" t="n">
        <f aca="false">(3.15*2+1.4)*1</f>
        <v>7.7</v>
      </c>
    </row>
    <row r="132" customFormat="false" ht="12.8" hidden="false" customHeight="false" outlineLevel="0" collapsed="false">
      <c r="B132" s="75" t="s">
        <v>111</v>
      </c>
      <c r="C132" s="45" t="s">
        <v>117</v>
      </c>
      <c r="D132" s="46"/>
      <c r="E132" s="47"/>
      <c r="F132" s="76" t="n">
        <f aca="false">(2.9*2+1.55)*3</f>
        <v>22.05</v>
      </c>
    </row>
    <row r="133" customFormat="false" ht="12.8" hidden="false" customHeight="false" outlineLevel="0" collapsed="false">
      <c r="B133" s="27" t="s">
        <v>17</v>
      </c>
      <c r="C133" s="27"/>
      <c r="D133" s="27"/>
      <c r="E133" s="27"/>
      <c r="F133" s="23" t="n">
        <f aca="false">SUM(F129:F132)</f>
        <v>54.65</v>
      </c>
    </row>
    <row r="134" customFormat="false" ht="12.8" hidden="false" customHeight="false" outlineLevel="0" collapsed="false">
      <c r="B134" s="66" t="s">
        <v>118</v>
      </c>
      <c r="C134" s="66"/>
      <c r="D134" s="66"/>
      <c r="E134" s="66"/>
      <c r="F134" s="67" t="s">
        <v>3</v>
      </c>
    </row>
    <row r="135" customFormat="false" ht="12.8" hidden="false" customHeight="false" outlineLevel="0" collapsed="false">
      <c r="B135" s="14" t="s">
        <v>119</v>
      </c>
      <c r="C135" s="1" t="s">
        <v>106</v>
      </c>
      <c r="F135" s="16" t="n">
        <f aca="false">1.4*2.85*1</f>
        <v>3.99</v>
      </c>
    </row>
    <row r="136" customFormat="false" ht="12.8" hidden="false" customHeight="false" outlineLevel="0" collapsed="false">
      <c r="B136" s="17" t="s">
        <v>120</v>
      </c>
      <c r="C136" s="18" t="s">
        <v>121</v>
      </c>
      <c r="D136" s="19"/>
      <c r="E136" s="19"/>
      <c r="F136" s="21" t="n">
        <f aca="false">1.7*3.1*1</f>
        <v>5.27</v>
      </c>
    </row>
    <row r="137" customFormat="false" ht="12.8" hidden="false" customHeight="false" outlineLevel="0" collapsed="false">
      <c r="B137" s="27" t="s">
        <v>17</v>
      </c>
      <c r="C137" s="27"/>
      <c r="D137" s="27"/>
      <c r="E137" s="27"/>
      <c r="F137" s="23" t="n">
        <f aca="false">SUM(F135:F136)</f>
        <v>9.26</v>
      </c>
    </row>
  </sheetData>
  <mergeCells count="44">
    <mergeCell ref="B2:F2"/>
    <mergeCell ref="B4:F4"/>
    <mergeCell ref="B5:E5"/>
    <mergeCell ref="F5:F6"/>
    <mergeCell ref="B6:E6"/>
    <mergeCell ref="B13:E13"/>
    <mergeCell ref="B14:E14"/>
    <mergeCell ref="F14:F15"/>
    <mergeCell ref="B15:E15"/>
    <mergeCell ref="B22:E22"/>
    <mergeCell ref="B23:E23"/>
    <mergeCell ref="F23:F24"/>
    <mergeCell ref="B24:E24"/>
    <mergeCell ref="B30:E30"/>
    <mergeCell ref="B31:E31"/>
    <mergeCell ref="F31:F32"/>
    <mergeCell ref="B32:E32"/>
    <mergeCell ref="B35:E35"/>
    <mergeCell ref="B36:E36"/>
    <mergeCell ref="F36:F37"/>
    <mergeCell ref="B37:E37"/>
    <mergeCell ref="B40:E40"/>
    <mergeCell ref="B41:E41"/>
    <mergeCell ref="B47:E47"/>
    <mergeCell ref="B48:E48"/>
    <mergeCell ref="B57:E57"/>
    <mergeCell ref="B58:E58"/>
    <mergeCell ref="B71:E71"/>
    <mergeCell ref="B72:E72"/>
    <mergeCell ref="B86:E86"/>
    <mergeCell ref="B87:E87"/>
    <mergeCell ref="B101:E101"/>
    <mergeCell ref="B102:E102"/>
    <mergeCell ref="B108:E108"/>
    <mergeCell ref="B111:E111"/>
    <mergeCell ref="B114:E114"/>
    <mergeCell ref="B115:E115"/>
    <mergeCell ref="B121:E121"/>
    <mergeCell ref="B122:E122"/>
    <mergeCell ref="B127:E127"/>
    <mergeCell ref="B128:E128"/>
    <mergeCell ref="B133:E133"/>
    <mergeCell ref="B134:E134"/>
    <mergeCell ref="B137:E137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5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433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2024-08-08T13:30:48Z</dcterms:created>
  <dc:creator/>
  <dc:description/>
  <dc:language>pl-PL</dc:language>
  <cp:lastModifiedBy>B. P.</cp:lastModifiedBy>
  <cp:lastPrinted>2024-09-02T15:21:37Z</cp:lastPrinted>
  <dcterms:modified xsi:type="dcterms:W3CDTF">2024-09-02T15:22:32Z</dcterms:modified>
  <cp:revision>20</cp:revision>
  <dc:subject/>
  <dc:title/>
</cp:coreProperties>
</file>