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 filterPrivacy="1"/>
  <xr:revisionPtr revIDLastSave="0" documentId="13_ncr:1_{0D0FA3C6-2DDA-4E44-BFF0-756022EE835F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Arkusz1" sheetId="1" r:id="rId1"/>
  </sheet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5" i="1" l="1"/>
  <c r="D18" i="1"/>
  <c r="F18" i="1" s="1"/>
  <c r="B26" i="1"/>
  <c r="D10" i="1"/>
  <c r="F10" i="1" s="1"/>
  <c r="E16" i="1"/>
  <c r="F19" i="1"/>
  <c r="H19" i="1" s="1"/>
  <c r="I19" i="1" s="1"/>
  <c r="F17" i="1"/>
  <c r="H17" i="1" s="1"/>
  <c r="I17" i="1" s="1"/>
  <c r="E8" i="1"/>
  <c r="F8" i="1" s="1"/>
  <c r="F11" i="1"/>
  <c r="F9" i="1"/>
  <c r="I4" i="1"/>
  <c r="F16" i="1" l="1"/>
  <c r="H16" i="1" s="1"/>
  <c r="I16" i="1" s="1"/>
  <c r="H18" i="1"/>
  <c r="I18" i="1" s="1"/>
  <c r="H8" i="1"/>
  <c r="I8" i="1" s="1"/>
  <c r="H10" i="1"/>
  <c r="I10" i="1" s="1"/>
  <c r="H11" i="1"/>
  <c r="I11" i="1" s="1"/>
  <c r="H9" i="1"/>
  <c r="I9" i="1" s="1"/>
  <c r="I12" i="1" l="1"/>
  <c r="H12" i="1"/>
  <c r="H20" i="1" l="1"/>
  <c r="I20" i="1" l="1"/>
  <c r="I24" i="1" s="1"/>
  <c r="I25" i="1" l="1"/>
  <c r="I26" i="1" s="1"/>
  <c r="I27" i="1" l="1"/>
  <c r="I28" i="1" s="1"/>
</calcChain>
</file>

<file path=xl/sharedStrings.xml><?xml version="1.0" encoding="utf-8"?>
<sst xmlns="http://schemas.openxmlformats.org/spreadsheetml/2006/main" count="54" uniqueCount="33">
  <si>
    <t>jednostki miary</t>
  </si>
  <si>
    <t>Paliwo gazowe</t>
  </si>
  <si>
    <t>kWh</t>
  </si>
  <si>
    <t>Opłata sieciowa zmienna</t>
  </si>
  <si>
    <t>kWh/h</t>
  </si>
  <si>
    <t>suma</t>
  </si>
  <si>
    <t xml:space="preserve">Opłata - abonament za sprzedaż paliwa gazowego </t>
  </si>
  <si>
    <t>Kwota podatku Vat w zł</t>
  </si>
  <si>
    <t>Wartość brutto (kol. 6 + kol. 8)</t>
  </si>
  <si>
    <t>wartość netto (kol 3 x kol. 4 x kol. 5)</t>
  </si>
  <si>
    <t>Nazwa opłaty</t>
  </si>
  <si>
    <t>cena jednostkowa</t>
  </si>
  <si>
    <t>Stawka podatku Vat</t>
  </si>
  <si>
    <t xml:space="preserve">Opłata sieciowa stała (ilość jednostek = ilość godzin w trakcie trwania umowy x moc umowna) </t>
  </si>
  <si>
    <t>W-5.1 ZW Z PODATKU AKCYZOWEGO</t>
  </si>
  <si>
    <t>cena jednostkowa netto za 1 kWh:</t>
  </si>
  <si>
    <t>cena jednostkowa netto za 1 kWh z akcyzą:</t>
  </si>
  <si>
    <t>Suma brutto</t>
  </si>
  <si>
    <t>Suma gazu (kWh)</t>
  </si>
  <si>
    <t>Moc zamówiona</t>
  </si>
  <si>
    <t>ilość j.m. Zamówienie planowane wg faktur</t>
  </si>
  <si>
    <t>x</t>
  </si>
  <si>
    <t xml:space="preserve">licznik x m-c </t>
  </si>
  <si>
    <t>Suma netto (wartość brutto/1,23)</t>
  </si>
  <si>
    <t>Zamówienie planowane wraz ze zwiększeniem brutto (zamówienie planowane  wraz ze zwiększeniem netto x 1,23):</t>
  </si>
  <si>
    <t>Załącznik nr 3A do SWZ - kalkulator</t>
  </si>
  <si>
    <r>
      <t>Wykonawca</t>
    </r>
    <r>
      <rPr>
        <sz val="10"/>
        <color rgb="FF000000"/>
        <rFont val="Times New Roman"/>
        <family val="1"/>
        <charset val="238"/>
      </rPr>
      <t xml:space="preserve"> może skorzystać z przygotowanego przez Pełnomocnika </t>
    </r>
    <r>
      <rPr>
        <b/>
        <sz val="10"/>
        <color rgb="FF000000"/>
        <rFont val="Times New Roman"/>
        <family val="1"/>
        <charset val="238"/>
      </rPr>
      <t>Zamawiającego</t>
    </r>
    <r>
      <rPr>
        <sz val="10"/>
        <color rgb="FF000000"/>
        <rFont val="Times New Roman"/>
        <family val="1"/>
        <charset val="238"/>
      </rPr>
      <t xml:space="preserve"> kalkulatora stanowiącego </t>
    </r>
    <r>
      <rPr>
        <b/>
        <sz val="10"/>
        <color rgb="FF000000"/>
        <rFont val="Times New Roman"/>
        <family val="1"/>
        <charset val="238"/>
      </rPr>
      <t>Załącznik nr 3A do SWZ</t>
    </r>
    <r>
      <rPr>
        <sz val="10"/>
        <color rgb="FF000000"/>
        <rFont val="Times New Roman"/>
        <family val="1"/>
        <charset val="238"/>
      </rPr>
      <t>, przy czym  wyliczenia z kalkulatora nie  stanowią podstawy do jakichkolwiek roszczeń Wykonawcy w stosunku do Zamawiającego i sam kalkulator nie stanowi załącznika do oferty.</t>
    </r>
  </si>
  <si>
    <t>Zamówienie planowane wraz ze zwiększeniem netto (wartość netto + wartość zwiększenia netto):</t>
  </si>
  <si>
    <t>PSG O/Poznań</t>
  </si>
  <si>
    <t>LO</t>
  </si>
  <si>
    <t>ZSP</t>
  </si>
  <si>
    <t>Zwiększenie zamówienia netto o 15% (wartość netto x 0,15)</t>
  </si>
  <si>
    <t>„Kompleksowa dostawa gazu ziemnego wysokometanowego (grupa E) dla jednostek oświatowych Powiatu Oleśnickiego na okres od 01.02.2022 r. do 31.08.2022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</si>
</sst>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* #,##0.00\ &quot;zł&quot;_-;\-* #,##0.00\ &quot;zł&quot;_-;_-* &quot;-&quot;??\ &quot;zł&quot;_-;_-@_-"/>
    <numFmt numFmtId="164" formatCode="#,##0.00000"/>
    <numFmt numFmtId="165" formatCode="0.00000"/>
    <numFmt numFmtId="166" formatCode="0.000000"/>
    <numFmt numFmtId="167" formatCode="#,##0.00;[Red]#,##0.00"/>
    <numFmt numFmtId="168" formatCode="#,##0.00000;[Red]#,##0.00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38"/>
    </font>
    <font>
      <b/>
      <sz val="9"/>
      <name val="Times New Roman"/>
      <family val="1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sz val="10"/>
      <color rgb="FF00000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6">
    <xf numFmtId="0" fontId="0" fillId="0" borderId="0" xfId="0"/>
    <xf numFmtId="0" fontId="3" fillId="0" borderId="0" xfId="0" applyFont="1" applyFill="1" applyBorder="1" applyAlignment="1">
      <alignment horizontal="center" vertical="center"/>
    </xf>
    <xf numFmtId="3" fontId="3" fillId="0" borderId="0" xfId="0" applyNumberFormat="1" applyFont="1" applyFill="1" applyAlignment="1"/>
    <xf numFmtId="0" fontId="3" fillId="0" borderId="0" xfId="0" applyFont="1" applyFill="1" applyAlignment="1"/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4" fontId="4" fillId="0" borderId="0" xfId="0" applyNumberFormat="1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 wrapText="1"/>
    </xf>
    <xf numFmtId="4" fontId="4" fillId="0" borderId="1" xfId="1" applyNumberFormat="1" applyFont="1" applyFill="1" applyBorder="1" applyAlignment="1">
      <alignment horizontal="center" vertical="center"/>
    </xf>
    <xf numFmtId="165" fontId="4" fillId="0" borderId="1" xfId="0" applyNumberFormat="1" applyFont="1" applyFill="1" applyBorder="1" applyAlignment="1">
      <alignment horizontal="center" vertical="center" wrapText="1"/>
    </xf>
    <xf numFmtId="166" fontId="4" fillId="0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44" fontId="4" fillId="0" borderId="0" xfId="0" applyNumberFormat="1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horizontal="center" vertical="center"/>
    </xf>
    <xf numFmtId="0" fontId="3" fillId="0" borderId="0" xfId="0" quotePrefix="1" applyFont="1" applyFill="1" applyAlignment="1"/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wrapText="1"/>
    </xf>
    <xf numFmtId="0" fontId="4" fillId="0" borderId="0" xfId="0" applyFont="1" applyFill="1" applyAlignment="1"/>
    <xf numFmtId="0" fontId="4" fillId="0" borderId="0" xfId="0" applyFont="1" applyFill="1" applyAlignment="1">
      <alignment wrapText="1"/>
    </xf>
    <xf numFmtId="9" fontId="4" fillId="0" borderId="0" xfId="0" applyNumberFormat="1" applyFont="1" applyFill="1" applyAlignment="1"/>
    <xf numFmtId="0" fontId="4" fillId="0" borderId="0" xfId="0" applyFont="1" applyFill="1" applyAlignment="1">
      <alignment horizontal="left" vertical="center"/>
    </xf>
    <xf numFmtId="0" fontId="4" fillId="0" borderId="0" xfId="0" applyFont="1" applyFill="1" applyBorder="1" applyAlignment="1"/>
    <xf numFmtId="167" fontId="3" fillId="0" borderId="0" xfId="0" applyNumberFormat="1" applyFont="1" applyFill="1" applyBorder="1" applyAlignment="1">
      <alignment horizontal="right"/>
    </xf>
    <xf numFmtId="4" fontId="4" fillId="0" borderId="1" xfId="1" applyNumberFormat="1" applyFont="1" applyFill="1" applyBorder="1" applyAlignment="1">
      <alignment horizontal="right" vertical="center"/>
    </xf>
    <xf numFmtId="4" fontId="4" fillId="0" borderId="1" xfId="0" applyNumberFormat="1" applyFont="1" applyFill="1" applyBorder="1" applyAlignment="1">
      <alignment horizontal="right" vertical="center"/>
    </xf>
    <xf numFmtId="0" fontId="4" fillId="2" borderId="1" xfId="0" applyFont="1" applyFill="1" applyBorder="1" applyAlignment="1"/>
    <xf numFmtId="168" fontId="4" fillId="2" borderId="1" xfId="0" applyNumberFormat="1" applyFont="1" applyFill="1" applyBorder="1" applyAlignment="1"/>
    <xf numFmtId="4" fontId="3" fillId="0" borderId="1" xfId="0" applyNumberFormat="1" applyFont="1" applyFill="1" applyBorder="1" applyAlignment="1">
      <alignment vertical="center"/>
    </xf>
    <xf numFmtId="167" fontId="3" fillId="0" borderId="1" xfId="0" applyNumberFormat="1" applyFont="1" applyFill="1" applyBorder="1" applyAlignment="1">
      <alignment vertical="center"/>
    </xf>
    <xf numFmtId="4" fontId="3" fillId="0" borderId="1" xfId="0" applyNumberFormat="1" applyFont="1" applyFill="1" applyBorder="1" applyAlignment="1">
      <alignment vertical="center" wrapText="1"/>
    </xf>
    <xf numFmtId="4" fontId="4" fillId="0" borderId="0" xfId="0" applyNumberFormat="1" applyFont="1" applyFill="1" applyAlignment="1">
      <alignment horizontal="left" vertical="center"/>
    </xf>
    <xf numFmtId="0" fontId="5" fillId="0" borderId="0" xfId="0" applyFont="1" applyFill="1" applyAlignment="1">
      <alignment horizontal="right"/>
    </xf>
    <xf numFmtId="0" fontId="6" fillId="0" borderId="0" xfId="0" applyFont="1" applyAlignment="1">
      <alignment horizontal="center" vertical="center" wrapText="1"/>
    </xf>
    <xf numFmtId="0" fontId="4" fillId="2" borderId="3" xfId="0" applyFont="1" applyFill="1" applyBorder="1" applyAlignment="1">
      <alignment horizontal="left"/>
    </xf>
    <xf numFmtId="0" fontId="4" fillId="2" borderId="4" xfId="0" applyFont="1" applyFill="1" applyBorder="1" applyAlignment="1">
      <alignment horizontal="left"/>
    </xf>
    <xf numFmtId="0" fontId="4" fillId="2" borderId="5" xfId="0" applyFont="1" applyFill="1" applyBorder="1" applyAlignment="1">
      <alignment horizontal="left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3"/>
  <sheetViews>
    <sheetView tabSelected="1" zoomScaleNormal="100" workbookViewId="0">
      <pane ySplit="4" topLeftCell="A20" activePane="bottomLeft" state="frozen"/>
      <selection pane="bottomLeft" activeCell="E17" sqref="E17"/>
    </sheetView>
  </sheetViews>
  <sheetFormatPr defaultColWidth="9.1796875" defaultRowHeight="11.5" x14ac:dyDescent="0.25"/>
  <cols>
    <col min="1" max="1" width="39.54296875" style="25" customWidth="1"/>
    <col min="2" max="2" width="12.1796875" style="25" customWidth="1"/>
    <col min="3" max="3" width="7.81640625" style="25" customWidth="1"/>
    <col min="4" max="4" width="9.81640625" style="25" customWidth="1"/>
    <col min="5" max="5" width="10.1796875" style="26" customWidth="1"/>
    <col min="6" max="6" width="11.81640625" style="25" customWidth="1"/>
    <col min="7" max="7" width="12.36328125" style="25" customWidth="1"/>
    <col min="8" max="8" width="12.453125" style="25" customWidth="1"/>
    <col min="9" max="9" width="13.81640625" style="25" customWidth="1"/>
    <col min="10" max="10" width="9.1796875" style="25"/>
    <col min="11" max="11" width="11.54296875" style="25" bestFit="1" customWidth="1"/>
    <col min="12" max="16384" width="9.1796875" style="25"/>
  </cols>
  <sheetData>
    <row r="1" spans="1:10" ht="20.25" customHeight="1" x14ac:dyDescent="0.3">
      <c r="G1" s="39" t="s">
        <v>25</v>
      </c>
      <c r="H1" s="39"/>
      <c r="I1" s="39"/>
    </row>
    <row r="2" spans="1:10" ht="43.5" customHeight="1" x14ac:dyDescent="0.25">
      <c r="A2" s="44" t="s">
        <v>32</v>
      </c>
      <c r="B2" s="44"/>
      <c r="C2" s="44"/>
      <c r="D2" s="44"/>
      <c r="E2" s="44"/>
      <c r="F2" s="44"/>
      <c r="G2" s="44"/>
      <c r="H2" s="44"/>
      <c r="I2" s="44"/>
    </row>
    <row r="3" spans="1:10" ht="20" customHeight="1" x14ac:dyDescent="0.25">
      <c r="A3" s="1"/>
      <c r="B3" s="2"/>
      <c r="C3" s="2"/>
      <c r="D3" s="3"/>
      <c r="E3" s="24"/>
      <c r="F3" s="41" t="s">
        <v>15</v>
      </c>
      <c r="G3" s="42"/>
      <c r="H3" s="43"/>
      <c r="I3" s="34"/>
    </row>
    <row r="4" spans="1:10" ht="23" customHeight="1" x14ac:dyDescent="0.25">
      <c r="A4" s="26"/>
      <c r="B4" s="27"/>
      <c r="F4" s="33" t="s">
        <v>16</v>
      </c>
      <c r="G4" s="33"/>
      <c r="H4" s="33"/>
      <c r="I4" s="34">
        <f>I3+0.00362</f>
        <v>3.62E-3</v>
      </c>
    </row>
    <row r="5" spans="1:10" x14ac:dyDescent="0.25">
      <c r="A5" s="28"/>
      <c r="B5" s="4"/>
      <c r="C5" s="4"/>
      <c r="D5" s="4"/>
      <c r="E5" s="5"/>
      <c r="F5" s="4"/>
      <c r="G5" s="19"/>
      <c r="H5" s="19"/>
      <c r="I5" s="20"/>
    </row>
    <row r="6" spans="1:10" x14ac:dyDescent="0.25">
      <c r="A6" s="4">
        <v>1</v>
      </c>
      <c r="B6" s="4"/>
      <c r="C6" s="4"/>
      <c r="D6" s="4"/>
      <c r="E6" s="5"/>
      <c r="F6" s="38" t="s">
        <v>14</v>
      </c>
      <c r="G6" s="6"/>
      <c r="H6" s="6"/>
      <c r="I6" s="6" t="s">
        <v>28</v>
      </c>
      <c r="J6" s="25" t="s">
        <v>30</v>
      </c>
    </row>
    <row r="7" spans="1:10" ht="46" x14ac:dyDescent="0.25">
      <c r="A7" s="7" t="s">
        <v>10</v>
      </c>
      <c r="B7" s="7" t="s">
        <v>0</v>
      </c>
      <c r="C7" s="8" t="s">
        <v>21</v>
      </c>
      <c r="D7" s="9" t="s">
        <v>20</v>
      </c>
      <c r="E7" s="10" t="s">
        <v>11</v>
      </c>
      <c r="F7" s="11" t="s">
        <v>9</v>
      </c>
      <c r="G7" s="11" t="s">
        <v>12</v>
      </c>
      <c r="H7" s="11" t="s">
        <v>7</v>
      </c>
      <c r="I7" s="11" t="s">
        <v>8</v>
      </c>
    </row>
    <row r="8" spans="1:10" x14ac:dyDescent="0.25">
      <c r="A8" s="7" t="s">
        <v>1</v>
      </c>
      <c r="B8" s="12" t="s">
        <v>2</v>
      </c>
      <c r="C8" s="12">
        <v>1</v>
      </c>
      <c r="D8" s="13">
        <v>258415</v>
      </c>
      <c r="E8" s="14">
        <f>I3</f>
        <v>0</v>
      </c>
      <c r="F8" s="15">
        <f>ROUND(C8*D8*E8,2)</f>
        <v>0</v>
      </c>
      <c r="G8" s="15">
        <v>23</v>
      </c>
      <c r="H8" s="15">
        <f>ROUND(F8*0.23,2)</f>
        <v>0</v>
      </c>
      <c r="I8" s="31">
        <f>F8+H8</f>
        <v>0</v>
      </c>
    </row>
    <row r="9" spans="1:10" x14ac:dyDescent="0.25">
      <c r="A9" s="7" t="s">
        <v>6</v>
      </c>
      <c r="B9" s="12" t="s">
        <v>22</v>
      </c>
      <c r="C9" s="12">
        <v>2</v>
      </c>
      <c r="D9" s="15">
        <v>7</v>
      </c>
      <c r="E9" s="16"/>
      <c r="F9" s="15">
        <f t="shared" ref="F9:F11" si="0">ROUND(C9*D9*E9,2)</f>
        <v>0</v>
      </c>
      <c r="G9" s="15">
        <v>23</v>
      </c>
      <c r="H9" s="15">
        <f t="shared" ref="H9:H11" si="1">ROUND(F9*0.23,2)</f>
        <v>0</v>
      </c>
      <c r="I9" s="31">
        <f>F9+H9</f>
        <v>0</v>
      </c>
    </row>
    <row r="10" spans="1:10" x14ac:dyDescent="0.25">
      <c r="A10" s="7" t="s">
        <v>3</v>
      </c>
      <c r="B10" s="12" t="s">
        <v>2</v>
      </c>
      <c r="C10" s="12">
        <v>1</v>
      </c>
      <c r="D10" s="13">
        <f>D8</f>
        <v>258415</v>
      </c>
      <c r="E10" s="16">
        <v>1.916E-2</v>
      </c>
      <c r="F10" s="15">
        <f t="shared" si="0"/>
        <v>4951.2299999999996</v>
      </c>
      <c r="G10" s="15">
        <v>23</v>
      </c>
      <c r="H10" s="15">
        <f t="shared" si="1"/>
        <v>1138.78</v>
      </c>
      <c r="I10" s="31">
        <f>F10+H10</f>
        <v>6090.0099999999993</v>
      </c>
    </row>
    <row r="11" spans="1:10" ht="23" x14ac:dyDescent="0.25">
      <c r="A11" s="10" t="s">
        <v>13</v>
      </c>
      <c r="B11" s="12" t="s">
        <v>4</v>
      </c>
      <c r="C11" s="12">
        <v>1</v>
      </c>
      <c r="D11" s="13">
        <v>3124032</v>
      </c>
      <c r="E11" s="17">
        <v>4.6800000000000001E-3</v>
      </c>
      <c r="F11" s="15">
        <f t="shared" si="0"/>
        <v>14620.47</v>
      </c>
      <c r="G11" s="15">
        <v>23</v>
      </c>
      <c r="H11" s="15">
        <f t="shared" si="1"/>
        <v>3362.71</v>
      </c>
      <c r="I11" s="31">
        <f>F11+H11</f>
        <v>17983.18</v>
      </c>
    </row>
    <row r="12" spans="1:10" x14ac:dyDescent="0.25">
      <c r="A12" s="4"/>
      <c r="B12" s="4"/>
      <c r="C12" s="4"/>
      <c r="D12" s="4"/>
      <c r="E12" s="5"/>
      <c r="F12" s="6"/>
      <c r="G12" s="18" t="s">
        <v>5</v>
      </c>
      <c r="H12" s="18">
        <f>SUM(H8:H11)</f>
        <v>4501.49</v>
      </c>
      <c r="I12" s="32">
        <f>SUM(I8:I11)</f>
        <v>24073.19</v>
      </c>
    </row>
    <row r="13" spans="1:10" x14ac:dyDescent="0.25">
      <c r="A13" s="4"/>
      <c r="B13" s="4"/>
      <c r="C13" s="4"/>
      <c r="D13" s="4"/>
      <c r="E13" s="5"/>
      <c r="F13" s="6"/>
      <c r="G13" s="21"/>
      <c r="H13" s="21"/>
      <c r="I13" s="21"/>
    </row>
    <row r="14" spans="1:10" x14ac:dyDescent="0.25">
      <c r="A14" s="4">
        <v>2</v>
      </c>
      <c r="B14" s="4"/>
      <c r="C14" s="4"/>
      <c r="D14" s="4"/>
      <c r="E14" s="5"/>
      <c r="F14" s="38" t="s">
        <v>14</v>
      </c>
      <c r="G14" s="6"/>
      <c r="H14" s="6"/>
      <c r="I14" s="6" t="s">
        <v>28</v>
      </c>
      <c r="J14" s="25" t="s">
        <v>29</v>
      </c>
    </row>
    <row r="15" spans="1:10" ht="46" x14ac:dyDescent="0.25">
      <c r="A15" s="7" t="s">
        <v>10</v>
      </c>
      <c r="B15" s="7" t="s">
        <v>0</v>
      </c>
      <c r="C15" s="8" t="s">
        <v>21</v>
      </c>
      <c r="D15" s="9" t="s">
        <v>20</v>
      </c>
      <c r="E15" s="10" t="s">
        <v>11</v>
      </c>
      <c r="F15" s="11" t="s">
        <v>9</v>
      </c>
      <c r="G15" s="11" t="s">
        <v>12</v>
      </c>
      <c r="H15" s="11" t="s">
        <v>7</v>
      </c>
      <c r="I15" s="11" t="s">
        <v>8</v>
      </c>
    </row>
    <row r="16" spans="1:10" x14ac:dyDescent="0.25">
      <c r="A16" s="7" t="s">
        <v>1</v>
      </c>
      <c r="B16" s="12" t="s">
        <v>2</v>
      </c>
      <c r="C16" s="12">
        <v>1</v>
      </c>
      <c r="D16" s="13">
        <v>195300</v>
      </c>
      <c r="E16" s="14">
        <f>I3</f>
        <v>0</v>
      </c>
      <c r="F16" s="15">
        <f>ROUND(C16*D16*E16,2)</f>
        <v>0</v>
      </c>
      <c r="G16" s="15">
        <v>23</v>
      </c>
      <c r="H16" s="15">
        <f>ROUND(F16*0.23,2)</f>
        <v>0</v>
      </c>
      <c r="I16" s="31">
        <f>F16+H16</f>
        <v>0</v>
      </c>
    </row>
    <row r="17" spans="1:11" x14ac:dyDescent="0.25">
      <c r="A17" s="7" t="s">
        <v>6</v>
      </c>
      <c r="B17" s="12" t="s">
        <v>22</v>
      </c>
      <c r="C17" s="12">
        <v>2</v>
      </c>
      <c r="D17" s="15">
        <v>7</v>
      </c>
      <c r="E17" s="16"/>
      <c r="F17" s="15">
        <f t="shared" ref="F17:F19" si="2">ROUND(C17*D17*E17,2)</f>
        <v>0</v>
      </c>
      <c r="G17" s="15">
        <v>23</v>
      </c>
      <c r="H17" s="15">
        <f t="shared" ref="H17:H19" si="3">ROUND(F17*0.23,2)</f>
        <v>0</v>
      </c>
      <c r="I17" s="31">
        <f>F17+H17</f>
        <v>0</v>
      </c>
    </row>
    <row r="18" spans="1:11" x14ac:dyDescent="0.25">
      <c r="A18" s="7" t="s">
        <v>3</v>
      </c>
      <c r="B18" s="12" t="s">
        <v>2</v>
      </c>
      <c r="C18" s="12">
        <v>1</v>
      </c>
      <c r="D18" s="13">
        <f>D16</f>
        <v>195300</v>
      </c>
      <c r="E18" s="16">
        <v>1.916E-2</v>
      </c>
      <c r="F18" s="15">
        <f t="shared" si="2"/>
        <v>3741.95</v>
      </c>
      <c r="G18" s="15">
        <v>23</v>
      </c>
      <c r="H18" s="15">
        <f t="shared" si="3"/>
        <v>860.65</v>
      </c>
      <c r="I18" s="31">
        <f>F18+H18</f>
        <v>4602.5999999999995</v>
      </c>
    </row>
    <row r="19" spans="1:11" ht="23" x14ac:dyDescent="0.25">
      <c r="A19" s="10" t="s">
        <v>13</v>
      </c>
      <c r="B19" s="12" t="s">
        <v>4</v>
      </c>
      <c r="C19" s="12">
        <v>1</v>
      </c>
      <c r="D19" s="13">
        <v>2162400</v>
      </c>
      <c r="E19" s="17">
        <v>4.6800000000000001E-3</v>
      </c>
      <c r="F19" s="15">
        <f t="shared" si="2"/>
        <v>10120.030000000001</v>
      </c>
      <c r="G19" s="15">
        <v>23</v>
      </c>
      <c r="H19" s="15">
        <f t="shared" si="3"/>
        <v>2327.61</v>
      </c>
      <c r="I19" s="31">
        <f>F19+H19</f>
        <v>12447.640000000001</v>
      </c>
    </row>
    <row r="20" spans="1:11" x14ac:dyDescent="0.25">
      <c r="A20" s="4"/>
      <c r="B20" s="4"/>
      <c r="C20" s="4"/>
      <c r="D20" s="4"/>
      <c r="E20" s="5"/>
      <c r="F20" s="6"/>
      <c r="G20" s="18" t="s">
        <v>5</v>
      </c>
      <c r="H20" s="18">
        <f>SUM(H16:H19)</f>
        <v>3188.26</v>
      </c>
      <c r="I20" s="32">
        <f>SUM(I16:I19)</f>
        <v>17050.240000000002</v>
      </c>
    </row>
    <row r="21" spans="1:11" x14ac:dyDescent="0.25">
      <c r="A21" s="4"/>
      <c r="B21" s="4"/>
      <c r="C21" s="4"/>
      <c r="D21" s="4"/>
      <c r="E21" s="5"/>
      <c r="F21" s="6"/>
      <c r="G21" s="21"/>
      <c r="H21" s="21"/>
      <c r="I21" s="21"/>
    </row>
    <row r="23" spans="1:11" ht="13.5" customHeight="1" x14ac:dyDescent="0.25"/>
    <row r="24" spans="1:11" ht="18" customHeight="1" x14ac:dyDescent="0.25">
      <c r="A24" s="1"/>
      <c r="B24" s="3"/>
      <c r="C24" s="22"/>
      <c r="D24" s="22"/>
      <c r="E24" s="45" t="s">
        <v>17</v>
      </c>
      <c r="F24" s="45"/>
      <c r="G24" s="45"/>
      <c r="H24" s="45"/>
      <c r="I24" s="35">
        <f>I12+I20</f>
        <v>41123.43</v>
      </c>
      <c r="J24" s="29"/>
      <c r="K24" s="29"/>
    </row>
    <row r="25" spans="1:11" ht="16.5" customHeight="1" x14ac:dyDescent="0.25">
      <c r="A25" s="1" t="s">
        <v>18</v>
      </c>
      <c r="B25" s="2">
        <f>D8+D16</f>
        <v>453715</v>
      </c>
      <c r="C25" s="2"/>
      <c r="D25" s="3"/>
      <c r="E25" s="45" t="s">
        <v>23</v>
      </c>
      <c r="F25" s="45"/>
      <c r="G25" s="45"/>
      <c r="H25" s="45"/>
      <c r="I25" s="36">
        <f>I24/1.23</f>
        <v>33433.682926829271</v>
      </c>
      <c r="J25" s="30"/>
      <c r="K25" s="30"/>
    </row>
    <row r="26" spans="1:11" ht="17" customHeight="1" x14ac:dyDescent="0.25">
      <c r="A26" s="23" t="s">
        <v>19</v>
      </c>
      <c r="B26" s="2">
        <f>D11+D19</f>
        <v>5286432</v>
      </c>
      <c r="C26" s="3"/>
      <c r="D26" s="3"/>
      <c r="E26" s="45" t="s">
        <v>31</v>
      </c>
      <c r="F26" s="45"/>
      <c r="G26" s="45"/>
      <c r="H26" s="45"/>
      <c r="I26" s="37">
        <f>ROUND(I25*0.15,2)</f>
        <v>5015.05</v>
      </c>
      <c r="J26" s="30"/>
      <c r="K26" s="30"/>
    </row>
    <row r="27" spans="1:11" ht="22.5" customHeight="1" x14ac:dyDescent="0.25">
      <c r="E27" s="45" t="s">
        <v>27</v>
      </c>
      <c r="F27" s="45"/>
      <c r="G27" s="45"/>
      <c r="H27" s="45"/>
      <c r="I27" s="36">
        <f>I25+I26</f>
        <v>38448.732926829274</v>
      </c>
      <c r="J27" s="30"/>
      <c r="K27" s="30"/>
    </row>
    <row r="28" spans="1:11" ht="23" customHeight="1" x14ac:dyDescent="0.25">
      <c r="A28" s="24"/>
      <c r="B28" s="24"/>
      <c r="C28" s="24"/>
      <c r="D28" s="24"/>
      <c r="E28" s="45" t="s">
        <v>24</v>
      </c>
      <c r="F28" s="45"/>
      <c r="G28" s="45"/>
      <c r="H28" s="45"/>
      <c r="I28" s="37">
        <f>ROUND(I27*1.23,2)</f>
        <v>47291.94</v>
      </c>
      <c r="J28" s="29"/>
      <c r="K28" s="29"/>
    </row>
    <row r="31" spans="1:11" x14ac:dyDescent="0.25">
      <c r="A31" s="40" t="s">
        <v>26</v>
      </c>
      <c r="B31" s="40"/>
      <c r="C31" s="40"/>
      <c r="D31" s="40"/>
      <c r="E31" s="40"/>
      <c r="F31" s="40"/>
      <c r="G31" s="40"/>
      <c r="H31" s="40"/>
      <c r="I31" s="40"/>
    </row>
    <row r="32" spans="1:11" x14ac:dyDescent="0.25">
      <c r="A32" s="40"/>
      <c r="B32" s="40"/>
      <c r="C32" s="40"/>
      <c r="D32" s="40"/>
      <c r="E32" s="40"/>
      <c r="F32" s="40"/>
      <c r="G32" s="40"/>
      <c r="H32" s="40"/>
      <c r="I32" s="40"/>
    </row>
    <row r="33" spans="1:9" x14ac:dyDescent="0.25">
      <c r="A33" s="40"/>
      <c r="B33" s="40"/>
      <c r="C33" s="40"/>
      <c r="D33" s="40"/>
      <c r="E33" s="40"/>
      <c r="F33" s="40"/>
      <c r="G33" s="40"/>
      <c r="H33" s="40"/>
      <c r="I33" s="40"/>
    </row>
  </sheetData>
  <mergeCells count="9">
    <mergeCell ref="G1:I1"/>
    <mergeCell ref="A31:I33"/>
    <mergeCell ref="F3:H3"/>
    <mergeCell ref="A2:I2"/>
    <mergeCell ref="E25:H25"/>
    <mergeCell ref="E24:H24"/>
    <mergeCell ref="E26:H26"/>
    <mergeCell ref="E27:H27"/>
    <mergeCell ref="E28:H28"/>
  </mergeCells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2021-12-06T06:27:41Z</dcterms:modified>
</cp:coreProperties>
</file>