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1C9552EF-664D-4CC6-A1BE-75AC8F34E7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Arkusz1!$A$1:$K$84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2" i="1" l="1"/>
  <c r="D106" i="1"/>
  <c r="F104" i="1" l="1"/>
  <c r="H104" i="1"/>
  <c r="I104" i="1"/>
  <c r="F105" i="1"/>
  <c r="H105" i="1"/>
  <c r="I105" i="1"/>
  <c r="F60" i="1"/>
  <c r="F63" i="1" s="1"/>
  <c r="F44" i="1"/>
  <c r="F48" i="1" s="1"/>
  <c r="F29" i="1"/>
  <c r="F32" i="1" s="1"/>
  <c r="F30" i="1"/>
  <c r="K113" i="1" l="1"/>
  <c r="F64" i="1"/>
  <c r="F47" i="1"/>
  <c r="F33" i="1"/>
  <c r="D80" i="1"/>
  <c r="H59" i="1" l="1"/>
  <c r="J59" i="1" l="1"/>
  <c r="K59" i="1" s="1"/>
  <c r="H79" i="1"/>
  <c r="J79" i="1" l="1"/>
  <c r="K79" i="1" s="1"/>
  <c r="H78" i="1"/>
  <c r="J78" i="1" l="1"/>
  <c r="K78" i="1" s="1"/>
  <c r="D46" i="1"/>
  <c r="H46" i="1" s="1"/>
  <c r="D45" i="1"/>
  <c r="H45" i="1" s="1"/>
  <c r="H43" i="1"/>
  <c r="H42" i="1"/>
  <c r="H41" i="1"/>
  <c r="D62" i="1"/>
  <c r="H62" i="1" s="1"/>
  <c r="D61" i="1"/>
  <c r="H64" i="1"/>
  <c r="H58" i="1"/>
  <c r="H57" i="1"/>
  <c r="H56" i="1"/>
  <c r="J56" i="1" s="1"/>
  <c r="K56" i="1" s="1"/>
  <c r="J57" i="1" l="1"/>
  <c r="K57" i="1"/>
  <c r="J41" i="1"/>
  <c r="K41" i="1" s="1"/>
  <c r="J42" i="1"/>
  <c r="K42" i="1" s="1"/>
  <c r="J43" i="1"/>
  <c r="K43" i="1" s="1"/>
  <c r="H48" i="1"/>
  <c r="H47" i="1"/>
  <c r="H44" i="1"/>
  <c r="J45" i="1"/>
  <c r="K45" i="1" s="1"/>
  <c r="J46" i="1"/>
  <c r="K46" i="1" s="1"/>
  <c r="H61" i="1"/>
  <c r="J64" i="1"/>
  <c r="K64" i="1" s="1"/>
  <c r="J62" i="1"/>
  <c r="K62" i="1" s="1"/>
  <c r="H63" i="1"/>
  <c r="J58" i="1"/>
  <c r="K58" i="1" s="1"/>
  <c r="H60" i="1"/>
  <c r="J61" i="1" l="1"/>
  <c r="K61" i="1"/>
  <c r="J44" i="1"/>
  <c r="K44" i="1" s="1"/>
  <c r="J47" i="1"/>
  <c r="K47" i="1" s="1"/>
  <c r="J48" i="1"/>
  <c r="K48" i="1" s="1"/>
  <c r="J60" i="1"/>
  <c r="K60" i="1" s="1"/>
  <c r="J63" i="1"/>
  <c r="K63" i="1" s="1"/>
  <c r="K65" i="1" l="1"/>
  <c r="K49" i="1"/>
  <c r="H92" i="1"/>
  <c r="H91" i="1"/>
  <c r="H74" i="1"/>
  <c r="H73" i="1"/>
  <c r="H28" i="1"/>
  <c r="H27" i="1"/>
  <c r="H26" i="1"/>
  <c r="F81" i="1" l="1"/>
  <c r="H81" i="1" s="1"/>
  <c r="F76" i="1"/>
  <c r="H76" i="1" s="1"/>
  <c r="F16" i="1"/>
  <c r="H16" i="1" s="1"/>
  <c r="J91" i="1" l="1"/>
  <c r="K91" i="1" s="1"/>
  <c r="J92" i="1"/>
  <c r="K92" i="1" s="1"/>
  <c r="J16" i="1"/>
  <c r="K16" i="1" s="1"/>
  <c r="J81" i="1"/>
  <c r="K81" i="1" s="1"/>
  <c r="K93" i="1" l="1"/>
  <c r="H10" i="1"/>
  <c r="J10" i="1" s="1"/>
  <c r="F13" i="1"/>
  <c r="F80" i="1"/>
  <c r="D77" i="1"/>
  <c r="H77" i="1" s="1"/>
  <c r="D31" i="1"/>
  <c r="H31" i="1" s="1"/>
  <c r="D30" i="1"/>
  <c r="J26" i="1"/>
  <c r="K26" i="1" s="1"/>
  <c r="D15" i="1"/>
  <c r="H15" i="1" s="1"/>
  <c r="F14" i="1"/>
  <c r="D14" i="1"/>
  <c r="H80" i="1" l="1"/>
  <c r="H32" i="1"/>
  <c r="H29" i="1"/>
  <c r="H30" i="1"/>
  <c r="K10" i="1"/>
  <c r="H14" i="1"/>
  <c r="J77" i="1"/>
  <c r="K77" i="1" s="1"/>
  <c r="F82" i="1"/>
  <c r="F103" i="1" s="1"/>
  <c r="J76" i="1"/>
  <c r="K76" i="1" s="1"/>
  <c r="H11" i="1"/>
  <c r="J15" i="1"/>
  <c r="K15" i="1" s="1"/>
  <c r="J31" i="1"/>
  <c r="K31" i="1" s="1"/>
  <c r="J28" i="1"/>
  <c r="K28" i="1" s="1"/>
  <c r="J74" i="1"/>
  <c r="K74" i="1" s="1"/>
  <c r="H13" i="1"/>
  <c r="F17" i="1"/>
  <c r="J27" i="1"/>
  <c r="K27" i="1" s="1"/>
  <c r="J73" i="1"/>
  <c r="K73" i="1" s="1"/>
  <c r="H103" i="1" l="1"/>
  <c r="I103" i="1"/>
  <c r="J11" i="1"/>
  <c r="K11" i="1"/>
  <c r="J80" i="1"/>
  <c r="K80" i="1" s="1"/>
  <c r="J14" i="1"/>
  <c r="K14" i="1" s="1"/>
  <c r="J32" i="1"/>
  <c r="K32" i="1" s="1"/>
  <c r="J30" i="1"/>
  <c r="K30" i="1" s="1"/>
  <c r="H17" i="1"/>
  <c r="H82" i="1"/>
  <c r="H33" i="1"/>
  <c r="J29" i="1"/>
  <c r="K29" i="1" s="1"/>
  <c r="J13" i="1"/>
  <c r="K13" i="1" s="1"/>
  <c r="J82" i="1" l="1"/>
  <c r="K82" i="1"/>
  <c r="K83" i="1" s="1"/>
  <c r="J17" i="1"/>
  <c r="K17" i="1" s="1"/>
  <c r="K18" i="1" s="1"/>
  <c r="J33" i="1"/>
  <c r="K33" i="1"/>
  <c r="K34" i="1" s="1"/>
  <c r="F102" i="1"/>
  <c r="H102" i="1" s="1"/>
  <c r="I102" i="1" s="1"/>
  <c r="I106" i="1" s="1"/>
  <c r="K95" i="1" l="1"/>
  <c r="K109" i="1" s="1"/>
  <c r="K110" i="1"/>
  <c r="S118" i="1"/>
  <c r="S119" i="1" s="1"/>
  <c r="S120" i="1" s="1"/>
</calcChain>
</file>

<file path=xl/sharedStrings.xml><?xml version="1.0" encoding="utf-8"?>
<sst xmlns="http://schemas.openxmlformats.org/spreadsheetml/2006/main" count="247" uniqueCount="75">
  <si>
    <t>Lp.</t>
  </si>
  <si>
    <t>Oznaczenie składnika cenowego</t>
  </si>
  <si>
    <t>Cena jednostkowa netto w zł. (do pięciu miejsc po przecinku)</t>
  </si>
  <si>
    <t>Podatek VAT</t>
  </si>
  <si>
    <t>%</t>
  </si>
  <si>
    <t>1.</t>
  </si>
  <si>
    <t>2.</t>
  </si>
  <si>
    <t>Składnik zmienny stawki sieciowej [zł/kWh] I strefa</t>
  </si>
  <si>
    <t>3.</t>
  </si>
  <si>
    <t>Składnik zmienny stawki sieciowej [zł/kWh] II strefa</t>
  </si>
  <si>
    <t>4.</t>
  </si>
  <si>
    <t xml:space="preserve">Stawka jakościowa [zł/kWh] </t>
  </si>
  <si>
    <t>5.</t>
  </si>
  <si>
    <t xml:space="preserve">Stawka opłaty przejściowej [zł/kW/m-c] </t>
  </si>
  <si>
    <t>6.</t>
  </si>
  <si>
    <t xml:space="preserve">Opłata abonamentowa [zł/m-c] </t>
  </si>
  <si>
    <t>7.</t>
  </si>
  <si>
    <t>Składnik stały stawki sieciowej [zł/kW/m-c]</t>
  </si>
  <si>
    <t>kwota w zł (dwa miejsca po przecinku)</t>
  </si>
  <si>
    <t>kW</t>
  </si>
  <si>
    <t>kWh</t>
  </si>
  <si>
    <t>x</t>
  </si>
  <si>
    <t>ilość miesięcy</t>
  </si>
  <si>
    <t>Wartość brutto w zł.(dwa miejsca po przecinku)
 kol. 7 + kol. 9</t>
  </si>
  <si>
    <t>Ilość miesięcy</t>
  </si>
  <si>
    <t>Wartość netto w zł. (dwa miejsca po przecinku) 
kol. 3 x kol. 5 x kol. 6</t>
  </si>
  <si>
    <t>Opłata OZE [zł/kWh]</t>
  </si>
  <si>
    <t>m-c/ppe</t>
  </si>
  <si>
    <t>Cena jednostkowa netto w zł. (do czterech miejsc po przecinku)</t>
  </si>
  <si>
    <t>Składnik stały stawki sieciowej [zł/m-c]</t>
  </si>
  <si>
    <t xml:space="preserve">Razem brutto </t>
  </si>
  <si>
    <t>J.m. kW/kWh/ppe</t>
  </si>
  <si>
    <t>Ilość j.m.</t>
  </si>
  <si>
    <t>suma brutto</t>
  </si>
  <si>
    <t>suma netto</t>
  </si>
  <si>
    <t>z prawem opcji</t>
  </si>
  <si>
    <t>wartość w Euro</t>
  </si>
  <si>
    <t>8.</t>
  </si>
  <si>
    <t>Opłata Kogeneracyjna</t>
  </si>
  <si>
    <t>Opłata mocowa - ryczałt</t>
  </si>
  <si>
    <t>Opłata mocowa - od zużycia w kWh</t>
  </si>
  <si>
    <t>Stawka opłaty przejściowej [zł/m-c]  roczne zużycie energii poniżej 500 kWh</t>
  </si>
  <si>
    <t>Stawka opłaty przejściowej [zł/m-c]  roczne zużycie energii powyżej 1 200 kWh</t>
  </si>
  <si>
    <t>1.  OPŁATA ZA ŚWIADCZONE USŁUGI DYSTRYBUCJI – GRUPA TARYFOWA C11</t>
  </si>
  <si>
    <t>Wartość brutto w zł.(dwa miejsca po przecinku)
 kol. 5 + kol. 7</t>
  </si>
  <si>
    <t>Wartość netto w zł. (dwa miejsca po przecinku) 
kol. 3 x kol. 4</t>
  </si>
  <si>
    <t>kwota w zł (dwa miejsca po przecinku) kol. 5 x 23%</t>
  </si>
  <si>
    <t>RAZEM  BRUTTO DLA TABELI NR 3 od poz. 1. do 8.</t>
  </si>
  <si>
    <t>RAZEM  BRUTTO DLA TABELI NR 2 od poz. 1. do 8.</t>
  </si>
  <si>
    <t>RAZEM  BRUTTO DLA TABELI NR 1 od poz. 1. do 8.</t>
  </si>
  <si>
    <t>2.  OPŁATA ZA ŚWIADCZONE USŁUGI DYSTRYBUCJI – GRUPA TARYFOWA C12a</t>
  </si>
  <si>
    <t>3.  OPŁATA ZA ŚWIADCZONE USŁUGI DYSTRYBUCJI – GRUPA TARYFOWA C12b</t>
  </si>
  <si>
    <t>Stawka opłaty przejściowej [zł/m-c]  roczne zużycie energii od 500 do 1 200 kWh</t>
  </si>
  <si>
    <t>4.  OPŁATA ZA ŚWIADCZONE USŁUGI DYSTRYBUCJI – GRUPA TARYFOWA B23</t>
  </si>
  <si>
    <t>5.  OPŁATA ZA ŚWIADCZONE USŁUGI DYSTRYBUCJI – GRUPA TARYFOWA G11 1 faza</t>
  </si>
  <si>
    <t>6. OPŁATA MOCOWA</t>
  </si>
  <si>
    <t>7.  ENERGIA CZYNNA</t>
  </si>
  <si>
    <t>RAZEM  BRUTTO DLA TABELI NR 4 od poz. 1. do 9.</t>
  </si>
  <si>
    <t>Składnik zmienny stawki sieciowej [zł/kWh] III strefa</t>
  </si>
  <si>
    <t>Wyliczenie wartości dla prawa opcji:</t>
  </si>
  <si>
    <t>Podsumowanie wartości  dla zamówienia podstawowego:</t>
  </si>
  <si>
    <t>RAZEM BRUTTO DLA TABELI NR 6 od poz. 1. do  2.</t>
  </si>
  <si>
    <t>RAZEM  BRUTTO DLA TABELI NR 5 od poz. 1. do 8</t>
  </si>
  <si>
    <t>Ilość energii elektrycznej (kWh) - wielkość podstawowa</t>
  </si>
  <si>
    <t xml:space="preserve">Wykonawca może skorzystać z przygotowanego przez Zamawiającego kalkulatora stanowiącego Załącznik nr 3.1 do SWZ, przy czym  wyliczenia z kalkulatora nie  stanowią podstawy do jakichkolwiek roszczeń Wykonawcy w stosunku do Zamawiającego i sam kalkulator nie stanowi załącznika do oferty. </t>
  </si>
  <si>
    <t xml:space="preserve">Załącznik nr 3.1 do SWZ - kalkulator </t>
  </si>
  <si>
    <t>„Kompleksowa dostawa energii elektrycznej dla Gminy Goszczanów i jej jednostek organizacyjnych na okres od 01.05.2023 r. do 30.04.2024 r.”</t>
  </si>
  <si>
    <t>Energia elektryczna (czynna)  dla Taryf G11 - od 01.05.2023 do 30.04.2024</t>
  </si>
  <si>
    <t>Energia elektryczna (czynna)  dla Taryf BXX, CXX - rok od 01.05.2023 do 30.04.2024</t>
  </si>
  <si>
    <t>Prawo opcji 15% ilości energii dla zamówienia podstawowego dla Taryf BXX, CXX :</t>
  </si>
  <si>
    <t>Prawo opcji 15% ilości energii dla zamówienia podstawowego dla Taryf G11:</t>
  </si>
  <si>
    <t>1. Suma brutto (podsumowanie wartości z Tabel od nr 1 do 6 oraz 7 pkt 1-2:</t>
  </si>
  <si>
    <t>1. Suma brutto dla prawa opcji (wartości z tabeli nr 7 pkt 3-4)</t>
  </si>
  <si>
    <t>2. Wartość netto (kwota brutto z pkt 1 powyżej/1,23)</t>
  </si>
  <si>
    <t xml:space="preserve">Wartość dystrybucji wraz z prawem opcji 15% brutto łącznie (Tabela od nr 1 do 6):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</si>
</sst>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#,##0.00;[Red]#,##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9" fontId="2" fillId="0" borderId="0" xfId="0" applyNumberFormat="1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4" fontId="3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165" fontId="2" fillId="0" borderId="1" xfId="0" applyNumberFormat="1" applyFont="1" applyBorder="1"/>
    <xf numFmtId="4" fontId="2" fillId="0" borderId="1" xfId="0" applyNumberFormat="1" applyFont="1" applyBorder="1"/>
    <xf numFmtId="0" fontId="2" fillId="0" borderId="2" xfId="0" applyFont="1" applyBorder="1"/>
    <xf numFmtId="0" fontId="3" fillId="0" borderId="2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vertical="center"/>
    </xf>
    <xf numFmtId="3" fontId="2" fillId="0" borderId="1" xfId="0" quotePrefix="1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166" fontId="2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5" fillId="0" borderId="0" xfId="0" applyFont="1"/>
    <xf numFmtId="164" fontId="5" fillId="2" borderId="1" xfId="0" applyNumberFormat="1" applyFont="1" applyFill="1" applyBorder="1" applyAlignment="1">
      <alignment horizontal="right" vertical="center"/>
    </xf>
    <xf numFmtId="0" fontId="5" fillId="0" borderId="2" xfId="0" applyFont="1" applyBorder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/>
    <xf numFmtId="165" fontId="5" fillId="0" borderId="1" xfId="0" applyNumberFormat="1" applyFont="1" applyBorder="1"/>
    <xf numFmtId="4" fontId="5" fillId="0" borderId="1" xfId="0" applyNumberFormat="1" applyFont="1" applyBorder="1"/>
    <xf numFmtId="0" fontId="5" fillId="0" borderId="2" xfId="0" applyFont="1" applyBorder="1" applyAlignment="1">
      <alignment wrapText="1"/>
    </xf>
    <xf numFmtId="166" fontId="6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3"/>
  <sheetViews>
    <sheetView showGridLines="0" tabSelected="1" topLeftCell="A94" zoomScale="80" zoomScaleNormal="80" workbookViewId="0">
      <selection activeCell="D102" sqref="D102:D105"/>
    </sheetView>
  </sheetViews>
  <sheetFormatPr defaultColWidth="9.21875" defaultRowHeight="14.4" x14ac:dyDescent="0.3"/>
  <cols>
    <col min="1" max="1" width="5.77734375" style="1" customWidth="1"/>
    <col min="2" max="2" width="6.77734375" style="1" customWidth="1"/>
    <col min="3" max="3" width="42.77734375" style="1" customWidth="1"/>
    <col min="4" max="4" width="9.44140625" style="1" customWidth="1"/>
    <col min="5" max="5" width="11.109375" style="1" customWidth="1"/>
    <col min="6" max="6" width="11.33203125" style="1" customWidth="1"/>
    <col min="7" max="7" width="15.33203125" style="1" customWidth="1"/>
    <col min="8" max="8" width="14.33203125" style="1" customWidth="1"/>
    <col min="9" max="9" width="13.109375" style="1" customWidth="1"/>
    <col min="10" max="10" width="18.88671875" style="1" customWidth="1"/>
    <col min="11" max="11" width="15.77734375" style="1" customWidth="1"/>
    <col min="12" max="12" width="5.21875" style="1" customWidth="1"/>
    <col min="13" max="13" width="38.21875" style="1" customWidth="1"/>
    <col min="14" max="14" width="14" style="1" customWidth="1"/>
    <col min="15" max="15" width="11.21875" style="1" customWidth="1"/>
    <col min="16" max="16" width="13.44140625" style="1" customWidth="1"/>
    <col min="17" max="17" width="14.44140625" style="1" customWidth="1"/>
    <col min="18" max="18" width="15.21875" style="1" customWidth="1"/>
    <col min="19" max="19" width="12.77734375" style="1" customWidth="1"/>
    <col min="20" max="20" width="12.5546875" style="1" customWidth="1"/>
    <col min="21" max="21" width="13.5546875" style="1" customWidth="1"/>
    <col min="22" max="16384" width="9.21875" style="1"/>
  </cols>
  <sheetData>
    <row r="1" spans="1:11" x14ac:dyDescent="0.3">
      <c r="A1" s="77" t="s">
        <v>65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x14ac:dyDescent="0.3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3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x14ac:dyDescent="0.3">
      <c r="B4" s="60"/>
      <c r="C4" s="60"/>
      <c r="D4" s="3"/>
    </row>
    <row r="5" spans="1:11" s="4" customFormat="1" x14ac:dyDescent="0.3">
      <c r="B5" s="61" t="s">
        <v>0</v>
      </c>
      <c r="C5" s="61" t="s">
        <v>1</v>
      </c>
      <c r="D5" s="61" t="s">
        <v>22</v>
      </c>
      <c r="E5" s="62" t="s">
        <v>31</v>
      </c>
      <c r="F5" s="61" t="s">
        <v>32</v>
      </c>
      <c r="G5" s="61" t="s">
        <v>2</v>
      </c>
      <c r="H5" s="62" t="s">
        <v>25</v>
      </c>
      <c r="I5" s="61" t="s">
        <v>3</v>
      </c>
      <c r="J5" s="61"/>
      <c r="K5" s="61" t="s">
        <v>23</v>
      </c>
    </row>
    <row r="6" spans="1:11" s="4" customFormat="1" x14ac:dyDescent="0.3">
      <c r="B6" s="61"/>
      <c r="C6" s="61"/>
      <c r="D6" s="61"/>
      <c r="E6" s="63"/>
      <c r="F6" s="61"/>
      <c r="G6" s="61"/>
      <c r="H6" s="63"/>
      <c r="I6" s="61"/>
      <c r="J6" s="61"/>
      <c r="K6" s="61"/>
    </row>
    <row r="7" spans="1:11" s="4" customFormat="1" ht="28.8" x14ac:dyDescent="0.3">
      <c r="B7" s="61"/>
      <c r="C7" s="61"/>
      <c r="D7" s="61"/>
      <c r="E7" s="64"/>
      <c r="F7" s="61"/>
      <c r="G7" s="61"/>
      <c r="H7" s="63"/>
      <c r="I7" s="5" t="s">
        <v>4</v>
      </c>
      <c r="J7" s="6" t="s">
        <v>18</v>
      </c>
      <c r="K7" s="61"/>
    </row>
    <row r="8" spans="1:11" x14ac:dyDescent="0.3"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8">
        <v>9</v>
      </c>
      <c r="K8" s="7">
        <v>10</v>
      </c>
    </row>
    <row r="9" spans="1:11" x14ac:dyDescent="0.3">
      <c r="B9" s="68" t="s">
        <v>43</v>
      </c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3">
      <c r="B10" s="7" t="s">
        <v>5</v>
      </c>
      <c r="C10" s="10" t="s">
        <v>17</v>
      </c>
      <c r="D10" s="11">
        <v>12</v>
      </c>
      <c r="E10" s="11" t="s">
        <v>19</v>
      </c>
      <c r="F10" s="15">
        <v>168</v>
      </c>
      <c r="G10" s="38">
        <v>6.75</v>
      </c>
      <c r="H10" s="12">
        <f>ROUND(D10*F10*G10,2)</f>
        <v>13608</v>
      </c>
      <c r="I10" s="13">
        <v>23</v>
      </c>
      <c r="J10" s="12">
        <f>ROUND(H10*0.23,2)</f>
        <v>3129.84</v>
      </c>
      <c r="K10" s="12">
        <f>ROUND(H10+J10,2)</f>
        <v>16737.84</v>
      </c>
    </row>
    <row r="11" spans="1:11" x14ac:dyDescent="0.3">
      <c r="B11" s="7" t="s">
        <v>6</v>
      </c>
      <c r="C11" s="14" t="s">
        <v>7</v>
      </c>
      <c r="D11" s="11">
        <v>1</v>
      </c>
      <c r="E11" s="11" t="s">
        <v>20</v>
      </c>
      <c r="F11" s="54">
        <v>177506</v>
      </c>
      <c r="G11" s="38">
        <v>0.2747</v>
      </c>
      <c r="H11" s="12">
        <f>ROUND(D11*F11*G11,2)</f>
        <v>48760.9</v>
      </c>
      <c r="I11" s="13">
        <v>23</v>
      </c>
      <c r="J11" s="12">
        <f>ROUND(H11*0.23,2)</f>
        <v>11215.01</v>
      </c>
      <c r="K11" s="12">
        <f>ROUND(H11+J11,2)</f>
        <v>59975.91</v>
      </c>
    </row>
    <row r="12" spans="1:11" x14ac:dyDescent="0.3">
      <c r="B12" s="7" t="s">
        <v>8</v>
      </c>
      <c r="C12" s="14" t="s">
        <v>9</v>
      </c>
      <c r="D12" s="11" t="s">
        <v>21</v>
      </c>
      <c r="E12" s="11" t="s">
        <v>21</v>
      </c>
      <c r="F12" s="15" t="s">
        <v>21</v>
      </c>
      <c r="G12" s="38" t="s">
        <v>21</v>
      </c>
      <c r="H12" s="12" t="s">
        <v>21</v>
      </c>
      <c r="I12" s="13" t="s">
        <v>21</v>
      </c>
      <c r="J12" s="12" t="s">
        <v>21</v>
      </c>
      <c r="K12" s="12" t="s">
        <v>21</v>
      </c>
    </row>
    <row r="13" spans="1:11" x14ac:dyDescent="0.3">
      <c r="B13" s="7" t="s">
        <v>10</v>
      </c>
      <c r="C13" s="14" t="s">
        <v>11</v>
      </c>
      <c r="D13" s="11">
        <v>1</v>
      </c>
      <c r="E13" s="11" t="s">
        <v>20</v>
      </c>
      <c r="F13" s="54">
        <f>F11</f>
        <v>177506</v>
      </c>
      <c r="G13" s="38">
        <v>2.4199999999999999E-2</v>
      </c>
      <c r="H13" s="12">
        <f>ROUND(D13*F13*G13,2)</f>
        <v>4295.6499999999996</v>
      </c>
      <c r="I13" s="13">
        <v>23</v>
      </c>
      <c r="J13" s="12">
        <f t="shared" ref="J13:J17" si="0">ROUND(H13*0.23,2)</f>
        <v>988</v>
      </c>
      <c r="K13" s="12">
        <f t="shared" ref="K13:K17" si="1">ROUND(H13+J13,2)</f>
        <v>5283.65</v>
      </c>
    </row>
    <row r="14" spans="1:11" x14ac:dyDescent="0.3">
      <c r="B14" s="7" t="s">
        <v>12</v>
      </c>
      <c r="C14" s="14" t="s">
        <v>13</v>
      </c>
      <c r="D14" s="11">
        <f>D10</f>
        <v>12</v>
      </c>
      <c r="E14" s="11" t="s">
        <v>19</v>
      </c>
      <c r="F14" s="15">
        <f>F10</f>
        <v>168</v>
      </c>
      <c r="G14" s="38">
        <v>0.08</v>
      </c>
      <c r="H14" s="12">
        <f t="shared" ref="H14:H17" si="2">ROUND(D14*F14*G14,2)</f>
        <v>161.28</v>
      </c>
      <c r="I14" s="13">
        <v>23</v>
      </c>
      <c r="J14" s="12">
        <f t="shared" si="0"/>
        <v>37.090000000000003</v>
      </c>
      <c r="K14" s="12">
        <f t="shared" si="1"/>
        <v>198.37</v>
      </c>
    </row>
    <row r="15" spans="1:11" x14ac:dyDescent="0.3">
      <c r="B15" s="7" t="s">
        <v>14</v>
      </c>
      <c r="C15" s="14" t="s">
        <v>15</v>
      </c>
      <c r="D15" s="11">
        <f>D10</f>
        <v>12</v>
      </c>
      <c r="E15" s="11" t="s">
        <v>27</v>
      </c>
      <c r="F15" s="15">
        <v>17</v>
      </c>
      <c r="G15" s="38">
        <v>2.25</v>
      </c>
      <c r="H15" s="12">
        <f t="shared" si="2"/>
        <v>459</v>
      </c>
      <c r="I15" s="13">
        <v>23</v>
      </c>
      <c r="J15" s="12">
        <f t="shared" si="0"/>
        <v>105.57</v>
      </c>
      <c r="K15" s="12">
        <f t="shared" si="1"/>
        <v>564.57000000000005</v>
      </c>
    </row>
    <row r="16" spans="1:11" x14ac:dyDescent="0.3">
      <c r="B16" s="7" t="s">
        <v>16</v>
      </c>
      <c r="C16" s="14" t="s">
        <v>38</v>
      </c>
      <c r="D16" s="11">
        <v>1</v>
      </c>
      <c r="E16" s="11" t="s">
        <v>20</v>
      </c>
      <c r="F16" s="54">
        <f>F11</f>
        <v>177506</v>
      </c>
      <c r="G16" s="38">
        <v>4.96E-3</v>
      </c>
      <c r="H16" s="12">
        <f>ROUND(D16*F16*G16,2)</f>
        <v>880.43</v>
      </c>
      <c r="I16" s="13">
        <v>23</v>
      </c>
      <c r="J16" s="12">
        <f>ROUND(H16*0.23,2)</f>
        <v>202.5</v>
      </c>
      <c r="K16" s="12">
        <f t="shared" si="1"/>
        <v>1082.93</v>
      </c>
    </row>
    <row r="17" spans="2:11" x14ac:dyDescent="0.3">
      <c r="B17" s="7" t="s">
        <v>37</v>
      </c>
      <c r="C17" s="14" t="s">
        <v>26</v>
      </c>
      <c r="D17" s="11">
        <v>1</v>
      </c>
      <c r="E17" s="11" t="s">
        <v>20</v>
      </c>
      <c r="F17" s="54">
        <f>F13</f>
        <v>177506</v>
      </c>
      <c r="G17" s="38">
        <v>0</v>
      </c>
      <c r="H17" s="12">
        <f t="shared" si="2"/>
        <v>0</v>
      </c>
      <c r="I17" s="13">
        <v>23</v>
      </c>
      <c r="J17" s="12">
        <f t="shared" si="0"/>
        <v>0</v>
      </c>
      <c r="K17" s="12">
        <f t="shared" si="1"/>
        <v>0</v>
      </c>
    </row>
    <row r="18" spans="2:11" x14ac:dyDescent="0.3">
      <c r="B18" s="69" t="s">
        <v>49</v>
      </c>
      <c r="C18" s="70"/>
      <c r="D18" s="70"/>
      <c r="E18" s="70"/>
      <c r="F18" s="70"/>
      <c r="G18" s="70"/>
      <c r="H18" s="70"/>
      <c r="I18" s="70"/>
      <c r="J18" s="71"/>
      <c r="K18" s="16">
        <f>SUM(K10:K17)</f>
        <v>83843.26999999999</v>
      </c>
    </row>
    <row r="21" spans="2:11" s="4" customFormat="1" x14ac:dyDescent="0.3">
      <c r="B21" s="61" t="s">
        <v>0</v>
      </c>
      <c r="C21" s="61" t="s">
        <v>1</v>
      </c>
      <c r="D21" s="61" t="s">
        <v>24</v>
      </c>
      <c r="E21" s="62" t="s">
        <v>31</v>
      </c>
      <c r="F21" s="61" t="s">
        <v>32</v>
      </c>
      <c r="G21" s="61" t="s">
        <v>2</v>
      </c>
      <c r="H21" s="62" t="s">
        <v>25</v>
      </c>
      <c r="I21" s="61" t="s">
        <v>3</v>
      </c>
      <c r="J21" s="61"/>
      <c r="K21" s="61" t="s">
        <v>23</v>
      </c>
    </row>
    <row r="22" spans="2:11" s="4" customFormat="1" x14ac:dyDescent="0.3">
      <c r="B22" s="61"/>
      <c r="C22" s="61"/>
      <c r="D22" s="61"/>
      <c r="E22" s="63"/>
      <c r="F22" s="61"/>
      <c r="G22" s="61"/>
      <c r="H22" s="63"/>
      <c r="I22" s="61"/>
      <c r="J22" s="61"/>
      <c r="K22" s="61"/>
    </row>
    <row r="23" spans="2:11" s="4" customFormat="1" ht="28.8" x14ac:dyDescent="0.3">
      <c r="B23" s="61"/>
      <c r="C23" s="61"/>
      <c r="D23" s="61"/>
      <c r="E23" s="64"/>
      <c r="F23" s="61"/>
      <c r="G23" s="61"/>
      <c r="H23" s="63"/>
      <c r="I23" s="5" t="s">
        <v>4</v>
      </c>
      <c r="J23" s="6" t="s">
        <v>18</v>
      </c>
      <c r="K23" s="61"/>
    </row>
    <row r="24" spans="2:11" x14ac:dyDescent="0.3">
      <c r="B24" s="7">
        <v>1</v>
      </c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8">
        <v>9</v>
      </c>
      <c r="K24" s="7">
        <v>10</v>
      </c>
    </row>
    <row r="25" spans="2:11" x14ac:dyDescent="0.3">
      <c r="B25" s="68" t="s">
        <v>50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2:11" x14ac:dyDescent="0.3">
      <c r="B26" s="7" t="s">
        <v>5</v>
      </c>
      <c r="C26" s="10" t="s">
        <v>17</v>
      </c>
      <c r="D26" s="11">
        <v>12</v>
      </c>
      <c r="E26" s="11" t="s">
        <v>19</v>
      </c>
      <c r="F26" s="15">
        <v>71</v>
      </c>
      <c r="G26" s="39">
        <v>6.95</v>
      </c>
      <c r="H26" s="12">
        <f t="shared" ref="H26:H33" si="3">ROUND(D26*F26*G26,2)</f>
        <v>5921.4</v>
      </c>
      <c r="I26" s="13">
        <v>23</v>
      </c>
      <c r="J26" s="12">
        <f>ROUND(H26*0.23,2)</f>
        <v>1361.92</v>
      </c>
      <c r="K26" s="12">
        <f>ROUND(H26+J26,2)</f>
        <v>7283.32</v>
      </c>
    </row>
    <row r="27" spans="2:11" x14ac:dyDescent="0.3">
      <c r="B27" s="7" t="s">
        <v>6</v>
      </c>
      <c r="C27" s="14" t="s">
        <v>7</v>
      </c>
      <c r="D27" s="11">
        <v>1</v>
      </c>
      <c r="E27" s="11" t="s">
        <v>20</v>
      </c>
      <c r="F27" s="54">
        <v>64986</v>
      </c>
      <c r="G27" s="39">
        <v>0.34100000000000003</v>
      </c>
      <c r="H27" s="12">
        <f t="shared" si="3"/>
        <v>22160.23</v>
      </c>
      <c r="I27" s="13">
        <v>23</v>
      </c>
      <c r="J27" s="12">
        <f>ROUND(H27*0.23,2)</f>
        <v>5096.8500000000004</v>
      </c>
      <c r="K27" s="12">
        <f t="shared" ref="K27:K33" si="4">ROUND(H27+J27,2)</f>
        <v>27257.08</v>
      </c>
    </row>
    <row r="28" spans="2:11" x14ac:dyDescent="0.3">
      <c r="B28" s="7" t="s">
        <v>8</v>
      </c>
      <c r="C28" s="14" t="s">
        <v>9</v>
      </c>
      <c r="D28" s="11">
        <v>1</v>
      </c>
      <c r="E28" s="11" t="s">
        <v>20</v>
      </c>
      <c r="F28" s="54">
        <v>156541</v>
      </c>
      <c r="G28" s="39">
        <v>0.20150000000000001</v>
      </c>
      <c r="H28" s="12">
        <f t="shared" si="3"/>
        <v>31543.01</v>
      </c>
      <c r="I28" s="13">
        <v>23</v>
      </c>
      <c r="J28" s="12">
        <f>ROUND(H28*0.23,2)</f>
        <v>7254.89</v>
      </c>
      <c r="K28" s="12">
        <f t="shared" si="4"/>
        <v>38797.9</v>
      </c>
    </row>
    <row r="29" spans="2:11" x14ac:dyDescent="0.3">
      <c r="B29" s="7" t="s">
        <v>10</v>
      </c>
      <c r="C29" s="14" t="s">
        <v>11</v>
      </c>
      <c r="D29" s="11">
        <v>1</v>
      </c>
      <c r="E29" s="11" t="s">
        <v>20</v>
      </c>
      <c r="F29" s="54">
        <f>F27+F28</f>
        <v>221527</v>
      </c>
      <c r="G29" s="39">
        <v>2.4199999999999999E-2</v>
      </c>
      <c r="H29" s="12">
        <f t="shared" si="3"/>
        <v>5360.95</v>
      </c>
      <c r="I29" s="13">
        <v>23</v>
      </c>
      <c r="J29" s="12">
        <f t="shared" ref="J29:J33" si="5">ROUND(H29*0.23,2)</f>
        <v>1233.02</v>
      </c>
      <c r="K29" s="12">
        <f t="shared" si="4"/>
        <v>6593.97</v>
      </c>
    </row>
    <row r="30" spans="2:11" x14ac:dyDescent="0.3">
      <c r="B30" s="7" t="s">
        <v>12</v>
      </c>
      <c r="C30" s="14" t="s">
        <v>13</v>
      </c>
      <c r="D30" s="11">
        <f>D26</f>
        <v>12</v>
      </c>
      <c r="E30" s="11" t="s">
        <v>19</v>
      </c>
      <c r="F30" s="15">
        <f>F26</f>
        <v>71</v>
      </c>
      <c r="G30" s="39">
        <v>0.08</v>
      </c>
      <c r="H30" s="12">
        <f t="shared" si="3"/>
        <v>68.16</v>
      </c>
      <c r="I30" s="13">
        <v>23</v>
      </c>
      <c r="J30" s="12">
        <f t="shared" si="5"/>
        <v>15.68</v>
      </c>
      <c r="K30" s="12">
        <f t="shared" si="4"/>
        <v>83.84</v>
      </c>
    </row>
    <row r="31" spans="2:11" x14ac:dyDescent="0.3">
      <c r="B31" s="7" t="s">
        <v>14</v>
      </c>
      <c r="C31" s="14" t="s">
        <v>15</v>
      </c>
      <c r="D31" s="11">
        <f>D26</f>
        <v>12</v>
      </c>
      <c r="E31" s="11" t="s">
        <v>27</v>
      </c>
      <c r="F31" s="15">
        <v>3</v>
      </c>
      <c r="G31" s="39">
        <v>2.25</v>
      </c>
      <c r="H31" s="12">
        <f t="shared" si="3"/>
        <v>81</v>
      </c>
      <c r="I31" s="13">
        <v>23</v>
      </c>
      <c r="J31" s="12">
        <f t="shared" si="5"/>
        <v>18.63</v>
      </c>
      <c r="K31" s="12">
        <f t="shared" si="4"/>
        <v>99.63</v>
      </c>
    </row>
    <row r="32" spans="2:11" x14ac:dyDescent="0.3">
      <c r="B32" s="7" t="s">
        <v>16</v>
      </c>
      <c r="C32" s="14" t="s">
        <v>38</v>
      </c>
      <c r="D32" s="11">
        <v>1</v>
      </c>
      <c r="E32" s="11" t="s">
        <v>20</v>
      </c>
      <c r="F32" s="54">
        <f>F29</f>
        <v>221527</v>
      </c>
      <c r="G32" s="39">
        <v>4.96E-3</v>
      </c>
      <c r="H32" s="12">
        <f t="shared" si="3"/>
        <v>1098.77</v>
      </c>
      <c r="I32" s="13">
        <v>23</v>
      </c>
      <c r="J32" s="12">
        <f>ROUND(H32*0.23,2)</f>
        <v>252.72</v>
      </c>
      <c r="K32" s="12">
        <f t="shared" si="4"/>
        <v>1351.49</v>
      </c>
    </row>
    <row r="33" spans="2:11" x14ac:dyDescent="0.3">
      <c r="B33" s="7" t="s">
        <v>37</v>
      </c>
      <c r="C33" s="14" t="s">
        <v>26</v>
      </c>
      <c r="D33" s="11">
        <v>1</v>
      </c>
      <c r="E33" s="11" t="s">
        <v>20</v>
      </c>
      <c r="F33" s="54">
        <f>F29</f>
        <v>221527</v>
      </c>
      <c r="G33" s="38">
        <v>0</v>
      </c>
      <c r="H33" s="12">
        <f t="shared" si="3"/>
        <v>0</v>
      </c>
      <c r="I33" s="13">
        <v>23</v>
      </c>
      <c r="J33" s="12">
        <f t="shared" si="5"/>
        <v>0</v>
      </c>
      <c r="K33" s="12">
        <f t="shared" si="4"/>
        <v>0</v>
      </c>
    </row>
    <row r="34" spans="2:11" x14ac:dyDescent="0.3">
      <c r="B34" s="68" t="s">
        <v>48</v>
      </c>
      <c r="C34" s="68"/>
      <c r="D34" s="68"/>
      <c r="E34" s="68"/>
      <c r="F34" s="68"/>
      <c r="G34" s="68"/>
      <c r="H34" s="68"/>
      <c r="I34" s="68"/>
      <c r="J34" s="68"/>
      <c r="K34" s="16">
        <f>SUM(K26:K33)</f>
        <v>81467.23000000001</v>
      </c>
    </row>
    <row r="35" spans="2:11" x14ac:dyDescent="0.3">
      <c r="B35" s="2"/>
      <c r="C35" s="2"/>
      <c r="D35" s="2"/>
      <c r="E35" s="2"/>
      <c r="F35" s="2"/>
      <c r="G35" s="2"/>
      <c r="H35" s="2"/>
      <c r="I35" s="2"/>
      <c r="J35" s="2"/>
      <c r="K35" s="17"/>
    </row>
    <row r="36" spans="2:11" x14ac:dyDescent="0.3">
      <c r="B36" s="61" t="s">
        <v>0</v>
      </c>
      <c r="C36" s="61" t="s">
        <v>1</v>
      </c>
      <c r="D36" s="61" t="s">
        <v>24</v>
      </c>
      <c r="E36" s="62" t="s">
        <v>31</v>
      </c>
      <c r="F36" s="61" t="s">
        <v>32</v>
      </c>
      <c r="G36" s="61" t="s">
        <v>2</v>
      </c>
      <c r="H36" s="62" t="s">
        <v>25</v>
      </c>
      <c r="I36" s="61" t="s">
        <v>3</v>
      </c>
      <c r="J36" s="61"/>
      <c r="K36" s="61" t="s">
        <v>23</v>
      </c>
    </row>
    <row r="37" spans="2:11" x14ac:dyDescent="0.3">
      <c r="B37" s="61"/>
      <c r="C37" s="61"/>
      <c r="D37" s="61"/>
      <c r="E37" s="63"/>
      <c r="F37" s="61"/>
      <c r="G37" s="61"/>
      <c r="H37" s="63"/>
      <c r="I37" s="61"/>
      <c r="J37" s="61"/>
      <c r="K37" s="61"/>
    </row>
    <row r="38" spans="2:11" ht="28.8" x14ac:dyDescent="0.3">
      <c r="B38" s="61"/>
      <c r="C38" s="61"/>
      <c r="D38" s="61"/>
      <c r="E38" s="64"/>
      <c r="F38" s="61"/>
      <c r="G38" s="61"/>
      <c r="H38" s="63"/>
      <c r="I38" s="5" t="s">
        <v>4</v>
      </c>
      <c r="J38" s="6" t="s">
        <v>18</v>
      </c>
      <c r="K38" s="61"/>
    </row>
    <row r="39" spans="2:11" x14ac:dyDescent="0.3">
      <c r="B39" s="7">
        <v>1</v>
      </c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8">
        <v>9</v>
      </c>
      <c r="K39" s="7">
        <v>10</v>
      </c>
    </row>
    <row r="40" spans="2:11" x14ac:dyDescent="0.3">
      <c r="B40" s="68" t="s">
        <v>51</v>
      </c>
      <c r="C40" s="68"/>
      <c r="D40" s="68"/>
      <c r="E40" s="68"/>
      <c r="F40" s="68"/>
      <c r="G40" s="68"/>
      <c r="H40" s="68"/>
      <c r="I40" s="68"/>
      <c r="J40" s="68"/>
      <c r="K40" s="68"/>
    </row>
    <row r="41" spans="2:11" x14ac:dyDescent="0.3">
      <c r="B41" s="7" t="s">
        <v>5</v>
      </c>
      <c r="C41" s="10" t="s">
        <v>17</v>
      </c>
      <c r="D41" s="11">
        <v>12</v>
      </c>
      <c r="E41" s="11" t="s">
        <v>19</v>
      </c>
      <c r="F41" s="15">
        <v>107</v>
      </c>
      <c r="G41" s="39">
        <v>6.95</v>
      </c>
      <c r="H41" s="12">
        <f t="shared" ref="H41:H48" si="6">ROUND(D41*F41*G41,2)</f>
        <v>8923.7999999999993</v>
      </c>
      <c r="I41" s="13">
        <v>23</v>
      </c>
      <c r="J41" s="12">
        <f>ROUND(H41*0.23,2)</f>
        <v>2052.4699999999998</v>
      </c>
      <c r="K41" s="12">
        <f>ROUND(H41+J41,2)</f>
        <v>10976.27</v>
      </c>
    </row>
    <row r="42" spans="2:11" x14ac:dyDescent="0.3">
      <c r="B42" s="7" t="s">
        <v>6</v>
      </c>
      <c r="C42" s="14" t="s">
        <v>7</v>
      </c>
      <c r="D42" s="11">
        <v>1</v>
      </c>
      <c r="E42" s="11" t="s">
        <v>20</v>
      </c>
      <c r="F42" s="54">
        <v>87658</v>
      </c>
      <c r="G42" s="39">
        <v>0.36620000000000003</v>
      </c>
      <c r="H42" s="12">
        <f t="shared" si="6"/>
        <v>32100.36</v>
      </c>
      <c r="I42" s="13">
        <v>23</v>
      </c>
      <c r="J42" s="12">
        <f>ROUND(H42*0.23,2)</f>
        <v>7383.08</v>
      </c>
      <c r="K42" s="12">
        <f t="shared" ref="K42:K48" si="7">ROUND(H42+J42,2)</f>
        <v>39483.440000000002</v>
      </c>
    </row>
    <row r="43" spans="2:11" x14ac:dyDescent="0.3">
      <c r="B43" s="7" t="s">
        <v>8</v>
      </c>
      <c r="C43" s="14" t="s">
        <v>9</v>
      </c>
      <c r="D43" s="11">
        <v>1</v>
      </c>
      <c r="E43" s="11" t="s">
        <v>20</v>
      </c>
      <c r="F43" s="54">
        <v>66350</v>
      </c>
      <c r="G43" s="39">
        <v>9.2999999999999999E-2</v>
      </c>
      <c r="H43" s="12">
        <f t="shared" si="6"/>
        <v>6170.55</v>
      </c>
      <c r="I43" s="13">
        <v>23</v>
      </c>
      <c r="J43" s="12">
        <f>ROUND(H43*0.23,2)</f>
        <v>1419.23</v>
      </c>
      <c r="K43" s="12">
        <f t="shared" si="7"/>
        <v>7589.78</v>
      </c>
    </row>
    <row r="44" spans="2:11" x14ac:dyDescent="0.3">
      <c r="B44" s="7" t="s">
        <v>10</v>
      </c>
      <c r="C44" s="14" t="s">
        <v>11</v>
      </c>
      <c r="D44" s="11">
        <v>1</v>
      </c>
      <c r="E44" s="11" t="s">
        <v>20</v>
      </c>
      <c r="F44" s="54">
        <f>F42+F43</f>
        <v>154008</v>
      </c>
      <c r="G44" s="39">
        <v>2.4199999999999999E-2</v>
      </c>
      <c r="H44" s="12">
        <f t="shared" si="6"/>
        <v>3726.99</v>
      </c>
      <c r="I44" s="13">
        <v>23</v>
      </c>
      <c r="J44" s="12">
        <f t="shared" ref="J44:J46" si="8">ROUND(H44*0.23,2)</f>
        <v>857.21</v>
      </c>
      <c r="K44" s="12">
        <f t="shared" si="7"/>
        <v>4584.2</v>
      </c>
    </row>
    <row r="45" spans="2:11" x14ac:dyDescent="0.3">
      <c r="B45" s="7" t="s">
        <v>12</v>
      </c>
      <c r="C45" s="14" t="s">
        <v>13</v>
      </c>
      <c r="D45" s="11">
        <f>D41</f>
        <v>12</v>
      </c>
      <c r="E45" s="11" t="s">
        <v>19</v>
      </c>
      <c r="F45" s="12">
        <v>107</v>
      </c>
      <c r="G45" s="39">
        <v>0.08</v>
      </c>
      <c r="H45" s="12">
        <f t="shared" si="6"/>
        <v>102.72</v>
      </c>
      <c r="I45" s="13">
        <v>23</v>
      </c>
      <c r="J45" s="12">
        <f t="shared" si="8"/>
        <v>23.63</v>
      </c>
      <c r="K45" s="12">
        <f t="shared" si="7"/>
        <v>126.35</v>
      </c>
    </row>
    <row r="46" spans="2:11" x14ac:dyDescent="0.3">
      <c r="B46" s="7" t="s">
        <v>14</v>
      </c>
      <c r="C46" s="14" t="s">
        <v>15</v>
      </c>
      <c r="D46" s="11">
        <f>D41</f>
        <v>12</v>
      </c>
      <c r="E46" s="11" t="s">
        <v>27</v>
      </c>
      <c r="F46" s="15">
        <v>64</v>
      </c>
      <c r="G46" s="39">
        <v>2.25</v>
      </c>
      <c r="H46" s="12">
        <f t="shared" si="6"/>
        <v>1728</v>
      </c>
      <c r="I46" s="13">
        <v>23</v>
      </c>
      <c r="J46" s="12">
        <f t="shared" si="8"/>
        <v>397.44</v>
      </c>
      <c r="K46" s="12">
        <f t="shared" si="7"/>
        <v>2125.44</v>
      </c>
    </row>
    <row r="47" spans="2:11" x14ac:dyDescent="0.3">
      <c r="B47" s="7" t="s">
        <v>16</v>
      </c>
      <c r="C47" s="14" t="s">
        <v>38</v>
      </c>
      <c r="D47" s="11">
        <v>1</v>
      </c>
      <c r="E47" s="11" t="s">
        <v>20</v>
      </c>
      <c r="F47" s="54">
        <f>F44</f>
        <v>154008</v>
      </c>
      <c r="G47" s="39">
        <v>4.96E-3</v>
      </c>
      <c r="H47" s="12">
        <f t="shared" si="6"/>
        <v>763.88</v>
      </c>
      <c r="I47" s="13">
        <v>23</v>
      </c>
      <c r="J47" s="12">
        <f>ROUND(H47*0.23,2)</f>
        <v>175.69</v>
      </c>
      <c r="K47" s="12">
        <f t="shared" si="7"/>
        <v>939.57</v>
      </c>
    </row>
    <row r="48" spans="2:11" x14ac:dyDescent="0.3">
      <c r="B48" s="7" t="s">
        <v>37</v>
      </c>
      <c r="C48" s="14" t="s">
        <v>26</v>
      </c>
      <c r="D48" s="11">
        <v>1</v>
      </c>
      <c r="E48" s="11" t="s">
        <v>20</v>
      </c>
      <c r="F48" s="54">
        <f>F44</f>
        <v>154008</v>
      </c>
      <c r="G48" s="38">
        <v>0</v>
      </c>
      <c r="H48" s="12">
        <f t="shared" si="6"/>
        <v>0</v>
      </c>
      <c r="I48" s="13">
        <v>23</v>
      </c>
      <c r="J48" s="12">
        <f t="shared" ref="J48" si="9">ROUND(H48*0.23,2)</f>
        <v>0</v>
      </c>
      <c r="K48" s="12">
        <f t="shared" si="7"/>
        <v>0</v>
      </c>
    </row>
    <row r="49" spans="2:11" x14ac:dyDescent="0.3">
      <c r="B49" s="68" t="s">
        <v>47</v>
      </c>
      <c r="C49" s="68"/>
      <c r="D49" s="68"/>
      <c r="E49" s="68"/>
      <c r="F49" s="68"/>
      <c r="G49" s="68"/>
      <c r="H49" s="68"/>
      <c r="I49" s="68"/>
      <c r="J49" s="68"/>
      <c r="K49" s="16">
        <f>SUM(K41:K48)</f>
        <v>65825.05</v>
      </c>
    </row>
    <row r="50" spans="2:11" x14ac:dyDescent="0.3">
      <c r="B50" s="2"/>
      <c r="C50" s="2"/>
      <c r="D50" s="2"/>
      <c r="E50" s="2"/>
      <c r="F50" s="2"/>
      <c r="G50" s="2"/>
      <c r="H50" s="2"/>
      <c r="I50" s="2"/>
      <c r="J50" s="2"/>
      <c r="K50" s="17"/>
    </row>
    <row r="51" spans="2:11" x14ac:dyDescent="0.3">
      <c r="B51" s="61" t="s">
        <v>0</v>
      </c>
      <c r="C51" s="61" t="s">
        <v>1</v>
      </c>
      <c r="D51" s="61" t="s">
        <v>24</v>
      </c>
      <c r="E51" s="62" t="s">
        <v>31</v>
      </c>
      <c r="F51" s="61" t="s">
        <v>32</v>
      </c>
      <c r="G51" s="61" t="s">
        <v>2</v>
      </c>
      <c r="H51" s="62" t="s">
        <v>25</v>
      </c>
      <c r="I51" s="61" t="s">
        <v>3</v>
      </c>
      <c r="J51" s="61"/>
      <c r="K51" s="61" t="s">
        <v>23</v>
      </c>
    </row>
    <row r="52" spans="2:11" x14ac:dyDescent="0.3">
      <c r="B52" s="61"/>
      <c r="C52" s="61"/>
      <c r="D52" s="61"/>
      <c r="E52" s="63"/>
      <c r="F52" s="61"/>
      <c r="G52" s="61"/>
      <c r="H52" s="63"/>
      <c r="I52" s="61"/>
      <c r="J52" s="61"/>
      <c r="K52" s="61"/>
    </row>
    <row r="53" spans="2:11" ht="28.8" x14ac:dyDescent="0.3">
      <c r="B53" s="61"/>
      <c r="C53" s="61"/>
      <c r="D53" s="61"/>
      <c r="E53" s="64"/>
      <c r="F53" s="61"/>
      <c r="G53" s="61"/>
      <c r="H53" s="63"/>
      <c r="I53" s="5" t="s">
        <v>4</v>
      </c>
      <c r="J53" s="6" t="s">
        <v>18</v>
      </c>
      <c r="K53" s="61"/>
    </row>
    <row r="54" spans="2:11" x14ac:dyDescent="0.3">
      <c r="B54" s="7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8">
        <v>9</v>
      </c>
      <c r="K54" s="7">
        <v>10</v>
      </c>
    </row>
    <row r="55" spans="2:11" x14ac:dyDescent="0.3">
      <c r="B55" s="68" t="s">
        <v>53</v>
      </c>
      <c r="C55" s="68"/>
      <c r="D55" s="68"/>
      <c r="E55" s="68"/>
      <c r="F55" s="68"/>
      <c r="G55" s="68"/>
      <c r="H55" s="68"/>
      <c r="I55" s="68"/>
      <c r="J55" s="68"/>
      <c r="K55" s="68"/>
    </row>
    <row r="56" spans="2:11" x14ac:dyDescent="0.3">
      <c r="B56" s="7" t="s">
        <v>5</v>
      </c>
      <c r="C56" s="10" t="s">
        <v>17</v>
      </c>
      <c r="D56" s="11">
        <v>12</v>
      </c>
      <c r="E56" s="11" t="s">
        <v>19</v>
      </c>
      <c r="F56" s="15">
        <v>44</v>
      </c>
      <c r="G56" s="39">
        <v>20.8</v>
      </c>
      <c r="H56" s="12">
        <f t="shared" ref="H56:H64" si="10">ROUND(D56*F56*G56,2)</f>
        <v>10982.4</v>
      </c>
      <c r="I56" s="13">
        <v>23</v>
      </c>
      <c r="J56" s="12">
        <f>ROUND(H56*0.23,2)</f>
        <v>2525.9499999999998</v>
      </c>
      <c r="K56" s="12">
        <f>ROUND(H56+J56,2)</f>
        <v>13508.35</v>
      </c>
    </row>
    <row r="57" spans="2:11" x14ac:dyDescent="0.3">
      <c r="B57" s="7" t="s">
        <v>6</v>
      </c>
      <c r="C57" s="14" t="s">
        <v>7</v>
      </c>
      <c r="D57" s="11">
        <v>1</v>
      </c>
      <c r="E57" s="11" t="s">
        <v>20</v>
      </c>
      <c r="F57" s="54">
        <v>7489</v>
      </c>
      <c r="G57" s="39">
        <v>7.5249999999999997E-2</v>
      </c>
      <c r="H57" s="12">
        <f t="shared" si="10"/>
        <v>563.54999999999995</v>
      </c>
      <c r="I57" s="13">
        <v>23</v>
      </c>
      <c r="J57" s="12">
        <f>ROUND(H57*0.23,2)</f>
        <v>129.62</v>
      </c>
      <c r="K57" s="12">
        <f t="shared" ref="K57:K64" si="11">ROUND(H57+J57,2)</f>
        <v>693.17</v>
      </c>
    </row>
    <row r="58" spans="2:11" x14ac:dyDescent="0.3">
      <c r="B58" s="7" t="s">
        <v>8</v>
      </c>
      <c r="C58" s="14" t="s">
        <v>9</v>
      </c>
      <c r="D58" s="11">
        <v>1</v>
      </c>
      <c r="E58" s="11" t="s">
        <v>20</v>
      </c>
      <c r="F58" s="54">
        <v>4272</v>
      </c>
      <c r="G58" s="39">
        <v>0.13439999999999999</v>
      </c>
      <c r="H58" s="12">
        <f t="shared" si="10"/>
        <v>574.16</v>
      </c>
      <c r="I58" s="13">
        <v>23</v>
      </c>
      <c r="J58" s="12">
        <f>ROUND(H58*0.23,2)</f>
        <v>132.06</v>
      </c>
      <c r="K58" s="12">
        <f t="shared" si="11"/>
        <v>706.22</v>
      </c>
    </row>
    <row r="59" spans="2:11" x14ac:dyDescent="0.3">
      <c r="B59" s="7">
        <v>4</v>
      </c>
      <c r="C59" s="14" t="s">
        <v>58</v>
      </c>
      <c r="D59" s="11">
        <v>1</v>
      </c>
      <c r="E59" s="11" t="s">
        <v>20</v>
      </c>
      <c r="F59" s="54">
        <v>24760</v>
      </c>
      <c r="G59" s="39">
        <v>2.445E-2</v>
      </c>
      <c r="H59" s="12">
        <f t="shared" si="10"/>
        <v>605.38</v>
      </c>
      <c r="I59" s="13">
        <v>23</v>
      </c>
      <c r="J59" s="12">
        <f>ROUND(H59*0.23,2)</f>
        <v>139.24</v>
      </c>
      <c r="K59" s="12">
        <f t="shared" si="11"/>
        <v>744.62</v>
      </c>
    </row>
    <row r="60" spans="2:11" x14ac:dyDescent="0.3">
      <c r="B60" s="7">
        <v>5</v>
      </c>
      <c r="C60" s="14" t="s">
        <v>11</v>
      </c>
      <c r="D60" s="11">
        <v>1</v>
      </c>
      <c r="E60" s="11" t="s">
        <v>20</v>
      </c>
      <c r="F60" s="54">
        <f>F57+F58+F59</f>
        <v>36521</v>
      </c>
      <c r="G60" s="39">
        <v>2.4209999999999999E-2</v>
      </c>
      <c r="H60" s="12">
        <f t="shared" si="10"/>
        <v>884.17</v>
      </c>
      <c r="I60" s="13">
        <v>23</v>
      </c>
      <c r="J60" s="12">
        <f t="shared" ref="J60:J62" si="12">ROUND(H60*0.23,2)</f>
        <v>203.36</v>
      </c>
      <c r="K60" s="12">
        <f t="shared" si="11"/>
        <v>1087.53</v>
      </c>
    </row>
    <row r="61" spans="2:11" x14ac:dyDescent="0.3">
      <c r="B61" s="7">
        <v>6</v>
      </c>
      <c r="C61" s="14" t="s">
        <v>13</v>
      </c>
      <c r="D61" s="11">
        <f>D56</f>
        <v>12</v>
      </c>
      <c r="E61" s="11" t="s">
        <v>19</v>
      </c>
      <c r="F61" s="15">
        <v>44</v>
      </c>
      <c r="G61" s="39">
        <v>0.19</v>
      </c>
      <c r="H61" s="12">
        <f t="shared" si="10"/>
        <v>100.32</v>
      </c>
      <c r="I61" s="13">
        <v>23</v>
      </c>
      <c r="J61" s="12">
        <f t="shared" si="12"/>
        <v>23.07</v>
      </c>
      <c r="K61" s="12">
        <f t="shared" si="11"/>
        <v>123.39</v>
      </c>
    </row>
    <row r="62" spans="2:11" x14ac:dyDescent="0.3">
      <c r="B62" s="7">
        <v>7</v>
      </c>
      <c r="C62" s="14" t="s">
        <v>15</v>
      </c>
      <c r="D62" s="11">
        <f>D56</f>
        <v>12</v>
      </c>
      <c r="E62" s="11" t="s">
        <v>27</v>
      </c>
      <c r="F62" s="15">
        <v>1</v>
      </c>
      <c r="G62" s="39">
        <v>15</v>
      </c>
      <c r="H62" s="12">
        <f t="shared" si="10"/>
        <v>180</v>
      </c>
      <c r="I62" s="13">
        <v>23</v>
      </c>
      <c r="J62" s="12">
        <f t="shared" si="12"/>
        <v>41.4</v>
      </c>
      <c r="K62" s="12">
        <f t="shared" si="11"/>
        <v>221.4</v>
      </c>
    </row>
    <row r="63" spans="2:11" x14ac:dyDescent="0.3">
      <c r="B63" s="7">
        <v>8</v>
      </c>
      <c r="C63" s="14" t="s">
        <v>38</v>
      </c>
      <c r="D63" s="11">
        <v>1</v>
      </c>
      <c r="E63" s="11" t="s">
        <v>20</v>
      </c>
      <c r="F63" s="54">
        <f>F60</f>
        <v>36521</v>
      </c>
      <c r="G63" s="39">
        <v>4.96E-3</v>
      </c>
      <c r="H63" s="12">
        <f t="shared" si="10"/>
        <v>181.14</v>
      </c>
      <c r="I63" s="13">
        <v>23</v>
      </c>
      <c r="J63" s="12">
        <f>ROUND(H63*0.23,2)</f>
        <v>41.66</v>
      </c>
      <c r="K63" s="12">
        <f t="shared" si="11"/>
        <v>222.8</v>
      </c>
    </row>
    <row r="64" spans="2:11" x14ac:dyDescent="0.3">
      <c r="B64" s="7">
        <v>9</v>
      </c>
      <c r="C64" s="14" t="s">
        <v>26</v>
      </c>
      <c r="D64" s="11">
        <v>1</v>
      </c>
      <c r="E64" s="11" t="s">
        <v>20</v>
      </c>
      <c r="F64" s="54">
        <f>F60</f>
        <v>36521</v>
      </c>
      <c r="G64" s="38">
        <v>0</v>
      </c>
      <c r="H64" s="12">
        <f t="shared" si="10"/>
        <v>0</v>
      </c>
      <c r="I64" s="13">
        <v>23</v>
      </c>
      <c r="J64" s="12">
        <f t="shared" ref="J64" si="13">ROUND(H64*0.23,2)</f>
        <v>0</v>
      </c>
      <c r="K64" s="12">
        <f t="shared" si="11"/>
        <v>0</v>
      </c>
    </row>
    <row r="65" spans="2:11" x14ac:dyDescent="0.3">
      <c r="B65" s="68" t="s">
        <v>57</v>
      </c>
      <c r="C65" s="68"/>
      <c r="D65" s="68"/>
      <c r="E65" s="68"/>
      <c r="F65" s="68"/>
      <c r="G65" s="68"/>
      <c r="H65" s="68"/>
      <c r="I65" s="68"/>
      <c r="J65" s="68"/>
      <c r="K65" s="16">
        <f>SUM(K56:K64)</f>
        <v>17307.48</v>
      </c>
    </row>
    <row r="66" spans="2:11" x14ac:dyDescent="0.3">
      <c r="B66" s="2"/>
      <c r="C66" s="2"/>
      <c r="D66" s="2"/>
      <c r="E66" s="2"/>
      <c r="F66" s="2"/>
      <c r="G66" s="2"/>
      <c r="H66" s="2"/>
      <c r="I66" s="2"/>
      <c r="J66" s="2"/>
      <c r="K66" s="17"/>
    </row>
    <row r="67" spans="2:11" x14ac:dyDescent="0.3">
      <c r="B67" s="2"/>
      <c r="C67" s="2"/>
      <c r="D67" s="2"/>
      <c r="E67" s="2"/>
      <c r="F67" s="2"/>
      <c r="G67" s="2"/>
      <c r="H67" s="2"/>
      <c r="I67" s="2"/>
      <c r="J67" s="2"/>
      <c r="K67" s="17"/>
    </row>
    <row r="68" spans="2:11" s="4" customFormat="1" x14ac:dyDescent="0.3">
      <c r="B68" s="61" t="s">
        <v>0</v>
      </c>
      <c r="C68" s="61" t="s">
        <v>1</v>
      </c>
      <c r="D68" s="61" t="s">
        <v>24</v>
      </c>
      <c r="E68" s="62" t="s">
        <v>31</v>
      </c>
      <c r="F68" s="61" t="s">
        <v>32</v>
      </c>
      <c r="G68" s="61" t="s">
        <v>2</v>
      </c>
      <c r="H68" s="62" t="s">
        <v>25</v>
      </c>
      <c r="I68" s="61" t="s">
        <v>3</v>
      </c>
      <c r="J68" s="61"/>
      <c r="K68" s="61" t="s">
        <v>23</v>
      </c>
    </row>
    <row r="69" spans="2:11" s="4" customFormat="1" x14ac:dyDescent="0.3">
      <c r="B69" s="61"/>
      <c r="C69" s="61"/>
      <c r="D69" s="61"/>
      <c r="E69" s="63"/>
      <c r="F69" s="61"/>
      <c r="G69" s="61"/>
      <c r="H69" s="63"/>
      <c r="I69" s="61"/>
      <c r="J69" s="61"/>
      <c r="K69" s="61"/>
    </row>
    <row r="70" spans="2:11" s="4" customFormat="1" ht="28.8" x14ac:dyDescent="0.3">
      <c r="B70" s="61"/>
      <c r="C70" s="61"/>
      <c r="D70" s="61"/>
      <c r="E70" s="64"/>
      <c r="F70" s="61"/>
      <c r="G70" s="61"/>
      <c r="H70" s="63"/>
      <c r="I70" s="5" t="s">
        <v>4</v>
      </c>
      <c r="J70" s="6" t="s">
        <v>18</v>
      </c>
      <c r="K70" s="61"/>
    </row>
    <row r="71" spans="2:11" x14ac:dyDescent="0.3">
      <c r="B71" s="7">
        <v>1</v>
      </c>
      <c r="C71" s="7">
        <v>2</v>
      </c>
      <c r="D71" s="7">
        <v>3</v>
      </c>
      <c r="E71" s="7">
        <v>4</v>
      </c>
      <c r="F71" s="7">
        <v>5</v>
      </c>
      <c r="G71" s="7">
        <v>6</v>
      </c>
      <c r="H71" s="7">
        <v>7</v>
      </c>
      <c r="I71" s="7">
        <v>8</v>
      </c>
      <c r="J71" s="8">
        <v>9</v>
      </c>
      <c r="K71" s="7">
        <v>10</v>
      </c>
    </row>
    <row r="72" spans="2:11" x14ac:dyDescent="0.3">
      <c r="B72" s="68" t="s">
        <v>54</v>
      </c>
      <c r="C72" s="68"/>
      <c r="D72" s="68"/>
      <c r="E72" s="68"/>
      <c r="F72" s="68"/>
      <c r="G72" s="68"/>
      <c r="H72" s="68"/>
      <c r="I72" s="68"/>
      <c r="J72" s="68"/>
      <c r="K72" s="68"/>
    </row>
    <row r="73" spans="2:11" x14ac:dyDescent="0.3">
      <c r="B73" s="7" t="s">
        <v>5</v>
      </c>
      <c r="C73" s="10" t="s">
        <v>29</v>
      </c>
      <c r="D73" s="11">
        <v>12</v>
      </c>
      <c r="E73" s="11" t="s">
        <v>27</v>
      </c>
      <c r="F73" s="15">
        <v>2</v>
      </c>
      <c r="G73" s="45">
        <v>5.5</v>
      </c>
      <c r="H73" s="12">
        <f t="shared" ref="H73:H82" si="14">ROUND(D73*F73*G73,2)</f>
        <v>132</v>
      </c>
      <c r="I73" s="13">
        <v>23</v>
      </c>
      <c r="J73" s="12">
        <f>ROUND(H73*0.23,2)</f>
        <v>30.36</v>
      </c>
      <c r="K73" s="12">
        <f>ROUND(H73+J73,2)</f>
        <v>162.36000000000001</v>
      </c>
    </row>
    <row r="74" spans="2:11" x14ac:dyDescent="0.3">
      <c r="B74" s="7" t="s">
        <v>6</v>
      </c>
      <c r="C74" s="14" t="s">
        <v>7</v>
      </c>
      <c r="D74" s="11">
        <v>1</v>
      </c>
      <c r="E74" s="11" t="s">
        <v>20</v>
      </c>
      <c r="F74" s="54">
        <v>266</v>
      </c>
      <c r="G74" s="45">
        <v>0.3488</v>
      </c>
      <c r="H74" s="12">
        <f t="shared" si="14"/>
        <v>92.78</v>
      </c>
      <c r="I74" s="13">
        <v>23</v>
      </c>
      <c r="J74" s="12">
        <f>ROUND(H74*0.23,2)</f>
        <v>21.34</v>
      </c>
      <c r="K74" s="12">
        <f>ROUND(H74+J74,2)</f>
        <v>114.12</v>
      </c>
    </row>
    <row r="75" spans="2:11" x14ac:dyDescent="0.3">
      <c r="B75" s="7" t="s">
        <v>8</v>
      </c>
      <c r="C75" s="14" t="s">
        <v>9</v>
      </c>
      <c r="D75" s="11" t="s">
        <v>21</v>
      </c>
      <c r="E75" s="11" t="s">
        <v>21</v>
      </c>
      <c r="F75" s="15" t="s">
        <v>21</v>
      </c>
      <c r="G75" s="45" t="s">
        <v>21</v>
      </c>
      <c r="H75" s="12" t="s">
        <v>21</v>
      </c>
      <c r="I75" s="13" t="s">
        <v>21</v>
      </c>
      <c r="J75" s="12" t="s">
        <v>21</v>
      </c>
      <c r="K75" s="12" t="s">
        <v>21</v>
      </c>
    </row>
    <row r="76" spans="2:11" x14ac:dyDescent="0.3">
      <c r="B76" s="7" t="s">
        <v>10</v>
      </c>
      <c r="C76" s="14" t="s">
        <v>11</v>
      </c>
      <c r="D76" s="11">
        <v>1</v>
      </c>
      <c r="E76" s="11" t="s">
        <v>20</v>
      </c>
      <c r="F76" s="54">
        <f>F74</f>
        <v>266</v>
      </c>
      <c r="G76" s="45">
        <v>2.4199999999999999E-2</v>
      </c>
      <c r="H76" s="12">
        <f t="shared" si="14"/>
        <v>6.44</v>
      </c>
      <c r="I76" s="13">
        <v>23</v>
      </c>
      <c r="J76" s="12">
        <f t="shared" ref="J76:J82" si="15">ROUND(H76*0.23,2)</f>
        <v>1.48</v>
      </c>
      <c r="K76" s="12">
        <f t="shared" ref="K76:K82" si="16">ROUND(H76+J76,2)</f>
        <v>7.92</v>
      </c>
    </row>
    <row r="77" spans="2:11" x14ac:dyDescent="0.3">
      <c r="B77" s="7" t="s">
        <v>12</v>
      </c>
      <c r="C77" s="14" t="s">
        <v>41</v>
      </c>
      <c r="D77" s="11">
        <f>D73</f>
        <v>12</v>
      </c>
      <c r="E77" s="11" t="s">
        <v>27</v>
      </c>
      <c r="F77" s="15">
        <v>2</v>
      </c>
      <c r="G77" s="45">
        <v>0.02</v>
      </c>
      <c r="H77" s="12">
        <f t="shared" si="14"/>
        <v>0.48</v>
      </c>
      <c r="I77" s="13">
        <v>23</v>
      </c>
      <c r="J77" s="12">
        <f t="shared" si="15"/>
        <v>0.11</v>
      </c>
      <c r="K77" s="12">
        <f t="shared" si="16"/>
        <v>0.59</v>
      </c>
    </row>
    <row r="78" spans="2:11" x14ac:dyDescent="0.3">
      <c r="B78" s="7"/>
      <c r="C78" s="14" t="s">
        <v>52</v>
      </c>
      <c r="D78" s="11">
        <v>12</v>
      </c>
      <c r="E78" s="11" t="s">
        <v>27</v>
      </c>
      <c r="F78" s="15">
        <v>0</v>
      </c>
      <c r="G78" s="45">
        <v>0.1</v>
      </c>
      <c r="H78" s="12">
        <f t="shared" si="14"/>
        <v>0</v>
      </c>
      <c r="I78" s="13">
        <v>23</v>
      </c>
      <c r="J78" s="12">
        <f t="shared" si="15"/>
        <v>0</v>
      </c>
      <c r="K78" s="12">
        <f t="shared" si="16"/>
        <v>0</v>
      </c>
    </row>
    <row r="79" spans="2:11" x14ac:dyDescent="0.3">
      <c r="B79" s="7"/>
      <c r="C79" s="14" t="s">
        <v>42</v>
      </c>
      <c r="D79" s="11">
        <v>12</v>
      </c>
      <c r="E79" s="11" t="s">
        <v>27</v>
      </c>
      <c r="F79" s="15">
        <v>0</v>
      </c>
      <c r="G79" s="45">
        <v>0.33</v>
      </c>
      <c r="H79" s="12">
        <f t="shared" si="14"/>
        <v>0</v>
      </c>
      <c r="I79" s="13">
        <v>23</v>
      </c>
      <c r="J79" s="12">
        <f t="shared" si="15"/>
        <v>0</v>
      </c>
      <c r="K79" s="12">
        <f t="shared" si="16"/>
        <v>0</v>
      </c>
    </row>
    <row r="80" spans="2:11" x14ac:dyDescent="0.3">
      <c r="B80" s="7">
        <v>6</v>
      </c>
      <c r="C80" s="14" t="s">
        <v>15</v>
      </c>
      <c r="D80" s="11">
        <f>D73</f>
        <v>12</v>
      </c>
      <c r="E80" s="11" t="s">
        <v>27</v>
      </c>
      <c r="F80" s="15">
        <f>F73</f>
        <v>2</v>
      </c>
      <c r="G80" s="45">
        <v>2.25</v>
      </c>
      <c r="H80" s="12">
        <f t="shared" si="14"/>
        <v>54</v>
      </c>
      <c r="I80" s="13">
        <v>23</v>
      </c>
      <c r="J80" s="12">
        <f t="shared" si="15"/>
        <v>12.42</v>
      </c>
      <c r="K80" s="12">
        <f t="shared" si="16"/>
        <v>66.42</v>
      </c>
    </row>
    <row r="81" spans="2:11" x14ac:dyDescent="0.3">
      <c r="B81" s="7">
        <v>7</v>
      </c>
      <c r="C81" s="14" t="s">
        <v>38</v>
      </c>
      <c r="D81" s="11">
        <v>1</v>
      </c>
      <c r="E81" s="11" t="s">
        <v>20</v>
      </c>
      <c r="F81" s="54">
        <f>F74</f>
        <v>266</v>
      </c>
      <c r="G81" s="45">
        <v>4.96E-3</v>
      </c>
      <c r="H81" s="12">
        <f t="shared" si="14"/>
        <v>1.32</v>
      </c>
      <c r="I81" s="13">
        <v>23</v>
      </c>
      <c r="J81" s="12">
        <f>ROUND(H81*0.23,2)</f>
        <v>0.3</v>
      </c>
      <c r="K81" s="12">
        <f t="shared" si="16"/>
        <v>1.62</v>
      </c>
    </row>
    <row r="82" spans="2:11" x14ac:dyDescent="0.3">
      <c r="B82" s="7">
        <v>8</v>
      </c>
      <c r="C82" s="14" t="s">
        <v>26</v>
      </c>
      <c r="D82" s="11">
        <v>1</v>
      </c>
      <c r="E82" s="11" t="s">
        <v>20</v>
      </c>
      <c r="F82" s="54">
        <f>F76</f>
        <v>266</v>
      </c>
      <c r="G82" s="45">
        <v>0</v>
      </c>
      <c r="H82" s="12">
        <f t="shared" si="14"/>
        <v>0</v>
      </c>
      <c r="I82" s="13">
        <v>23</v>
      </c>
      <c r="J82" s="12">
        <f t="shared" si="15"/>
        <v>0</v>
      </c>
      <c r="K82" s="12">
        <f t="shared" si="16"/>
        <v>0</v>
      </c>
    </row>
    <row r="83" spans="2:11" x14ac:dyDescent="0.3">
      <c r="B83" s="68" t="s">
        <v>62</v>
      </c>
      <c r="C83" s="68"/>
      <c r="D83" s="68"/>
      <c r="E83" s="68"/>
      <c r="F83" s="68"/>
      <c r="G83" s="68"/>
      <c r="H83" s="68"/>
      <c r="I83" s="68"/>
      <c r="J83" s="68"/>
      <c r="K83" s="16">
        <f>SUM(K73:K82)</f>
        <v>353.03000000000003</v>
      </c>
    </row>
    <row r="84" spans="2:11" x14ac:dyDescent="0.3">
      <c r="B84" s="2"/>
      <c r="C84" s="2"/>
      <c r="D84" s="2"/>
      <c r="E84" s="2"/>
      <c r="F84" s="2"/>
      <c r="G84" s="2"/>
      <c r="H84" s="2"/>
      <c r="I84" s="2"/>
      <c r="J84" s="2"/>
      <c r="K84" s="17"/>
    </row>
    <row r="85" spans="2:11" x14ac:dyDescent="0.3">
      <c r="B85" s="2"/>
      <c r="C85" s="2"/>
      <c r="D85" s="2"/>
      <c r="E85" s="2"/>
      <c r="F85" s="2"/>
      <c r="G85" s="2"/>
      <c r="H85" s="2"/>
      <c r="I85" s="2"/>
      <c r="J85" s="2"/>
      <c r="K85" s="17"/>
    </row>
    <row r="86" spans="2:11" s="4" customFormat="1" x14ac:dyDescent="0.3">
      <c r="B86" s="61" t="s">
        <v>0</v>
      </c>
      <c r="C86" s="61" t="s">
        <v>1</v>
      </c>
      <c r="D86" s="61" t="s">
        <v>24</v>
      </c>
      <c r="E86" s="62" t="s">
        <v>31</v>
      </c>
      <c r="F86" s="61" t="s">
        <v>32</v>
      </c>
      <c r="G86" s="61" t="s">
        <v>2</v>
      </c>
      <c r="H86" s="62" t="s">
        <v>25</v>
      </c>
      <c r="I86" s="61" t="s">
        <v>3</v>
      </c>
      <c r="J86" s="61"/>
      <c r="K86" s="61" t="s">
        <v>23</v>
      </c>
    </row>
    <row r="87" spans="2:11" s="4" customFormat="1" x14ac:dyDescent="0.3">
      <c r="B87" s="61"/>
      <c r="C87" s="61"/>
      <c r="D87" s="61"/>
      <c r="E87" s="63"/>
      <c r="F87" s="61"/>
      <c r="G87" s="61"/>
      <c r="H87" s="63"/>
      <c r="I87" s="61"/>
      <c r="J87" s="61"/>
      <c r="K87" s="61"/>
    </row>
    <row r="88" spans="2:11" s="4" customFormat="1" ht="28.8" x14ac:dyDescent="0.3">
      <c r="B88" s="61"/>
      <c r="C88" s="61"/>
      <c r="D88" s="61"/>
      <c r="E88" s="64"/>
      <c r="F88" s="61"/>
      <c r="G88" s="61"/>
      <c r="H88" s="63"/>
      <c r="I88" s="5" t="s">
        <v>4</v>
      </c>
      <c r="J88" s="6" t="s">
        <v>18</v>
      </c>
      <c r="K88" s="61"/>
    </row>
    <row r="89" spans="2:11" x14ac:dyDescent="0.3">
      <c r="B89" s="7">
        <v>1</v>
      </c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8">
        <v>9</v>
      </c>
      <c r="K89" s="7">
        <v>10</v>
      </c>
    </row>
    <row r="90" spans="2:11" x14ac:dyDescent="0.3">
      <c r="B90" s="68" t="s">
        <v>55</v>
      </c>
      <c r="C90" s="68"/>
      <c r="D90" s="68"/>
      <c r="E90" s="68"/>
      <c r="F90" s="68"/>
      <c r="G90" s="68"/>
      <c r="H90" s="68"/>
      <c r="I90" s="68"/>
      <c r="J90" s="68"/>
      <c r="K90" s="68"/>
    </row>
    <row r="91" spans="2:11" x14ac:dyDescent="0.3">
      <c r="B91" s="7" t="s">
        <v>5</v>
      </c>
      <c r="C91" s="10" t="s">
        <v>39</v>
      </c>
      <c r="D91" s="11">
        <v>12</v>
      </c>
      <c r="E91" s="11" t="s">
        <v>27</v>
      </c>
      <c r="F91" s="37">
        <v>78</v>
      </c>
      <c r="G91" s="38">
        <v>8</v>
      </c>
      <c r="H91" s="12">
        <f t="shared" ref="H91:H92" si="17">ROUND(D91*F91*G91,2)</f>
        <v>7488</v>
      </c>
      <c r="I91" s="13">
        <v>23</v>
      </c>
      <c r="J91" s="12">
        <f>ROUND(H91*0.23,2)</f>
        <v>1722.24</v>
      </c>
      <c r="K91" s="12">
        <f>ROUND(H91+J91,2)</f>
        <v>9210.24</v>
      </c>
    </row>
    <row r="92" spans="2:11" x14ac:dyDescent="0.3">
      <c r="B92" s="7">
        <v>2</v>
      </c>
      <c r="C92" s="10" t="s">
        <v>40</v>
      </c>
      <c r="D92" s="11">
        <v>1</v>
      </c>
      <c r="E92" s="11" t="s">
        <v>20</v>
      </c>
      <c r="F92" s="15">
        <v>223970.4</v>
      </c>
      <c r="G92" s="38">
        <v>0.1024</v>
      </c>
      <c r="H92" s="12">
        <f t="shared" si="17"/>
        <v>22934.57</v>
      </c>
      <c r="I92" s="13">
        <v>23</v>
      </c>
      <c r="J92" s="12">
        <f>ROUND(H92*0.23,2)</f>
        <v>5274.95</v>
      </c>
      <c r="K92" s="12">
        <f>ROUND(H92+J92,2)</f>
        <v>28209.52</v>
      </c>
    </row>
    <row r="93" spans="2:11" s="18" customFormat="1" x14ac:dyDescent="0.3">
      <c r="B93" s="9"/>
      <c r="C93" s="69" t="s">
        <v>61</v>
      </c>
      <c r="D93" s="70"/>
      <c r="E93" s="70"/>
      <c r="F93" s="70"/>
      <c r="G93" s="70"/>
      <c r="H93" s="70"/>
      <c r="I93" s="70"/>
      <c r="J93" s="71"/>
      <c r="K93" s="16">
        <f>SUM(K91:K92)</f>
        <v>37419.760000000002</v>
      </c>
    </row>
    <row r="94" spans="2:11" x14ac:dyDescent="0.3">
      <c r="B94" s="2"/>
      <c r="C94" s="2"/>
      <c r="D94" s="2"/>
      <c r="E94" s="2"/>
      <c r="F94" s="19"/>
      <c r="G94" s="2"/>
      <c r="H94" s="2"/>
      <c r="I94" s="2"/>
      <c r="J94" s="2"/>
      <c r="K94" s="17"/>
    </row>
    <row r="95" spans="2:11" ht="27.45" customHeight="1" x14ac:dyDescent="0.3">
      <c r="H95" s="72" t="s">
        <v>74</v>
      </c>
      <c r="I95" s="72"/>
      <c r="J95" s="72"/>
      <c r="K95" s="20">
        <f>K18+K34+K65+K83+K93+K49</f>
        <v>286215.82</v>
      </c>
    </row>
    <row r="97" spans="2:13" s="4" customFormat="1" x14ac:dyDescent="0.3">
      <c r="B97" s="62" t="s">
        <v>0</v>
      </c>
      <c r="C97" s="62" t="s">
        <v>1</v>
      </c>
      <c r="D97" s="62" t="s">
        <v>63</v>
      </c>
      <c r="E97" s="62" t="s">
        <v>28</v>
      </c>
      <c r="F97" s="62" t="s">
        <v>45</v>
      </c>
      <c r="G97" s="73" t="s">
        <v>3</v>
      </c>
      <c r="H97" s="74"/>
      <c r="I97" s="62" t="s">
        <v>44</v>
      </c>
    </row>
    <row r="98" spans="2:13" s="4" customFormat="1" x14ac:dyDescent="0.3">
      <c r="B98" s="63"/>
      <c r="C98" s="63"/>
      <c r="D98" s="63"/>
      <c r="E98" s="63"/>
      <c r="F98" s="63"/>
      <c r="G98" s="75"/>
      <c r="H98" s="76"/>
      <c r="I98" s="63"/>
    </row>
    <row r="99" spans="2:13" s="4" customFormat="1" ht="75.599999999999994" customHeight="1" x14ac:dyDescent="0.3">
      <c r="B99" s="63"/>
      <c r="C99" s="63"/>
      <c r="D99" s="63"/>
      <c r="E99" s="63"/>
      <c r="F99" s="63"/>
      <c r="G99" s="6" t="s">
        <v>4</v>
      </c>
      <c r="H99" s="6" t="s">
        <v>46</v>
      </c>
      <c r="I99" s="63"/>
    </row>
    <row r="100" spans="2:13" s="4" customFormat="1" x14ac:dyDescent="0.3">
      <c r="B100" s="5">
        <v>1</v>
      </c>
      <c r="C100" s="5">
        <v>2</v>
      </c>
      <c r="D100" s="5">
        <v>3</v>
      </c>
      <c r="E100" s="5">
        <v>4</v>
      </c>
      <c r="F100" s="5">
        <v>5</v>
      </c>
      <c r="G100" s="5">
        <v>6</v>
      </c>
      <c r="H100" s="5">
        <v>7</v>
      </c>
      <c r="I100" s="5">
        <v>8</v>
      </c>
    </row>
    <row r="101" spans="2:13" s="4" customFormat="1" x14ac:dyDescent="0.3">
      <c r="B101" s="65" t="s">
        <v>56</v>
      </c>
      <c r="C101" s="66"/>
      <c r="D101" s="66"/>
      <c r="E101" s="66"/>
      <c r="F101" s="66"/>
      <c r="G101" s="66"/>
      <c r="H101" s="66"/>
      <c r="I101" s="67"/>
    </row>
    <row r="102" spans="2:13" ht="27" customHeight="1" x14ac:dyDescent="0.3">
      <c r="B102" s="21">
        <v>1</v>
      </c>
      <c r="C102" s="43" t="s">
        <v>68</v>
      </c>
      <c r="D102" s="22">
        <v>512663</v>
      </c>
      <c r="E102" s="23"/>
      <c r="F102" s="24">
        <f>ROUND(D102*E102,2)</f>
        <v>0</v>
      </c>
      <c r="G102" s="24">
        <v>23</v>
      </c>
      <c r="H102" s="24">
        <f>ROUND(F102*0.23,2)</f>
        <v>0</v>
      </c>
      <c r="I102" s="24">
        <f>F102+H102</f>
        <v>0</v>
      </c>
    </row>
    <row r="103" spans="2:13" ht="27" customHeight="1" x14ac:dyDescent="0.3">
      <c r="B103" s="25">
        <v>2</v>
      </c>
      <c r="C103" s="43" t="s">
        <v>67</v>
      </c>
      <c r="D103" s="22">
        <v>231</v>
      </c>
      <c r="E103" s="23"/>
      <c r="F103" s="24">
        <f>ROUND(D103*E103,2)</f>
        <v>0</v>
      </c>
      <c r="G103" s="24">
        <v>23</v>
      </c>
      <c r="H103" s="24">
        <f>ROUND(F103*0.23,2)</f>
        <v>0</v>
      </c>
      <c r="I103" s="24">
        <f>F103+H103</f>
        <v>0</v>
      </c>
    </row>
    <row r="104" spans="2:13" ht="27" customHeight="1" x14ac:dyDescent="0.3">
      <c r="B104" s="46">
        <v>3</v>
      </c>
      <c r="C104" s="47" t="s">
        <v>69</v>
      </c>
      <c r="D104" s="48">
        <v>76899</v>
      </c>
      <c r="E104" s="49"/>
      <c r="F104" s="50">
        <f t="shared" ref="F104:F105" si="18">ROUND(D104*E104,2)</f>
        <v>0</v>
      </c>
      <c r="G104" s="50">
        <v>23</v>
      </c>
      <c r="H104" s="50">
        <f t="shared" ref="H104:H105" si="19">ROUND(F104*0.23,2)</f>
        <v>0</v>
      </c>
      <c r="I104" s="50">
        <f t="shared" ref="I104:I105" si="20">F104+H104</f>
        <v>0</v>
      </c>
    </row>
    <row r="105" spans="2:13" ht="30" customHeight="1" x14ac:dyDescent="0.3">
      <c r="B105" s="46">
        <v>4</v>
      </c>
      <c r="C105" s="51" t="s">
        <v>70</v>
      </c>
      <c r="D105" s="48">
        <v>35</v>
      </c>
      <c r="E105" s="49"/>
      <c r="F105" s="50">
        <f t="shared" si="18"/>
        <v>0</v>
      </c>
      <c r="G105" s="50">
        <v>23</v>
      </c>
      <c r="H105" s="50">
        <f t="shared" si="19"/>
        <v>0</v>
      </c>
      <c r="I105" s="50">
        <f t="shared" si="20"/>
        <v>0</v>
      </c>
    </row>
    <row r="106" spans="2:13" x14ac:dyDescent="0.3">
      <c r="B106" s="25"/>
      <c r="C106" s="26" t="s">
        <v>30</v>
      </c>
      <c r="D106" s="27">
        <f>SUM(D102:D105)</f>
        <v>589828</v>
      </c>
      <c r="E106" s="28" t="s">
        <v>21</v>
      </c>
      <c r="F106" s="29" t="s">
        <v>21</v>
      </c>
      <c r="G106" s="20">
        <v>23</v>
      </c>
      <c r="H106" s="29" t="s">
        <v>21</v>
      </c>
      <c r="I106" s="20">
        <f>SUM(I102:I104)</f>
        <v>0</v>
      </c>
    </row>
    <row r="107" spans="2:13" x14ac:dyDescent="0.3">
      <c r="C107" s="18"/>
      <c r="D107" s="30"/>
      <c r="E107" s="31"/>
      <c r="F107" s="32"/>
      <c r="G107" s="33"/>
      <c r="H107" s="32"/>
      <c r="I107" s="33"/>
    </row>
    <row r="108" spans="2:13" x14ac:dyDescent="0.3">
      <c r="C108" s="18"/>
      <c r="D108" s="30"/>
      <c r="E108" s="31"/>
      <c r="F108" s="32"/>
      <c r="G108" s="40" t="s">
        <v>60</v>
      </c>
      <c r="H108" s="35"/>
      <c r="I108" s="34"/>
    </row>
    <row r="109" spans="2:13" ht="34.200000000000003" customHeight="1" x14ac:dyDescent="0.3">
      <c r="C109" s="18"/>
      <c r="D109" s="30"/>
      <c r="E109" s="31"/>
      <c r="F109" s="32"/>
      <c r="G109" s="55" t="s">
        <v>71</v>
      </c>
      <c r="H109" s="55"/>
      <c r="I109" s="55"/>
      <c r="J109" s="55"/>
      <c r="K109" s="42">
        <f>K95+I102+I103</f>
        <v>286215.82</v>
      </c>
    </row>
    <row r="110" spans="2:13" ht="19.95" customHeight="1" x14ac:dyDescent="0.3">
      <c r="C110" s="18"/>
      <c r="D110" s="30"/>
      <c r="E110" s="31"/>
      <c r="F110" s="32"/>
      <c r="G110" s="58" t="s">
        <v>73</v>
      </c>
      <c r="H110" s="58"/>
      <c r="I110" s="58"/>
      <c r="J110" s="58"/>
      <c r="K110" s="36">
        <f>K109/1.23</f>
        <v>232695.7886178862</v>
      </c>
    </row>
    <row r="111" spans="2:13" ht="19.95" customHeight="1" x14ac:dyDescent="0.3">
      <c r="C111" s="18"/>
      <c r="D111" s="30"/>
      <c r="E111" s="31"/>
      <c r="F111" s="32"/>
      <c r="G111" s="59" t="s">
        <v>59</v>
      </c>
      <c r="H111" s="59"/>
      <c r="I111" s="59"/>
      <c r="J111" s="59"/>
      <c r="K111" s="41"/>
      <c r="M111" s="44"/>
    </row>
    <row r="112" spans="2:13" ht="19.95" customHeight="1" x14ac:dyDescent="0.3">
      <c r="C112" s="18"/>
      <c r="D112" s="30"/>
      <c r="E112" s="31"/>
      <c r="F112" s="32"/>
      <c r="G112" s="55" t="s">
        <v>72</v>
      </c>
      <c r="H112" s="55"/>
      <c r="I112" s="55"/>
      <c r="J112" s="55"/>
      <c r="K112" s="52">
        <f>I104+I105</f>
        <v>0</v>
      </c>
    </row>
    <row r="113" spans="1:19" ht="31.8" customHeight="1" x14ac:dyDescent="0.3">
      <c r="C113" s="18"/>
      <c r="D113" s="30"/>
      <c r="E113" s="31"/>
      <c r="F113" s="32"/>
      <c r="G113" s="58" t="s">
        <v>73</v>
      </c>
      <c r="H113" s="58"/>
      <c r="I113" s="58"/>
      <c r="J113" s="58"/>
      <c r="K113" s="53">
        <f>ROUND(K112/1.23,2)</f>
        <v>0</v>
      </c>
    </row>
    <row r="115" spans="1:19" ht="13.05" customHeight="1" x14ac:dyDescent="0.3">
      <c r="A115" s="57" t="s">
        <v>64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9" ht="73.2" customHeight="1" x14ac:dyDescent="0.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8" spans="1:19" x14ac:dyDescent="0.3">
      <c r="H118" s="34"/>
      <c r="Q118" s="1" t="s">
        <v>35</v>
      </c>
      <c r="R118" s="1" t="s">
        <v>33</v>
      </c>
      <c r="S118" s="34">
        <f>I106+K95</f>
        <v>286215.82</v>
      </c>
    </row>
    <row r="119" spans="1:19" x14ac:dyDescent="0.3">
      <c r="H119" s="34"/>
      <c r="J119" s="34"/>
      <c r="R119" s="1" t="s">
        <v>34</v>
      </c>
      <c r="S119" s="34">
        <f>S118/1.23</f>
        <v>232695.7886178862</v>
      </c>
    </row>
    <row r="120" spans="1:19" x14ac:dyDescent="0.3">
      <c r="H120" s="34"/>
      <c r="J120" s="34"/>
      <c r="R120" s="1" t="s">
        <v>36</v>
      </c>
      <c r="S120" s="34">
        <f>ROUND(S119/4.3117,2)</f>
        <v>53968.46</v>
      </c>
    </row>
    <row r="121" spans="1:19" x14ac:dyDescent="0.3">
      <c r="H121" s="34"/>
      <c r="J121" s="34"/>
      <c r="S121" s="34"/>
    </row>
    <row r="122" spans="1:19" x14ac:dyDescent="0.3">
      <c r="J122" s="34"/>
    </row>
    <row r="123" spans="1:19" x14ac:dyDescent="0.3">
      <c r="J123" s="34"/>
      <c r="K123" s="18"/>
    </row>
  </sheetData>
  <mergeCells count="84">
    <mergeCell ref="B40:K40"/>
    <mergeCell ref="B36:B38"/>
    <mergeCell ref="C36:C38"/>
    <mergeCell ref="D36:D38"/>
    <mergeCell ref="E36:E38"/>
    <mergeCell ref="F36:F38"/>
    <mergeCell ref="A1:K1"/>
    <mergeCell ref="C93:J93"/>
    <mergeCell ref="F86:F88"/>
    <mergeCell ref="G86:G88"/>
    <mergeCell ref="H86:H88"/>
    <mergeCell ref="I86:J87"/>
    <mergeCell ref="K86:K88"/>
    <mergeCell ref="B86:B88"/>
    <mergeCell ref="C86:C88"/>
    <mergeCell ref="D86:D88"/>
    <mergeCell ref="E86:E88"/>
    <mergeCell ref="D21:D23"/>
    <mergeCell ref="E21:E23"/>
    <mergeCell ref="F21:F23"/>
    <mergeCell ref="B49:J49"/>
    <mergeCell ref="G36:G38"/>
    <mergeCell ref="I51:J52"/>
    <mergeCell ref="K51:K53"/>
    <mergeCell ref="B72:K72"/>
    <mergeCell ref="B83:J83"/>
    <mergeCell ref="G68:G70"/>
    <mergeCell ref="H68:H70"/>
    <mergeCell ref="I68:J69"/>
    <mergeCell ref="K68:K70"/>
    <mergeCell ref="B55:K55"/>
    <mergeCell ref="B65:J65"/>
    <mergeCell ref="H95:J95"/>
    <mergeCell ref="B97:B99"/>
    <mergeCell ref="C97:C99"/>
    <mergeCell ref="D97:D99"/>
    <mergeCell ref="E97:E99"/>
    <mergeCell ref="F97:F99"/>
    <mergeCell ref="G97:H98"/>
    <mergeCell ref="I97:I99"/>
    <mergeCell ref="B90:K90"/>
    <mergeCell ref="B68:B70"/>
    <mergeCell ref="C68:C70"/>
    <mergeCell ref="D68:D70"/>
    <mergeCell ref="E68:E70"/>
    <mergeCell ref="F68:F70"/>
    <mergeCell ref="G21:G23"/>
    <mergeCell ref="H21:H23"/>
    <mergeCell ref="I21:J22"/>
    <mergeCell ref="K21:K23"/>
    <mergeCell ref="G51:G53"/>
    <mergeCell ref="H51:H53"/>
    <mergeCell ref="B25:K25"/>
    <mergeCell ref="B34:J34"/>
    <mergeCell ref="C51:C53"/>
    <mergeCell ref="D51:D53"/>
    <mergeCell ref="E51:E53"/>
    <mergeCell ref="F51:F53"/>
    <mergeCell ref="B51:B53"/>
    <mergeCell ref="H36:H38"/>
    <mergeCell ref="I36:J37"/>
    <mergeCell ref="K36:K38"/>
    <mergeCell ref="B9:K9"/>
    <mergeCell ref="B18:J18"/>
    <mergeCell ref="F5:F7"/>
    <mergeCell ref="G5:G7"/>
    <mergeCell ref="H5:H7"/>
    <mergeCell ref="I5:J6"/>
    <mergeCell ref="G112:J112"/>
    <mergeCell ref="A2:K3"/>
    <mergeCell ref="A115:K116"/>
    <mergeCell ref="G109:J109"/>
    <mergeCell ref="G110:J110"/>
    <mergeCell ref="G111:J111"/>
    <mergeCell ref="G113:J113"/>
    <mergeCell ref="B4:C4"/>
    <mergeCell ref="B5:B7"/>
    <mergeCell ref="C5:C7"/>
    <mergeCell ref="D5:D7"/>
    <mergeCell ref="E5:E7"/>
    <mergeCell ref="B21:B23"/>
    <mergeCell ref="C21:C23"/>
    <mergeCell ref="B101:I101"/>
    <mergeCell ref="K5:K7"/>
  </mergeCells>
  <phoneticPr fontId="1" type="noConversion"/>
  <pageMargins left="0.7" right="0.7" top="0.75" bottom="0.75" header="0.3" footer="0.3"/>
  <pageSetup paperSize="9" scale="3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2023-03-01T07:05:16Z</dcterms:modified>
</cp:coreProperties>
</file>