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arosiek\Desktop\przetargi unijne\2022\pgk wolsztyn\oferty\"/>
    </mc:Choice>
  </mc:AlternateContent>
  <xr:revisionPtr revIDLastSave="0" documentId="13_ncr:1_{B43B754D-282E-456A-8F24-FF638CC1C141}" xr6:coauthVersionLast="47" xr6:coauthVersionMax="47" xr10:uidLastSave="{00000000-0000-0000-0000-000000000000}"/>
  <bookViews>
    <workbookView xWindow="-108" yWindow="-108" windowWidth="23256" windowHeight="12576" xr2:uid="{0B352686-0AFB-435A-965A-523DC6E27E17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5" i="1" l="1"/>
  <c r="S15" i="1"/>
  <c r="S13" i="1"/>
  <c r="S8" i="1"/>
  <c r="S23" i="1"/>
  <c r="S21" i="1"/>
  <c r="S19" i="1"/>
  <c r="S17" i="1"/>
  <c r="U8" i="1" l="1"/>
  <c r="V8" i="1" s="1"/>
  <c r="U25" i="1"/>
  <c r="V25" i="1" s="1"/>
  <c r="U15" i="1"/>
  <c r="V15" i="1" s="1"/>
  <c r="U13" i="1"/>
  <c r="V13" i="1" s="1"/>
  <c r="U23" i="1"/>
  <c r="V23" i="1" s="1"/>
  <c r="U21" i="1"/>
  <c r="V21" i="1" s="1"/>
  <c r="U19" i="1"/>
  <c r="V19" i="1" s="1"/>
  <c r="S14" i="1"/>
  <c r="S12" i="1"/>
  <c r="S11" i="1"/>
  <c r="U14" i="1" l="1"/>
  <c r="V14" i="1" s="1"/>
  <c r="U12" i="1"/>
  <c r="V12" i="1" s="1"/>
  <c r="U17" i="1"/>
  <c r="U11" i="1" l="1"/>
  <c r="V11" i="1" s="1"/>
  <c r="V17" i="1"/>
  <c r="V26" i="1" l="1"/>
</calcChain>
</file>

<file path=xl/sharedStrings.xml><?xml version="1.0" encoding="utf-8"?>
<sst xmlns="http://schemas.openxmlformats.org/spreadsheetml/2006/main" count="74" uniqueCount="62">
  <si>
    <t>Lp.</t>
  </si>
  <si>
    <t> Taryfa</t>
  </si>
  <si>
    <t>Stawka opłaty kogeneracyjnej [zł/kWh]</t>
  </si>
  <si>
    <t>1.</t>
  </si>
  <si>
    <t>Całodobowa</t>
  </si>
  <si>
    <t>3.</t>
  </si>
  <si>
    <t>4.</t>
  </si>
  <si>
    <t>C21</t>
  </si>
  <si>
    <t>5.</t>
  </si>
  <si>
    <t>7.</t>
  </si>
  <si>
    <t>8.</t>
  </si>
  <si>
    <t>9.</t>
  </si>
  <si>
    <t>Razem wartość oferty:</t>
  </si>
  <si>
    <t xml:space="preserve">FORMULARZ CENOWY </t>
  </si>
  <si>
    <t>Załącznik nr 3 do SWZ</t>
  </si>
  <si>
    <t>Strefa zużycia energii elektrycznej</t>
  </si>
  <si>
    <t>Liczba punktów poboru energii elektrycznej</t>
  </si>
  <si>
    <t>Ilość miesięcy</t>
  </si>
  <si>
    <t>Cena za energię elektryczną (netto)</t>
  </si>
  <si>
    <t>Cena jednostkowa energii elektrycznej [zł/kWh]</t>
  </si>
  <si>
    <t>Stawka opłaty handlowej [zł/m-c/PPE]</t>
  </si>
  <si>
    <t>Cena za usługi dystrybucyjne (netto)</t>
  </si>
  <si>
    <t>Stawka jakościowa [zł/kWh]</t>
  </si>
  <si>
    <t>Składnik zmienny stawki sieciowej [zł/kWh]</t>
  </si>
  <si>
    <t>Stawka opłaty OZE [zł/kWh]</t>
  </si>
  <si>
    <t>Stawka opłaty przejściowej [zł/kW/m-c]</t>
  </si>
  <si>
    <t>Stawka opłaty abonamentowej [zł/m-c/PPE]</t>
  </si>
  <si>
    <t>Łączna cena oferty netto [zł]</t>
  </si>
  <si>
    <t>Stawka VAT [%]</t>
  </si>
  <si>
    <t>Składnik stały stawki sieciowej [zł/kW/m-c] lub [zł/m-c]</t>
  </si>
  <si>
    <t>Wartość podatku VAT [zł]</t>
  </si>
  <si>
    <t>2.</t>
  </si>
  <si>
    <t>6.</t>
  </si>
  <si>
    <t>Łączna cena oferty brutto [zł]</t>
  </si>
  <si>
    <r>
      <t xml:space="preserve">kolumna  J  </t>
    </r>
    <r>
      <rPr>
        <sz val="10"/>
        <color theme="1"/>
        <rFont val="Calibri"/>
        <family val="2"/>
        <charset val="238"/>
      </rPr>
      <t>-  wartość opłaty handlowej należy podać w formacie 0,00 zł, tj. z dokładnością do dwóch miejsc po przecinku</t>
    </r>
  </si>
  <si>
    <r>
      <t xml:space="preserve">kolumna T </t>
    </r>
    <r>
      <rPr>
        <sz val="10"/>
        <color theme="1"/>
        <rFont val="Calibri"/>
        <family val="2"/>
        <charset val="238"/>
      </rPr>
      <t>– stawka podatku od towarów i usług (VAT) musi być zgodna z obowiązującymi przepisami prawa na dzień składania oferty</t>
    </r>
  </si>
  <si>
    <t>* należy podpisać kwalifikowanym podpisem elektronicznym, podpisem zaufanym lub podpisem osobistym osoby uprawnionej do zaciągania zobowiązań w imieniu Wykonawcy.</t>
  </si>
  <si>
    <t>/podpisano elektronicznie/*</t>
  </si>
  <si>
    <t>Szacunkowa ilość energii elektrycznej w okresie 01.01.2023 r. - 31.12.2023 r. [kWh]</t>
  </si>
  <si>
    <t>10.</t>
  </si>
  <si>
    <r>
      <t xml:space="preserve">kolumna I </t>
    </r>
    <r>
      <rPr>
        <sz val="10"/>
        <color theme="1"/>
        <rFont val="Calibri"/>
        <family val="2"/>
        <charset val="238"/>
      </rPr>
      <t>–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cenę jednostkową netto zł/kWh dla energii elektrycznej należy podać w formacie 0,00000 zł, tj. z dokładnością do pięciu miejsc po przecinku</t>
    </r>
  </si>
  <si>
    <t>C11, poniżej 500 kWh</t>
  </si>
  <si>
    <t>Stawka opłaty mocowej [zł/kWh] lub [zł/m-c] (taryfa Gxx i Cxx do 16 kW')</t>
  </si>
  <si>
    <t>C11, od 500 kWh do 1200 kWh</t>
  </si>
  <si>
    <t>C11, powyżej 2800 kWh</t>
  </si>
  <si>
    <t>B23</t>
  </si>
  <si>
    <t>Szczyt przedpołudniowy</t>
  </si>
  <si>
    <t>Szczyt popołudniowy</t>
  </si>
  <si>
    <t>Pozostałe godziny doby</t>
  </si>
  <si>
    <t>Szacunkowa ilość energii elektrycznej do opłaty mocowej w okresie 01.01.2023 r. - 31.12.2023 r. [kWh] lub ilość PPE do opłaty mocowej (Cxx do 16 kW)</t>
  </si>
  <si>
    <t>Moc umowna [kW/m-c]</t>
  </si>
  <si>
    <t>C11, od 1200 kWh do 2800 kWh</t>
  </si>
  <si>
    <t>C12a, od 500 kWh do 1200 kWh</t>
  </si>
  <si>
    <t>C12a</t>
  </si>
  <si>
    <t>Szczytowa</t>
  </si>
  <si>
    <t>Pozaszczytowa</t>
  </si>
  <si>
    <t>C12a, poniżej 500 kWh</t>
  </si>
  <si>
    <t>C12a, powyżej 1200 kWh do 2800 kWh</t>
  </si>
  <si>
    <t>C12a, powyżej 2800 kWh</t>
  </si>
  <si>
    <t>11.</t>
  </si>
  <si>
    <r>
      <t xml:space="preserve">pozycja </t>
    </r>
    <r>
      <rPr>
        <b/>
        <i/>
        <sz val="10"/>
        <color theme="1"/>
        <rFont val="Calibri"/>
        <family val="2"/>
        <charset val="238"/>
      </rPr>
      <t>Razem wartość oferty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jest to suma pozycji 1 – 11. Wartość stanowiącą sumę pozycji 1 – 11 z kolumny V należy przenieść do Formularza ofertowego</t>
    </r>
  </si>
  <si>
    <t>Numer postępowania: DI4.41/05/2022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</si>
</sst>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5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0"/>
      <color rgb="FF00000A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7"/>
      <color rgb="FF000000"/>
      <name val="Calibri  "/>
      <charset val="238"/>
    </font>
    <font>
      <sz val="7"/>
      <color theme="1"/>
      <name val="Calibri"/>
      <family val="2"/>
      <charset val="238"/>
      <scheme val="minor"/>
    </font>
    <font>
      <sz val="7"/>
      <name val="Calibri  "/>
      <charset val="238"/>
    </font>
    <font>
      <sz val="7"/>
      <name val="Calibri"/>
      <family val="2"/>
      <charset val="238"/>
      <scheme val="minor"/>
    </font>
    <font>
      <sz val="7"/>
      <color rgb="FF000000"/>
      <name val="Calibri  "/>
      <charset val="238"/>
    </font>
    <font>
      <sz val="7"/>
      <color rgb="FFFF0000"/>
      <name val="Calibri  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2" fillId="0" borderId="0" xfId="0" applyFont="1"/>
    <xf numFmtId="0" fontId="11" fillId="0" borderId="5" xfId="0" applyFont="1" applyBorder="1" applyAlignment="1">
      <alignment horizontal="center" vertical="center" wrapText="1"/>
    </xf>
    <xf numFmtId="0" fontId="14" fillId="0" borderId="0" xfId="0" applyFont="1"/>
    <xf numFmtId="165" fontId="13" fillId="0" borderId="5" xfId="1" applyNumberFormat="1" applyFont="1" applyBorder="1" applyAlignment="1">
      <alignment horizontal="center" vertical="center" wrapText="1"/>
    </xf>
    <xf numFmtId="165" fontId="13" fillId="0" borderId="6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9" fontId="13" fillId="0" borderId="5" xfId="2" applyFont="1" applyBorder="1" applyAlignment="1">
      <alignment horizontal="center" vertical="center" wrapText="1"/>
    </xf>
    <xf numFmtId="44" fontId="13" fillId="0" borderId="5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165" fontId="13" fillId="0" borderId="5" xfId="1" applyNumberFormat="1" applyFont="1" applyBorder="1" applyAlignment="1">
      <alignment horizontal="center" vertical="center" wrapText="1"/>
    </xf>
    <xf numFmtId="44" fontId="13" fillId="0" borderId="5" xfId="1" applyFont="1" applyBorder="1" applyAlignment="1">
      <alignment horizontal="center" vertical="center" wrapText="1"/>
    </xf>
    <xf numFmtId="9" fontId="13" fillId="0" borderId="5" xfId="2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5" fontId="15" fillId="0" borderId="13" xfId="1" applyNumberFormat="1" applyFont="1" applyBorder="1" applyAlignment="1">
      <alignment horizontal="center" vertical="center" wrapText="1"/>
    </xf>
    <xf numFmtId="165" fontId="15" fillId="0" borderId="15" xfId="1" applyNumberFormat="1" applyFont="1" applyBorder="1" applyAlignment="1">
      <alignment horizontal="center" vertical="center" wrapText="1"/>
    </xf>
    <xf numFmtId="165" fontId="15" fillId="0" borderId="14" xfId="1" applyNumberFormat="1" applyFont="1" applyBorder="1" applyAlignment="1">
      <alignment horizontal="center" vertical="center" wrapText="1"/>
    </xf>
    <xf numFmtId="9" fontId="15" fillId="0" borderId="13" xfId="2" applyFont="1" applyBorder="1" applyAlignment="1">
      <alignment horizontal="center" vertical="center" wrapText="1"/>
    </xf>
    <xf numFmtId="9" fontId="15" fillId="0" borderId="15" xfId="2" applyFont="1" applyBorder="1" applyAlignment="1">
      <alignment horizontal="center" vertical="center" wrapText="1"/>
    </xf>
    <xf numFmtId="9" fontId="15" fillId="0" borderId="14" xfId="2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165" fontId="15" fillId="0" borderId="1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4" fontId="13" fillId="0" borderId="13" xfId="1" applyFont="1" applyBorder="1" applyAlignment="1">
      <alignment horizontal="center" vertical="center" wrapText="1"/>
    </xf>
    <xf numFmtId="44" fontId="13" fillId="0" borderId="14" xfId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165" fontId="15" fillId="0" borderId="20" xfId="0" applyNumberFormat="1" applyFont="1" applyBorder="1" applyAlignment="1">
      <alignment horizontal="center" vertical="center" wrapText="1"/>
    </xf>
    <xf numFmtId="165" fontId="15" fillId="0" borderId="21" xfId="0" applyNumberFormat="1" applyFont="1" applyBorder="1" applyAlignment="1">
      <alignment horizontal="center" vertical="center" wrapText="1"/>
    </xf>
    <xf numFmtId="44" fontId="15" fillId="0" borderId="13" xfId="0" applyNumberFormat="1" applyFont="1" applyBorder="1" applyAlignment="1">
      <alignment horizontal="center" vertical="center" wrapText="1"/>
    </xf>
    <xf numFmtId="44" fontId="15" fillId="0" borderId="15" xfId="0" applyNumberFormat="1" applyFont="1" applyBorder="1" applyAlignment="1">
      <alignment horizontal="center" vertical="center" wrapText="1"/>
    </xf>
    <xf numFmtId="44" fontId="15" fillId="0" borderId="14" xfId="0" applyNumberFormat="1" applyFont="1" applyBorder="1" applyAlignment="1">
      <alignment horizontal="center" vertical="center" wrapText="1"/>
    </xf>
    <xf numFmtId="165" fontId="16" fillId="0" borderId="5" xfId="1" applyNumberFormat="1" applyFont="1" applyBorder="1" applyAlignment="1">
      <alignment horizontal="center" vertical="center" wrapText="1"/>
    </xf>
    <xf numFmtId="165" fontId="16" fillId="0" borderId="5" xfId="1" applyNumberFormat="1" applyFont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165" fontId="16" fillId="0" borderId="9" xfId="1" applyNumberFormat="1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E946-33B4-4827-AACA-5EF55787C1CC}">
  <dimension ref="A1:V41"/>
  <sheetViews>
    <sheetView tabSelected="1" topLeftCell="N1" zoomScale="85" zoomScaleNormal="85" workbookViewId="0">
      <selection activeCell="V26" sqref="V26"/>
    </sheetView>
  </sheetViews>
  <sheetFormatPr defaultRowHeight="14.4"/>
  <cols>
    <col min="2" max="2" width="41.33203125" bestFit="1" customWidth="1"/>
    <col min="3" max="3" width="23.5546875" bestFit="1" customWidth="1"/>
    <col min="4" max="4" width="9.33203125" bestFit="1" customWidth="1"/>
    <col min="5" max="5" width="25.109375" customWidth="1"/>
    <col min="6" max="6" width="34.33203125" customWidth="1"/>
    <col min="7" max="7" width="17.44140625" customWidth="1"/>
    <col min="8" max="8" width="9.33203125" bestFit="1" customWidth="1"/>
    <col min="9" max="9" width="19" customWidth="1"/>
    <col min="10" max="10" width="10.33203125" customWidth="1"/>
    <col min="11" max="11" width="9.33203125" bestFit="1" customWidth="1"/>
    <col min="12" max="12" width="11.109375" bestFit="1" customWidth="1"/>
    <col min="13" max="13" width="8" bestFit="1" customWidth="1"/>
    <col min="14" max="14" width="12.109375" customWidth="1"/>
    <col min="15" max="15" width="16" customWidth="1"/>
    <col min="16" max="16" width="12.88671875" customWidth="1"/>
    <col min="17" max="17" width="12" customWidth="1"/>
    <col min="18" max="18" width="12.109375" customWidth="1"/>
    <col min="19" max="19" width="12.33203125" bestFit="1" customWidth="1"/>
    <col min="21" max="21" width="9.33203125" bestFit="1" customWidth="1"/>
    <col min="22" max="22" width="12.33203125" bestFit="1" customWidth="1"/>
  </cols>
  <sheetData>
    <row r="1" spans="1:22" ht="15.6">
      <c r="T1" s="3" t="s">
        <v>14</v>
      </c>
      <c r="U1" s="3"/>
    </row>
    <row r="2" spans="1:22" ht="15.6">
      <c r="A2" s="1" t="s">
        <v>61</v>
      </c>
    </row>
    <row r="4" spans="1:22" ht="18">
      <c r="J4" s="2" t="s">
        <v>13</v>
      </c>
    </row>
    <row r="5" spans="1:22" ht="15" thickBot="1"/>
    <row r="6" spans="1:22" s="7" customFormat="1" ht="45" customHeight="1">
      <c r="A6" s="54" t="s">
        <v>0</v>
      </c>
      <c r="B6" s="41" t="s">
        <v>1</v>
      </c>
      <c r="C6" s="41" t="s">
        <v>15</v>
      </c>
      <c r="D6" s="41" t="s">
        <v>16</v>
      </c>
      <c r="E6" s="41" t="s">
        <v>38</v>
      </c>
      <c r="F6" s="41" t="s">
        <v>49</v>
      </c>
      <c r="G6" s="41" t="s">
        <v>50</v>
      </c>
      <c r="H6" s="41" t="s">
        <v>17</v>
      </c>
      <c r="I6" s="38" t="s">
        <v>18</v>
      </c>
      <c r="J6" s="39"/>
      <c r="K6" s="38" t="s">
        <v>21</v>
      </c>
      <c r="L6" s="40"/>
      <c r="M6" s="40"/>
      <c r="N6" s="40"/>
      <c r="O6" s="40"/>
      <c r="P6" s="40"/>
      <c r="Q6" s="40"/>
      <c r="R6" s="39"/>
      <c r="S6" s="41" t="s">
        <v>27</v>
      </c>
      <c r="T6" s="41" t="s">
        <v>28</v>
      </c>
      <c r="U6" s="41" t="s">
        <v>30</v>
      </c>
      <c r="V6" s="52" t="s">
        <v>33</v>
      </c>
    </row>
    <row r="7" spans="1:22" s="7" customFormat="1" ht="45" customHeight="1">
      <c r="A7" s="55"/>
      <c r="B7" s="42"/>
      <c r="C7" s="42"/>
      <c r="D7" s="42"/>
      <c r="E7" s="42"/>
      <c r="F7" s="42"/>
      <c r="G7" s="42"/>
      <c r="H7" s="42"/>
      <c r="I7" s="8" t="s">
        <v>19</v>
      </c>
      <c r="J7" s="8" t="s">
        <v>20</v>
      </c>
      <c r="K7" s="8" t="s">
        <v>22</v>
      </c>
      <c r="L7" s="8" t="s">
        <v>23</v>
      </c>
      <c r="M7" s="8" t="s">
        <v>24</v>
      </c>
      <c r="N7" s="8" t="s">
        <v>2</v>
      </c>
      <c r="O7" s="8" t="s">
        <v>42</v>
      </c>
      <c r="P7" s="8" t="s">
        <v>25</v>
      </c>
      <c r="Q7" s="8" t="s">
        <v>29</v>
      </c>
      <c r="R7" s="8" t="s">
        <v>26</v>
      </c>
      <c r="S7" s="42"/>
      <c r="T7" s="42"/>
      <c r="U7" s="42"/>
      <c r="V7" s="53"/>
    </row>
    <row r="8" spans="1:22" s="7" customFormat="1" ht="15" customHeight="1">
      <c r="A8" s="24" t="s">
        <v>3</v>
      </c>
      <c r="B8" s="21" t="s">
        <v>45</v>
      </c>
      <c r="C8" s="16" t="s">
        <v>46</v>
      </c>
      <c r="D8" s="18">
        <v>3</v>
      </c>
      <c r="E8" s="16">
        <v>494451</v>
      </c>
      <c r="F8" s="21">
        <v>1785592</v>
      </c>
      <c r="G8" s="21">
        <v>620</v>
      </c>
      <c r="H8" s="21">
        <v>12</v>
      </c>
      <c r="I8" s="16">
        <v>1.3814</v>
      </c>
      <c r="J8" s="61">
        <v>0</v>
      </c>
      <c r="K8" s="16">
        <v>9.4900000000000002E-3</v>
      </c>
      <c r="L8" s="16">
        <v>4.666E-2</v>
      </c>
      <c r="M8" s="16">
        <v>8.9999999999999998E-4</v>
      </c>
      <c r="N8" s="16">
        <v>4.0600000000000002E-3</v>
      </c>
      <c r="O8" s="21">
        <v>0.1026</v>
      </c>
      <c r="P8" s="21">
        <v>0.19</v>
      </c>
      <c r="Q8" s="21">
        <v>14.72711</v>
      </c>
      <c r="R8" s="21">
        <v>14.59</v>
      </c>
      <c r="S8" s="43">
        <f>E8*I8+E9*I9+E10*I10+D8*H8*J8+E8*(K8+L8+M8+N8)+E9*(K9+L9+M9+N9)+E10*(K10+L10+M10+N10)+F8*O8+G8*(P8+Q8)*H8+D8*H8*R8</f>
        <v>4415884.8945699995</v>
      </c>
      <c r="T8" s="46">
        <v>0.05</v>
      </c>
      <c r="U8" s="49">
        <f>S8*T8</f>
        <v>220794.24472849999</v>
      </c>
      <c r="V8" s="58">
        <f>S8+U8</f>
        <v>4636679.1392984996</v>
      </c>
    </row>
    <row r="9" spans="1:22" s="7" customFormat="1" ht="15" customHeight="1">
      <c r="A9" s="25"/>
      <c r="B9" s="22"/>
      <c r="C9" s="16" t="s">
        <v>47</v>
      </c>
      <c r="D9" s="19"/>
      <c r="E9" s="16">
        <v>392570</v>
      </c>
      <c r="F9" s="22"/>
      <c r="G9" s="22"/>
      <c r="H9" s="22"/>
      <c r="I9" s="16">
        <v>1.3814</v>
      </c>
      <c r="J9" s="62"/>
      <c r="K9" s="16">
        <v>9.4900000000000002E-3</v>
      </c>
      <c r="L9" s="16">
        <v>4.666E-2</v>
      </c>
      <c r="M9" s="16">
        <v>8.9999999999999998E-4</v>
      </c>
      <c r="N9" s="16">
        <v>4.0600000000000002E-3</v>
      </c>
      <c r="O9" s="22"/>
      <c r="P9" s="22"/>
      <c r="Q9" s="22"/>
      <c r="R9" s="22"/>
      <c r="S9" s="44"/>
      <c r="T9" s="47"/>
      <c r="U9" s="50"/>
      <c r="V9" s="59"/>
    </row>
    <row r="10" spans="1:22" s="7" customFormat="1" ht="15" customHeight="1">
      <c r="A10" s="26"/>
      <c r="B10" s="23"/>
      <c r="C10" s="16" t="s">
        <v>48</v>
      </c>
      <c r="D10" s="20"/>
      <c r="E10" s="16">
        <v>1969926</v>
      </c>
      <c r="F10" s="23"/>
      <c r="G10" s="23"/>
      <c r="H10" s="23"/>
      <c r="I10" s="16">
        <v>1.3814</v>
      </c>
      <c r="J10" s="63"/>
      <c r="K10" s="16">
        <v>9.4900000000000002E-3</v>
      </c>
      <c r="L10" s="16">
        <v>4.666E-2</v>
      </c>
      <c r="M10" s="16">
        <v>8.9999999999999998E-4</v>
      </c>
      <c r="N10" s="16">
        <v>4.0600000000000002E-3</v>
      </c>
      <c r="O10" s="23"/>
      <c r="P10" s="23"/>
      <c r="Q10" s="23"/>
      <c r="R10" s="23"/>
      <c r="S10" s="45"/>
      <c r="T10" s="48"/>
      <c r="U10" s="51"/>
      <c r="V10" s="60"/>
    </row>
    <row r="11" spans="1:22" s="9" customFormat="1" ht="15" customHeight="1">
      <c r="A11" s="15" t="s">
        <v>31</v>
      </c>
      <c r="B11" s="12" t="s">
        <v>41</v>
      </c>
      <c r="C11" s="12" t="s">
        <v>4</v>
      </c>
      <c r="D11" s="12">
        <v>8</v>
      </c>
      <c r="E11" s="12">
        <v>2256</v>
      </c>
      <c r="F11" s="12">
        <v>8</v>
      </c>
      <c r="G11" s="12">
        <v>55</v>
      </c>
      <c r="H11" s="12">
        <v>12</v>
      </c>
      <c r="I11" s="16">
        <v>1.3814</v>
      </c>
      <c r="J11" s="14">
        <v>0</v>
      </c>
      <c r="K11" s="16">
        <v>9.4999999999999998E-3</v>
      </c>
      <c r="L11" s="16">
        <v>0.15540000000000001</v>
      </c>
      <c r="M11" s="16">
        <v>8.9999999999999998E-4</v>
      </c>
      <c r="N11" s="16">
        <v>4.0600000000000002E-3</v>
      </c>
      <c r="O11" s="16">
        <v>2.37</v>
      </c>
      <c r="P11" s="16">
        <v>0.08</v>
      </c>
      <c r="Q11" s="16">
        <v>4.3600000000000003</v>
      </c>
      <c r="R11" s="16">
        <v>3.84</v>
      </c>
      <c r="S11" s="10">
        <f>E11*I11+D11*H11*J11+E11*(K11+L11+M11+N11)+F11*O11*H11+G11*(P11+Q11)*H11+D11*H11*R11</f>
        <v>7026.2025600000006</v>
      </c>
      <c r="T11" s="13">
        <v>0.05</v>
      </c>
      <c r="U11" s="10">
        <f>S11*T11</f>
        <v>351.31012800000008</v>
      </c>
      <c r="V11" s="11">
        <f>S11+U11</f>
        <v>7377.5126880000007</v>
      </c>
    </row>
    <row r="12" spans="1:22" s="9" customFormat="1" ht="15" customHeight="1">
      <c r="A12" s="15" t="s">
        <v>5</v>
      </c>
      <c r="B12" s="12" t="s">
        <v>43</v>
      </c>
      <c r="C12" s="12" t="s">
        <v>4</v>
      </c>
      <c r="D12" s="12">
        <v>12</v>
      </c>
      <c r="E12" s="12">
        <v>10139</v>
      </c>
      <c r="F12" s="12">
        <v>12</v>
      </c>
      <c r="G12" s="12">
        <v>96</v>
      </c>
      <c r="H12" s="12">
        <v>12</v>
      </c>
      <c r="I12" s="16">
        <v>1.3814</v>
      </c>
      <c r="J12" s="14">
        <v>0</v>
      </c>
      <c r="K12" s="16">
        <v>9.4999999999999998E-3</v>
      </c>
      <c r="L12" s="16">
        <v>0.15540000000000001</v>
      </c>
      <c r="M12" s="16">
        <v>8.9999999999999998E-4</v>
      </c>
      <c r="N12" s="16">
        <v>4.0600000000000002E-3</v>
      </c>
      <c r="O12" s="16">
        <v>5.68</v>
      </c>
      <c r="P12" s="16">
        <v>0.08</v>
      </c>
      <c r="Q12" s="16">
        <v>4.3600000000000003</v>
      </c>
      <c r="R12" s="16">
        <v>3.84</v>
      </c>
      <c r="S12" s="10">
        <f>E12*I12+D12*H12*J12+E12*(K12+L12+M12+N12)+F12*O12*H12+G12*(P12+Q12)*H12+D12*H12*R12</f>
        <v>22213.985140000001</v>
      </c>
      <c r="T12" s="13">
        <v>0.05</v>
      </c>
      <c r="U12" s="64">
        <f>S12*T12</f>
        <v>1110.699257</v>
      </c>
      <c r="V12" s="66">
        <f>S12+U12</f>
        <v>23324.684397000001</v>
      </c>
    </row>
    <row r="13" spans="1:22" s="9" customFormat="1" ht="15" customHeight="1">
      <c r="A13" s="15" t="s">
        <v>6</v>
      </c>
      <c r="B13" s="12" t="s">
        <v>51</v>
      </c>
      <c r="C13" s="12" t="s">
        <v>4</v>
      </c>
      <c r="D13" s="12">
        <v>4</v>
      </c>
      <c r="E13" s="12">
        <v>6838</v>
      </c>
      <c r="F13" s="12">
        <v>4</v>
      </c>
      <c r="G13" s="12">
        <v>22</v>
      </c>
      <c r="H13" s="12">
        <v>12</v>
      </c>
      <c r="I13" s="16">
        <v>1.3814</v>
      </c>
      <c r="J13" s="14">
        <v>0</v>
      </c>
      <c r="K13" s="16">
        <v>9.4999999999999998E-3</v>
      </c>
      <c r="L13" s="16">
        <v>0.15540000000000001</v>
      </c>
      <c r="M13" s="16">
        <v>8.9999999999999998E-4</v>
      </c>
      <c r="N13" s="16">
        <v>4.0600000000000002E-3</v>
      </c>
      <c r="O13" s="16">
        <v>9.4600000000000009</v>
      </c>
      <c r="P13" s="16">
        <v>0.08</v>
      </c>
      <c r="Q13" s="16">
        <v>4.3600000000000003</v>
      </c>
      <c r="R13" s="16">
        <v>3.84</v>
      </c>
      <c r="S13" s="10">
        <f>E13*I13+D13*H13*J13+E13*(K13+L13+M13+N13)+F13*O13*H13+G13*(P13+Q13)*H13+D13*H13*R13</f>
        <v>12418.075879999999</v>
      </c>
      <c r="T13" s="13">
        <v>0.05</v>
      </c>
      <c r="U13" s="64">
        <f>S13*T13</f>
        <v>620.90379399999995</v>
      </c>
      <c r="V13" s="66">
        <f>S13+U13</f>
        <v>13038.979673999998</v>
      </c>
    </row>
    <row r="14" spans="1:22" s="9" customFormat="1" ht="15" customHeight="1">
      <c r="A14" s="15" t="s">
        <v>8</v>
      </c>
      <c r="B14" s="12" t="s">
        <v>44</v>
      </c>
      <c r="C14" s="12" t="s">
        <v>4</v>
      </c>
      <c r="D14" s="12">
        <v>2</v>
      </c>
      <c r="E14" s="12">
        <v>30919</v>
      </c>
      <c r="F14" s="12">
        <v>2</v>
      </c>
      <c r="G14" s="12">
        <v>15</v>
      </c>
      <c r="H14" s="12">
        <v>12</v>
      </c>
      <c r="I14" s="16">
        <v>1.3814</v>
      </c>
      <c r="J14" s="14">
        <v>0</v>
      </c>
      <c r="K14" s="16">
        <v>9.4999999999999998E-3</v>
      </c>
      <c r="L14" s="16">
        <v>0.15540000000000001</v>
      </c>
      <c r="M14" s="16">
        <v>8.9999999999999998E-4</v>
      </c>
      <c r="N14" s="16">
        <v>4.0600000000000002E-3</v>
      </c>
      <c r="O14" s="16">
        <v>13.25</v>
      </c>
      <c r="P14" s="16">
        <v>0.08</v>
      </c>
      <c r="Q14" s="16">
        <v>4.3600000000000003</v>
      </c>
      <c r="R14" s="16">
        <v>3.84</v>
      </c>
      <c r="S14" s="10">
        <f>E14*I14+D14*H14*J14+E14*(K14+L14+M14+N14)+F14*O14*H14+G14*(P14+Q14)*H14+D14*H14*R14</f>
        <v>49172.767940000005</v>
      </c>
      <c r="T14" s="13">
        <v>0.05</v>
      </c>
      <c r="U14" s="10">
        <f>S14*T14</f>
        <v>2458.6383970000006</v>
      </c>
      <c r="V14" s="11">
        <f>S14+U14</f>
        <v>51631.406337000008</v>
      </c>
    </row>
    <row r="15" spans="1:22" s="9" customFormat="1" ht="15" customHeight="1">
      <c r="A15" s="27" t="s">
        <v>32</v>
      </c>
      <c r="B15" s="29" t="s">
        <v>53</v>
      </c>
      <c r="C15" s="12" t="s">
        <v>54</v>
      </c>
      <c r="D15" s="29">
        <v>12</v>
      </c>
      <c r="E15" s="12">
        <v>27971</v>
      </c>
      <c r="F15" s="29">
        <v>62298</v>
      </c>
      <c r="G15" s="29">
        <v>254</v>
      </c>
      <c r="H15" s="29">
        <v>12</v>
      </c>
      <c r="I15" s="16">
        <v>1.3814</v>
      </c>
      <c r="J15" s="56">
        <v>0</v>
      </c>
      <c r="K15" s="16">
        <v>9.4999999999999998E-3</v>
      </c>
      <c r="L15" s="16">
        <v>0.13270000000000001</v>
      </c>
      <c r="M15" s="16">
        <v>8.9999999999999998E-4</v>
      </c>
      <c r="N15" s="16">
        <v>4.0600000000000002E-3</v>
      </c>
      <c r="O15" s="21">
        <v>0.1026</v>
      </c>
      <c r="P15" s="21">
        <v>0.08</v>
      </c>
      <c r="Q15" s="21">
        <v>4.3600000000000003</v>
      </c>
      <c r="R15" s="21">
        <v>3.84</v>
      </c>
      <c r="S15" s="33">
        <f>E15*I15+E16*I16+D15*H15*J15+E15*(K15+L15+M15+N15)+E16*(K16+L16+M16+N16)+F15*O15+G15*(P15+Q15)*H15+D15*H15*R15</f>
        <v>172840.12992000001</v>
      </c>
      <c r="T15" s="35">
        <v>0.05</v>
      </c>
      <c r="U15" s="65">
        <f>S15*T15</f>
        <v>8642.006496</v>
      </c>
      <c r="V15" s="67">
        <f>S15+U15</f>
        <v>181482.13641599999</v>
      </c>
    </row>
    <row r="16" spans="1:22" s="9" customFormat="1" ht="15" customHeight="1">
      <c r="A16" s="28"/>
      <c r="B16" s="30"/>
      <c r="C16" s="12" t="s">
        <v>55</v>
      </c>
      <c r="D16" s="30"/>
      <c r="E16" s="12">
        <v>71706</v>
      </c>
      <c r="F16" s="30"/>
      <c r="G16" s="30"/>
      <c r="H16" s="30"/>
      <c r="I16" s="16">
        <v>1.3814</v>
      </c>
      <c r="J16" s="57"/>
      <c r="K16" s="16">
        <v>9.4999999999999998E-3</v>
      </c>
      <c r="L16" s="16">
        <v>0.13270000000000001</v>
      </c>
      <c r="M16" s="16">
        <v>8.9999999999999998E-4</v>
      </c>
      <c r="N16" s="16">
        <v>4.0600000000000002E-3</v>
      </c>
      <c r="O16" s="23"/>
      <c r="P16" s="23"/>
      <c r="Q16" s="23"/>
      <c r="R16" s="23"/>
      <c r="S16" s="33"/>
      <c r="T16" s="35"/>
      <c r="U16" s="65"/>
      <c r="V16" s="67"/>
    </row>
    <row r="17" spans="1:22" s="9" customFormat="1" ht="15" customHeight="1">
      <c r="A17" s="31" t="s">
        <v>9</v>
      </c>
      <c r="B17" s="17" t="s">
        <v>56</v>
      </c>
      <c r="C17" s="12" t="s">
        <v>54</v>
      </c>
      <c r="D17" s="17">
        <v>9</v>
      </c>
      <c r="E17" s="12">
        <v>1072</v>
      </c>
      <c r="F17" s="29">
        <v>9</v>
      </c>
      <c r="G17" s="17">
        <v>79</v>
      </c>
      <c r="H17" s="17">
        <v>12</v>
      </c>
      <c r="I17" s="16">
        <v>1.3814</v>
      </c>
      <c r="J17" s="34">
        <v>0</v>
      </c>
      <c r="K17" s="16">
        <v>9.4999999999999998E-3</v>
      </c>
      <c r="L17" s="16">
        <v>0.13270000000000001</v>
      </c>
      <c r="M17" s="16">
        <v>8.9999999999999998E-4</v>
      </c>
      <c r="N17" s="16">
        <v>4.0600000000000002E-3</v>
      </c>
      <c r="O17" s="29">
        <v>2.37</v>
      </c>
      <c r="P17" s="32">
        <v>0.08</v>
      </c>
      <c r="Q17" s="32">
        <v>4.3600000000000003</v>
      </c>
      <c r="R17" s="32">
        <v>3.84</v>
      </c>
      <c r="S17" s="33">
        <f>E17*I17+E18*I18+D17*H17*J17+E17*(K17+L17+M17+N17)+E18*(K18+L18+M18+N18)+F17*O17*H17+G17*(P17+Q17)*H17+D17*H17*R17</f>
        <v>9460.8943200000012</v>
      </c>
      <c r="T17" s="35">
        <v>0.05</v>
      </c>
      <c r="U17" s="33">
        <f>S17*T17</f>
        <v>473.04471600000011</v>
      </c>
      <c r="V17" s="67">
        <f>S17+U17</f>
        <v>9933.9390360000016</v>
      </c>
    </row>
    <row r="18" spans="1:22" s="9" customFormat="1" ht="15" customHeight="1">
      <c r="A18" s="31"/>
      <c r="B18" s="17"/>
      <c r="C18" s="12" t="s">
        <v>55</v>
      </c>
      <c r="D18" s="17"/>
      <c r="E18" s="12">
        <v>1925</v>
      </c>
      <c r="F18" s="30"/>
      <c r="G18" s="17"/>
      <c r="H18" s="17"/>
      <c r="I18" s="16">
        <v>1.3814</v>
      </c>
      <c r="J18" s="34"/>
      <c r="K18" s="16">
        <v>9.4999999999999998E-3</v>
      </c>
      <c r="L18" s="16">
        <v>0.13270000000000001</v>
      </c>
      <c r="M18" s="16">
        <v>8.9999999999999998E-4</v>
      </c>
      <c r="N18" s="16">
        <v>4.0600000000000002E-3</v>
      </c>
      <c r="O18" s="30"/>
      <c r="P18" s="32"/>
      <c r="Q18" s="32"/>
      <c r="R18" s="32"/>
      <c r="S18" s="33"/>
      <c r="T18" s="35"/>
      <c r="U18" s="33"/>
      <c r="V18" s="67"/>
    </row>
    <row r="19" spans="1:22" s="9" customFormat="1" ht="15" customHeight="1">
      <c r="A19" s="31" t="s">
        <v>10</v>
      </c>
      <c r="B19" s="17" t="s">
        <v>52</v>
      </c>
      <c r="C19" s="12" t="s">
        <v>54</v>
      </c>
      <c r="D19" s="17">
        <v>7</v>
      </c>
      <c r="E19" s="12">
        <v>2334</v>
      </c>
      <c r="F19" s="29">
        <v>7</v>
      </c>
      <c r="G19" s="17">
        <v>66</v>
      </c>
      <c r="H19" s="17">
        <v>12</v>
      </c>
      <c r="I19" s="16">
        <v>1.3814</v>
      </c>
      <c r="J19" s="34">
        <v>0</v>
      </c>
      <c r="K19" s="16">
        <v>9.4999999999999998E-3</v>
      </c>
      <c r="L19" s="16">
        <v>0.13270000000000001</v>
      </c>
      <c r="M19" s="16">
        <v>8.9999999999999998E-4</v>
      </c>
      <c r="N19" s="16">
        <v>4.0600000000000002E-3</v>
      </c>
      <c r="O19" s="29">
        <v>5.68</v>
      </c>
      <c r="P19" s="32">
        <v>0.08</v>
      </c>
      <c r="Q19" s="32">
        <v>4.3600000000000003</v>
      </c>
      <c r="R19" s="32">
        <v>3.84</v>
      </c>
      <c r="S19" s="33">
        <f>E19*I19+E20*I20+D19*H19*J19+E19*(K19+L19+M19+N19)+E20*(K20+L20+M20+N20)+F19*O19*H19+G19*(P19+Q19)*H19+D19*H19*R19</f>
        <v>13400.39208</v>
      </c>
      <c r="T19" s="35">
        <v>0.05</v>
      </c>
      <c r="U19" s="65">
        <f>S19*T19</f>
        <v>670.01960400000007</v>
      </c>
      <c r="V19" s="67">
        <f>S19+U19</f>
        <v>14070.411683999999</v>
      </c>
    </row>
    <row r="20" spans="1:22" s="9" customFormat="1" ht="15" customHeight="1">
      <c r="A20" s="31"/>
      <c r="B20" s="17"/>
      <c r="C20" s="12" t="s">
        <v>55</v>
      </c>
      <c r="D20" s="17"/>
      <c r="E20" s="12">
        <v>3609</v>
      </c>
      <c r="F20" s="30"/>
      <c r="G20" s="17"/>
      <c r="H20" s="17"/>
      <c r="I20" s="16">
        <v>1.3814</v>
      </c>
      <c r="J20" s="34"/>
      <c r="K20" s="16">
        <v>9.4999999999999998E-3</v>
      </c>
      <c r="L20" s="16">
        <v>0.13270000000000001</v>
      </c>
      <c r="M20" s="16">
        <v>8.9999999999999998E-4</v>
      </c>
      <c r="N20" s="16">
        <v>4.0600000000000002E-3</v>
      </c>
      <c r="O20" s="30"/>
      <c r="P20" s="32"/>
      <c r="Q20" s="32"/>
      <c r="R20" s="32"/>
      <c r="S20" s="33"/>
      <c r="T20" s="35"/>
      <c r="U20" s="65"/>
      <c r="V20" s="67"/>
    </row>
    <row r="21" spans="1:22" s="9" customFormat="1" ht="15" customHeight="1">
      <c r="A21" s="31" t="s">
        <v>11</v>
      </c>
      <c r="B21" s="17" t="s">
        <v>57</v>
      </c>
      <c r="C21" s="12" t="s">
        <v>54</v>
      </c>
      <c r="D21" s="17">
        <v>13</v>
      </c>
      <c r="E21" s="12">
        <v>6777</v>
      </c>
      <c r="F21" s="29">
        <v>13</v>
      </c>
      <c r="G21" s="17">
        <v>114</v>
      </c>
      <c r="H21" s="17">
        <v>12</v>
      </c>
      <c r="I21" s="16">
        <v>1.3814</v>
      </c>
      <c r="J21" s="34">
        <v>0</v>
      </c>
      <c r="K21" s="16">
        <v>9.4999999999999998E-3</v>
      </c>
      <c r="L21" s="16">
        <v>0.13270000000000001</v>
      </c>
      <c r="M21" s="16">
        <v>8.9999999999999998E-4</v>
      </c>
      <c r="N21" s="16">
        <v>4.0600000000000002E-3</v>
      </c>
      <c r="O21" s="29">
        <v>9.4600000000000009</v>
      </c>
      <c r="P21" s="32">
        <v>0.08</v>
      </c>
      <c r="Q21" s="32">
        <v>4.3600000000000003</v>
      </c>
      <c r="R21" s="32">
        <v>3.84</v>
      </c>
      <c r="S21" s="33">
        <f>E21*I21+E22*I22+D21*H21*J21+E21*(K21+L21+M21+N21)+E22*(K22+L22+M22+N22)+F21*O21*H21+G21*(P21+Q21)*H21+D21*H21*R21</f>
        <v>45035.929919999995</v>
      </c>
      <c r="T21" s="35">
        <v>0.05</v>
      </c>
      <c r="U21" s="65">
        <f>S21*T21</f>
        <v>2251.7964959999999</v>
      </c>
      <c r="V21" s="67">
        <f>S21+U21</f>
        <v>47287.726415999998</v>
      </c>
    </row>
    <row r="22" spans="1:22" s="9" customFormat="1" ht="15" customHeight="1">
      <c r="A22" s="31"/>
      <c r="B22" s="17"/>
      <c r="C22" s="12" t="s">
        <v>55</v>
      </c>
      <c r="D22" s="17"/>
      <c r="E22" s="12">
        <v>17355</v>
      </c>
      <c r="F22" s="30"/>
      <c r="G22" s="17"/>
      <c r="H22" s="17"/>
      <c r="I22" s="16">
        <v>1.3814</v>
      </c>
      <c r="J22" s="34"/>
      <c r="K22" s="16">
        <v>9.4999999999999998E-3</v>
      </c>
      <c r="L22" s="16">
        <v>0.13270000000000001</v>
      </c>
      <c r="M22" s="16">
        <v>8.9999999999999998E-4</v>
      </c>
      <c r="N22" s="16">
        <v>4.0600000000000002E-3</v>
      </c>
      <c r="O22" s="30"/>
      <c r="P22" s="32"/>
      <c r="Q22" s="32"/>
      <c r="R22" s="32"/>
      <c r="S22" s="33"/>
      <c r="T22" s="35"/>
      <c r="U22" s="65"/>
      <c r="V22" s="67"/>
    </row>
    <row r="23" spans="1:22" s="9" customFormat="1" ht="15" customHeight="1">
      <c r="A23" s="27" t="s">
        <v>39</v>
      </c>
      <c r="B23" s="17" t="s">
        <v>58</v>
      </c>
      <c r="C23" s="12" t="s">
        <v>54</v>
      </c>
      <c r="D23" s="29">
        <v>16</v>
      </c>
      <c r="E23" s="12">
        <v>35595</v>
      </c>
      <c r="F23" s="29">
        <v>16</v>
      </c>
      <c r="G23" s="29">
        <v>150</v>
      </c>
      <c r="H23" s="29">
        <v>12</v>
      </c>
      <c r="I23" s="16">
        <v>1.3814</v>
      </c>
      <c r="J23" s="56">
        <v>0</v>
      </c>
      <c r="K23" s="16">
        <v>9.4999999999999998E-3</v>
      </c>
      <c r="L23" s="16">
        <v>0.13270000000000001</v>
      </c>
      <c r="M23" s="16">
        <v>8.9999999999999998E-4</v>
      </c>
      <c r="N23" s="16">
        <v>4.0600000000000002E-3</v>
      </c>
      <c r="O23" s="21">
        <v>13.25</v>
      </c>
      <c r="P23" s="21">
        <v>0.08</v>
      </c>
      <c r="Q23" s="21">
        <v>4.3600000000000003</v>
      </c>
      <c r="R23" s="21">
        <v>3.84</v>
      </c>
      <c r="S23" s="33">
        <f>E23*I23+E24*I24+D23*H23*J23+E23*(K23+L23+M23+N23)+E24*(K24+L24+M24+N24)+F23*O23*H23+G23*(P23+Q23)*H23+D23*H23*R23</f>
        <v>184628.79816000003</v>
      </c>
      <c r="T23" s="35">
        <v>0.05</v>
      </c>
      <c r="U23" s="33">
        <f>S23*T23</f>
        <v>9231.4399080000021</v>
      </c>
      <c r="V23" s="67">
        <f>S23+U23</f>
        <v>193860.23806800004</v>
      </c>
    </row>
    <row r="24" spans="1:22" s="9" customFormat="1" ht="15" customHeight="1">
      <c r="A24" s="28"/>
      <c r="B24" s="17"/>
      <c r="C24" s="12" t="s">
        <v>55</v>
      </c>
      <c r="D24" s="30"/>
      <c r="E24" s="12">
        <v>77816</v>
      </c>
      <c r="F24" s="30"/>
      <c r="G24" s="30"/>
      <c r="H24" s="30"/>
      <c r="I24" s="16">
        <v>1.3814</v>
      </c>
      <c r="J24" s="57"/>
      <c r="K24" s="16">
        <v>9.4999999999999998E-3</v>
      </c>
      <c r="L24" s="16">
        <v>0.13270000000000001</v>
      </c>
      <c r="M24" s="16">
        <v>8.9999999999999998E-4</v>
      </c>
      <c r="N24" s="16">
        <v>4.0600000000000002E-3</v>
      </c>
      <c r="O24" s="23"/>
      <c r="P24" s="23"/>
      <c r="Q24" s="23"/>
      <c r="R24" s="23"/>
      <c r="S24" s="33"/>
      <c r="T24" s="35"/>
      <c r="U24" s="33"/>
      <c r="V24" s="67"/>
    </row>
    <row r="25" spans="1:22" s="9" customFormat="1" ht="15" customHeight="1">
      <c r="A25" s="15" t="s">
        <v>59</v>
      </c>
      <c r="B25" s="12" t="s">
        <v>7</v>
      </c>
      <c r="C25" s="12" t="s">
        <v>4</v>
      </c>
      <c r="D25" s="12">
        <v>1</v>
      </c>
      <c r="E25" s="12">
        <v>449435</v>
      </c>
      <c r="F25" s="12">
        <v>280897</v>
      </c>
      <c r="G25" s="12">
        <v>120</v>
      </c>
      <c r="H25" s="12">
        <v>12</v>
      </c>
      <c r="I25" s="16">
        <v>1.3814</v>
      </c>
      <c r="J25" s="14">
        <v>0</v>
      </c>
      <c r="K25" s="16">
        <v>9.4999999999999998E-3</v>
      </c>
      <c r="L25" s="16">
        <v>0.1033</v>
      </c>
      <c r="M25" s="16">
        <v>8.9999999999999998E-4</v>
      </c>
      <c r="N25" s="16">
        <v>4.0600000000000002E-3</v>
      </c>
      <c r="O25" s="16">
        <v>0.1026</v>
      </c>
      <c r="P25" s="16">
        <v>0.08</v>
      </c>
      <c r="Q25" s="16">
        <v>14.58</v>
      </c>
      <c r="R25" s="16">
        <v>10</v>
      </c>
      <c r="S25" s="10">
        <f>E25*I25+D25*H25*J25+E25*(K25+L25+M25+N25)+F25*O25+G25*(P25+Q25)*H25+D25*H25*R25</f>
        <v>723825.4068</v>
      </c>
      <c r="T25" s="13">
        <v>0.05</v>
      </c>
      <c r="U25" s="64">
        <f>S25*T25</f>
        <v>36191.270340000003</v>
      </c>
      <c r="V25" s="66">
        <f>S25+U25</f>
        <v>760016.67714000004</v>
      </c>
    </row>
    <row r="26" spans="1:22" s="7" customFormat="1" ht="15" customHeight="1" thickBot="1">
      <c r="A26" s="36" t="s">
        <v>12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68">
        <f>SUM(V8:V25)</f>
        <v>5938702.8511545006</v>
      </c>
    </row>
    <row r="29" spans="1:22">
      <c r="A29" s="4" t="s">
        <v>40</v>
      </c>
    </row>
    <row r="30" spans="1:22">
      <c r="A30" s="4" t="s">
        <v>34</v>
      </c>
    </row>
    <row r="31" spans="1:22">
      <c r="A31" s="4" t="s">
        <v>35</v>
      </c>
    </row>
    <row r="32" spans="1:22">
      <c r="A32" s="4" t="s">
        <v>60</v>
      </c>
    </row>
    <row r="38" spans="1:6">
      <c r="F38" s="5" t="s">
        <v>37</v>
      </c>
    </row>
    <row r="39" spans="1:6">
      <c r="F39" s="5"/>
    </row>
    <row r="40" spans="1:6" ht="15" customHeight="1">
      <c r="A40" s="6" t="s">
        <v>36</v>
      </c>
    </row>
    <row r="41" spans="1:6" ht="15" customHeight="1"/>
  </sheetData>
  <mergeCells count="105">
    <mergeCell ref="V23:V24"/>
    <mergeCell ref="J8:J10"/>
    <mergeCell ref="J15:J16"/>
    <mergeCell ref="J23:J24"/>
    <mergeCell ref="V8:V10"/>
    <mergeCell ref="S15:S16"/>
    <mergeCell ref="T15:T16"/>
    <mergeCell ref="U15:U16"/>
    <mergeCell ref="V15:V16"/>
    <mergeCell ref="J19:J20"/>
    <mergeCell ref="P19:P20"/>
    <mergeCell ref="Q19:Q20"/>
    <mergeCell ref="R19:R20"/>
    <mergeCell ref="V6:V7"/>
    <mergeCell ref="A6:A7"/>
    <mergeCell ref="D23:D24"/>
    <mergeCell ref="O8:O10"/>
    <mergeCell ref="P8:P10"/>
    <mergeCell ref="Q8:Q10"/>
    <mergeCell ref="R8:R10"/>
    <mergeCell ref="O15:O16"/>
    <mergeCell ref="P15:P16"/>
    <mergeCell ref="Q15:Q16"/>
    <mergeCell ref="R15:R16"/>
    <mergeCell ref="F23:F24"/>
    <mergeCell ref="G23:G24"/>
    <mergeCell ref="H23:H24"/>
    <mergeCell ref="O23:O24"/>
    <mergeCell ref="P23:P24"/>
    <mergeCell ref="U6:U7"/>
    <mergeCell ref="U17:U18"/>
    <mergeCell ref="V17:V18"/>
    <mergeCell ref="G17:G18"/>
    <mergeCell ref="H17:H18"/>
    <mergeCell ref="J17:J18"/>
    <mergeCell ref="P17:P18"/>
    <mergeCell ref="Q17:Q18"/>
    <mergeCell ref="A26:U26"/>
    <mergeCell ref="I6:J6"/>
    <mergeCell ref="K6:R6"/>
    <mergeCell ref="S6:S7"/>
    <mergeCell ref="T6:T7"/>
    <mergeCell ref="Q23:Q24"/>
    <mergeCell ref="R23:R24"/>
    <mergeCell ref="S8:S10"/>
    <mergeCell ref="T8:T10"/>
    <mergeCell ref="U8:U10"/>
    <mergeCell ref="S23:S24"/>
    <mergeCell ref="T23:T24"/>
    <mergeCell ref="U23:U24"/>
    <mergeCell ref="G6:G7"/>
    <mergeCell ref="H6:H7"/>
    <mergeCell ref="B6:B7"/>
    <mergeCell ref="C6:C7"/>
    <mergeCell ref="D6:D7"/>
    <mergeCell ref="E6:E7"/>
    <mergeCell ref="F6:F7"/>
    <mergeCell ref="T17:T18"/>
    <mergeCell ref="A17:A18"/>
    <mergeCell ref="B17:B18"/>
    <mergeCell ref="D17:D18"/>
    <mergeCell ref="O17:O18"/>
    <mergeCell ref="R17:R18"/>
    <mergeCell ref="S17:S18"/>
    <mergeCell ref="U19:U20"/>
    <mergeCell ref="V19:V20"/>
    <mergeCell ref="A21:A22"/>
    <mergeCell ref="D21:D22"/>
    <mergeCell ref="G21:G22"/>
    <mergeCell ref="H21:H22"/>
    <mergeCell ref="J21:J22"/>
    <mergeCell ref="P21:P22"/>
    <mergeCell ref="Q21:Q22"/>
    <mergeCell ref="R21:R22"/>
    <mergeCell ref="S21:S22"/>
    <mergeCell ref="T21:T22"/>
    <mergeCell ref="U21:U22"/>
    <mergeCell ref="V21:V22"/>
    <mergeCell ref="H19:H20"/>
    <mergeCell ref="S19:S20"/>
    <mergeCell ref="O19:O20"/>
    <mergeCell ref="F21:F22"/>
    <mergeCell ref="O21:O22"/>
    <mergeCell ref="T19:T20"/>
    <mergeCell ref="G19:G20"/>
    <mergeCell ref="D8:D10"/>
    <mergeCell ref="F8:F10"/>
    <mergeCell ref="G8:G10"/>
    <mergeCell ref="H8:H10"/>
    <mergeCell ref="A8:A10"/>
    <mergeCell ref="B8:B10"/>
    <mergeCell ref="A23:A24"/>
    <mergeCell ref="D15:D16"/>
    <mergeCell ref="F15:F16"/>
    <mergeCell ref="G15:G16"/>
    <mergeCell ref="H15:H16"/>
    <mergeCell ref="A15:A16"/>
    <mergeCell ref="B15:B16"/>
    <mergeCell ref="B19:B20"/>
    <mergeCell ref="B21:B22"/>
    <mergeCell ref="B23:B24"/>
    <mergeCell ref="F19:F20"/>
    <mergeCell ref="A19:A20"/>
    <mergeCell ref="D19:D20"/>
    <mergeCell ref="F17:F1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Sarosiek</dc:creator>
  <cp:lastModifiedBy>Mariusz Sarosiek</cp:lastModifiedBy>
  <dcterms:created xsi:type="dcterms:W3CDTF">2021-11-12T06:13:54Z</dcterms:created>
  <dcterms:modified xsi:type="dcterms:W3CDTF">2022-12-13T05:58:53Z</dcterms:modified>
</cp:coreProperties>
</file>