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Z:\Danuta Sadecka\Przebudowa dróg gminnych i wew\"/>
    </mc:Choice>
  </mc:AlternateContent>
  <xr:revisionPtr revIDLastSave="0" documentId="13_ncr:1_{91E196C8-43A5-49A6-90DD-34275C2ACE37}" xr6:coauthVersionLast="47" xr6:coauthVersionMax="47" xr10:uidLastSave="{00000000-0000-0000-0000-000000000000}"/>
  <bookViews>
    <workbookView xWindow="1536" yWindow="1536" windowWidth="25260" windowHeight="15696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18" i="1"/>
  <c r="G19" i="1" s="1"/>
  <c r="E17" i="1"/>
  <c r="E76" i="1" l="1"/>
  <c r="E74" i="1"/>
  <c r="E75" i="1"/>
  <c r="E73" i="1"/>
  <c r="E70" i="1"/>
  <c r="E67" i="1"/>
  <c r="E66" i="1"/>
  <c r="E63" i="1"/>
  <c r="E62" i="1"/>
  <c r="E61" i="1"/>
  <c r="E60" i="1"/>
  <c r="E145" i="1" l="1"/>
  <c r="E144" i="1"/>
  <c r="G73" i="1" l="1"/>
  <c r="G14" i="1"/>
  <c r="E11" i="1"/>
  <c r="E10" i="1"/>
  <c r="E9" i="1"/>
  <c r="E97" i="1"/>
  <c r="E96" i="1"/>
  <c r="E95" i="1"/>
  <c r="G76" i="1"/>
  <c r="G75" i="1"/>
  <c r="G74" i="1"/>
  <c r="G70" i="1"/>
  <c r="G71" i="1" s="1"/>
  <c r="G62" i="1"/>
  <c r="G66" i="1"/>
  <c r="G67" i="1"/>
  <c r="G68" i="1" l="1"/>
  <c r="G77" i="1"/>
  <c r="G145" i="1"/>
  <c r="G144" i="1"/>
  <c r="G146" i="1" l="1"/>
  <c r="G97" i="1"/>
  <c r="G63" i="1"/>
  <c r="G147" i="1" l="1"/>
  <c r="G96" i="1"/>
  <c r="G95" i="1"/>
  <c r="G98" i="1" s="1"/>
  <c r="G61" i="1"/>
  <c r="G60" i="1"/>
  <c r="G64" i="1" s="1"/>
  <c r="G148" i="1" l="1"/>
  <c r="G78" i="1"/>
  <c r="D195" i="1" s="1"/>
  <c r="G15" i="1"/>
  <c r="D196" i="1" l="1"/>
  <c r="D197" i="1" s="1"/>
  <c r="G99" i="1"/>
  <c r="G79" i="1"/>
  <c r="G80" i="1" s="1"/>
  <c r="G11" i="1"/>
  <c r="G10" i="1"/>
  <c r="G9" i="1"/>
  <c r="G12" i="1" s="1"/>
  <c r="D203" i="1" s="1"/>
  <c r="D204" i="1" l="1"/>
  <c r="D205" i="1" s="1"/>
  <c r="G100" i="1"/>
  <c r="G20" i="1" l="1"/>
  <c r="G21" i="1" l="1"/>
</calcChain>
</file>

<file path=xl/sharedStrings.xml><?xml version="1.0" encoding="utf-8"?>
<sst xmlns="http://schemas.openxmlformats.org/spreadsheetml/2006/main" count="117" uniqueCount="54">
  <si>
    <t>m2</t>
  </si>
  <si>
    <t>vat</t>
  </si>
  <si>
    <t>RAZEM NETTO</t>
  </si>
  <si>
    <t>Razem Brutto</t>
  </si>
  <si>
    <t xml:space="preserve">Profilowanie i zagęszczanie mechaniczne podłoża pod warstwy konstrukcyjne nawierzchni w gruncie kategorii II-VI     </t>
  </si>
  <si>
    <t>Kosztorys Inwestorski</t>
  </si>
  <si>
    <t>I</t>
  </si>
  <si>
    <t>Zatwierdził</t>
  </si>
  <si>
    <t>………………………………………………………………………………</t>
  </si>
  <si>
    <t>Sporządziła:</t>
  </si>
  <si>
    <t>Netto</t>
  </si>
  <si>
    <t>VAT</t>
  </si>
  <si>
    <t>Brutto</t>
  </si>
  <si>
    <t>Oczyszczenie nawierzchni drogowych, mechaniczne, nawierzchnia ulepszona (bitum)</t>
  </si>
  <si>
    <t>Skropienie nawierzchni drogowej asfaltem</t>
  </si>
  <si>
    <t>RAZEM</t>
  </si>
  <si>
    <t xml:space="preserve">Nawierzchnia </t>
  </si>
  <si>
    <t>A</t>
  </si>
  <si>
    <t>B</t>
  </si>
  <si>
    <t>Pobocza</t>
  </si>
  <si>
    <t xml:space="preserve">RAZEM </t>
  </si>
  <si>
    <t xml:space="preserve">Wykonanie poboczy z kruszywa łamanego śr. gr. 10cm wraz z ścięciem poboczy i mechanicznym zagęszczeniem </t>
  </si>
  <si>
    <r>
      <t>Podbudowy z kruszyw łamanych 0/31,5mm , warstwa górna, grubość warstwy po zagęszczeniu 10</t>
    </r>
    <r>
      <rPr>
        <sz val="11"/>
        <rFont val="Calibri"/>
        <family val="2"/>
        <charset val="238"/>
        <scheme val="minor"/>
      </rPr>
      <t xml:space="preserve"> cm</t>
    </r>
    <r>
      <rPr>
        <sz val="11"/>
        <color theme="1"/>
        <rFont val="Calibri"/>
        <family val="2"/>
        <charset val="238"/>
        <scheme val="minor"/>
      </rPr>
      <t xml:space="preserve">, </t>
    </r>
  </si>
  <si>
    <t>Podbudowy z kruszyw łamanych 0/31,5mm , warstwa górna, grubość warstwy po zagęszczeniu 10cm</t>
  </si>
  <si>
    <t>Przepust</t>
  </si>
  <si>
    <t>C</t>
  </si>
  <si>
    <t xml:space="preserve">Koszty razem drogi wewnętrzne </t>
  </si>
  <si>
    <t xml:space="preserve">Koszty razem droga gminna </t>
  </si>
  <si>
    <t>Lubenia 02.09.2024r.</t>
  </si>
  <si>
    <t>Przebudowa drogi wewnętrznej Straszydle - Stawiska</t>
  </si>
  <si>
    <t xml:space="preserve"> Nawierzchnia z mieszanek mineralno-bitumicznych (warstwa ścieralna), mieszanka asfaltowa, grubość po zagęszczeniu 6 cm, masa grysowa, samochód 5-10 t </t>
  </si>
  <si>
    <t xml:space="preserve">Droga wewnętrzna Straszydle - Stawiska </t>
  </si>
  <si>
    <t xml:space="preserve"> Nawierzchnia z mieszanek mineralno-bitumicznych (warstwa ścieralna), mieszanka asfaltowa, grubość po zagęszczeniu 4 cm, masa grysowa, samochód 5-10 t </t>
  </si>
  <si>
    <t xml:space="preserve"> Nawierzchnia z mieszanek mineralno-bitumicznych (warstwa wiążąca), mieszanka asfaltowa, grubość po zagęszczeniu 3 cm, masa grysowa, samochód 5-10 t </t>
  </si>
  <si>
    <t>Przebudowa drogi wewnętrznej Straszydle do pompowni P2</t>
  </si>
  <si>
    <t>Droga wewnętrzna Straszydle do pompowni P2</t>
  </si>
  <si>
    <t>D</t>
  </si>
  <si>
    <t>Demontaż istniejących płyt drogowych</t>
  </si>
  <si>
    <t xml:space="preserve"> Nawierzchnia z mieszanek mineralno-bitumicznych (warstwa ścieralna), mieszanka asfaltowa, grubość po zagęszczeniu 6 cm, masa grysowa, samochód 5-10 t</t>
  </si>
  <si>
    <t>Przebudowa drogi wewnętrznej Sołonka - Kamieniec</t>
  </si>
  <si>
    <t>Droga wewnętrzna Sołonka - Kamieniec</t>
  </si>
  <si>
    <t xml:space="preserve"> Nawierzchnia z mieszanek mineralno-bitumicznych (warstwa ścieralna), mieszanka asfaltowa, grubość po zagęszczeniu 6 cm,  samochód 5-10 t</t>
  </si>
  <si>
    <t xml:space="preserve">Przebudowa drogi gminnej Lubenia - Słociny </t>
  </si>
  <si>
    <t>Droga gminna Lubenia - Słociny</t>
  </si>
  <si>
    <t>Lubenia 02.09.2024</t>
  </si>
  <si>
    <t>szt</t>
  </si>
  <si>
    <t xml:space="preserve">Wykonanie przepustu o średnicy 400mm wraz z przyczółkami betonowymi </t>
  </si>
  <si>
    <t>Podbudowy z kruszyw łamanych 0/31,5mm , warstwa górna, grubość warstwy po zagęszczeniu 6cm</t>
  </si>
  <si>
    <r>
      <t>Podbudowy z kruszyw łamanych 0/31,5mm , warstwa górna, grubość warstwy po zagęszczeniu 7</t>
    </r>
    <r>
      <rPr>
        <sz val="11"/>
        <rFont val="Calibri"/>
        <family val="2"/>
        <charset val="238"/>
        <scheme val="minor"/>
      </rPr>
      <t>cm</t>
    </r>
    <r>
      <rPr>
        <sz val="11"/>
        <color theme="1"/>
        <rFont val="Calibri"/>
        <family val="2"/>
        <charset val="238"/>
        <scheme val="minor"/>
      </rPr>
      <t xml:space="preserve">, </t>
    </r>
  </si>
  <si>
    <t>km 0+000 - 0+125</t>
  </si>
  <si>
    <t>km 0+125-0+425</t>
  </si>
  <si>
    <r>
      <t>Podbudowy z kruszyw łamanych 0/31,5mm , warstwa górna, grubość warstwy po zagęszczeniu 5</t>
    </r>
    <r>
      <rPr>
        <sz val="11"/>
        <rFont val="Calibri"/>
        <family val="2"/>
        <charset val="238"/>
        <scheme val="minor"/>
      </rPr>
      <t xml:space="preserve"> cm</t>
    </r>
    <r>
      <rPr>
        <sz val="11"/>
        <color theme="1"/>
        <rFont val="Calibri"/>
        <family val="2"/>
        <charset val="238"/>
        <scheme val="minor"/>
      </rPr>
      <t xml:space="preserve">, </t>
    </r>
  </si>
  <si>
    <t>t</t>
  </si>
  <si>
    <t xml:space="preserve">Remonty cząstkowe nawierzchni bitumicznych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</si>
</sst>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\ _z_ł_-;\-* #,##0\ _z_ł_-;_-* &quot;-&quot;??\ _z_ł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44" fontId="5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164" fontId="1" fillId="2" borderId="4" xfId="0" applyNumberFormat="1" applyFont="1" applyFill="1" applyBorder="1" applyAlignment="1">
      <alignment vertical="center"/>
    </xf>
    <xf numFmtId="164" fontId="0" fillId="0" borderId="0" xfId="0" applyNumberFormat="1" applyAlignment="1">
      <alignment vertical="center"/>
    </xf>
    <xf numFmtId="0" fontId="1" fillId="2" borderId="3" xfId="0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164" fontId="0" fillId="2" borderId="3" xfId="0" applyNumberFormat="1" applyFill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2" fontId="0" fillId="0" borderId="0" xfId="0" applyNumberFormat="1" applyAlignment="1">
      <alignment vertical="center"/>
    </xf>
    <xf numFmtId="164" fontId="0" fillId="0" borderId="0" xfId="0" applyNumberForma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44" fontId="0" fillId="0" borderId="1" xfId="0" applyNumberFormat="1" applyBorder="1" applyAlignment="1">
      <alignment horizontal="center" vertical="center"/>
    </xf>
    <xf numFmtId="44" fontId="1" fillId="4" borderId="5" xfId="0" applyNumberFormat="1" applyFont="1" applyFill="1" applyBorder="1" applyAlignment="1">
      <alignment vertical="center"/>
    </xf>
    <xf numFmtId="16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44" fontId="1" fillId="4" borderId="1" xfId="0" applyNumberFormat="1" applyFont="1" applyFill="1" applyBorder="1" applyAlignment="1">
      <alignment horizontal="center" vertical="center" wrapText="1"/>
    </xf>
    <xf numFmtId="44" fontId="0" fillId="0" borderId="5" xfId="0" applyNumberFormat="1" applyBorder="1" applyAlignment="1">
      <alignment vertical="center"/>
    </xf>
    <xf numFmtId="4" fontId="0" fillId="0" borderId="1" xfId="0" applyNumberFormat="1" applyBorder="1" applyAlignment="1">
      <alignment vertical="center" wrapText="1"/>
    </xf>
    <xf numFmtId="4" fontId="0" fillId="0" borderId="5" xfId="0" applyNumberFormat="1" applyBorder="1" applyAlignment="1">
      <alignment vertical="center" wrapText="1"/>
    </xf>
    <xf numFmtId="164" fontId="1" fillId="0" borderId="0" xfId="0" applyNumberFormat="1" applyFont="1" applyAlignment="1">
      <alignment vertical="center"/>
    </xf>
    <xf numFmtId="0" fontId="0" fillId="4" borderId="10" xfId="0" applyFill="1" applyBorder="1" applyAlignment="1">
      <alignment horizontal="center" vertical="center"/>
    </xf>
    <xf numFmtId="164" fontId="0" fillId="4" borderId="10" xfId="0" applyNumberFormat="1" applyFill="1" applyBorder="1" applyAlignment="1">
      <alignment horizontal="center" vertical="center"/>
    </xf>
    <xf numFmtId="44" fontId="1" fillId="4" borderId="15" xfId="0" applyNumberFormat="1" applyFont="1" applyFill="1" applyBorder="1" applyAlignment="1">
      <alignment vertical="center"/>
    </xf>
    <xf numFmtId="0" fontId="0" fillId="4" borderId="9" xfId="0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44" fontId="7" fillId="0" borderId="1" xfId="0" applyNumberFormat="1" applyFont="1" applyBorder="1" applyAlignment="1">
      <alignment horizontal="center" vertical="center" wrapText="1"/>
    </xf>
    <xf numFmtId="44" fontId="7" fillId="0" borderId="1" xfId="0" applyNumberFormat="1" applyFont="1" applyBorder="1" applyAlignment="1">
      <alignment horizontal="center" vertical="center"/>
    </xf>
    <xf numFmtId="44" fontId="7" fillId="0" borderId="11" xfId="0" applyNumberFormat="1" applyFont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44" fontId="0" fillId="0" borderId="1" xfId="0" applyNumberFormat="1" applyFont="1" applyFill="1" applyBorder="1" applyAlignment="1">
      <alignment horizontal="center" vertical="center" wrapText="1"/>
    </xf>
  </cellXfs>
  <cellStyles count="4">
    <cellStyle name="Normalny" xfId="0" builtinId="0"/>
    <cellStyle name="Normalny 2" xfId="2" xr:uid="{00000000-0005-0000-0000-000001000000}"/>
    <cellStyle name="Normalny 3" xfId="1" xr:uid="{00000000-0005-0000-0000-000002000000}"/>
    <cellStyle name="Walutowy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22"/>
  <sheetViews>
    <sheetView tabSelected="1" view="pageLayout" workbookViewId="0">
      <selection activeCell="C22" sqref="C22"/>
    </sheetView>
  </sheetViews>
  <sheetFormatPr defaultColWidth="9.109375" defaultRowHeight="14.4"/>
  <cols>
    <col min="1" max="1" width="6" style="1" customWidth="1"/>
    <col min="2" max="2" width="3" style="1" customWidth="1"/>
    <col min="3" max="3" width="51" style="1" customWidth="1"/>
    <col min="4" max="4" width="14.109375" style="1" bestFit="1" customWidth="1"/>
    <col min="5" max="5" width="12.5546875" style="1" bestFit="1" customWidth="1"/>
    <col min="6" max="6" width="13.44140625" style="1" customWidth="1"/>
    <col min="7" max="7" width="15.33203125" style="1" customWidth="1"/>
    <col min="8" max="9" width="9.109375" style="1"/>
    <col min="10" max="10" width="12.88671875" style="1" customWidth="1"/>
    <col min="11" max="11" width="25.44140625" style="1" customWidth="1"/>
    <col min="12" max="15" width="9.109375" style="1"/>
    <col min="16" max="16" width="11.88671875" style="1" bestFit="1" customWidth="1"/>
    <col min="17" max="16384" width="9.109375" style="1"/>
  </cols>
  <sheetData>
    <row r="1" spans="2:8">
      <c r="F1" s="1" t="s">
        <v>44</v>
      </c>
    </row>
    <row r="2" spans="2:8" ht="21.75" customHeight="1"/>
    <row r="3" spans="2:8" ht="18">
      <c r="C3" s="49" t="s">
        <v>5</v>
      </c>
      <c r="D3" s="49"/>
      <c r="E3" s="49"/>
      <c r="F3" s="49"/>
      <c r="G3" s="49"/>
    </row>
    <row r="4" spans="2:8" ht="36.75" customHeight="1">
      <c r="C4" s="50" t="s">
        <v>42</v>
      </c>
      <c r="D4" s="50"/>
      <c r="E4" s="50"/>
      <c r="F4" s="50"/>
      <c r="G4" s="50"/>
    </row>
    <row r="5" spans="2:8" ht="12" customHeight="1" thickBot="1">
      <c r="D5" s="2"/>
      <c r="E5" s="2"/>
      <c r="F5" s="2"/>
      <c r="G5" s="2"/>
      <c r="H5" s="2"/>
    </row>
    <row r="6" spans="2:8" ht="15" hidden="1" thickBot="1">
      <c r="F6" s="4"/>
      <c r="G6" s="4"/>
    </row>
    <row r="7" spans="2:8" ht="26.25" customHeight="1" thickBot="1">
      <c r="B7" s="11" t="s">
        <v>6</v>
      </c>
      <c r="C7" s="5" t="s">
        <v>43</v>
      </c>
      <c r="D7" s="6"/>
      <c r="E7" s="6"/>
      <c r="F7" s="7"/>
      <c r="G7" s="3"/>
    </row>
    <row r="8" spans="2:8">
      <c r="B8" s="26" t="s">
        <v>17</v>
      </c>
      <c r="C8" s="65" t="s">
        <v>16</v>
      </c>
      <c r="D8" s="66"/>
      <c r="E8" s="66"/>
      <c r="F8" s="66"/>
      <c r="G8" s="67"/>
    </row>
    <row r="9" spans="2:8" ht="28.8">
      <c r="B9" s="15">
        <v>1</v>
      </c>
      <c r="C9" s="16" t="s">
        <v>4</v>
      </c>
      <c r="D9" s="15" t="s">
        <v>0</v>
      </c>
      <c r="E9" s="17">
        <f>190*3.5</f>
        <v>665</v>
      </c>
      <c r="F9" s="22"/>
      <c r="G9" s="30">
        <f t="shared" ref="G9:G11" si="0">E9*F9</f>
        <v>0</v>
      </c>
    </row>
    <row r="10" spans="2:8" ht="43.5" customHeight="1">
      <c r="B10" s="15">
        <v>2</v>
      </c>
      <c r="C10" s="16" t="s">
        <v>48</v>
      </c>
      <c r="D10" s="15" t="s">
        <v>0</v>
      </c>
      <c r="E10" s="17">
        <f>190*3.5</f>
        <v>665</v>
      </c>
      <c r="F10" s="22"/>
      <c r="G10" s="30">
        <f t="shared" si="0"/>
        <v>0</v>
      </c>
    </row>
    <row r="11" spans="2:8" ht="52.5" customHeight="1">
      <c r="B11" s="15">
        <v>3</v>
      </c>
      <c r="C11" s="16" t="s">
        <v>30</v>
      </c>
      <c r="D11" s="15" t="s">
        <v>0</v>
      </c>
      <c r="E11" s="17">
        <f>190*3</f>
        <v>570</v>
      </c>
      <c r="F11" s="22"/>
      <c r="G11" s="30">
        <f t="shared" si="0"/>
        <v>0</v>
      </c>
    </row>
    <row r="12" spans="2:8">
      <c r="B12" s="19"/>
      <c r="C12" s="25" t="s">
        <v>15</v>
      </c>
      <c r="D12" s="19"/>
      <c r="E12" s="24"/>
      <c r="F12" s="24"/>
      <c r="G12" s="23">
        <f>SUM(G9:G11)</f>
        <v>0</v>
      </c>
    </row>
    <row r="13" spans="2:8">
      <c r="B13" s="26" t="s">
        <v>18</v>
      </c>
      <c r="C13" s="46" t="s">
        <v>24</v>
      </c>
      <c r="D13" s="47"/>
      <c r="E13" s="47"/>
      <c r="F13" s="47"/>
      <c r="G13" s="48"/>
    </row>
    <row r="14" spans="2:8" ht="28.8">
      <c r="B14" s="15">
        <v>1</v>
      </c>
      <c r="C14" s="21" t="s">
        <v>46</v>
      </c>
      <c r="D14" s="20" t="s">
        <v>45</v>
      </c>
      <c r="E14" s="20">
        <v>1</v>
      </c>
      <c r="F14" s="27"/>
      <c r="G14" s="27">
        <f>E14*F14</f>
        <v>0</v>
      </c>
    </row>
    <row r="15" spans="2:8">
      <c r="B15" s="19"/>
      <c r="C15" s="28" t="s">
        <v>20</v>
      </c>
      <c r="D15" s="28"/>
      <c r="E15" s="28"/>
      <c r="F15" s="28"/>
      <c r="G15" s="29">
        <f>G14</f>
        <v>0</v>
      </c>
    </row>
    <row r="16" spans="2:8">
      <c r="B16" s="71" t="s">
        <v>25</v>
      </c>
      <c r="C16" s="69"/>
      <c r="D16" s="69"/>
      <c r="E16" s="69"/>
      <c r="F16" s="69"/>
      <c r="G16" s="70"/>
    </row>
    <row r="17" spans="2:7">
      <c r="B17" s="68">
        <v>1</v>
      </c>
      <c r="C17" s="72" t="s">
        <v>53</v>
      </c>
      <c r="D17" s="72" t="s">
        <v>52</v>
      </c>
      <c r="E17" s="72">
        <f>21*3.2*0.05</f>
        <v>3.3600000000000003</v>
      </c>
      <c r="F17" s="72"/>
      <c r="G17" s="73">
        <f>E17*F17</f>
        <v>0</v>
      </c>
    </row>
    <row r="18" spans="2:7">
      <c r="B18" s="19"/>
      <c r="C18" s="28" t="s">
        <v>20</v>
      </c>
      <c r="D18" s="28"/>
      <c r="E18" s="28"/>
      <c r="F18" s="28"/>
      <c r="G18" s="29">
        <f>G17</f>
        <v>0</v>
      </c>
    </row>
    <row r="19" spans="2:7" ht="33.75" customHeight="1">
      <c r="B19" s="57" t="s">
        <v>2</v>
      </c>
      <c r="C19" s="57"/>
      <c r="D19" s="57"/>
      <c r="E19" s="57"/>
      <c r="F19" s="57"/>
      <c r="G19" s="8">
        <f>G15+G12+G18</f>
        <v>0</v>
      </c>
    </row>
    <row r="20" spans="2:7" ht="26.25" customHeight="1">
      <c r="B20" s="57" t="s">
        <v>1</v>
      </c>
      <c r="C20" s="57"/>
      <c r="D20" s="57"/>
      <c r="E20" s="57"/>
      <c r="F20" s="57"/>
      <c r="G20" s="8">
        <f>+G19*23%</f>
        <v>0</v>
      </c>
    </row>
    <row r="21" spans="2:7">
      <c r="B21" s="57" t="s">
        <v>3</v>
      </c>
      <c r="C21" s="57"/>
      <c r="D21" s="57"/>
      <c r="E21" s="57"/>
      <c r="F21" s="57"/>
      <c r="G21" s="8">
        <f>+G20+G19</f>
        <v>0</v>
      </c>
    </row>
    <row r="22" spans="2:7" ht="42.75" customHeight="1"/>
    <row r="23" spans="2:7">
      <c r="C23" s="1" t="s">
        <v>9</v>
      </c>
    </row>
    <row r="24" spans="2:7" ht="42" customHeight="1"/>
    <row r="25" spans="2:7">
      <c r="D25" s="1" t="s">
        <v>7</v>
      </c>
    </row>
    <row r="26" spans="2:7">
      <c r="D26" s="1" t="s">
        <v>8</v>
      </c>
    </row>
    <row r="48" ht="4.2" customHeight="1"/>
    <row r="49" spans="2:11" hidden="1"/>
    <row r="50" spans="2:11" hidden="1"/>
    <row r="51" spans="2:11" hidden="1"/>
    <row r="52" spans="2:11" hidden="1"/>
    <row r="54" spans="2:11">
      <c r="F54" s="1" t="s">
        <v>28</v>
      </c>
    </row>
    <row r="56" spans="2:11" ht="18">
      <c r="C56" s="49" t="s">
        <v>5</v>
      </c>
      <c r="D56" s="49"/>
      <c r="E56" s="49"/>
      <c r="F56" s="49"/>
      <c r="G56" s="49"/>
    </row>
    <row r="57" spans="2:11" ht="16.2" thickBot="1">
      <c r="C57" s="50" t="s">
        <v>29</v>
      </c>
      <c r="D57" s="50"/>
      <c r="E57" s="50"/>
      <c r="F57" s="50"/>
      <c r="G57" s="50"/>
    </row>
    <row r="58" spans="2:11" ht="27.75" customHeight="1" thickBot="1">
      <c r="B58" s="11" t="s">
        <v>6</v>
      </c>
      <c r="C58" s="62" t="s">
        <v>31</v>
      </c>
      <c r="D58" s="63"/>
      <c r="E58" s="63"/>
      <c r="F58" s="63"/>
      <c r="G58" s="64"/>
    </row>
    <row r="59" spans="2:11" ht="34.5" customHeight="1">
      <c r="B59" s="26" t="s">
        <v>17</v>
      </c>
      <c r="C59" s="59" t="s">
        <v>49</v>
      </c>
      <c r="D59" s="60"/>
      <c r="E59" s="60"/>
      <c r="F59" s="60"/>
      <c r="G59" s="61"/>
    </row>
    <row r="60" spans="2:11" ht="48" customHeight="1">
      <c r="B60" s="15">
        <v>1</v>
      </c>
      <c r="C60" s="16" t="s">
        <v>13</v>
      </c>
      <c r="D60" s="20" t="s">
        <v>0</v>
      </c>
      <c r="E60" s="20">
        <f>125*3</f>
        <v>375</v>
      </c>
      <c r="F60" s="43"/>
      <c r="G60" s="31">
        <f>E60*F60</f>
        <v>0</v>
      </c>
    </row>
    <row r="61" spans="2:11" ht="40.5" customHeight="1">
      <c r="B61" s="15">
        <v>2</v>
      </c>
      <c r="C61" s="16" t="s">
        <v>14</v>
      </c>
      <c r="D61" s="20" t="s">
        <v>0</v>
      </c>
      <c r="E61" s="20">
        <f>125*3</f>
        <v>375</v>
      </c>
      <c r="F61" s="43"/>
      <c r="G61" s="31">
        <f t="shared" ref="G61:G62" si="1">E61*F61</f>
        <v>0</v>
      </c>
    </row>
    <row r="62" spans="2:11" ht="45" customHeight="1">
      <c r="B62" s="15"/>
      <c r="C62" s="16" t="s">
        <v>33</v>
      </c>
      <c r="D62" s="20" t="s">
        <v>0</v>
      </c>
      <c r="E62" s="20">
        <f>125*3</f>
        <v>375</v>
      </c>
      <c r="F62" s="43"/>
      <c r="G62" s="31">
        <f t="shared" si="1"/>
        <v>0</v>
      </c>
    </row>
    <row r="63" spans="2:11" ht="43.2">
      <c r="B63" s="15">
        <v>3</v>
      </c>
      <c r="C63" s="16" t="s">
        <v>32</v>
      </c>
      <c r="D63" s="15" t="s">
        <v>0</v>
      </c>
      <c r="E63" s="42">
        <f>125*3</f>
        <v>375</v>
      </c>
      <c r="F63" s="44"/>
      <c r="G63" s="32">
        <f>E63*F63</f>
        <v>0</v>
      </c>
    </row>
    <row r="64" spans="2:11" ht="15" thickBot="1">
      <c r="B64" s="19"/>
      <c r="C64" s="28" t="s">
        <v>15</v>
      </c>
      <c r="D64" s="19"/>
      <c r="E64" s="24"/>
      <c r="F64" s="24"/>
      <c r="G64" s="23">
        <f>SUM(G60:G63)</f>
        <v>0</v>
      </c>
      <c r="K64" s="4"/>
    </row>
    <row r="65" spans="2:11" ht="22.5" customHeight="1">
      <c r="B65" s="26" t="s">
        <v>18</v>
      </c>
      <c r="C65" s="59" t="s">
        <v>50</v>
      </c>
      <c r="D65" s="60"/>
      <c r="E65" s="60"/>
      <c r="F65" s="60"/>
      <c r="G65" s="61"/>
      <c r="K65" s="4"/>
    </row>
    <row r="66" spans="2:11" ht="37.5" customHeight="1">
      <c r="B66" s="15">
        <v>1</v>
      </c>
      <c r="C66" s="16" t="s">
        <v>51</v>
      </c>
      <c r="D66" s="20" t="s">
        <v>0</v>
      </c>
      <c r="E66" s="20">
        <f>290*3.5</f>
        <v>1015</v>
      </c>
      <c r="F66" s="43"/>
      <c r="G66" s="31">
        <f t="shared" ref="G66" si="2">E66*F66</f>
        <v>0</v>
      </c>
      <c r="K66" s="4"/>
    </row>
    <row r="67" spans="2:11" ht="58.5" customHeight="1">
      <c r="B67" s="15">
        <v>2</v>
      </c>
      <c r="C67" s="16" t="s">
        <v>30</v>
      </c>
      <c r="D67" s="15" t="s">
        <v>0</v>
      </c>
      <c r="E67" s="42">
        <f>290*3</f>
        <v>870</v>
      </c>
      <c r="F67" s="44"/>
      <c r="G67" s="32">
        <f>E67*F67</f>
        <v>0</v>
      </c>
      <c r="K67" s="4"/>
    </row>
    <row r="68" spans="2:11">
      <c r="B68" s="19"/>
      <c r="C68" s="41" t="s">
        <v>15</v>
      </c>
      <c r="D68" s="34"/>
      <c r="E68" s="35"/>
      <c r="F68" s="35"/>
      <c r="G68" s="36">
        <f>+G66+G67</f>
        <v>0</v>
      </c>
      <c r="K68" s="4"/>
    </row>
    <row r="69" spans="2:11" ht="20.25" customHeight="1">
      <c r="B69" s="26" t="s">
        <v>25</v>
      </c>
      <c r="C69" s="46" t="s">
        <v>19</v>
      </c>
      <c r="D69" s="47"/>
      <c r="E69" s="47"/>
      <c r="F69" s="47"/>
      <c r="G69" s="48"/>
    </row>
    <row r="70" spans="2:11" ht="39.75" customHeight="1">
      <c r="B70" s="15">
        <v>1</v>
      </c>
      <c r="C70" s="21" t="s">
        <v>21</v>
      </c>
      <c r="D70" s="20" t="s">
        <v>0</v>
      </c>
      <c r="E70" s="20">
        <f>(125+290)*2*0.3</f>
        <v>249</v>
      </c>
      <c r="F70" s="43"/>
      <c r="G70" s="27">
        <f>E70*F70</f>
        <v>0</v>
      </c>
    </row>
    <row r="71" spans="2:11">
      <c r="B71" s="19"/>
      <c r="C71" s="28" t="s">
        <v>20</v>
      </c>
      <c r="D71" s="28"/>
      <c r="E71" s="28"/>
      <c r="F71" s="28"/>
      <c r="G71" s="29">
        <f>G70</f>
        <v>0</v>
      </c>
    </row>
    <row r="72" spans="2:11">
      <c r="B72" s="26" t="s">
        <v>36</v>
      </c>
      <c r="C72" s="46"/>
      <c r="D72" s="47"/>
      <c r="E72" s="47"/>
      <c r="F72" s="47"/>
      <c r="G72" s="48"/>
    </row>
    <row r="73" spans="2:11" ht="24" customHeight="1">
      <c r="B73" s="15">
        <v>1</v>
      </c>
      <c r="C73" s="16" t="s">
        <v>37</v>
      </c>
      <c r="D73" s="20" t="s">
        <v>0</v>
      </c>
      <c r="E73" s="20">
        <f>10*3</f>
        <v>30</v>
      </c>
      <c r="F73" s="43"/>
      <c r="G73" s="31">
        <f>E73*F73</f>
        <v>0</v>
      </c>
    </row>
    <row r="74" spans="2:11" ht="28.8">
      <c r="B74" s="40">
        <v>2</v>
      </c>
      <c r="C74" s="16" t="s">
        <v>4</v>
      </c>
      <c r="D74" s="20" t="s">
        <v>0</v>
      </c>
      <c r="E74" s="20">
        <f>50*3</f>
        <v>150</v>
      </c>
      <c r="F74" s="43"/>
      <c r="G74" s="31">
        <f>E74*F74</f>
        <v>0</v>
      </c>
    </row>
    <row r="75" spans="2:11" ht="37.5" customHeight="1">
      <c r="B75" s="40">
        <v>3</v>
      </c>
      <c r="C75" s="16" t="s">
        <v>22</v>
      </c>
      <c r="D75" s="20" t="s">
        <v>0</v>
      </c>
      <c r="E75" s="20">
        <f>50*3</f>
        <v>150</v>
      </c>
      <c r="F75" s="45"/>
      <c r="G75" s="31">
        <f t="shared" ref="G75" si="3">E75*F75</f>
        <v>0</v>
      </c>
    </row>
    <row r="76" spans="2:11" ht="43.2">
      <c r="B76" s="40">
        <v>4</v>
      </c>
      <c r="C76" s="16" t="s">
        <v>30</v>
      </c>
      <c r="D76" s="15" t="s">
        <v>0</v>
      </c>
      <c r="E76" s="17">
        <f>50*2.8+5*3.5</f>
        <v>157.5</v>
      </c>
      <c r="F76" s="45"/>
      <c r="G76" s="31">
        <f>E76*F76</f>
        <v>0</v>
      </c>
    </row>
    <row r="77" spans="2:11">
      <c r="B77" s="37"/>
      <c r="C77" s="38" t="s">
        <v>15</v>
      </c>
      <c r="D77" s="38"/>
      <c r="E77" s="38"/>
      <c r="F77" s="39"/>
      <c r="G77" s="29">
        <f>G73+G74+G75+G76</f>
        <v>0</v>
      </c>
    </row>
    <row r="78" spans="2:11">
      <c r="B78" s="54" t="s">
        <v>2</v>
      </c>
      <c r="C78" s="55"/>
      <c r="D78" s="55"/>
      <c r="E78" s="55"/>
      <c r="F78" s="56"/>
      <c r="G78" s="8">
        <f>G71+G64+G68+G77</f>
        <v>0</v>
      </c>
    </row>
    <row r="79" spans="2:11">
      <c r="B79" s="54" t="s">
        <v>1</v>
      </c>
      <c r="C79" s="55"/>
      <c r="D79" s="55"/>
      <c r="E79" s="55"/>
      <c r="F79" s="56"/>
      <c r="G79" s="8">
        <f>+G78*23%</f>
        <v>0</v>
      </c>
    </row>
    <row r="80" spans="2:11">
      <c r="B80" s="54" t="s">
        <v>3</v>
      </c>
      <c r="C80" s="55"/>
      <c r="D80" s="55"/>
      <c r="E80" s="55"/>
      <c r="F80" s="56"/>
      <c r="G80" s="8">
        <f>+G79+G78</f>
        <v>0</v>
      </c>
    </row>
    <row r="82" spans="2:7">
      <c r="C82" s="1" t="s">
        <v>9</v>
      </c>
    </row>
    <row r="84" spans="2:7">
      <c r="D84" s="1" t="s">
        <v>7</v>
      </c>
    </row>
    <row r="85" spans="2:7" ht="38.25" customHeight="1">
      <c r="D85" s="1" t="s">
        <v>8</v>
      </c>
    </row>
    <row r="86" spans="2:7" ht="38.25" customHeight="1"/>
    <row r="88" spans="2:7">
      <c r="F88" s="1" t="s">
        <v>28</v>
      </c>
    </row>
    <row r="90" spans="2:7" ht="18">
      <c r="C90" s="49" t="s">
        <v>5</v>
      </c>
      <c r="D90" s="49"/>
      <c r="E90" s="49"/>
      <c r="F90" s="49"/>
      <c r="G90" s="49"/>
    </row>
    <row r="91" spans="2:7" ht="42.75" customHeight="1">
      <c r="C91" s="50" t="s">
        <v>34</v>
      </c>
      <c r="D91" s="50"/>
      <c r="E91" s="50"/>
      <c r="F91" s="50"/>
      <c r="G91" s="50"/>
    </row>
    <row r="92" spans="2:7" ht="16.2" thickBot="1">
      <c r="C92" s="14"/>
      <c r="D92" s="14"/>
      <c r="E92" s="14"/>
      <c r="F92" s="14"/>
      <c r="G92" s="14"/>
    </row>
    <row r="93" spans="2:7" ht="31.2" customHeight="1" thickBot="1">
      <c r="B93" s="11" t="s">
        <v>6</v>
      </c>
      <c r="C93" s="51" t="s">
        <v>35</v>
      </c>
      <c r="D93" s="52"/>
      <c r="E93" s="52"/>
      <c r="F93" s="52"/>
      <c r="G93" s="53"/>
    </row>
    <row r="94" spans="2:7" ht="22.2" customHeight="1">
      <c r="B94" s="18" t="s">
        <v>17</v>
      </c>
      <c r="C94" s="59" t="s">
        <v>16</v>
      </c>
      <c r="D94" s="60"/>
      <c r="E94" s="60"/>
      <c r="F94" s="60"/>
      <c r="G94" s="61"/>
    </row>
    <row r="95" spans="2:7" ht="48" customHeight="1">
      <c r="B95" s="15">
        <v>1</v>
      </c>
      <c r="C95" s="16" t="s">
        <v>4</v>
      </c>
      <c r="D95" s="15" t="s">
        <v>0</v>
      </c>
      <c r="E95" s="15">
        <f>40*3.2</f>
        <v>128</v>
      </c>
      <c r="F95" s="44"/>
      <c r="G95" s="30">
        <f>E95*F95</f>
        <v>0</v>
      </c>
    </row>
    <row r="96" spans="2:7" ht="28.8">
      <c r="B96" s="15">
        <v>2</v>
      </c>
      <c r="C96" s="16" t="s">
        <v>23</v>
      </c>
      <c r="D96" s="15" t="s">
        <v>0</v>
      </c>
      <c r="E96" s="15">
        <f>40*3.2</f>
        <v>128</v>
      </c>
      <c r="F96" s="44"/>
      <c r="G96" s="30">
        <f t="shared" ref="G96" si="4">E96*F96</f>
        <v>0</v>
      </c>
    </row>
    <row r="97" spans="2:10" ht="43.2">
      <c r="B97" s="15">
        <v>3</v>
      </c>
      <c r="C97" s="16" t="s">
        <v>38</v>
      </c>
      <c r="D97" s="15" t="s">
        <v>0</v>
      </c>
      <c r="E97" s="15">
        <f>40*3</f>
        <v>120</v>
      </c>
      <c r="F97" s="44"/>
      <c r="G97" s="30">
        <f t="shared" ref="G97" si="5">E97*F97</f>
        <v>0</v>
      </c>
      <c r="J97" s="4"/>
    </row>
    <row r="98" spans="2:10">
      <c r="B98" s="54" t="s">
        <v>2</v>
      </c>
      <c r="C98" s="55"/>
      <c r="D98" s="55"/>
      <c r="E98" s="55"/>
      <c r="F98" s="56"/>
      <c r="G98" s="8">
        <f>+G95+G96+G97</f>
        <v>0</v>
      </c>
    </row>
    <row r="99" spans="2:10" ht="14.4" customHeight="1">
      <c r="B99" s="54" t="s">
        <v>1</v>
      </c>
      <c r="C99" s="55"/>
      <c r="D99" s="55"/>
      <c r="E99" s="55"/>
      <c r="F99" s="56"/>
      <c r="G99" s="8">
        <f>+G98*23%</f>
        <v>0</v>
      </c>
    </row>
    <row r="100" spans="2:10" ht="14.4" customHeight="1">
      <c r="B100" s="57" t="s">
        <v>3</v>
      </c>
      <c r="C100" s="57"/>
      <c r="D100" s="57"/>
      <c r="E100" s="57"/>
      <c r="F100" s="57"/>
      <c r="G100" s="8">
        <f>+G99+G98</f>
        <v>0</v>
      </c>
    </row>
    <row r="101" spans="2:10" ht="14.4" customHeight="1">
      <c r="B101" s="58"/>
      <c r="C101" s="58"/>
      <c r="D101" s="58"/>
      <c r="E101" s="58"/>
      <c r="F101" s="58"/>
      <c r="G101" s="33"/>
    </row>
    <row r="102" spans="2:10" ht="14.4" customHeight="1">
      <c r="F102" s="4"/>
      <c r="G102" s="4"/>
    </row>
    <row r="104" spans="2:10">
      <c r="C104" s="1" t="s">
        <v>9</v>
      </c>
    </row>
    <row r="106" spans="2:10">
      <c r="D106" s="1" t="s">
        <v>7</v>
      </c>
    </row>
    <row r="107" spans="2:10">
      <c r="D107" s="1" t="s">
        <v>8</v>
      </c>
    </row>
    <row r="110" spans="2:10" ht="20.25" customHeight="1"/>
    <row r="137" spans="2:7">
      <c r="F137" s="1" t="s">
        <v>28</v>
      </c>
    </row>
    <row r="139" spans="2:7" ht="14.25" customHeight="1">
      <c r="C139" s="49" t="s">
        <v>5</v>
      </c>
      <c r="D139" s="49"/>
      <c r="E139" s="49"/>
      <c r="F139" s="49"/>
      <c r="G139" s="49"/>
    </row>
    <row r="140" spans="2:7" ht="15.6" customHeight="1">
      <c r="C140" s="50" t="s">
        <v>39</v>
      </c>
      <c r="D140" s="50"/>
      <c r="E140" s="50"/>
      <c r="F140" s="50"/>
      <c r="G140" s="50"/>
    </row>
    <row r="141" spans="2:7" ht="16.2" thickBot="1">
      <c r="C141" s="14"/>
      <c r="D141" s="14"/>
      <c r="E141" s="14"/>
      <c r="F141" s="14"/>
      <c r="G141" s="14"/>
    </row>
    <row r="142" spans="2:7" ht="15" thickBot="1">
      <c r="B142" s="11" t="s">
        <v>6</v>
      </c>
      <c r="C142" s="51" t="s">
        <v>40</v>
      </c>
      <c r="D142" s="52"/>
      <c r="E142" s="52"/>
      <c r="F142" s="52"/>
      <c r="G142" s="53"/>
    </row>
    <row r="143" spans="2:7">
      <c r="B143" s="18" t="s">
        <v>17</v>
      </c>
      <c r="C143" s="59" t="s">
        <v>16</v>
      </c>
      <c r="D143" s="60"/>
      <c r="E143" s="60"/>
      <c r="F143" s="60"/>
      <c r="G143" s="61"/>
    </row>
    <row r="144" spans="2:7" ht="28.8">
      <c r="B144" s="15">
        <v>1</v>
      </c>
      <c r="C144" s="16" t="s">
        <v>47</v>
      </c>
      <c r="D144" s="15" t="s">
        <v>0</v>
      </c>
      <c r="E144" s="15">
        <f>450*3</f>
        <v>1350</v>
      </c>
      <c r="F144" s="44"/>
      <c r="G144" s="30">
        <f t="shared" ref="G144:G145" si="6">E144*F144</f>
        <v>0</v>
      </c>
    </row>
    <row r="145" spans="2:7" ht="43.2">
      <c r="B145" s="15">
        <v>2</v>
      </c>
      <c r="C145" s="16" t="s">
        <v>41</v>
      </c>
      <c r="D145" s="15" t="s">
        <v>0</v>
      </c>
      <c r="E145" s="15">
        <f>450*2.7</f>
        <v>1215</v>
      </c>
      <c r="F145" s="44"/>
      <c r="G145" s="30">
        <f t="shared" si="6"/>
        <v>0</v>
      </c>
    </row>
    <row r="146" spans="2:7" ht="14.4" customHeight="1">
      <c r="B146" s="54" t="s">
        <v>2</v>
      </c>
      <c r="C146" s="55"/>
      <c r="D146" s="55"/>
      <c r="E146" s="55"/>
      <c r="F146" s="56"/>
      <c r="G146" s="8">
        <f>+G144+G145</f>
        <v>0</v>
      </c>
    </row>
    <row r="147" spans="2:7">
      <c r="B147" s="54" t="s">
        <v>1</v>
      </c>
      <c r="C147" s="55"/>
      <c r="D147" s="55"/>
      <c r="E147" s="55"/>
      <c r="F147" s="56"/>
      <c r="G147" s="8">
        <f>+G146*23%</f>
        <v>0</v>
      </c>
    </row>
    <row r="148" spans="2:7">
      <c r="B148" s="57" t="s">
        <v>3</v>
      </c>
      <c r="C148" s="57"/>
      <c r="D148" s="57"/>
      <c r="E148" s="57"/>
      <c r="F148" s="57"/>
      <c r="G148" s="8">
        <f>+G147+G146</f>
        <v>0</v>
      </c>
    </row>
    <row r="149" spans="2:7">
      <c r="B149" s="58"/>
      <c r="C149" s="58"/>
      <c r="D149" s="58"/>
      <c r="E149" s="58"/>
      <c r="F149" s="58"/>
      <c r="G149" s="33"/>
    </row>
    <row r="150" spans="2:7">
      <c r="F150" s="4"/>
      <c r="G150" s="4"/>
    </row>
    <row r="152" spans="2:7">
      <c r="C152" s="1" t="s">
        <v>9</v>
      </c>
    </row>
    <row r="154" spans="2:7">
      <c r="D154" s="1" t="s">
        <v>7</v>
      </c>
    </row>
    <row r="155" spans="2:7">
      <c r="D155" s="1" t="s">
        <v>8</v>
      </c>
    </row>
    <row r="157" spans="2:7">
      <c r="D157" s="12"/>
    </row>
    <row r="158" spans="2:7">
      <c r="D158" s="13"/>
    </row>
    <row r="161" spans="4:4">
      <c r="D161" s="4"/>
    </row>
    <row r="164" spans="4:4">
      <c r="D164" s="12"/>
    </row>
    <row r="165" spans="4:4">
      <c r="D165" s="13"/>
    </row>
    <row r="168" spans="4:4">
      <c r="D168" s="4"/>
    </row>
    <row r="171" spans="4:4">
      <c r="D171" s="13"/>
    </row>
    <row r="174" spans="4:4">
      <c r="D174" s="4"/>
    </row>
    <row r="178" spans="4:7">
      <c r="E178" s="12"/>
    </row>
    <row r="179" spans="4:7">
      <c r="E179" s="12"/>
      <c r="G179" s="12"/>
    </row>
    <row r="180" spans="4:7">
      <c r="E180" s="12"/>
      <c r="G180" s="12"/>
    </row>
    <row r="181" spans="4:7">
      <c r="E181" s="12"/>
      <c r="G181" s="12"/>
    </row>
    <row r="182" spans="4:7">
      <c r="E182" s="12"/>
      <c r="G182" s="12"/>
    </row>
    <row r="183" spans="4:7">
      <c r="E183" s="12"/>
      <c r="G183" s="12"/>
    </row>
    <row r="188" spans="4:7">
      <c r="E188" s="12"/>
      <c r="G188" s="12"/>
    </row>
    <row r="189" spans="4:7">
      <c r="E189" s="12"/>
      <c r="G189" s="12"/>
    </row>
    <row r="190" spans="4:7">
      <c r="E190" s="12"/>
      <c r="G190" s="12"/>
    </row>
    <row r="191" spans="4:7">
      <c r="D191" s="4"/>
    </row>
    <row r="193" spans="3:6">
      <c r="C193" s="9" t="s">
        <v>26</v>
      </c>
      <c r="D193" s="9"/>
    </row>
    <row r="194" spans="3:6">
      <c r="C194" s="9"/>
      <c r="D194" s="9"/>
    </row>
    <row r="195" spans="3:6">
      <c r="C195" s="10" t="s">
        <v>10</v>
      </c>
      <c r="D195" s="8">
        <f>G98+G78+G146</f>
        <v>0</v>
      </c>
    </row>
    <row r="196" spans="3:6">
      <c r="C196" s="10" t="s">
        <v>11</v>
      </c>
      <c r="D196" s="8">
        <f>D195*23%</f>
        <v>0</v>
      </c>
    </row>
    <row r="197" spans="3:6">
      <c r="C197" s="10" t="s">
        <v>12</v>
      </c>
      <c r="D197" s="8">
        <f>D195+D196</f>
        <v>0</v>
      </c>
      <c r="F197" s="4"/>
    </row>
    <row r="201" spans="3:6">
      <c r="C201" s="9" t="s">
        <v>27</v>
      </c>
      <c r="D201" s="9"/>
    </row>
    <row r="202" spans="3:6">
      <c r="C202" s="9"/>
      <c r="D202" s="9"/>
    </row>
    <row r="203" spans="3:6">
      <c r="C203" s="10" t="s">
        <v>10</v>
      </c>
      <c r="D203" s="8">
        <f>G19</f>
        <v>0</v>
      </c>
    </row>
    <row r="204" spans="3:6">
      <c r="C204" s="10" t="s">
        <v>11</v>
      </c>
      <c r="D204" s="8">
        <f>D203*23%</f>
        <v>0</v>
      </c>
    </row>
    <row r="205" spans="3:6">
      <c r="C205" s="10" t="s">
        <v>12</v>
      </c>
      <c r="D205" s="8">
        <f>D203+D204</f>
        <v>0</v>
      </c>
    </row>
    <row r="206" spans="3:6">
      <c r="D206" s="13"/>
    </row>
    <row r="209" spans="4:7">
      <c r="D209" s="4"/>
    </row>
    <row r="213" spans="4:7">
      <c r="E213" s="12"/>
    </row>
    <row r="214" spans="4:7">
      <c r="E214" s="12"/>
    </row>
    <row r="216" spans="4:7">
      <c r="E216" s="12"/>
      <c r="G216" s="12"/>
    </row>
    <row r="217" spans="4:7">
      <c r="E217" s="12"/>
      <c r="G217" s="12"/>
    </row>
    <row r="218" spans="4:7">
      <c r="E218" s="12"/>
      <c r="G218" s="12"/>
    </row>
    <row r="219" spans="4:7">
      <c r="E219" s="12"/>
      <c r="G219" s="12"/>
    </row>
    <row r="220" spans="4:7">
      <c r="E220" s="12"/>
      <c r="G220" s="12"/>
    </row>
    <row r="222" spans="4:7">
      <c r="E222" s="12"/>
      <c r="G222" s="12"/>
    </row>
  </sheetData>
  <mergeCells count="34">
    <mergeCell ref="C3:G3"/>
    <mergeCell ref="C4:G4"/>
    <mergeCell ref="B19:F19"/>
    <mergeCell ref="B20:F20"/>
    <mergeCell ref="B21:F21"/>
    <mergeCell ref="C8:G8"/>
    <mergeCell ref="C13:G13"/>
    <mergeCell ref="C16:G16"/>
    <mergeCell ref="C58:G58"/>
    <mergeCell ref="C56:G56"/>
    <mergeCell ref="C57:G57"/>
    <mergeCell ref="C59:G59"/>
    <mergeCell ref="C69:G69"/>
    <mergeCell ref="C65:G65"/>
    <mergeCell ref="C143:G143"/>
    <mergeCell ref="B146:F146"/>
    <mergeCell ref="B147:F147"/>
    <mergeCell ref="B148:F148"/>
    <mergeCell ref="B149:F149"/>
    <mergeCell ref="C72:G72"/>
    <mergeCell ref="C139:G139"/>
    <mergeCell ref="C140:G140"/>
    <mergeCell ref="C142:G142"/>
    <mergeCell ref="B78:F78"/>
    <mergeCell ref="B79:F79"/>
    <mergeCell ref="B80:F80"/>
    <mergeCell ref="B100:F100"/>
    <mergeCell ref="B101:F101"/>
    <mergeCell ref="C90:G90"/>
    <mergeCell ref="C91:G91"/>
    <mergeCell ref="C93:G93"/>
    <mergeCell ref="C94:G94"/>
    <mergeCell ref="B98:F98"/>
    <mergeCell ref="B99:F99"/>
  </mergeCells>
  <phoneticPr fontId="6" type="noConversion"/>
  <pageMargins left="0.25" right="0.25" top="0.75" bottom="0.75" header="0.3" footer="0.3"/>
  <pageSetup paperSize="9" scale="84" orientation="portrait" r:id="rId1"/>
  <headerFooter>
    <oddFooter>&amp;CStrona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Karolina Dziedzic</cp:lastModifiedBy>
  <cp:lastPrinted>2024-09-03T09:35:24Z</cp:lastPrinted>
  <dcterms:created xsi:type="dcterms:W3CDTF">2013-12-23T06:54:00Z</dcterms:created>
  <dcterms:modified xsi:type="dcterms:W3CDTF">2024-09-11T06:32:05Z</dcterms:modified>
</cp:coreProperties>
</file>