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A7D5EEBA-33D8-4534-8095-FEFBF39C8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zór oferty" sheetId="3" r:id="rId1"/>
  </sheets>
  <definedNames>
    <definedName name="_xlnm.Print_Area" localSheetId="0">'wzór oferty'!$A$1:$Q$103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3" l="1"/>
  <c r="E20" i="3"/>
  <c r="E17" i="3"/>
  <c r="E38" i="3"/>
  <c r="E55" i="3" l="1"/>
  <c r="E50" i="3"/>
  <c r="E47" i="3"/>
  <c r="E70" i="3"/>
  <c r="E68" i="3"/>
  <c r="E67" i="3"/>
  <c r="E66" i="3"/>
  <c r="E65" i="3"/>
  <c r="E64" i="3"/>
  <c r="E63" i="3"/>
  <c r="E62" i="3"/>
  <c r="E59" i="3"/>
  <c r="E58" i="3"/>
  <c r="E57" i="3"/>
  <c r="E56" i="3"/>
  <c r="E54" i="3"/>
  <c r="E53" i="3"/>
  <c r="E52" i="3"/>
  <c r="E51" i="3"/>
  <c r="E49" i="3"/>
  <c r="E48" i="3"/>
  <c r="E46" i="3"/>
  <c r="E45" i="3"/>
  <c r="E44" i="3"/>
  <c r="E43" i="3"/>
  <c r="E42" i="3"/>
  <c r="E41" i="3"/>
  <c r="E40" i="3"/>
  <c r="E39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19" i="3"/>
  <c r="E18" i="3"/>
  <c r="E16" i="3"/>
  <c r="E15" i="3"/>
</calcChain>
</file>

<file path=xl/sharedStrings.xml><?xml version="1.0" encoding="utf-8"?>
<sst xmlns="http://schemas.openxmlformats.org/spreadsheetml/2006/main" count="177" uniqueCount="107">
  <si>
    <t>brak</t>
  </si>
  <si>
    <t>taśma gładka typu EP400/3 3:1</t>
  </si>
  <si>
    <t>taśma ślizgowa typu EP400/3 2:0</t>
  </si>
  <si>
    <t>taśma ślizgowa typu EP400/3 5:0</t>
  </si>
  <si>
    <t>taśma progowa typu EP400/3 3:1 (progi wulkanizowane do taśmy na gorąco)</t>
  </si>
  <si>
    <t>taśma progowa typu EP630/3 4:2 (progi wulkanizowane do taśmy na gorąco)</t>
  </si>
  <si>
    <t>Typ taśmy</t>
  </si>
  <si>
    <t>Szerokość taśmy [mm]</t>
  </si>
  <si>
    <t>Ilość progów  w linii/podziałka</t>
  </si>
  <si>
    <t xml:space="preserve">Wartość netto     (kolumna 4 x 5) </t>
  </si>
  <si>
    <t xml:space="preserve">Wartość netto     (kolumna 7 x 8) </t>
  </si>
  <si>
    <t>Przewidywana ilość  montażów</t>
  </si>
  <si>
    <t>Przewidywana ilość mb taśmy</t>
  </si>
  <si>
    <t>Łącznie</t>
  </si>
  <si>
    <t>taśma gładka typu EP400/3 4:2</t>
  </si>
  <si>
    <t xml:space="preserve"> taśma gładka typu EP400/3 3:1</t>
  </si>
  <si>
    <t>taśma gładka typu EP630/3 4:2</t>
  </si>
  <si>
    <t>taśma ślizgowa typu EP400/3 3:0</t>
  </si>
  <si>
    <t>taśma progowa typu EP400/3 4:2 (progi wulkanizowane do taśmy na gorąco)</t>
  </si>
  <si>
    <t>taśma progowa typu XE400/3-2 3,5:1,5 (progi wulkanizowane do taśmy na gorąco)</t>
  </si>
  <si>
    <t>taśma progowa typu EP400/3 4:3 (progi wulkanizowane do taśmy na gorąco)</t>
  </si>
  <si>
    <t>taśma progowa typu EP 400/3, 4:2 (progi wulkanizowane do taśmy na gorąco)</t>
  </si>
  <si>
    <t>122,5 155 95 155 122,5+C5:C22C5:C24C19C5:C19C5:C24 / 750</t>
  </si>
  <si>
    <t>taśma specjalna EP630/3 4:2</t>
  </si>
  <si>
    <t>taśma specjalna UB BETA30 4000x1700 T.zamk.+ zab.z K12x12+ FalaH40</t>
  </si>
  <si>
    <t>taśma specjalna PU/2 spód strukt. ryżu</t>
  </si>
  <si>
    <t>taśma specjalna EP800/4 6:2</t>
  </si>
  <si>
    <t>1620x5145</t>
  </si>
  <si>
    <t>gładka</t>
  </si>
  <si>
    <t>progowa JODEŁKA, H=16mm, z progami wzdłużnymi H=16mm</t>
  </si>
  <si>
    <t>progowa JODEŁKA, H=16mm, z progami wzdłużnymi H=16mm, w obwodzie zamkniętym</t>
  </si>
  <si>
    <t>grubość 4,8, w obwodzie zamkniętym</t>
  </si>
  <si>
    <t>grubość 2,2, w obwodzie zamkniętym</t>
  </si>
  <si>
    <t>Szacunkowa wartość wynagrodzenia za cały okres obowiązywania umowy</t>
  </si>
  <si>
    <t>Wartość netto                                         kolumn           6+9+10+11+12+13</t>
  </si>
  <si>
    <t>taśma progowa typu XE 400/3-2 3,5+1,5 (progi wulkanizowane do taśmy na gorąco)</t>
  </si>
  <si>
    <t>Podatek VAT                                                                (kolumna 14 x stawka VAT)</t>
  </si>
  <si>
    <t>Wartość brutto                                    (kolumna 14 + kolumna 15)</t>
  </si>
  <si>
    <t>taśma specjalna EP400/3 4:2</t>
  </si>
  <si>
    <t>Zamawiający:</t>
  </si>
  <si>
    <t>EKO-REGION sp. z o. o., ul. Bawełniana 18, 97-400 Bełchatów</t>
  </si>
  <si>
    <t>Przedmiot zamówienia</t>
  </si>
  <si>
    <t xml:space="preserve">Dostawa i montaż taśm gumowych do maszyn i urządzeń znajdujących się w obiektach Zamawiającego.
</t>
  </si>
  <si>
    <t>Wykonawca:</t>
  </si>
  <si>
    <t>1.</t>
  </si>
  <si>
    <t>Nazwa i adres Wykonawcy</t>
  </si>
  <si>
    <t>2.</t>
  </si>
  <si>
    <t>NIP</t>
  </si>
  <si>
    <t>3.</t>
  </si>
  <si>
    <t>REGON</t>
  </si>
  <si>
    <t>4.</t>
  </si>
  <si>
    <t>Nr telefonu/fax</t>
  </si>
  <si>
    <t>5.</t>
  </si>
  <si>
    <t>E-mail</t>
  </si>
  <si>
    <t>I. ZESTAWIENIE CEN DLA OFEROWANEGO PRZEDMIOTU ZAMÓWIENIA</t>
  </si>
  <si>
    <t>II. GWARANCJA NA DOSTARCZONY MATERIAŁ (TAŚMĘ)</t>
  </si>
  <si>
    <t>  Oświadczamy, że:</t>
  </si>
  <si>
    <t>zapoznaliśmy się z SWZ oraz jej załącznikami i dokonaliśmy wyceny zamówienia biorąc pod uwagę informacje zawarte w SWZ oraz we wszystkich jej załącznikach oraz uzyskaliśmy niezbędne informacje do przygotowania oferty.</t>
  </si>
  <si>
    <t>uważamy się za związanych z ofertą przez czas wskazany w specyfikacji warunków zamówienia.</t>
  </si>
  <si>
    <t>załączone do specyfikacji warunków zamówienia postanowienia oraz projekt umowy ramowej i projekt umowy szczegółowej zostały przez nas zaakceptowane bez zastrzeżeń i zobowiązujemy się w przypadku wyboru naszej oferty do zawarcia umowy ramowej w miejscu i terminie wyznaczonym przez Zamawiającego.</t>
  </si>
  <si>
    <t>przedsiębiorstwo jest (podkreślić właściwe*/wpisać rodzaj przedsiębiorstwa**):</t>
  </si>
  <si>
    <t xml:space="preserve"> mikroprzedsiębiorstwem – przedsiębiorstwo, które zatrudnia mniej niż 10 osób i którego roczny obrót lub roczna suma bilansowa nie przekracza 2 milionów EUR;*</t>
  </si>
  <si>
    <t>małym przedsiębiorstwem – przedsiębiorstwo, które zatrudnia mniej niż 50 osób i którego roczny obrót lub roczna suma bilansowa nie przekracza 10 milionów EUR;*</t>
  </si>
  <si>
    <t>średnim przedsiębiorstwem – przedsiębiorstwo, które nie jest mikroprzedsiębiorstwami ani małymi przedsiębiorstwami i które zatrudnia mniej niż 250 osób i którego roczny obrót nie przekracza 50 milionów EUR lub roczna suma bilansowa nie przekracza 43 milionów EUR *</t>
  </si>
  <si>
    <t>Zalecenie komisji z dnia 6 maja 2003 r. dotyczące definicji mikroprzedsiębiorstw oraz małych i srednich predsiebiorstw (Dz. U. L. 124 z 20.5.2003. s 36).</t>
  </si>
  <si>
    <t>Inny rodzaj** - …...................................................................................</t>
  </si>
  <si>
    <t>Akceptujemy warunki płatności oraz pozostałe warunki zamówienia określone w SWZ.</t>
  </si>
  <si>
    <t>Ustanowiony pełnomocnik do reprezentowania w postępowaniu i/lub zawarcia umowy w sprawie zamówienia publicznego, a w przypadku składania oferty wspólnej przez dwa (lub więcej) podmioty gospodarcze (konsorcja/spółki cywilne) jest: (jeżeli dotyczy)</t>
  </si>
  <si>
    <t>Nazwisko, imię /firma</t>
  </si>
  <si>
    <t>Adres</t>
  </si>
  <si>
    <t>Telefon</t>
  </si>
  <si>
    <t>Fax/e-mail</t>
  </si>
  <si>
    <t>Informacje Wykonawcy dotyczące części zamówienia, której wykonanie zamierza powierzyć podwykonawcom: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</si>
  <si>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</si>
  <si>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Informacje z art. 18 ust. 3 ustawy Prawo Zamówień Publicznych o zastrzeżeniu jawności treści oferty (należy wypełnić tylko w przypadku zaistnienia takiej sytuacji):</t>
  </si>
  <si>
    <t>Miejscowość: ……………………………………., data: …………………………</t>
  </si>
  <si>
    <t>(podpis osoby lub osób figurujących w rejestrach uprawnionych do reprezentowania wykonawcy lub uprawnionych we właściwym upoważnieniu)</t>
  </si>
  <si>
    <t>Uwaga: Cena za montaż 1 sztuki taśmy ma obejmować wszelkie koszty, jakie Wykonawca poniesie w związku z wykonaniem zamówienia, w tym cena ma uwzględniać czas pracy serwisu, itp.). Ceny należy przedstawić dla ilości podanych w formularzu ofertowym.</t>
  </si>
  <si>
    <r>
      <t xml:space="preserve">Okres gwarancji na dostarczony materiał - taśmę                                                         </t>
    </r>
    <r>
      <rPr>
        <i/>
        <sz val="14"/>
        <color rgb="FF000000"/>
        <rFont val="Verdana"/>
        <family val="2"/>
        <charset val="238"/>
      </rPr>
      <t>(Wykonawca zobowiązany jest do podania w ofercie okresu gwarancji w pełnych miesiącach)</t>
    </r>
  </si>
  <si>
    <r>
      <t xml:space="preserve">122,5 </t>
    </r>
    <r>
      <rPr>
        <u/>
        <sz val="14"/>
        <color theme="1"/>
        <rFont val="Verdana"/>
        <family val="2"/>
        <charset val="238"/>
      </rPr>
      <t>121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121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 xml:space="preserve">121 </t>
    </r>
    <r>
      <rPr>
        <sz val="14"/>
        <color theme="1"/>
        <rFont val="Verdana"/>
        <family val="2"/>
        <charset val="238"/>
      </rPr>
      <t>122,5 / 750</t>
    </r>
  </si>
  <si>
    <r>
      <t xml:space="preserve">122,5 </t>
    </r>
    <r>
      <rPr>
        <u/>
        <sz val="14"/>
        <color theme="1"/>
        <rFont val="Verdana"/>
        <family val="2"/>
        <charset val="238"/>
      </rPr>
      <t>188,3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188,3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188,3</t>
    </r>
    <r>
      <rPr>
        <sz val="14"/>
        <color theme="1"/>
        <rFont val="Verdana"/>
        <family val="2"/>
        <charset val="238"/>
      </rPr>
      <t xml:space="preserve"> 122,5 / 750</t>
    </r>
  </si>
  <si>
    <r>
      <t xml:space="preserve">122,5 </t>
    </r>
    <r>
      <rPr>
        <u/>
        <sz val="14"/>
        <color theme="1"/>
        <rFont val="Verdana"/>
        <family val="2"/>
        <charset val="238"/>
      </rPr>
      <t>167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167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167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167</t>
    </r>
    <r>
      <rPr>
        <sz val="14"/>
        <color theme="1"/>
        <rFont val="Verdana"/>
        <family val="2"/>
        <charset val="238"/>
      </rPr>
      <t xml:space="preserve"> 122,5 / 750</t>
    </r>
  </si>
  <si>
    <r>
      <t xml:space="preserve">[30 </t>
    </r>
    <r>
      <rPr>
        <u/>
        <sz val="14"/>
        <color theme="1"/>
        <rFont val="Verdana"/>
        <family val="2"/>
        <charset val="238"/>
      </rPr>
      <t>1140</t>
    </r>
    <r>
      <rPr>
        <sz val="14"/>
        <color theme="1"/>
        <rFont val="Verdana"/>
        <family val="2"/>
        <charset val="238"/>
      </rPr>
      <t xml:space="preserve"> 30] / 750</t>
    </r>
  </si>
  <si>
    <r>
      <t xml:space="preserve">[30 </t>
    </r>
    <r>
      <rPr>
        <u/>
        <sz val="14"/>
        <color theme="1"/>
        <rFont val="Verdana"/>
        <family val="2"/>
        <charset val="238"/>
      </rPr>
      <t>1140</t>
    </r>
    <r>
      <rPr>
        <sz val="14"/>
        <color theme="1"/>
        <rFont val="Verdana"/>
        <family val="2"/>
        <charset val="238"/>
      </rPr>
      <t xml:space="preserve"> 30] +[350 </t>
    </r>
    <r>
      <rPr>
        <u/>
        <sz val="14"/>
        <color theme="1"/>
        <rFont val="Verdana"/>
        <family val="2"/>
        <charset val="238"/>
      </rPr>
      <t>500</t>
    </r>
    <r>
      <rPr>
        <sz val="14"/>
        <color theme="1"/>
        <rFont val="Verdana"/>
        <family val="2"/>
        <charset val="238"/>
      </rPr>
      <t xml:space="preserve"> 350] / 600</t>
    </r>
  </si>
  <si>
    <r>
      <t xml:space="preserve">110 </t>
    </r>
    <r>
      <rPr>
        <u/>
        <sz val="14"/>
        <color theme="1"/>
        <rFont val="Verdana"/>
        <family val="2"/>
        <charset val="238"/>
      </rPr>
      <t>40</t>
    </r>
    <r>
      <rPr>
        <sz val="14"/>
        <color theme="1"/>
        <rFont val="Verdana"/>
        <family val="2"/>
        <charset val="238"/>
      </rPr>
      <t xml:space="preserve"> 110 </t>
    </r>
    <r>
      <rPr>
        <u/>
        <sz val="14"/>
        <color theme="1"/>
        <rFont val="Verdana"/>
        <family val="2"/>
        <charset val="238"/>
      </rPr>
      <t>370</t>
    </r>
    <r>
      <rPr>
        <sz val="14"/>
        <color theme="1"/>
        <rFont val="Verdana"/>
        <family val="2"/>
        <charset val="238"/>
      </rPr>
      <t xml:space="preserve"> 140 </t>
    </r>
    <r>
      <rPr>
        <u/>
        <sz val="14"/>
        <color theme="1"/>
        <rFont val="Verdana"/>
        <family val="2"/>
        <charset val="238"/>
      </rPr>
      <t xml:space="preserve">370 </t>
    </r>
    <r>
      <rPr>
        <sz val="14"/>
        <color theme="1"/>
        <rFont val="Verdana"/>
        <family val="2"/>
        <charset val="238"/>
      </rPr>
      <t xml:space="preserve">110 </t>
    </r>
    <r>
      <rPr>
        <u/>
        <sz val="14"/>
        <color theme="1"/>
        <rFont val="Verdana"/>
        <family val="2"/>
        <charset val="238"/>
      </rPr>
      <t>40</t>
    </r>
    <r>
      <rPr>
        <sz val="14"/>
        <color theme="1"/>
        <rFont val="Verdana"/>
        <family val="2"/>
        <charset val="238"/>
      </rPr>
      <t xml:space="preserve"> 110 / 750</t>
    </r>
  </si>
  <si>
    <r>
      <t xml:space="preserve">127,5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 xml:space="preserve">153 </t>
    </r>
    <r>
      <rPr>
        <sz val="14"/>
        <color theme="1"/>
        <rFont val="Verdana"/>
        <family val="2"/>
        <charset val="238"/>
      </rPr>
      <t>127,5 / 750</t>
    </r>
  </si>
  <si>
    <r>
      <t xml:space="preserve">127,5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343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153</t>
    </r>
    <r>
      <rPr>
        <sz val="14"/>
        <color theme="1"/>
        <rFont val="Verdana"/>
        <family val="2"/>
        <charset val="238"/>
      </rPr>
      <t xml:space="preserve"> 127,5 / 750</t>
    </r>
  </si>
  <si>
    <r>
      <t xml:space="preserve">127,5 </t>
    </r>
    <r>
      <rPr>
        <u/>
        <sz val="14"/>
        <color theme="1"/>
        <rFont val="Verdana"/>
        <family val="2"/>
        <charset val="238"/>
      </rPr>
      <t>110</t>
    </r>
    <r>
      <rPr>
        <sz val="14"/>
        <color theme="1"/>
        <rFont val="Verdana"/>
        <family val="2"/>
        <charset val="238"/>
      </rPr>
      <t xml:space="preserve"> 97,5 </t>
    </r>
    <r>
      <rPr>
        <u/>
        <sz val="14"/>
        <color theme="1"/>
        <rFont val="Verdana"/>
        <family val="2"/>
        <charset val="238"/>
      </rPr>
      <t>110</t>
    </r>
    <r>
      <rPr>
        <sz val="14"/>
        <color theme="1"/>
        <rFont val="Verdana"/>
        <family val="2"/>
        <charset val="238"/>
      </rPr>
      <t xml:space="preserve"> 302,5 </t>
    </r>
    <r>
      <rPr>
        <u/>
        <sz val="14"/>
        <color theme="1"/>
        <rFont val="Verdana"/>
        <family val="2"/>
        <charset val="238"/>
      </rPr>
      <t>110</t>
    </r>
    <r>
      <rPr>
        <sz val="14"/>
        <color theme="1"/>
        <rFont val="Verdana"/>
        <family val="2"/>
        <charset val="238"/>
      </rPr>
      <t xml:space="preserve"> 97,5 </t>
    </r>
    <r>
      <rPr>
        <u/>
        <sz val="14"/>
        <color theme="1"/>
        <rFont val="Verdana"/>
        <family val="2"/>
        <charset val="238"/>
      </rPr>
      <t xml:space="preserve">110 </t>
    </r>
    <r>
      <rPr>
        <sz val="14"/>
        <color theme="1"/>
        <rFont val="Verdana"/>
        <family val="2"/>
        <charset val="238"/>
      </rPr>
      <t>97,5</t>
    </r>
    <r>
      <rPr>
        <u/>
        <sz val="14"/>
        <color theme="1"/>
        <rFont val="Verdana"/>
        <family val="2"/>
        <charset val="238"/>
      </rPr>
      <t xml:space="preserve"> 110</t>
    </r>
    <r>
      <rPr>
        <sz val="14"/>
        <color theme="1"/>
        <rFont val="Verdana"/>
        <family val="2"/>
        <charset val="238"/>
      </rPr>
      <t xml:space="preserve"> 127,5 / 750</t>
    </r>
  </si>
  <si>
    <r>
      <t xml:space="preserve">140 </t>
    </r>
    <r>
      <rPr>
        <u/>
        <sz val="14"/>
        <color theme="1"/>
        <rFont val="Verdana"/>
        <family val="2"/>
        <charset val="238"/>
      </rPr>
      <t>20</t>
    </r>
    <r>
      <rPr>
        <sz val="14"/>
        <color theme="1"/>
        <rFont val="Verdana"/>
        <family val="2"/>
        <charset val="238"/>
      </rPr>
      <t xml:space="preserve">  95 </t>
    </r>
    <r>
      <rPr>
        <u/>
        <sz val="14"/>
        <color theme="1"/>
        <rFont val="Verdana"/>
        <family val="2"/>
        <charset val="238"/>
      </rPr>
      <t xml:space="preserve">380  </t>
    </r>
    <r>
      <rPr>
        <sz val="14"/>
        <color theme="1"/>
        <rFont val="Verdana"/>
        <family val="2"/>
        <charset val="238"/>
      </rPr>
      <t xml:space="preserve">130 </t>
    </r>
    <r>
      <rPr>
        <u/>
        <sz val="14"/>
        <color theme="1"/>
        <rFont val="Verdana"/>
        <family val="2"/>
        <charset val="238"/>
      </rPr>
      <t>380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20</t>
    </r>
    <r>
      <rPr>
        <sz val="14"/>
        <color theme="1"/>
        <rFont val="Verdana"/>
        <family val="2"/>
        <charset val="238"/>
      </rPr>
      <t xml:space="preserve"> 140 / 750</t>
    </r>
  </si>
  <si>
    <r>
      <t xml:space="preserve">122,5 </t>
    </r>
    <r>
      <rPr>
        <u/>
        <sz val="14"/>
        <color theme="1"/>
        <rFont val="Verdana"/>
        <family val="2"/>
        <charset val="238"/>
      </rPr>
      <t>195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195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195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195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195</t>
    </r>
    <r>
      <rPr>
        <sz val="14"/>
        <color theme="1"/>
        <rFont val="Verdana"/>
        <family val="2"/>
        <charset val="238"/>
      </rPr>
      <t xml:space="preserve"> 122,5 / 750</t>
    </r>
  </si>
  <si>
    <r>
      <t xml:space="preserve">160 </t>
    </r>
    <r>
      <rPr>
        <u/>
        <sz val="14"/>
        <color theme="1"/>
        <rFont val="Verdana"/>
        <family val="2"/>
        <charset val="238"/>
      </rPr>
      <t>150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200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200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200</t>
    </r>
    <r>
      <rPr>
        <sz val="14"/>
        <color theme="1"/>
        <rFont val="Verdana"/>
        <family val="2"/>
        <charset val="238"/>
      </rPr>
      <t xml:space="preserve"> 95 </t>
    </r>
    <r>
      <rPr>
        <u/>
        <sz val="14"/>
        <color theme="1"/>
        <rFont val="Verdana"/>
        <family val="2"/>
        <charset val="238"/>
      </rPr>
      <t>150</t>
    </r>
    <r>
      <rPr>
        <sz val="14"/>
        <color theme="1"/>
        <rFont val="Verdana"/>
        <family val="2"/>
        <charset val="238"/>
      </rPr>
      <t xml:space="preserve"> 160 / 750</t>
    </r>
  </si>
  <si>
    <r>
      <t>100 -</t>
    </r>
    <r>
      <rPr>
        <u/>
        <sz val="14"/>
        <color theme="1"/>
        <rFont val="Verdana"/>
        <family val="2"/>
        <charset val="238"/>
      </rPr>
      <t xml:space="preserve"> 700</t>
    </r>
    <r>
      <rPr>
        <sz val="14"/>
        <color theme="1"/>
        <rFont val="Verdana"/>
        <family val="2"/>
        <charset val="238"/>
      </rPr>
      <t xml:space="preserve"> - 100 / 550, w obwodzie zamkniętym</t>
    </r>
  </si>
  <si>
    <r>
      <t>100-</t>
    </r>
    <r>
      <rPr>
        <u/>
        <sz val="14"/>
        <color theme="1"/>
        <rFont val="Verdana"/>
        <family val="2"/>
        <charset val="238"/>
      </rPr>
      <t>550</t>
    </r>
    <r>
      <rPr>
        <sz val="14"/>
        <color theme="1"/>
        <rFont val="Verdana"/>
        <family val="2"/>
        <charset val="238"/>
      </rPr>
      <t>-100 / 550, w obwodzie zamkniętym</t>
    </r>
  </si>
  <si>
    <r>
      <t>100-</t>
    </r>
    <r>
      <rPr>
        <u/>
        <sz val="14"/>
        <color theme="1"/>
        <rFont val="Verdana"/>
        <family val="2"/>
        <charset val="238"/>
      </rPr>
      <t>800</t>
    </r>
    <r>
      <rPr>
        <sz val="14"/>
        <color theme="1"/>
        <rFont val="Verdana"/>
        <family val="2"/>
        <charset val="238"/>
      </rPr>
      <t>-100 / 900</t>
    </r>
  </si>
  <si>
    <r>
      <t>200-</t>
    </r>
    <r>
      <rPr>
        <u/>
        <sz val="14"/>
        <color theme="1"/>
        <rFont val="Verdana"/>
        <family val="2"/>
        <charset val="238"/>
      </rPr>
      <t>800</t>
    </r>
    <r>
      <rPr>
        <sz val="14"/>
        <color theme="1"/>
        <rFont val="Verdana"/>
        <family val="2"/>
        <charset val="238"/>
      </rPr>
      <t>-200 / 900</t>
    </r>
  </si>
  <si>
    <r>
      <t>50-</t>
    </r>
    <r>
      <rPr>
        <u/>
        <sz val="14"/>
        <color theme="1"/>
        <rFont val="Verdana"/>
        <family val="2"/>
        <charset val="238"/>
      </rPr>
      <t>1100</t>
    </r>
    <r>
      <rPr>
        <sz val="14"/>
        <color theme="1"/>
        <rFont val="Verdana"/>
        <family val="2"/>
        <charset val="238"/>
      </rPr>
      <t>-50 / 900</t>
    </r>
  </si>
  <si>
    <r>
      <t xml:space="preserve">130- </t>
    </r>
    <r>
      <rPr>
        <u/>
        <sz val="14"/>
        <color theme="1"/>
        <rFont val="Verdana"/>
        <family val="2"/>
        <charset val="238"/>
      </rPr>
      <t>400</t>
    </r>
    <r>
      <rPr>
        <sz val="14"/>
        <color theme="1"/>
        <rFont val="Verdana"/>
        <family val="2"/>
        <charset val="238"/>
      </rPr>
      <t>-130 / 500</t>
    </r>
  </si>
  <si>
    <r>
      <t xml:space="preserve">[25 </t>
    </r>
    <r>
      <rPr>
        <u/>
        <sz val="14"/>
        <color theme="1"/>
        <rFont val="Verdana"/>
        <family val="2"/>
        <charset val="238"/>
      </rPr>
      <t>1150</t>
    </r>
    <r>
      <rPr>
        <sz val="14"/>
        <color theme="1"/>
        <rFont val="Verdana"/>
        <family val="2"/>
        <charset val="238"/>
      </rPr>
      <t xml:space="preserve"> 25] / 580, w obwodzie zamkniętym</t>
    </r>
  </si>
  <si>
    <r>
      <t xml:space="preserve">[125 </t>
    </r>
    <r>
      <rPr>
        <u/>
        <sz val="14"/>
        <color theme="1"/>
        <rFont val="Verdana"/>
        <family val="2"/>
        <charset val="238"/>
      </rPr>
      <t>1150</t>
    </r>
    <r>
      <rPr>
        <sz val="14"/>
        <color theme="1"/>
        <rFont val="Verdana"/>
        <family val="2"/>
        <charset val="238"/>
      </rPr>
      <t xml:space="preserve"> 125] / 525, w obwodzie zamkniętym</t>
    </r>
  </si>
  <si>
    <t>oświadczamy, że: w ofercie znajdują się informacje stanowiące tajemnicę przedsiębiorstwa w rozumieniu przepisów o zwalczaniu nieuczciwej konkurencji; zastrzeżenie ich jawności uzasadniam następująco: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</si>
  <si>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Cena netto za 1 mb taśmy</t>
  </si>
  <si>
    <t xml:space="preserve">Cena netto za montaż 1 sztuki taśmy </t>
  </si>
  <si>
    <t>Cena netto za ogumienie 1 sztuki bębna</t>
  </si>
  <si>
    <t>Cena netto za dojazd serwisu</t>
  </si>
  <si>
    <t>Cena netto za transport bębna do gumowania</t>
  </si>
  <si>
    <t>Cena netto za dostarczenie i zamontowanie taśmy do 24 godzin licząc od zawarcia umowy szczegółowej</t>
  </si>
  <si>
    <t xml:space="preserve">                                                                                                                                                      FORMULARZ OFERTOWY                                                                                                              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</si>
</sst>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Verdana"/>
      <family val="2"/>
      <charset val="238"/>
    </font>
    <font>
      <b/>
      <sz val="16"/>
      <name val="Verdana"/>
      <family val="2"/>
      <charset val="238"/>
    </font>
    <font>
      <b/>
      <sz val="14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Verdana"/>
      <family val="2"/>
      <charset val="238"/>
    </font>
    <font>
      <sz val="14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4"/>
      <color rgb="FF000000"/>
      <name val="Verdana"/>
      <family val="2"/>
      <charset val="238"/>
    </font>
    <font>
      <i/>
      <sz val="14"/>
      <color rgb="FF000000"/>
      <name val="Verdana"/>
      <family val="2"/>
      <charset val="238"/>
    </font>
    <font>
      <i/>
      <sz val="14"/>
      <name val="Verdana"/>
      <family val="2"/>
      <charset val="238"/>
    </font>
    <font>
      <b/>
      <sz val="14"/>
      <color theme="1"/>
      <name val="Verdana"/>
      <family val="2"/>
      <charset val="238"/>
    </font>
    <font>
      <u/>
      <sz val="14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" fontId="4" fillId="0" borderId="1" xfId="0" applyNumberFormat="1" applyFont="1" applyBorder="1"/>
    <xf numFmtId="0" fontId="4" fillId="0" borderId="0" xfId="0" applyFont="1"/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0" fontId="11" fillId="0" borderId="0" xfId="0" applyFont="1"/>
    <xf numFmtId="0" fontId="10" fillId="3" borderId="0" xfId="0" applyFont="1" applyFill="1" applyAlignment="1">
      <alignment vertic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0" borderId="0" xfId="0" applyFont="1"/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tabSelected="1" view="pageBreakPreview" zoomScale="80" zoomScaleNormal="80" zoomScaleSheetLayoutView="80" workbookViewId="0">
      <selection sqref="A1:Q1"/>
    </sheetView>
  </sheetViews>
  <sheetFormatPr defaultRowHeight="15.75" x14ac:dyDescent="0.25"/>
  <cols>
    <col min="1" max="1" width="18.28515625" style="2" customWidth="1"/>
    <col min="2" max="2" width="27.5703125" style="2" customWidth="1"/>
    <col min="3" max="3" width="16" style="2" customWidth="1"/>
    <col min="4" max="4" width="58.7109375" style="2" customWidth="1"/>
    <col min="5" max="5" width="22.7109375" style="3" customWidth="1"/>
    <col min="6" max="7" width="21" style="1" customWidth="1"/>
    <col min="8" max="8" width="24" style="1" customWidth="1"/>
    <col min="9" max="11" width="21" style="1" customWidth="1"/>
    <col min="12" max="13" width="21" style="3" customWidth="1"/>
    <col min="14" max="14" width="23.140625" style="3" customWidth="1"/>
    <col min="15" max="15" width="22.28515625" style="1" customWidth="1"/>
    <col min="16" max="16" width="18.42578125" style="1" customWidth="1"/>
    <col min="17" max="17" width="22" style="1" customWidth="1"/>
    <col min="18" max="18" width="16.7109375" style="2" customWidth="1"/>
    <col min="19" max="16384" width="9.140625" style="2"/>
  </cols>
  <sheetData>
    <row r="1" spans="1:18" ht="35.1" customHeight="1" x14ac:dyDescent="0.25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35.1" customHeight="1" x14ac:dyDescent="0.2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ht="35.1" customHeight="1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35.1" customHeight="1" x14ac:dyDescent="0.25">
      <c r="A4" s="70" t="s">
        <v>41</v>
      </c>
      <c r="B4" s="71"/>
      <c r="C4" s="72"/>
      <c r="D4" s="73"/>
      <c r="E4" s="63" t="s">
        <v>42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35.1" customHeight="1" x14ac:dyDescent="0.25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8" ht="35.1" customHeight="1" x14ac:dyDescent="0.25">
      <c r="A6" s="8" t="s">
        <v>44</v>
      </c>
      <c r="B6" s="64" t="s">
        <v>45</v>
      </c>
      <c r="C6" s="65"/>
      <c r="D6" s="6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8" ht="35.1" customHeight="1" x14ac:dyDescent="0.25">
      <c r="A7" s="8" t="s">
        <v>46</v>
      </c>
      <c r="B7" s="67" t="s">
        <v>47</v>
      </c>
      <c r="C7" s="68"/>
      <c r="D7" s="6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8" ht="35.1" customHeight="1" x14ac:dyDescent="0.25">
      <c r="A8" s="8" t="s">
        <v>48</v>
      </c>
      <c r="B8" s="67" t="s">
        <v>49</v>
      </c>
      <c r="C8" s="68"/>
      <c r="D8" s="69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8" ht="35.1" customHeight="1" x14ac:dyDescent="0.25">
      <c r="A9" s="8" t="s">
        <v>50</v>
      </c>
      <c r="B9" s="64" t="s">
        <v>51</v>
      </c>
      <c r="C9" s="65"/>
      <c r="D9" s="66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8" ht="35.1" customHeight="1" x14ac:dyDescent="0.25">
      <c r="A10" s="8" t="s">
        <v>52</v>
      </c>
      <c r="B10" s="67" t="s">
        <v>53</v>
      </c>
      <c r="C10" s="68"/>
      <c r="D10" s="6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9.5" x14ac:dyDescent="0.25">
      <c r="A11" s="59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8" ht="27.75" customHeight="1" x14ac:dyDescent="0.25">
      <c r="A12" s="74">
        <v>1</v>
      </c>
      <c r="B12" s="74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  <c r="N12" s="18">
        <v>13</v>
      </c>
      <c r="O12" s="18">
        <v>14</v>
      </c>
      <c r="P12" s="18">
        <v>15</v>
      </c>
      <c r="Q12" s="18">
        <v>16</v>
      </c>
      <c r="R12" s="1"/>
    </row>
    <row r="13" spans="1:18" ht="46.5" customHeight="1" x14ac:dyDescent="0.25">
      <c r="A13" s="75" t="s">
        <v>6</v>
      </c>
      <c r="B13" s="75"/>
      <c r="C13" s="75" t="s">
        <v>7</v>
      </c>
      <c r="D13" s="75" t="s">
        <v>8</v>
      </c>
      <c r="E13" s="75" t="s">
        <v>12</v>
      </c>
      <c r="F13" s="75" t="s">
        <v>100</v>
      </c>
      <c r="G13" s="75" t="s">
        <v>9</v>
      </c>
      <c r="H13" s="75" t="s">
        <v>11</v>
      </c>
      <c r="I13" s="75" t="s">
        <v>101</v>
      </c>
      <c r="J13" s="75" t="s">
        <v>10</v>
      </c>
      <c r="K13" s="75" t="s">
        <v>102</v>
      </c>
      <c r="L13" s="76" t="s">
        <v>104</v>
      </c>
      <c r="M13" s="76" t="s">
        <v>103</v>
      </c>
      <c r="N13" s="76" t="s">
        <v>105</v>
      </c>
      <c r="O13" s="75" t="s">
        <v>33</v>
      </c>
      <c r="P13" s="75"/>
      <c r="Q13" s="75"/>
      <c r="R13" s="1"/>
    </row>
    <row r="14" spans="1:18" ht="131.25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6"/>
      <c r="N14" s="76"/>
      <c r="O14" s="19" t="s">
        <v>34</v>
      </c>
      <c r="P14" s="19" t="s">
        <v>36</v>
      </c>
      <c r="Q14" s="19" t="s">
        <v>37</v>
      </c>
      <c r="R14" s="1"/>
    </row>
    <row r="15" spans="1:18" ht="39.950000000000003" customHeight="1" x14ac:dyDescent="0.3">
      <c r="A15" s="77" t="s">
        <v>1</v>
      </c>
      <c r="B15" s="77"/>
      <c r="C15" s="20">
        <v>300</v>
      </c>
      <c r="D15" s="18" t="s">
        <v>0</v>
      </c>
      <c r="E15" s="21">
        <f>47000/1000</f>
        <v>47</v>
      </c>
      <c r="F15" s="22"/>
      <c r="G15" s="23"/>
      <c r="H15" s="18">
        <v>2</v>
      </c>
      <c r="I15" s="22"/>
      <c r="J15" s="24"/>
      <c r="K15" s="22"/>
      <c r="L15" s="22"/>
      <c r="M15" s="25"/>
      <c r="N15" s="22"/>
      <c r="O15" s="4"/>
      <c r="P15" s="4"/>
      <c r="Q15" s="4"/>
      <c r="R15" s="1"/>
    </row>
    <row r="16" spans="1:18" ht="39.950000000000003" customHeight="1" x14ac:dyDescent="0.3">
      <c r="A16" s="77" t="s">
        <v>1</v>
      </c>
      <c r="B16" s="77"/>
      <c r="C16" s="20">
        <v>650</v>
      </c>
      <c r="D16" s="18" t="s">
        <v>0</v>
      </c>
      <c r="E16" s="21">
        <f>385300/1000</f>
        <v>385.3</v>
      </c>
      <c r="F16" s="22"/>
      <c r="G16" s="23"/>
      <c r="H16" s="18">
        <v>18</v>
      </c>
      <c r="I16" s="22"/>
      <c r="J16" s="24"/>
      <c r="K16" s="22"/>
      <c r="L16" s="22"/>
      <c r="M16" s="22"/>
      <c r="N16" s="22"/>
      <c r="O16" s="4"/>
      <c r="P16" s="4"/>
      <c r="Q16" s="4"/>
      <c r="R16" s="1"/>
    </row>
    <row r="17" spans="1:18" ht="39.950000000000003" customHeight="1" x14ac:dyDescent="0.3">
      <c r="A17" s="77" t="s">
        <v>14</v>
      </c>
      <c r="B17" s="77"/>
      <c r="C17" s="20">
        <v>650</v>
      </c>
      <c r="D17" s="18" t="s">
        <v>0</v>
      </c>
      <c r="E17" s="21">
        <f>13500/1000</f>
        <v>13.5</v>
      </c>
      <c r="F17" s="22"/>
      <c r="G17" s="23"/>
      <c r="H17" s="18">
        <v>1</v>
      </c>
      <c r="I17" s="22"/>
      <c r="J17" s="24"/>
      <c r="K17" s="22"/>
      <c r="L17" s="22"/>
      <c r="M17" s="22"/>
      <c r="N17" s="22"/>
      <c r="O17" s="4"/>
      <c r="P17" s="4"/>
      <c r="Q17" s="4"/>
      <c r="R17" s="1"/>
    </row>
    <row r="18" spans="1:18" ht="39.950000000000003" customHeight="1" x14ac:dyDescent="0.3">
      <c r="A18" s="77" t="s">
        <v>1</v>
      </c>
      <c r="B18" s="77"/>
      <c r="C18" s="20">
        <v>800</v>
      </c>
      <c r="D18" s="18" t="s">
        <v>0</v>
      </c>
      <c r="E18" s="21">
        <f>180200/1000</f>
        <v>180.2</v>
      </c>
      <c r="F18" s="22"/>
      <c r="G18" s="23"/>
      <c r="H18" s="18">
        <v>7</v>
      </c>
      <c r="I18" s="22"/>
      <c r="J18" s="24"/>
      <c r="K18" s="22"/>
      <c r="L18" s="22"/>
      <c r="M18" s="22"/>
      <c r="N18" s="22"/>
      <c r="O18" s="4"/>
      <c r="P18" s="4"/>
      <c r="Q18" s="4"/>
      <c r="R18" s="1"/>
    </row>
    <row r="19" spans="1:18" ht="39.950000000000003" customHeight="1" x14ac:dyDescent="0.3">
      <c r="A19" s="77" t="s">
        <v>1</v>
      </c>
      <c r="B19" s="77"/>
      <c r="C19" s="20">
        <v>1000</v>
      </c>
      <c r="D19" s="18" t="s">
        <v>0</v>
      </c>
      <c r="E19" s="21">
        <f>480200/1000</f>
        <v>480.2</v>
      </c>
      <c r="F19" s="22"/>
      <c r="G19" s="23"/>
      <c r="H19" s="18">
        <v>17</v>
      </c>
      <c r="I19" s="22"/>
      <c r="J19" s="24"/>
      <c r="K19" s="22"/>
      <c r="L19" s="22"/>
      <c r="M19" s="22"/>
      <c r="N19" s="22"/>
      <c r="O19" s="4"/>
      <c r="P19" s="4"/>
      <c r="Q19" s="4"/>
      <c r="R19" s="1"/>
    </row>
    <row r="20" spans="1:18" ht="39.950000000000003" customHeight="1" x14ac:dyDescent="0.3">
      <c r="A20" s="77" t="s">
        <v>14</v>
      </c>
      <c r="B20" s="77"/>
      <c r="C20" s="20">
        <v>1000</v>
      </c>
      <c r="D20" s="18" t="s">
        <v>0</v>
      </c>
      <c r="E20" s="21">
        <f>11000/1000</f>
        <v>11</v>
      </c>
      <c r="F20" s="22"/>
      <c r="G20" s="23"/>
      <c r="H20" s="18">
        <v>1</v>
      </c>
      <c r="I20" s="22"/>
      <c r="J20" s="24"/>
      <c r="K20" s="22"/>
      <c r="L20" s="22"/>
      <c r="M20" s="22"/>
      <c r="N20" s="22"/>
      <c r="O20" s="4"/>
      <c r="P20" s="4"/>
      <c r="Q20" s="4"/>
      <c r="R20" s="1"/>
    </row>
    <row r="21" spans="1:18" ht="39.950000000000003" customHeight="1" x14ac:dyDescent="0.3">
      <c r="A21" s="77" t="s">
        <v>14</v>
      </c>
      <c r="B21" s="77"/>
      <c r="C21" s="20">
        <v>1200</v>
      </c>
      <c r="D21" s="18" t="s">
        <v>0</v>
      </c>
      <c r="E21" s="21">
        <f>250100/1000</f>
        <v>250.1</v>
      </c>
      <c r="F21" s="22"/>
      <c r="G21" s="23"/>
      <c r="H21" s="26">
        <v>10</v>
      </c>
      <c r="I21" s="22"/>
      <c r="J21" s="24"/>
      <c r="K21" s="22"/>
      <c r="L21" s="22"/>
      <c r="M21" s="22"/>
      <c r="N21" s="22"/>
      <c r="O21" s="4"/>
      <c r="P21" s="4"/>
      <c r="Q21" s="4"/>
      <c r="R21" s="1"/>
    </row>
    <row r="22" spans="1:18" ht="39.950000000000003" customHeight="1" x14ac:dyDescent="0.3">
      <c r="A22" s="77" t="s">
        <v>15</v>
      </c>
      <c r="B22" s="77"/>
      <c r="C22" s="20">
        <v>1200</v>
      </c>
      <c r="D22" s="18" t="s">
        <v>0</v>
      </c>
      <c r="E22" s="21">
        <f>(284500+148500)/1000</f>
        <v>433</v>
      </c>
      <c r="F22" s="22"/>
      <c r="G22" s="23"/>
      <c r="H22" s="18">
        <v>15</v>
      </c>
      <c r="I22" s="22"/>
      <c r="J22" s="24"/>
      <c r="K22" s="22"/>
      <c r="L22" s="22"/>
      <c r="M22" s="22"/>
      <c r="N22" s="22"/>
      <c r="O22" s="4"/>
      <c r="P22" s="4"/>
      <c r="Q22" s="4"/>
      <c r="R22" s="1"/>
    </row>
    <row r="23" spans="1:18" ht="39.950000000000003" customHeight="1" x14ac:dyDescent="0.3">
      <c r="A23" s="77" t="s">
        <v>1</v>
      </c>
      <c r="B23" s="77"/>
      <c r="C23" s="20">
        <v>1400</v>
      </c>
      <c r="D23" s="18" t="s">
        <v>0</v>
      </c>
      <c r="E23" s="21">
        <f>597300/1000</f>
        <v>597.29999999999995</v>
      </c>
      <c r="F23" s="22"/>
      <c r="G23" s="23"/>
      <c r="H23" s="18">
        <v>41</v>
      </c>
      <c r="I23" s="22"/>
      <c r="J23" s="24"/>
      <c r="K23" s="22"/>
      <c r="L23" s="22"/>
      <c r="M23" s="22"/>
      <c r="N23" s="22"/>
      <c r="O23" s="4"/>
      <c r="P23" s="4"/>
      <c r="Q23" s="4"/>
      <c r="R23" s="1"/>
    </row>
    <row r="24" spans="1:18" ht="39.950000000000003" customHeight="1" x14ac:dyDescent="0.3">
      <c r="A24" s="77" t="s">
        <v>14</v>
      </c>
      <c r="B24" s="77"/>
      <c r="C24" s="20">
        <v>1400</v>
      </c>
      <c r="D24" s="18" t="s">
        <v>0</v>
      </c>
      <c r="E24" s="21">
        <f>169000/1000</f>
        <v>169</v>
      </c>
      <c r="F24" s="22"/>
      <c r="G24" s="23"/>
      <c r="H24" s="18">
        <v>10</v>
      </c>
      <c r="I24" s="22"/>
      <c r="J24" s="24"/>
      <c r="K24" s="22"/>
      <c r="L24" s="22"/>
      <c r="M24" s="22"/>
      <c r="N24" s="22"/>
      <c r="O24" s="4"/>
      <c r="P24" s="4"/>
      <c r="Q24" s="4"/>
      <c r="R24" s="1"/>
    </row>
    <row r="25" spans="1:18" ht="39.950000000000003" customHeight="1" x14ac:dyDescent="0.3">
      <c r="A25" s="77" t="s">
        <v>1</v>
      </c>
      <c r="B25" s="77"/>
      <c r="C25" s="20">
        <v>1600</v>
      </c>
      <c r="D25" s="18" t="s">
        <v>0</v>
      </c>
      <c r="E25" s="21">
        <f>69200/1000</f>
        <v>69.2</v>
      </c>
      <c r="F25" s="22"/>
      <c r="G25" s="23"/>
      <c r="H25" s="18">
        <v>3</v>
      </c>
      <c r="I25" s="22"/>
      <c r="J25" s="24"/>
      <c r="K25" s="22"/>
      <c r="L25" s="22"/>
      <c r="M25" s="22"/>
      <c r="N25" s="22"/>
      <c r="O25" s="4"/>
      <c r="P25" s="4"/>
      <c r="Q25" s="4"/>
      <c r="R25" s="1"/>
    </row>
    <row r="26" spans="1:18" ht="39.950000000000003" customHeight="1" x14ac:dyDescent="0.3">
      <c r="A26" s="77" t="s">
        <v>14</v>
      </c>
      <c r="B26" s="77"/>
      <c r="C26" s="20">
        <v>1600</v>
      </c>
      <c r="D26" s="18" t="s">
        <v>0</v>
      </c>
      <c r="E26" s="21">
        <f>124750/1000</f>
        <v>124.75</v>
      </c>
      <c r="F26" s="22"/>
      <c r="G26" s="23"/>
      <c r="H26" s="18">
        <v>4</v>
      </c>
      <c r="I26" s="22"/>
      <c r="J26" s="24"/>
      <c r="K26" s="22"/>
      <c r="L26" s="22"/>
      <c r="M26" s="22"/>
      <c r="N26" s="22"/>
      <c r="O26" s="4"/>
      <c r="P26" s="4"/>
      <c r="Q26" s="4"/>
      <c r="R26" s="1"/>
    </row>
    <row r="27" spans="1:18" ht="39.950000000000003" customHeight="1" x14ac:dyDescent="0.3">
      <c r="A27" s="77" t="s">
        <v>16</v>
      </c>
      <c r="B27" s="77"/>
      <c r="C27" s="20">
        <v>1600</v>
      </c>
      <c r="D27" s="18" t="s">
        <v>0</v>
      </c>
      <c r="E27" s="21">
        <f>50000/1000</f>
        <v>50</v>
      </c>
      <c r="F27" s="22"/>
      <c r="G27" s="23"/>
      <c r="H27" s="18">
        <v>2</v>
      </c>
      <c r="I27" s="22"/>
      <c r="J27" s="24"/>
      <c r="K27" s="22"/>
      <c r="L27" s="22"/>
      <c r="M27" s="22"/>
      <c r="N27" s="22"/>
      <c r="O27" s="4"/>
      <c r="P27" s="4"/>
      <c r="Q27" s="4"/>
      <c r="R27" s="1"/>
    </row>
    <row r="28" spans="1:18" ht="39.950000000000003" customHeight="1" x14ac:dyDescent="0.3">
      <c r="A28" s="77" t="s">
        <v>1</v>
      </c>
      <c r="B28" s="77"/>
      <c r="C28" s="20">
        <v>2000</v>
      </c>
      <c r="D28" s="18" t="s">
        <v>0</v>
      </c>
      <c r="E28" s="21">
        <f>32800/1000</f>
        <v>32.799999999999997</v>
      </c>
      <c r="F28" s="22"/>
      <c r="G28" s="23"/>
      <c r="H28" s="18">
        <v>1</v>
      </c>
      <c r="I28" s="22"/>
      <c r="J28" s="24"/>
      <c r="K28" s="22"/>
      <c r="L28" s="22"/>
      <c r="M28" s="22"/>
      <c r="N28" s="22"/>
      <c r="O28" s="4"/>
      <c r="P28" s="4"/>
      <c r="Q28" s="4"/>
      <c r="R28" s="1"/>
    </row>
    <row r="29" spans="1:18" s="5" customFormat="1" ht="39.950000000000003" customHeight="1" x14ac:dyDescent="0.3">
      <c r="A29" s="77" t="s">
        <v>2</v>
      </c>
      <c r="B29" s="77"/>
      <c r="C29" s="20">
        <v>1000</v>
      </c>
      <c r="D29" s="18" t="s">
        <v>0</v>
      </c>
      <c r="E29" s="27">
        <f>53600/1000</f>
        <v>53.6</v>
      </c>
      <c r="F29" s="22"/>
      <c r="G29" s="23"/>
      <c r="H29" s="18">
        <v>2</v>
      </c>
      <c r="I29" s="22"/>
      <c r="J29" s="24"/>
      <c r="K29" s="22"/>
      <c r="L29" s="22"/>
      <c r="M29" s="22"/>
      <c r="N29" s="22"/>
      <c r="O29" s="4"/>
      <c r="P29" s="4"/>
      <c r="Q29" s="4"/>
    </row>
    <row r="30" spans="1:18" s="5" customFormat="1" ht="39.950000000000003" customHeight="1" x14ac:dyDescent="0.3">
      <c r="A30" s="77" t="s">
        <v>2</v>
      </c>
      <c r="B30" s="77"/>
      <c r="C30" s="20">
        <v>1200</v>
      </c>
      <c r="D30" s="18" t="s">
        <v>0</v>
      </c>
      <c r="E30" s="27">
        <f>105200/1000</f>
        <v>105.2</v>
      </c>
      <c r="F30" s="22"/>
      <c r="G30" s="23"/>
      <c r="H30" s="18">
        <v>6</v>
      </c>
      <c r="I30" s="22"/>
      <c r="J30" s="24"/>
      <c r="K30" s="22"/>
      <c r="L30" s="22"/>
      <c r="M30" s="22"/>
      <c r="N30" s="22"/>
      <c r="O30" s="4"/>
      <c r="P30" s="4"/>
      <c r="Q30" s="4"/>
    </row>
    <row r="31" spans="1:18" s="5" customFormat="1" ht="39.950000000000003" customHeight="1" x14ac:dyDescent="0.3">
      <c r="A31" s="77" t="s">
        <v>17</v>
      </c>
      <c r="B31" s="77"/>
      <c r="C31" s="20">
        <v>1400</v>
      </c>
      <c r="D31" s="18" t="s">
        <v>0</v>
      </c>
      <c r="E31" s="27">
        <f>77800/1000</f>
        <v>77.8</v>
      </c>
      <c r="F31" s="22"/>
      <c r="G31" s="23"/>
      <c r="H31" s="18">
        <v>3</v>
      </c>
      <c r="I31" s="22"/>
      <c r="J31" s="24"/>
      <c r="K31" s="22"/>
      <c r="L31" s="22"/>
      <c r="M31" s="22"/>
      <c r="N31" s="22"/>
      <c r="O31" s="4"/>
      <c r="P31" s="4"/>
      <c r="Q31" s="4"/>
    </row>
    <row r="32" spans="1:18" s="5" customFormat="1" ht="39.950000000000003" customHeight="1" x14ac:dyDescent="0.3">
      <c r="A32" s="77" t="s">
        <v>3</v>
      </c>
      <c r="B32" s="77"/>
      <c r="C32" s="20">
        <v>1400</v>
      </c>
      <c r="D32" s="18" t="s">
        <v>0</v>
      </c>
      <c r="E32" s="27">
        <f>72600/1000</f>
        <v>72.599999999999994</v>
      </c>
      <c r="F32" s="22"/>
      <c r="G32" s="23"/>
      <c r="H32" s="18">
        <v>4</v>
      </c>
      <c r="I32" s="22"/>
      <c r="J32" s="24"/>
      <c r="K32" s="22"/>
      <c r="L32" s="22"/>
      <c r="M32" s="22"/>
      <c r="N32" s="22"/>
      <c r="O32" s="4"/>
      <c r="P32" s="4"/>
      <c r="Q32" s="4"/>
    </row>
    <row r="33" spans="1:17" s="5" customFormat="1" ht="39.950000000000003" customHeight="1" x14ac:dyDescent="0.3">
      <c r="A33" s="77" t="s">
        <v>2</v>
      </c>
      <c r="B33" s="77"/>
      <c r="C33" s="20">
        <v>1400</v>
      </c>
      <c r="D33" s="18" t="s">
        <v>0</v>
      </c>
      <c r="E33" s="27">
        <f>315000/1000</f>
        <v>315</v>
      </c>
      <c r="F33" s="22"/>
      <c r="G33" s="23"/>
      <c r="H33" s="18">
        <v>19</v>
      </c>
      <c r="I33" s="22"/>
      <c r="J33" s="24"/>
      <c r="K33" s="22"/>
      <c r="L33" s="22"/>
      <c r="M33" s="22"/>
      <c r="N33" s="22"/>
      <c r="O33" s="4"/>
      <c r="P33" s="4"/>
      <c r="Q33" s="4"/>
    </row>
    <row r="34" spans="1:17" s="5" customFormat="1" ht="39.950000000000003" customHeight="1" x14ac:dyDescent="0.3">
      <c r="A34" s="77" t="s">
        <v>2</v>
      </c>
      <c r="B34" s="77"/>
      <c r="C34" s="20">
        <v>1600</v>
      </c>
      <c r="D34" s="18" t="s">
        <v>0</v>
      </c>
      <c r="E34" s="27">
        <f>76400/1000</f>
        <v>76.400000000000006</v>
      </c>
      <c r="F34" s="22"/>
      <c r="G34" s="23"/>
      <c r="H34" s="18">
        <v>4</v>
      </c>
      <c r="I34" s="22"/>
      <c r="J34" s="24"/>
      <c r="K34" s="22"/>
      <c r="L34" s="22"/>
      <c r="M34" s="22"/>
      <c r="N34" s="22"/>
      <c r="O34" s="4"/>
      <c r="P34" s="4"/>
      <c r="Q34" s="4"/>
    </row>
    <row r="35" spans="1:17" s="5" customFormat="1" ht="39.950000000000003" customHeight="1" x14ac:dyDescent="0.3">
      <c r="A35" s="77" t="s">
        <v>2</v>
      </c>
      <c r="B35" s="77"/>
      <c r="C35" s="20">
        <v>2000</v>
      </c>
      <c r="D35" s="18" t="s">
        <v>0</v>
      </c>
      <c r="E35" s="27">
        <f>72400/1000</f>
        <v>72.400000000000006</v>
      </c>
      <c r="F35" s="22"/>
      <c r="G35" s="23"/>
      <c r="H35" s="18">
        <v>4</v>
      </c>
      <c r="I35" s="22"/>
      <c r="J35" s="24"/>
      <c r="K35" s="22"/>
      <c r="L35" s="22"/>
      <c r="M35" s="22"/>
      <c r="N35" s="22"/>
      <c r="O35" s="4"/>
      <c r="P35" s="4"/>
      <c r="Q35" s="4"/>
    </row>
    <row r="36" spans="1:17" s="5" customFormat="1" ht="39.950000000000003" customHeight="1" x14ac:dyDescent="0.3">
      <c r="A36" s="77" t="s">
        <v>3</v>
      </c>
      <c r="B36" s="77"/>
      <c r="C36" s="20">
        <v>2000</v>
      </c>
      <c r="D36" s="18" t="s">
        <v>0</v>
      </c>
      <c r="E36" s="27">
        <f>55600/1000</f>
        <v>55.6</v>
      </c>
      <c r="F36" s="22"/>
      <c r="G36" s="23"/>
      <c r="H36" s="18">
        <v>3</v>
      </c>
      <c r="I36" s="22"/>
      <c r="J36" s="24"/>
      <c r="K36" s="22"/>
      <c r="L36" s="22"/>
      <c r="M36" s="22"/>
      <c r="N36" s="22"/>
      <c r="O36" s="4"/>
      <c r="P36" s="4"/>
      <c r="Q36" s="4"/>
    </row>
    <row r="37" spans="1:17" s="5" customFormat="1" ht="39.950000000000003" customHeight="1" x14ac:dyDescent="0.3">
      <c r="A37" s="77" t="s">
        <v>2</v>
      </c>
      <c r="B37" s="77"/>
      <c r="C37" s="20">
        <v>2800</v>
      </c>
      <c r="D37" s="18" t="s">
        <v>0</v>
      </c>
      <c r="E37" s="27">
        <f>20400/1000</f>
        <v>20.399999999999999</v>
      </c>
      <c r="F37" s="22"/>
      <c r="G37" s="23"/>
      <c r="H37" s="18">
        <v>1</v>
      </c>
      <c r="I37" s="22"/>
      <c r="J37" s="24"/>
      <c r="K37" s="22"/>
      <c r="L37" s="22"/>
      <c r="M37" s="22"/>
      <c r="N37" s="22"/>
      <c r="O37" s="4"/>
      <c r="P37" s="4"/>
      <c r="Q37" s="4"/>
    </row>
    <row r="38" spans="1:17" s="5" customFormat="1" ht="39.950000000000003" customHeight="1" x14ac:dyDescent="0.3">
      <c r="A38" s="77" t="s">
        <v>3</v>
      </c>
      <c r="B38" s="77"/>
      <c r="C38" s="20">
        <v>2800</v>
      </c>
      <c r="D38" s="18" t="s">
        <v>0</v>
      </c>
      <c r="E38" s="27">
        <f>21100/1000</f>
        <v>21.1</v>
      </c>
      <c r="F38" s="22"/>
      <c r="G38" s="23"/>
      <c r="H38" s="18">
        <v>1</v>
      </c>
      <c r="I38" s="22"/>
      <c r="J38" s="24"/>
      <c r="K38" s="22"/>
      <c r="L38" s="22"/>
      <c r="M38" s="22"/>
      <c r="N38" s="22"/>
      <c r="O38" s="4"/>
      <c r="P38" s="4"/>
      <c r="Q38" s="4"/>
    </row>
    <row r="39" spans="1:17" s="5" customFormat="1" ht="60" customHeight="1" x14ac:dyDescent="0.3">
      <c r="A39" s="77" t="s">
        <v>4</v>
      </c>
      <c r="B39" s="77"/>
      <c r="C39" s="20">
        <v>650</v>
      </c>
      <c r="D39" s="28" t="s">
        <v>22</v>
      </c>
      <c r="E39" s="27">
        <f>91800/1000</f>
        <v>91.8</v>
      </c>
      <c r="F39" s="22"/>
      <c r="G39" s="23"/>
      <c r="H39" s="26">
        <v>4</v>
      </c>
      <c r="I39" s="22"/>
      <c r="J39" s="24"/>
      <c r="K39" s="22"/>
      <c r="L39" s="22"/>
      <c r="M39" s="22"/>
      <c r="N39" s="22"/>
      <c r="O39" s="4"/>
      <c r="P39" s="4"/>
      <c r="Q39" s="4"/>
    </row>
    <row r="40" spans="1:17" s="5" customFormat="1" ht="60" customHeight="1" x14ac:dyDescent="0.3">
      <c r="A40" s="77" t="s">
        <v>4</v>
      </c>
      <c r="B40" s="77"/>
      <c r="C40" s="20">
        <v>800</v>
      </c>
      <c r="D40" s="28" t="s">
        <v>79</v>
      </c>
      <c r="E40" s="27">
        <f>23200/1000</f>
        <v>23.2</v>
      </c>
      <c r="F40" s="22"/>
      <c r="G40" s="23"/>
      <c r="H40" s="26">
        <v>1</v>
      </c>
      <c r="I40" s="22"/>
      <c r="J40" s="24"/>
      <c r="K40" s="22"/>
      <c r="L40" s="22"/>
      <c r="M40" s="22"/>
      <c r="N40" s="22"/>
      <c r="O40" s="4"/>
      <c r="P40" s="4"/>
      <c r="Q40" s="4"/>
    </row>
    <row r="41" spans="1:17" s="5" customFormat="1" ht="60" customHeight="1" x14ac:dyDescent="0.3">
      <c r="A41" s="77" t="s">
        <v>4</v>
      </c>
      <c r="B41" s="77"/>
      <c r="C41" s="20">
        <v>1000</v>
      </c>
      <c r="D41" s="28" t="s">
        <v>80</v>
      </c>
      <c r="E41" s="27">
        <f>96900/1000</f>
        <v>96.9</v>
      </c>
      <c r="F41" s="22"/>
      <c r="G41" s="23"/>
      <c r="H41" s="26">
        <v>3</v>
      </c>
      <c r="I41" s="22"/>
      <c r="J41" s="24"/>
      <c r="K41" s="22"/>
      <c r="L41" s="22"/>
      <c r="M41" s="22"/>
      <c r="N41" s="22"/>
      <c r="O41" s="4"/>
      <c r="P41" s="4"/>
      <c r="Q41" s="4"/>
    </row>
    <row r="42" spans="1:17" s="5" customFormat="1" ht="60" customHeight="1" x14ac:dyDescent="0.3">
      <c r="A42" s="77" t="s">
        <v>4</v>
      </c>
      <c r="B42" s="77"/>
      <c r="C42" s="20">
        <v>1200</v>
      </c>
      <c r="D42" s="28" t="s">
        <v>81</v>
      </c>
      <c r="E42" s="27">
        <f>394200/1000</f>
        <v>394.2</v>
      </c>
      <c r="F42" s="22"/>
      <c r="G42" s="23"/>
      <c r="H42" s="26">
        <v>18</v>
      </c>
      <c r="I42" s="22"/>
      <c r="J42" s="24"/>
      <c r="K42" s="22"/>
      <c r="L42" s="22"/>
      <c r="M42" s="22"/>
      <c r="N42" s="22"/>
      <c r="O42" s="4"/>
      <c r="P42" s="4"/>
      <c r="Q42" s="4"/>
    </row>
    <row r="43" spans="1:17" s="5" customFormat="1" ht="60" customHeight="1" x14ac:dyDescent="0.3">
      <c r="A43" s="77" t="s">
        <v>5</v>
      </c>
      <c r="B43" s="77"/>
      <c r="C43" s="20">
        <v>1200</v>
      </c>
      <c r="D43" s="28" t="s">
        <v>81</v>
      </c>
      <c r="E43" s="27">
        <f>37600/1000</f>
        <v>37.6</v>
      </c>
      <c r="F43" s="22"/>
      <c r="G43" s="23"/>
      <c r="H43" s="26">
        <v>2</v>
      </c>
      <c r="I43" s="22"/>
      <c r="J43" s="24"/>
      <c r="K43" s="22"/>
      <c r="L43" s="22"/>
      <c r="M43" s="22"/>
      <c r="N43" s="22"/>
      <c r="O43" s="4"/>
      <c r="P43" s="4"/>
      <c r="Q43" s="4"/>
    </row>
    <row r="44" spans="1:17" s="5" customFormat="1" ht="60" customHeight="1" x14ac:dyDescent="0.3">
      <c r="A44" s="77" t="s">
        <v>18</v>
      </c>
      <c r="B44" s="77"/>
      <c r="C44" s="20">
        <v>1200</v>
      </c>
      <c r="D44" s="28" t="s">
        <v>82</v>
      </c>
      <c r="E44" s="27">
        <f>6630/1000</f>
        <v>6.63</v>
      </c>
      <c r="F44" s="22"/>
      <c r="G44" s="23"/>
      <c r="H44" s="26">
        <v>1</v>
      </c>
      <c r="I44" s="22"/>
      <c r="J44" s="24"/>
      <c r="K44" s="22"/>
      <c r="L44" s="22"/>
      <c r="M44" s="22"/>
      <c r="N44" s="22"/>
      <c r="O44" s="4"/>
      <c r="P44" s="4"/>
      <c r="Q44" s="4"/>
    </row>
    <row r="45" spans="1:17" s="5" customFormat="1" ht="60" customHeight="1" x14ac:dyDescent="0.3">
      <c r="A45" s="77" t="s">
        <v>5</v>
      </c>
      <c r="B45" s="77"/>
      <c r="C45" s="20">
        <v>1200</v>
      </c>
      <c r="D45" s="28" t="s">
        <v>83</v>
      </c>
      <c r="E45" s="27">
        <f>28800/1000</f>
        <v>28.8</v>
      </c>
      <c r="F45" s="22"/>
      <c r="G45" s="23"/>
      <c r="H45" s="26">
        <v>4</v>
      </c>
      <c r="I45" s="22"/>
      <c r="J45" s="24"/>
      <c r="K45" s="22"/>
      <c r="L45" s="22"/>
      <c r="M45" s="22"/>
      <c r="N45" s="22"/>
      <c r="O45" s="4"/>
      <c r="P45" s="4"/>
      <c r="Q45" s="4"/>
    </row>
    <row r="46" spans="1:17" s="5" customFormat="1" ht="60" customHeight="1" x14ac:dyDescent="0.3">
      <c r="A46" s="77" t="s">
        <v>19</v>
      </c>
      <c r="B46" s="77"/>
      <c r="C46" s="29">
        <v>1400</v>
      </c>
      <c r="D46" s="28" t="s">
        <v>84</v>
      </c>
      <c r="E46" s="27">
        <f>18500/1000</f>
        <v>18.5</v>
      </c>
      <c r="F46" s="22"/>
      <c r="G46" s="23"/>
      <c r="H46" s="26">
        <v>1</v>
      </c>
      <c r="I46" s="22"/>
      <c r="J46" s="24"/>
      <c r="K46" s="22"/>
      <c r="L46" s="22"/>
      <c r="M46" s="22"/>
      <c r="N46" s="22"/>
      <c r="O46" s="4"/>
      <c r="P46" s="4"/>
      <c r="Q46" s="4"/>
    </row>
    <row r="47" spans="1:17" s="5" customFormat="1" ht="60" customHeight="1" x14ac:dyDescent="0.3">
      <c r="A47" s="77" t="s">
        <v>18</v>
      </c>
      <c r="B47" s="77"/>
      <c r="C47" s="29">
        <v>1400</v>
      </c>
      <c r="D47" s="28" t="s">
        <v>85</v>
      </c>
      <c r="E47" s="27">
        <f>(182100+20400)/1000</f>
        <v>202.5</v>
      </c>
      <c r="F47" s="22"/>
      <c r="G47" s="23"/>
      <c r="H47" s="26">
        <v>9</v>
      </c>
      <c r="I47" s="22"/>
      <c r="J47" s="24"/>
      <c r="K47" s="22"/>
      <c r="L47" s="22"/>
      <c r="M47" s="22"/>
      <c r="N47" s="22"/>
      <c r="O47" s="4"/>
      <c r="P47" s="4"/>
      <c r="Q47" s="4"/>
    </row>
    <row r="48" spans="1:17" s="5" customFormat="1" ht="60" customHeight="1" x14ac:dyDescent="0.3">
      <c r="A48" s="77" t="s">
        <v>20</v>
      </c>
      <c r="B48" s="77"/>
      <c r="C48" s="29">
        <v>1400</v>
      </c>
      <c r="D48" s="28" t="s">
        <v>85</v>
      </c>
      <c r="E48" s="27">
        <f>20400/1000</f>
        <v>20.399999999999999</v>
      </c>
      <c r="F48" s="22"/>
      <c r="G48" s="23"/>
      <c r="H48" s="26">
        <v>1</v>
      </c>
      <c r="I48" s="22"/>
      <c r="J48" s="24"/>
      <c r="K48" s="22"/>
      <c r="L48" s="22"/>
      <c r="M48" s="22"/>
      <c r="N48" s="22"/>
      <c r="O48" s="4"/>
      <c r="P48" s="4"/>
      <c r="Q48" s="4"/>
    </row>
    <row r="49" spans="1:17" s="5" customFormat="1" ht="60" customHeight="1" x14ac:dyDescent="0.3">
      <c r="A49" s="77" t="s">
        <v>4</v>
      </c>
      <c r="B49" s="77"/>
      <c r="C49" s="29">
        <v>1400</v>
      </c>
      <c r="D49" s="28" t="s">
        <v>85</v>
      </c>
      <c r="E49" s="27">
        <f>310000/1000</f>
        <v>310</v>
      </c>
      <c r="F49" s="22"/>
      <c r="G49" s="23"/>
      <c r="H49" s="26">
        <v>13</v>
      </c>
      <c r="I49" s="22"/>
      <c r="J49" s="24"/>
      <c r="K49" s="22"/>
      <c r="L49" s="22"/>
      <c r="M49" s="22"/>
      <c r="N49" s="22"/>
      <c r="O49" s="4"/>
      <c r="P49" s="4"/>
      <c r="Q49" s="4"/>
    </row>
    <row r="50" spans="1:17" s="5" customFormat="1" ht="60" customHeight="1" x14ac:dyDescent="0.3">
      <c r="A50" s="77" t="s">
        <v>4</v>
      </c>
      <c r="B50" s="77"/>
      <c r="C50" s="29">
        <v>1400</v>
      </c>
      <c r="D50" s="28" t="s">
        <v>86</v>
      </c>
      <c r="E50" s="27">
        <f>(131200+76000)/1000</f>
        <v>207.2</v>
      </c>
      <c r="F50" s="22"/>
      <c r="G50" s="23"/>
      <c r="H50" s="26">
        <v>7</v>
      </c>
      <c r="I50" s="22"/>
      <c r="J50" s="24"/>
      <c r="K50" s="22"/>
      <c r="L50" s="22"/>
      <c r="M50" s="22"/>
      <c r="N50" s="22"/>
      <c r="O50" s="4"/>
      <c r="P50" s="4"/>
      <c r="Q50" s="4"/>
    </row>
    <row r="51" spans="1:17" s="5" customFormat="1" ht="60" customHeight="1" x14ac:dyDescent="0.3">
      <c r="A51" s="77" t="s">
        <v>4</v>
      </c>
      <c r="B51" s="77"/>
      <c r="C51" s="29">
        <v>1400</v>
      </c>
      <c r="D51" s="28" t="s">
        <v>87</v>
      </c>
      <c r="E51" s="27">
        <f>19400/1000</f>
        <v>19.399999999999999</v>
      </c>
      <c r="F51" s="22"/>
      <c r="G51" s="23"/>
      <c r="H51" s="26">
        <v>1</v>
      </c>
      <c r="I51" s="22"/>
      <c r="J51" s="24"/>
      <c r="K51" s="22"/>
      <c r="L51" s="22"/>
      <c r="M51" s="22"/>
      <c r="N51" s="22"/>
      <c r="O51" s="4"/>
      <c r="P51" s="4"/>
      <c r="Q51" s="4"/>
    </row>
    <row r="52" spans="1:17" s="5" customFormat="1" ht="60" customHeight="1" x14ac:dyDescent="0.3">
      <c r="A52" s="77" t="s">
        <v>35</v>
      </c>
      <c r="B52" s="77"/>
      <c r="C52" s="29">
        <v>1400</v>
      </c>
      <c r="D52" s="28" t="s">
        <v>88</v>
      </c>
      <c r="E52" s="27">
        <f>29500/1000</f>
        <v>29.5</v>
      </c>
      <c r="F52" s="22"/>
      <c r="G52" s="23"/>
      <c r="H52" s="26">
        <v>1</v>
      </c>
      <c r="I52" s="22"/>
      <c r="J52" s="24"/>
      <c r="K52" s="22"/>
      <c r="L52" s="22"/>
      <c r="M52" s="22"/>
      <c r="N52" s="22"/>
      <c r="O52" s="4"/>
      <c r="P52" s="4"/>
      <c r="Q52" s="4"/>
    </row>
    <row r="53" spans="1:17" s="5" customFormat="1" ht="60" customHeight="1" x14ac:dyDescent="0.3">
      <c r="A53" s="77" t="s">
        <v>4</v>
      </c>
      <c r="B53" s="77"/>
      <c r="C53" s="29">
        <v>1600</v>
      </c>
      <c r="D53" s="28" t="s">
        <v>89</v>
      </c>
      <c r="E53" s="27">
        <f>101900/1000</f>
        <v>101.9</v>
      </c>
      <c r="F53" s="22"/>
      <c r="G53" s="23"/>
      <c r="H53" s="26">
        <v>4</v>
      </c>
      <c r="I53" s="22"/>
      <c r="J53" s="24"/>
      <c r="K53" s="22"/>
      <c r="L53" s="22"/>
      <c r="M53" s="22"/>
      <c r="N53" s="22"/>
      <c r="O53" s="4"/>
      <c r="P53" s="4"/>
      <c r="Q53" s="4"/>
    </row>
    <row r="54" spans="1:17" s="5" customFormat="1" ht="60" customHeight="1" x14ac:dyDescent="0.3">
      <c r="A54" s="77" t="s">
        <v>21</v>
      </c>
      <c r="B54" s="77"/>
      <c r="C54" s="29">
        <v>1600</v>
      </c>
      <c r="D54" s="28" t="s">
        <v>90</v>
      </c>
      <c r="E54" s="27">
        <f>15400/1000</f>
        <v>15.4</v>
      </c>
      <c r="F54" s="22"/>
      <c r="G54" s="23"/>
      <c r="H54" s="26">
        <v>1</v>
      </c>
      <c r="I54" s="22"/>
      <c r="J54" s="24"/>
      <c r="K54" s="22"/>
      <c r="L54" s="22"/>
      <c r="M54" s="22"/>
      <c r="N54" s="22"/>
      <c r="O54" s="4"/>
      <c r="P54" s="4"/>
      <c r="Q54" s="4"/>
    </row>
    <row r="55" spans="1:17" s="5" customFormat="1" ht="60" customHeight="1" x14ac:dyDescent="0.3">
      <c r="A55" s="77" t="s">
        <v>21</v>
      </c>
      <c r="B55" s="77"/>
      <c r="C55" s="29">
        <v>1600</v>
      </c>
      <c r="D55" s="28" t="s">
        <v>89</v>
      </c>
      <c r="E55" s="27">
        <f>(59000+41500)/1000</f>
        <v>100.5</v>
      </c>
      <c r="F55" s="22"/>
      <c r="G55" s="23"/>
      <c r="H55" s="26">
        <v>3</v>
      </c>
      <c r="I55" s="22"/>
      <c r="J55" s="24"/>
      <c r="K55" s="22"/>
      <c r="L55" s="22"/>
      <c r="M55" s="22"/>
      <c r="N55" s="22"/>
      <c r="O55" s="4"/>
      <c r="P55" s="4"/>
      <c r="Q55" s="4"/>
    </row>
    <row r="56" spans="1:17" s="5" customFormat="1" ht="60" customHeight="1" x14ac:dyDescent="0.3">
      <c r="A56" s="77" t="s">
        <v>23</v>
      </c>
      <c r="B56" s="77"/>
      <c r="C56" s="20">
        <v>900</v>
      </c>
      <c r="D56" s="28" t="s">
        <v>91</v>
      </c>
      <c r="E56" s="27">
        <f>3800/1000</f>
        <v>3.8</v>
      </c>
      <c r="F56" s="30"/>
      <c r="G56" s="23"/>
      <c r="H56" s="26">
        <v>1</v>
      </c>
      <c r="I56" s="30"/>
      <c r="J56" s="24"/>
      <c r="K56" s="30"/>
      <c r="L56" s="22"/>
      <c r="M56" s="22"/>
      <c r="N56" s="22"/>
      <c r="O56" s="4"/>
      <c r="P56" s="4"/>
      <c r="Q56" s="4"/>
    </row>
    <row r="57" spans="1:17" s="5" customFormat="1" ht="60" customHeight="1" x14ac:dyDescent="0.3">
      <c r="A57" s="77" t="s">
        <v>23</v>
      </c>
      <c r="B57" s="77"/>
      <c r="C57" s="20">
        <v>800</v>
      </c>
      <c r="D57" s="31" t="s">
        <v>30</v>
      </c>
      <c r="E57" s="27">
        <f>6000/1000</f>
        <v>6</v>
      </c>
      <c r="F57" s="30"/>
      <c r="G57" s="23"/>
      <c r="H57" s="26">
        <v>1</v>
      </c>
      <c r="I57" s="30"/>
      <c r="J57" s="24"/>
      <c r="K57" s="30"/>
      <c r="L57" s="22"/>
      <c r="M57" s="22"/>
      <c r="N57" s="22"/>
      <c r="O57" s="4"/>
      <c r="P57" s="4"/>
      <c r="Q57" s="4"/>
    </row>
    <row r="58" spans="1:17" s="5" customFormat="1" ht="60" customHeight="1" x14ac:dyDescent="0.3">
      <c r="A58" s="77" t="s">
        <v>23</v>
      </c>
      <c r="B58" s="77"/>
      <c r="C58" s="20">
        <v>1100</v>
      </c>
      <c r="D58" s="31" t="s">
        <v>30</v>
      </c>
      <c r="E58" s="27">
        <f>14400/1000</f>
        <v>14.4</v>
      </c>
      <c r="F58" s="30"/>
      <c r="G58" s="23"/>
      <c r="H58" s="26">
        <v>1</v>
      </c>
      <c r="I58" s="30"/>
      <c r="J58" s="24"/>
      <c r="K58" s="30"/>
      <c r="L58" s="22"/>
      <c r="M58" s="22"/>
      <c r="N58" s="22"/>
      <c r="O58" s="4"/>
      <c r="P58" s="4"/>
      <c r="Q58" s="4"/>
    </row>
    <row r="59" spans="1:17" s="5" customFormat="1" ht="60" customHeight="1" x14ac:dyDescent="0.3">
      <c r="A59" s="77" t="s">
        <v>23</v>
      </c>
      <c r="B59" s="77"/>
      <c r="C59" s="20">
        <v>650</v>
      </c>
      <c r="D59" s="31" t="s">
        <v>92</v>
      </c>
      <c r="E59" s="27">
        <f>3800/1000</f>
        <v>3.8</v>
      </c>
      <c r="F59" s="30"/>
      <c r="G59" s="23"/>
      <c r="H59" s="26">
        <v>1</v>
      </c>
      <c r="I59" s="30"/>
      <c r="J59" s="24"/>
      <c r="K59" s="30"/>
      <c r="L59" s="22"/>
      <c r="M59" s="22"/>
      <c r="N59" s="22"/>
      <c r="O59" s="4"/>
      <c r="P59" s="4"/>
      <c r="Q59" s="4"/>
    </row>
    <row r="60" spans="1:17" s="5" customFormat="1" ht="60" customHeight="1" x14ac:dyDescent="0.3">
      <c r="A60" s="77" t="s">
        <v>24</v>
      </c>
      <c r="B60" s="77"/>
      <c r="C60" s="20">
        <v>1700</v>
      </c>
      <c r="D60" s="31" t="s">
        <v>31</v>
      </c>
      <c r="E60" s="27"/>
      <c r="F60" s="30"/>
      <c r="G60" s="23"/>
      <c r="H60" s="26">
        <v>1</v>
      </c>
      <c r="I60" s="30"/>
      <c r="J60" s="24"/>
      <c r="K60" s="30"/>
      <c r="L60" s="22"/>
      <c r="M60" s="22"/>
      <c r="N60" s="22"/>
      <c r="O60" s="4"/>
      <c r="P60" s="4"/>
      <c r="Q60" s="4"/>
    </row>
    <row r="61" spans="1:17" s="5" customFormat="1" ht="60" customHeight="1" x14ac:dyDescent="0.3">
      <c r="A61" s="77" t="s">
        <v>25</v>
      </c>
      <c r="B61" s="77"/>
      <c r="C61" s="29" t="s">
        <v>27</v>
      </c>
      <c r="D61" s="31" t="s">
        <v>32</v>
      </c>
      <c r="E61" s="27"/>
      <c r="F61" s="30"/>
      <c r="G61" s="23"/>
      <c r="H61" s="26">
        <v>1</v>
      </c>
      <c r="I61" s="30"/>
      <c r="J61" s="24"/>
      <c r="K61" s="30"/>
      <c r="L61" s="22"/>
      <c r="M61" s="22"/>
      <c r="N61" s="22"/>
      <c r="O61" s="4"/>
      <c r="P61" s="4"/>
      <c r="Q61" s="4"/>
    </row>
    <row r="62" spans="1:17" s="5" customFormat="1" ht="60" customHeight="1" x14ac:dyDescent="0.3">
      <c r="A62" s="77" t="s">
        <v>23</v>
      </c>
      <c r="B62" s="77"/>
      <c r="C62" s="29">
        <v>1600</v>
      </c>
      <c r="D62" s="31" t="s">
        <v>28</v>
      </c>
      <c r="E62" s="27">
        <f>(16000+16000)/1000</f>
        <v>32</v>
      </c>
      <c r="F62" s="30"/>
      <c r="G62" s="23"/>
      <c r="H62" s="26">
        <v>2</v>
      </c>
      <c r="I62" s="30"/>
      <c r="J62" s="24"/>
      <c r="K62" s="30"/>
      <c r="L62" s="22"/>
      <c r="M62" s="22"/>
      <c r="N62" s="22"/>
      <c r="O62" s="4"/>
      <c r="P62" s="4"/>
      <c r="Q62" s="4"/>
    </row>
    <row r="63" spans="1:17" s="5" customFormat="1" ht="60" customHeight="1" x14ac:dyDescent="0.3">
      <c r="A63" s="77" t="s">
        <v>23</v>
      </c>
      <c r="B63" s="77"/>
      <c r="C63" s="29">
        <v>1000</v>
      </c>
      <c r="D63" s="31" t="s">
        <v>93</v>
      </c>
      <c r="E63" s="27">
        <f>6500/1000</f>
        <v>6.5</v>
      </c>
      <c r="F63" s="30"/>
      <c r="G63" s="23"/>
      <c r="H63" s="26">
        <v>1</v>
      </c>
      <c r="I63" s="30"/>
      <c r="J63" s="24"/>
      <c r="K63" s="30"/>
      <c r="L63" s="22"/>
      <c r="M63" s="22"/>
      <c r="N63" s="22"/>
      <c r="O63" s="4"/>
      <c r="P63" s="4"/>
      <c r="Q63" s="4"/>
    </row>
    <row r="64" spans="1:17" s="5" customFormat="1" ht="60" customHeight="1" x14ac:dyDescent="0.3">
      <c r="A64" s="77" t="s">
        <v>23</v>
      </c>
      <c r="B64" s="77"/>
      <c r="C64" s="29">
        <v>1200</v>
      </c>
      <c r="D64" s="31" t="s">
        <v>94</v>
      </c>
      <c r="E64" s="27">
        <f>6500/1000</f>
        <v>6.5</v>
      </c>
      <c r="F64" s="30"/>
      <c r="G64" s="23"/>
      <c r="H64" s="26">
        <v>1</v>
      </c>
      <c r="I64" s="30"/>
      <c r="J64" s="24"/>
      <c r="K64" s="30"/>
      <c r="L64" s="22"/>
      <c r="M64" s="22"/>
      <c r="N64" s="22"/>
      <c r="O64" s="4"/>
      <c r="P64" s="4"/>
      <c r="Q64" s="4"/>
    </row>
    <row r="65" spans="1:17" s="5" customFormat="1" ht="60" customHeight="1" x14ac:dyDescent="0.3">
      <c r="A65" s="77" t="s">
        <v>23</v>
      </c>
      <c r="B65" s="77"/>
      <c r="C65" s="29">
        <v>1200</v>
      </c>
      <c r="D65" s="31" t="s">
        <v>95</v>
      </c>
      <c r="E65" s="27">
        <f>5400/1000</f>
        <v>5.4</v>
      </c>
      <c r="F65" s="30"/>
      <c r="G65" s="23"/>
      <c r="H65" s="26">
        <v>1</v>
      </c>
      <c r="I65" s="30"/>
      <c r="J65" s="24"/>
      <c r="K65" s="30"/>
      <c r="L65" s="22"/>
      <c r="M65" s="22"/>
      <c r="N65" s="22"/>
      <c r="O65" s="4"/>
      <c r="P65" s="4"/>
      <c r="Q65" s="4"/>
    </row>
    <row r="66" spans="1:17" s="5" customFormat="1" ht="60" customHeight="1" x14ac:dyDescent="0.3">
      <c r="A66" s="77" t="s">
        <v>23</v>
      </c>
      <c r="B66" s="77"/>
      <c r="C66" s="29">
        <v>1400</v>
      </c>
      <c r="D66" s="31" t="s">
        <v>29</v>
      </c>
      <c r="E66" s="27">
        <f>20500/1000</f>
        <v>20.5</v>
      </c>
      <c r="F66" s="30"/>
      <c r="G66" s="23"/>
      <c r="H66" s="26">
        <v>1</v>
      </c>
      <c r="I66" s="30"/>
      <c r="J66" s="24"/>
      <c r="K66" s="30"/>
      <c r="L66" s="22"/>
      <c r="M66" s="22"/>
      <c r="N66" s="22"/>
      <c r="O66" s="4"/>
      <c r="P66" s="4"/>
      <c r="Q66" s="4"/>
    </row>
    <row r="67" spans="1:17" s="5" customFormat="1" ht="60" customHeight="1" x14ac:dyDescent="0.3">
      <c r="A67" s="77" t="s">
        <v>23</v>
      </c>
      <c r="B67" s="77"/>
      <c r="C67" s="29">
        <v>700</v>
      </c>
      <c r="D67" s="31" t="s">
        <v>96</v>
      </c>
      <c r="E67" s="27">
        <f>12000/1000</f>
        <v>12</v>
      </c>
      <c r="F67" s="30"/>
      <c r="G67" s="23"/>
      <c r="H67" s="26">
        <v>1</v>
      </c>
      <c r="I67" s="30"/>
      <c r="J67" s="24"/>
      <c r="K67" s="30"/>
      <c r="L67" s="22"/>
      <c r="M67" s="22"/>
      <c r="N67" s="22"/>
      <c r="O67" s="4"/>
      <c r="P67" s="4"/>
      <c r="Q67" s="4"/>
    </row>
    <row r="68" spans="1:17" s="5" customFormat="1" ht="60" customHeight="1" x14ac:dyDescent="0.3">
      <c r="A68" s="77" t="s">
        <v>26</v>
      </c>
      <c r="B68" s="77"/>
      <c r="C68" s="20">
        <v>1200</v>
      </c>
      <c r="D68" s="28" t="s">
        <v>97</v>
      </c>
      <c r="E68" s="27">
        <f>5225/1000</f>
        <v>5.2249999999999996</v>
      </c>
      <c r="F68" s="30"/>
      <c r="G68" s="23"/>
      <c r="H68" s="26">
        <v>1</v>
      </c>
      <c r="I68" s="30"/>
      <c r="J68" s="24"/>
      <c r="K68" s="30"/>
      <c r="L68" s="22"/>
      <c r="M68" s="22"/>
      <c r="N68" s="22"/>
      <c r="O68" s="4"/>
      <c r="P68" s="4"/>
      <c r="Q68" s="4"/>
    </row>
    <row r="69" spans="1:17" s="5" customFormat="1" ht="60" customHeight="1" x14ac:dyDescent="0.3">
      <c r="A69" s="83" t="s">
        <v>38</v>
      </c>
      <c r="B69" s="84"/>
      <c r="C69" s="20">
        <v>1000</v>
      </c>
      <c r="D69" s="28" t="s">
        <v>29</v>
      </c>
      <c r="E69" s="27">
        <f>(6500+11500)/1000</f>
        <v>18</v>
      </c>
      <c r="F69" s="30"/>
      <c r="G69" s="23"/>
      <c r="H69" s="26">
        <v>2</v>
      </c>
      <c r="I69" s="30"/>
      <c r="J69" s="24"/>
      <c r="K69" s="30"/>
      <c r="L69" s="22"/>
      <c r="M69" s="22"/>
      <c r="N69" s="22"/>
      <c r="O69" s="4"/>
      <c r="P69" s="4"/>
      <c r="Q69" s="4"/>
    </row>
    <row r="70" spans="1:17" s="5" customFormat="1" ht="60" customHeight="1" x14ac:dyDescent="0.3">
      <c r="A70" s="77" t="s">
        <v>26</v>
      </c>
      <c r="B70" s="77"/>
      <c r="C70" s="29">
        <v>1400</v>
      </c>
      <c r="D70" s="28" t="s">
        <v>98</v>
      </c>
      <c r="E70" s="27">
        <f>6055/1000</f>
        <v>6.0549999999999997</v>
      </c>
      <c r="F70" s="30"/>
      <c r="G70" s="23"/>
      <c r="H70" s="26">
        <v>1</v>
      </c>
      <c r="I70" s="30"/>
      <c r="J70" s="24"/>
      <c r="K70" s="30"/>
      <c r="L70" s="22"/>
      <c r="M70" s="22"/>
      <c r="N70" s="22"/>
      <c r="O70" s="4"/>
      <c r="P70" s="4"/>
      <c r="Q70" s="4"/>
    </row>
    <row r="71" spans="1:17" s="5" customFormat="1" ht="27.75" customHeight="1" x14ac:dyDescent="0.3">
      <c r="A71" s="78" t="s">
        <v>13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82"/>
      <c r="M71" s="82"/>
      <c r="N71" s="82"/>
      <c r="O71" s="6"/>
      <c r="P71" s="7"/>
      <c r="Q71" s="6"/>
    </row>
    <row r="72" spans="1:17" s="5" customFormat="1" ht="27.75" customHeight="1" x14ac:dyDescent="0.3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1"/>
    </row>
    <row r="73" spans="1:17" s="9" customFormat="1" ht="30.75" customHeight="1" x14ac:dyDescent="0.3">
      <c r="A73" s="53" t="s">
        <v>77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9" customFormat="1" ht="18.75" x14ac:dyDescent="0.3">
      <c r="A74" s="55" t="s">
        <v>55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9" customFormat="1" ht="139.5" customHeight="1" x14ac:dyDescent="0.3">
      <c r="A75" s="47" t="s">
        <v>78</v>
      </c>
      <c r="B75" s="48"/>
      <c r="C75" s="48"/>
      <c r="D75" s="49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s="9" customFormat="1" ht="15.75" hidden="1" customHeight="1" x14ac:dyDescent="0.3">
      <c r="A76" s="50"/>
      <c r="B76" s="51"/>
      <c r="C76" s="51"/>
      <c r="D76" s="52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s="9" customFormat="1" ht="18.75" x14ac:dyDescent="0.3">
      <c r="A77" s="10"/>
      <c r="B77" s="11"/>
      <c r="C77" s="11"/>
      <c r="D77" s="11"/>
      <c r="E77" s="12"/>
      <c r="F77" s="11"/>
      <c r="G77" s="11"/>
      <c r="H77" s="11"/>
      <c r="I77" s="11"/>
      <c r="J77" s="11"/>
      <c r="K77" s="11"/>
      <c r="L77" s="11"/>
      <c r="M77" s="11"/>
      <c r="N77" s="11"/>
      <c r="O77" s="13"/>
      <c r="P77" s="13"/>
      <c r="Q77" s="13"/>
    </row>
    <row r="78" spans="1:17" s="9" customFormat="1" ht="39.950000000000003" customHeight="1" x14ac:dyDescent="0.3">
      <c r="A78" s="10" t="s">
        <v>56</v>
      </c>
      <c r="B78" s="11"/>
      <c r="C78" s="11"/>
      <c r="D78" s="11"/>
      <c r="E78" s="12"/>
      <c r="F78" s="11"/>
      <c r="G78" s="11"/>
      <c r="H78" s="11"/>
      <c r="I78" s="11"/>
      <c r="J78" s="11"/>
      <c r="K78" s="11"/>
      <c r="L78" s="11"/>
      <c r="M78" s="11"/>
      <c r="N78" s="11"/>
      <c r="O78" s="13"/>
      <c r="P78" s="13"/>
      <c r="Q78" s="13"/>
    </row>
    <row r="79" spans="1:17" s="9" customFormat="1" ht="39.950000000000003" customHeight="1" x14ac:dyDescent="0.3">
      <c r="A79" s="10"/>
      <c r="B79" s="36" t="s">
        <v>57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s="9" customFormat="1" ht="39.950000000000003" customHeight="1" x14ac:dyDescent="0.3">
      <c r="A80" s="10"/>
      <c r="B80" s="36" t="s">
        <v>58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s="9" customFormat="1" ht="39.950000000000003" customHeight="1" x14ac:dyDescent="0.3">
      <c r="A81" s="10"/>
      <c r="B81" s="36" t="s">
        <v>59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s="9" customFormat="1" ht="39.950000000000003" customHeight="1" x14ac:dyDescent="0.3">
      <c r="A82" s="10"/>
      <c r="B82" s="36" t="s">
        <v>60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s="9" customFormat="1" ht="39.950000000000003" customHeight="1" x14ac:dyDescent="0.3">
      <c r="A83" s="10"/>
      <c r="B83" s="14"/>
      <c r="C83" s="15"/>
      <c r="D83" s="14" t="s">
        <v>44</v>
      </c>
      <c r="E83" s="36" t="s">
        <v>61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s="9" customFormat="1" ht="39.950000000000003" customHeight="1" x14ac:dyDescent="0.3">
      <c r="A84" s="10"/>
      <c r="B84" s="14"/>
      <c r="C84" s="15"/>
      <c r="D84" s="14" t="s">
        <v>46</v>
      </c>
      <c r="E84" s="36" t="s">
        <v>62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s="9" customFormat="1" ht="39.950000000000003" customHeight="1" x14ac:dyDescent="0.3">
      <c r="A85" s="10"/>
      <c r="B85" s="14"/>
      <c r="C85" s="15"/>
      <c r="D85" s="14" t="s">
        <v>48</v>
      </c>
      <c r="E85" s="35" t="s">
        <v>63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s="9" customFormat="1" ht="39.950000000000003" customHeight="1" x14ac:dyDescent="0.3">
      <c r="A86" s="10"/>
      <c r="B86" s="14"/>
      <c r="C86" s="15"/>
      <c r="D86" s="14"/>
      <c r="E86" s="46" t="s">
        <v>64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9" customFormat="1" ht="39.950000000000003" customHeight="1" x14ac:dyDescent="0.3">
      <c r="A87" s="10"/>
      <c r="B87" s="14"/>
      <c r="C87" s="15"/>
      <c r="D87" s="14" t="s">
        <v>50</v>
      </c>
      <c r="E87" s="35" t="s">
        <v>65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s="9" customFormat="1" ht="39.950000000000003" customHeight="1" x14ac:dyDescent="0.3">
      <c r="A88" s="37" t="s">
        <v>66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13"/>
      <c r="P88" s="13"/>
      <c r="Q88" s="13"/>
    </row>
    <row r="89" spans="1:17" s="9" customFormat="1" ht="39.950000000000003" customHeight="1" x14ac:dyDescent="0.3">
      <c r="A89" s="36" t="s">
        <v>67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13"/>
      <c r="P89" s="13"/>
      <c r="Q89" s="13"/>
    </row>
    <row r="90" spans="1:17" s="9" customFormat="1" ht="30" customHeight="1" x14ac:dyDescent="0.3">
      <c r="A90" s="38" t="s">
        <v>68</v>
      </c>
      <c r="B90" s="39"/>
      <c r="C90" s="40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s="9" customFormat="1" ht="30" customHeight="1" x14ac:dyDescent="0.3">
      <c r="A91" s="41" t="s">
        <v>69</v>
      </c>
      <c r="B91" s="42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s="9" customFormat="1" ht="30" customHeight="1" x14ac:dyDescent="0.3">
      <c r="A92" s="41" t="s">
        <v>70</v>
      </c>
      <c r="B92" s="42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 s="9" customFormat="1" ht="30" customHeight="1" x14ac:dyDescent="0.3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s="9" customFormat="1" ht="30" customHeight="1" x14ac:dyDescent="0.3">
      <c r="A94" s="11"/>
      <c r="B94" s="11"/>
      <c r="C94" s="11"/>
      <c r="D94" s="11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3"/>
      <c r="P94" s="13"/>
      <c r="Q94" s="13"/>
    </row>
    <row r="95" spans="1:17" s="9" customFormat="1" ht="30" customHeight="1" x14ac:dyDescent="0.3">
      <c r="A95" s="34" t="s">
        <v>72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s="9" customFormat="1" ht="30" customHeight="1" x14ac:dyDescent="0.3">
      <c r="A96" s="32" t="s">
        <v>73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13"/>
      <c r="P96" s="13"/>
      <c r="Q96" s="13"/>
    </row>
    <row r="97" spans="1:17" s="9" customFormat="1" ht="30" customHeight="1" x14ac:dyDescent="0.3">
      <c r="A97" s="33" t="s">
        <v>74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13"/>
      <c r="P97" s="13"/>
      <c r="Q97" s="13"/>
    </row>
    <row r="98" spans="1:17" s="9" customFormat="1" ht="49.5" customHeight="1" x14ac:dyDescent="0.3">
      <c r="A98" s="35" t="s">
        <v>99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s="9" customFormat="1" ht="30" customHeight="1" x14ac:dyDescent="0.3">
      <c r="A99" s="16"/>
      <c r="B99" s="16"/>
      <c r="C99" s="16"/>
      <c r="D99" s="16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3"/>
      <c r="P99" s="13"/>
      <c r="Q99" s="13"/>
    </row>
    <row r="100" spans="1:17" s="9" customFormat="1" ht="30" customHeight="1" x14ac:dyDescent="0.3">
      <c r="A100" s="11" t="s">
        <v>75</v>
      </c>
      <c r="B100" s="11"/>
      <c r="C100" s="11"/>
      <c r="D100" s="11"/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3"/>
      <c r="P100" s="13"/>
      <c r="Q100" s="13"/>
    </row>
    <row r="101" spans="1:17" s="9" customFormat="1" ht="30" customHeight="1" x14ac:dyDescent="0.3">
      <c r="A101" s="11"/>
      <c r="B101" s="11"/>
      <c r="C101" s="11"/>
      <c r="D101" s="11"/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3"/>
      <c r="P101" s="13"/>
      <c r="Q101" s="13"/>
    </row>
    <row r="102" spans="1:17" s="9" customFormat="1" ht="30" customHeight="1" x14ac:dyDescent="0.3">
      <c r="A102" s="11"/>
      <c r="B102" s="11"/>
      <c r="C102" s="11"/>
      <c r="D102" s="11"/>
      <c r="E102" s="12"/>
      <c r="F102" s="11"/>
      <c r="G102" s="11"/>
      <c r="H102" s="11"/>
      <c r="I102" s="11"/>
      <c r="J102" s="11"/>
      <c r="K102" s="11"/>
      <c r="L102" s="11"/>
      <c r="M102" s="11"/>
      <c r="N102" s="11"/>
      <c r="O102" s="13"/>
      <c r="P102" s="13"/>
      <c r="Q102" s="13"/>
    </row>
    <row r="103" spans="1:17" s="9" customFormat="1" ht="30" customHeight="1" x14ac:dyDescent="0.3">
      <c r="A103" s="35" t="s">
        <v>76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s="9" customFormat="1" ht="39.950000000000003" customHeight="1" x14ac:dyDescent="0.3">
      <c r="A104" s="13"/>
      <c r="B104" s="13"/>
      <c r="C104" s="13"/>
      <c r="D104" s="13"/>
      <c r="E104" s="17"/>
      <c r="F104" s="13"/>
      <c r="G104" s="13"/>
      <c r="H104" s="13"/>
      <c r="I104" s="13"/>
      <c r="J104" s="13"/>
      <c r="K104" s="13"/>
      <c r="L104" s="17"/>
      <c r="M104" s="17"/>
      <c r="N104" s="17"/>
      <c r="O104" s="13"/>
      <c r="P104" s="13"/>
      <c r="Q104" s="13"/>
    </row>
    <row r="105" spans="1:17" ht="39.950000000000003" customHeight="1" x14ac:dyDescent="0.25"/>
  </sheetData>
  <mergeCells count="119">
    <mergeCell ref="A44:B44"/>
    <mergeCell ref="A45:B45"/>
    <mergeCell ref="A66:B66"/>
    <mergeCell ref="A58:B58"/>
    <mergeCell ref="A68:B68"/>
    <mergeCell ref="A63:B63"/>
    <mergeCell ref="A64:B64"/>
    <mergeCell ref="A65:B65"/>
    <mergeCell ref="A31:B31"/>
    <mergeCell ref="A32:B32"/>
    <mergeCell ref="A33:B33"/>
    <mergeCell ref="A34:B34"/>
    <mergeCell ref="A35:B35"/>
    <mergeCell ref="A67:B67"/>
    <mergeCell ref="A57:B57"/>
    <mergeCell ref="A59:B59"/>
    <mergeCell ref="A60:B60"/>
    <mergeCell ref="A61:B61"/>
    <mergeCell ref="A62:B62"/>
    <mergeCell ref="A55:B55"/>
    <mergeCell ref="A56:B56"/>
    <mergeCell ref="A46:B46"/>
    <mergeCell ref="A47:B47"/>
    <mergeCell ref="A71:K71"/>
    <mergeCell ref="A72:Q72"/>
    <mergeCell ref="A48:B48"/>
    <mergeCell ref="A49:B49"/>
    <mergeCell ref="A50:B50"/>
    <mergeCell ref="A51:B51"/>
    <mergeCell ref="A52:B52"/>
    <mergeCell ref="A53:B53"/>
    <mergeCell ref="A54:B54"/>
    <mergeCell ref="L71:N71"/>
    <mergeCell ref="A69:B69"/>
    <mergeCell ref="A70:B70"/>
    <mergeCell ref="O13:Q13"/>
    <mergeCell ref="A15:B15"/>
    <mergeCell ref="A36:B36"/>
    <mergeCell ref="A37:B37"/>
    <mergeCell ref="A38:B38"/>
    <mergeCell ref="A24:B24"/>
    <mergeCell ref="A23:B23"/>
    <mergeCell ref="A16:B16"/>
    <mergeCell ref="K13:K14"/>
    <mergeCell ref="A18:B18"/>
    <mergeCell ref="A19:B19"/>
    <mergeCell ref="A21:B21"/>
    <mergeCell ref="A22:B22"/>
    <mergeCell ref="E13:E14"/>
    <mergeCell ref="A26:B26"/>
    <mergeCell ref="A27:B27"/>
    <mergeCell ref="A28:B28"/>
    <mergeCell ref="A29:B29"/>
    <mergeCell ref="A25:B25"/>
    <mergeCell ref="A17:B17"/>
    <mergeCell ref="A20:B20"/>
    <mergeCell ref="A30:B30"/>
    <mergeCell ref="H13:H14"/>
    <mergeCell ref="I13:I14"/>
    <mergeCell ref="C13:C14"/>
    <mergeCell ref="D13:D14"/>
    <mergeCell ref="J13:J14"/>
    <mergeCell ref="L13:L14"/>
    <mergeCell ref="N13:N14"/>
    <mergeCell ref="M13:M14"/>
    <mergeCell ref="A43:B43"/>
    <mergeCell ref="F13:F14"/>
    <mergeCell ref="A40:B40"/>
    <mergeCell ref="A41:B41"/>
    <mergeCell ref="A39:B39"/>
    <mergeCell ref="A42:B42"/>
    <mergeCell ref="A75:D76"/>
    <mergeCell ref="A73:Q73"/>
    <mergeCell ref="A74:Q74"/>
    <mergeCell ref="E75:Q76"/>
    <mergeCell ref="A1:Q1"/>
    <mergeCell ref="A11:Q11"/>
    <mergeCell ref="E10:Q10"/>
    <mergeCell ref="E9:Q9"/>
    <mergeCell ref="E6:Q6"/>
    <mergeCell ref="A2:Q2"/>
    <mergeCell ref="A3:Q3"/>
    <mergeCell ref="E4:Q4"/>
    <mergeCell ref="A5:Q5"/>
    <mergeCell ref="B6:D6"/>
    <mergeCell ref="B7:D7"/>
    <mergeCell ref="B8:D8"/>
    <mergeCell ref="B9:D9"/>
    <mergeCell ref="B10:D10"/>
    <mergeCell ref="E7:Q7"/>
    <mergeCell ref="E8:Q8"/>
    <mergeCell ref="A4:D4"/>
    <mergeCell ref="A12:B12"/>
    <mergeCell ref="A13:B14"/>
    <mergeCell ref="G13:G14"/>
    <mergeCell ref="A88:N88"/>
    <mergeCell ref="E84:Q84"/>
    <mergeCell ref="E85:Q85"/>
    <mergeCell ref="E86:Q86"/>
    <mergeCell ref="E87:Q87"/>
    <mergeCell ref="B79:Q79"/>
    <mergeCell ref="B80:Q80"/>
    <mergeCell ref="B81:Q81"/>
    <mergeCell ref="B82:Q82"/>
    <mergeCell ref="E83:Q83"/>
    <mergeCell ref="A96:N96"/>
    <mergeCell ref="A97:N97"/>
    <mergeCell ref="A95:Q95"/>
    <mergeCell ref="A103:Q103"/>
    <mergeCell ref="A98:Q98"/>
    <mergeCell ref="A89:N89"/>
    <mergeCell ref="A90:C90"/>
    <mergeCell ref="A91:C91"/>
    <mergeCell ref="A92:C92"/>
    <mergeCell ref="A93:C93"/>
    <mergeCell ref="D90:Q90"/>
    <mergeCell ref="D91:Q91"/>
    <mergeCell ref="D92:Q92"/>
    <mergeCell ref="D93:Q93"/>
  </mergeCells>
  <phoneticPr fontId="3" type="noConversion"/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6" fitToHeight="0" orientation="landscape" r:id="rId1"/>
  <rowBreaks count="2" manualBreakCount="2">
    <brk id="38" max="16" man="1"/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oferty</vt:lpstr>
      <vt:lpstr>'wzór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2022-08-29T05:56:01Z</dcterms:modified>
</cp:coreProperties>
</file>