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ysk A 2023.03.04\A\Olsztyn\2023 na 2024\GAZ\Załączniki edytowalne\"/>
    </mc:Choice>
  </mc:AlternateContent>
  <xr:revisionPtr revIDLastSave="0" documentId="8_{D921D0CE-B3C9-46F3-98EF-E6EA70683241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Wykaz ppg - kalkulator " sheetId="2" r:id="rId1"/>
    <sheet name="Ceny" sheetId="3" r:id="rId2"/>
    <sheet name="wykaz ppe " sheetId="4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7" i="4" l="1"/>
  <c r="J17" i="4"/>
  <c r="H17" i="4"/>
  <c r="G17" i="4"/>
  <c r="F17" i="4"/>
  <c r="E17" i="4"/>
  <c r="D17" i="4"/>
  <c r="C17" i="4"/>
  <c r="B17" i="4"/>
  <c r="A17" i="4"/>
  <c r="K16" i="4"/>
  <c r="I16" i="4"/>
  <c r="H16" i="4"/>
  <c r="G16" i="4"/>
  <c r="F16" i="4"/>
  <c r="E16" i="4"/>
  <c r="D16" i="4"/>
  <c r="C16" i="4"/>
  <c r="B16" i="4"/>
  <c r="A16" i="4"/>
  <c r="K15" i="4"/>
  <c r="J15" i="4"/>
  <c r="H15" i="4"/>
  <c r="G15" i="4"/>
  <c r="F15" i="4"/>
  <c r="E15" i="4"/>
  <c r="D15" i="4"/>
  <c r="C15" i="4"/>
  <c r="B15" i="4"/>
  <c r="A15" i="4"/>
  <c r="K14" i="4"/>
  <c r="H14" i="4"/>
  <c r="G14" i="4"/>
  <c r="F14" i="4"/>
  <c r="E14" i="4"/>
  <c r="D14" i="4"/>
  <c r="C14" i="4"/>
  <c r="B14" i="4"/>
  <c r="A14" i="4"/>
  <c r="K13" i="4"/>
  <c r="H13" i="4"/>
  <c r="G13" i="4"/>
  <c r="F13" i="4"/>
  <c r="E13" i="4"/>
  <c r="D13" i="4"/>
  <c r="C13" i="4"/>
  <c r="B13" i="4"/>
  <c r="A13" i="4"/>
  <c r="K12" i="4"/>
  <c r="H12" i="4"/>
  <c r="G12" i="4"/>
  <c r="F12" i="4"/>
  <c r="E12" i="4"/>
  <c r="D12" i="4"/>
  <c r="C12" i="4"/>
  <c r="B12" i="4"/>
  <c r="A12" i="4"/>
  <c r="K11" i="4"/>
  <c r="J11" i="4"/>
  <c r="H11" i="4"/>
  <c r="G11" i="4"/>
  <c r="F11" i="4"/>
  <c r="E11" i="4"/>
  <c r="D11" i="4"/>
  <c r="C11" i="4"/>
  <c r="B11" i="4"/>
  <c r="A11" i="4"/>
  <c r="K10" i="4"/>
  <c r="J10" i="4"/>
  <c r="H10" i="4"/>
  <c r="G10" i="4"/>
  <c r="F10" i="4"/>
  <c r="E10" i="4"/>
  <c r="D10" i="4"/>
  <c r="C10" i="4"/>
  <c r="B10" i="4"/>
  <c r="A10" i="4"/>
  <c r="K9" i="4"/>
  <c r="H9" i="4"/>
  <c r="G9" i="4"/>
  <c r="F9" i="4"/>
  <c r="E9" i="4"/>
  <c r="D9" i="4"/>
  <c r="C9" i="4"/>
  <c r="B9" i="4"/>
  <c r="A9" i="4"/>
  <c r="K8" i="4"/>
  <c r="I8" i="4"/>
  <c r="H8" i="4"/>
  <c r="G8" i="4"/>
  <c r="F8" i="4"/>
  <c r="E8" i="4"/>
  <c r="D8" i="4"/>
  <c r="C8" i="4"/>
  <c r="B8" i="4"/>
  <c r="A8" i="4"/>
  <c r="K7" i="4"/>
  <c r="J7" i="4"/>
  <c r="H7" i="4"/>
  <c r="G7" i="4"/>
  <c r="F7" i="4"/>
  <c r="E7" i="4"/>
  <c r="D7" i="4"/>
  <c r="C7" i="4"/>
  <c r="B7" i="4"/>
  <c r="A7" i="4"/>
  <c r="K6" i="4"/>
  <c r="H6" i="4"/>
  <c r="G6" i="4"/>
  <c r="F6" i="4"/>
  <c r="E6" i="4"/>
  <c r="D6" i="4"/>
  <c r="C6" i="4"/>
  <c r="B6" i="4"/>
  <c r="A6" i="4"/>
  <c r="K5" i="4"/>
  <c r="J5" i="4"/>
  <c r="H5" i="4"/>
  <c r="G5" i="4"/>
  <c r="F5" i="4"/>
  <c r="E5" i="4"/>
  <c r="D5" i="4"/>
  <c r="C5" i="4"/>
  <c r="B5" i="4"/>
  <c r="A5" i="4"/>
  <c r="K4" i="4"/>
  <c r="J4" i="4"/>
  <c r="H4" i="4"/>
  <c r="G4" i="4"/>
  <c r="F4" i="4"/>
  <c r="E4" i="4"/>
  <c r="D4" i="4"/>
  <c r="C4" i="4"/>
  <c r="B4" i="4"/>
  <c r="K3" i="4"/>
  <c r="J3" i="4"/>
  <c r="H3" i="4"/>
  <c r="G3" i="4"/>
  <c r="F3" i="4"/>
  <c r="E3" i="4"/>
  <c r="D3" i="4"/>
  <c r="C3" i="4"/>
  <c r="B3" i="4"/>
  <c r="A2" i="4"/>
  <c r="K2" i="4"/>
  <c r="J2" i="4"/>
  <c r="H2" i="4"/>
  <c r="G2" i="4"/>
  <c r="F2" i="4"/>
  <c r="E2" i="4"/>
  <c r="D2" i="4"/>
  <c r="C2" i="4"/>
  <c r="B2" i="4"/>
  <c r="AT29" i="2"/>
  <c r="I17" i="4" s="1"/>
  <c r="AT28" i="2"/>
  <c r="AT27" i="2"/>
  <c r="I15" i="4" s="1"/>
  <c r="AT23" i="2"/>
  <c r="I11" i="4" s="1"/>
  <c r="AT22" i="2"/>
  <c r="BA22" i="2" s="1"/>
  <c r="BE22" i="2" s="1"/>
  <c r="AT20" i="2"/>
  <c r="AT19" i="2"/>
  <c r="I7" i="4" s="1"/>
  <c r="AT18" i="2"/>
  <c r="I6" i="4" s="1"/>
  <c r="AT16" i="2"/>
  <c r="AT15" i="2"/>
  <c r="I3" i="4" s="1"/>
  <c r="AT14" i="2"/>
  <c r="I2" i="4" s="1"/>
  <c r="BR29" i="2"/>
  <c r="BR16" i="2"/>
  <c r="BR23" i="2" s="1"/>
  <c r="BR15" i="2"/>
  <c r="BR20" i="2" s="1"/>
  <c r="BR14" i="2"/>
  <c r="BR22" i="2"/>
  <c r="BP29" i="2"/>
  <c r="BQ29" i="2" s="1"/>
  <c r="BP16" i="2"/>
  <c r="BP27" i="2" s="1"/>
  <c r="BQ27" i="2" s="1"/>
  <c r="BP15" i="2"/>
  <c r="BP22" i="2" s="1"/>
  <c r="BP14" i="2"/>
  <c r="BO29" i="2"/>
  <c r="BN29" i="2"/>
  <c r="BN16" i="2"/>
  <c r="BO16" i="2" s="1"/>
  <c r="BN15" i="2"/>
  <c r="BN22" i="2" s="1"/>
  <c r="BO22" i="2" s="1"/>
  <c r="BN14" i="2"/>
  <c r="BO14" i="2" s="1"/>
  <c r="BN21" i="2"/>
  <c r="BO21" i="2" s="1"/>
  <c r="BL29" i="2"/>
  <c r="BM29" i="2" s="1"/>
  <c r="BL16" i="2"/>
  <c r="BL21" i="2" s="1"/>
  <c r="BM21" i="2" s="1"/>
  <c r="BL15" i="2"/>
  <c r="BL14" i="2"/>
  <c r="BM14" i="2" s="1"/>
  <c r="BL20" i="2"/>
  <c r="BM20" i="2" s="1"/>
  <c r="BL19" i="2"/>
  <c r="BM19" i="2" s="1"/>
  <c r="BJ29" i="2"/>
  <c r="BK29" i="2" s="1"/>
  <c r="BJ16" i="2"/>
  <c r="BJ28" i="2" s="1"/>
  <c r="BK28" i="2" s="1"/>
  <c r="BJ15" i="2"/>
  <c r="BK15" i="2" s="1"/>
  <c r="BJ14" i="2"/>
  <c r="BJ25" i="2"/>
  <c r="BK25" i="2" s="1"/>
  <c r="BJ24" i="2"/>
  <c r="BK24" i="2" s="1"/>
  <c r="BJ23" i="2"/>
  <c r="BK23" i="2" s="1"/>
  <c r="BJ21" i="2"/>
  <c r="BK21" i="2" s="1"/>
  <c r="BJ19" i="2"/>
  <c r="BK19" i="2" s="1"/>
  <c r="BJ17" i="2"/>
  <c r="BK17" i="2" s="1"/>
  <c r="BH29" i="2"/>
  <c r="BI29" i="2" s="1"/>
  <c r="BH16" i="2"/>
  <c r="BH28" i="2" s="1"/>
  <c r="BI28" i="2" s="1"/>
  <c r="BH15" i="2"/>
  <c r="BH20" i="2" s="1"/>
  <c r="BI20" i="2" s="1"/>
  <c r="BH14" i="2"/>
  <c r="BH22" i="2"/>
  <c r="BI22" i="2" s="1"/>
  <c r="BH21" i="2"/>
  <c r="BI21" i="2" s="1"/>
  <c r="BD29" i="2"/>
  <c r="BD28" i="2"/>
  <c r="BD27" i="2"/>
  <c r="BD26" i="2"/>
  <c r="BD25" i="2"/>
  <c r="BD24" i="2"/>
  <c r="BD23" i="2"/>
  <c r="BD22" i="2"/>
  <c r="BD21" i="2"/>
  <c r="BC29" i="2"/>
  <c r="BC28" i="2"/>
  <c r="BC27" i="2"/>
  <c r="BC26" i="2"/>
  <c r="BC25" i="2"/>
  <c r="BC24" i="2"/>
  <c r="BC23" i="2"/>
  <c r="BC22" i="2"/>
  <c r="BC21" i="2"/>
  <c r="BA18" i="2"/>
  <c r="AU28" i="2"/>
  <c r="J16" i="4" s="1"/>
  <c r="AU27" i="2"/>
  <c r="AU25" i="2"/>
  <c r="J13" i="4" s="1"/>
  <c r="AU24" i="2"/>
  <c r="J12" i="4" s="1"/>
  <c r="AU23" i="2"/>
  <c r="AU21" i="2"/>
  <c r="J9" i="4" s="1"/>
  <c r="AU17" i="2"/>
  <c r="AU26" i="2"/>
  <c r="J14" i="4" s="1"/>
  <c r="AU22" i="2"/>
  <c r="AU20" i="2"/>
  <c r="J8" i="4" s="1"/>
  <c r="AU19" i="2"/>
  <c r="AU18" i="2"/>
  <c r="J6" i="4" s="1"/>
  <c r="AS29" i="2"/>
  <c r="AS28" i="2"/>
  <c r="BB28" i="2" s="1"/>
  <c r="AS27" i="2"/>
  <c r="BB27" i="2" s="1"/>
  <c r="AS23" i="2"/>
  <c r="AS22" i="2"/>
  <c r="AS20" i="2"/>
  <c r="BB20" i="2" s="1"/>
  <c r="AS19" i="2"/>
  <c r="BB19" i="2" s="1"/>
  <c r="AS18" i="2"/>
  <c r="AS16" i="2"/>
  <c r="AS15" i="2"/>
  <c r="AH26" i="2"/>
  <c r="AT26" i="2" s="1"/>
  <c r="I14" i="4" s="1"/>
  <c r="AH25" i="2"/>
  <c r="AS25" i="2" s="1"/>
  <c r="AH24" i="2"/>
  <c r="AS24" i="2" s="1"/>
  <c r="AH21" i="2"/>
  <c r="AS21" i="2" s="1"/>
  <c r="AK17" i="2"/>
  <c r="AT17" i="2" s="1"/>
  <c r="I5" i="4" s="1"/>
  <c r="AH17" i="2"/>
  <c r="AG14" i="2"/>
  <c r="AT24" i="2" l="1"/>
  <c r="I12" i="4" s="1"/>
  <c r="AT25" i="2"/>
  <c r="I13" i="4" s="1"/>
  <c r="AS26" i="2"/>
  <c r="BF27" i="2"/>
  <c r="BS20" i="2"/>
  <c r="I10" i="4"/>
  <c r="BQ15" i="2"/>
  <c r="BQ16" i="2"/>
  <c r="I4" i="4"/>
  <c r="AS17" i="2"/>
  <c r="BB18" i="2"/>
  <c r="BH17" i="2"/>
  <c r="BI17" i="2" s="1"/>
  <c r="AT21" i="2"/>
  <c r="I9" i="4" s="1"/>
  <c r="BF28" i="2"/>
  <c r="BI15" i="2"/>
  <c r="BJ18" i="2"/>
  <c r="BK18" i="2" s="1"/>
  <c r="BJ26" i="2"/>
  <c r="BK26" i="2" s="1"/>
  <c r="BB23" i="2"/>
  <c r="BF23" i="2" s="1"/>
  <c r="BB22" i="2"/>
  <c r="BF22" i="2" s="1"/>
  <c r="BG22" i="2" s="1"/>
  <c r="BS22" i="2"/>
  <c r="BB15" i="2"/>
  <c r="BQ22" i="2"/>
  <c r="BS23" i="2"/>
  <c r="BB16" i="2"/>
  <c r="BB26" i="2"/>
  <c r="BF26" i="2" s="1"/>
  <c r="BA26" i="2"/>
  <c r="BE26" i="2" s="1"/>
  <c r="BB24" i="2"/>
  <c r="BF24" i="2" s="1"/>
  <c r="BA24" i="2"/>
  <c r="BE24" i="2" s="1"/>
  <c r="BG24" i="2" s="1"/>
  <c r="BA29" i="2"/>
  <c r="BE29" i="2" s="1"/>
  <c r="BS29" i="2"/>
  <c r="BB29" i="2"/>
  <c r="BF29" i="2" s="1"/>
  <c r="BA25" i="2"/>
  <c r="BE25" i="2" s="1"/>
  <c r="BB25" i="2"/>
  <c r="BF25" i="2" s="1"/>
  <c r="BA17" i="2"/>
  <c r="BB17" i="2"/>
  <c r="BJ20" i="2"/>
  <c r="BK20" i="2" s="1"/>
  <c r="BI16" i="2"/>
  <c r="BA15" i="2"/>
  <c r="BA19" i="2"/>
  <c r="BA23" i="2"/>
  <c r="BE23" i="2" s="1"/>
  <c r="BG23" i="2" s="1"/>
  <c r="BA27" i="2"/>
  <c r="BE27" i="2" s="1"/>
  <c r="BG27" i="2" s="1"/>
  <c r="BJ22" i="2"/>
  <c r="BK22" i="2" s="1"/>
  <c r="BA16" i="2"/>
  <c r="BA20" i="2"/>
  <c r="BA28" i="2"/>
  <c r="BE28" i="2" s="1"/>
  <c r="BG28" i="2" s="1"/>
  <c r="BT28" i="2" s="1"/>
  <c r="BU28" i="2" s="1"/>
  <c r="BV28" i="2" s="1"/>
  <c r="BK16" i="2"/>
  <c r="BS15" i="2"/>
  <c r="BS16" i="2"/>
  <c r="BR21" i="2"/>
  <c r="BR25" i="2"/>
  <c r="BS25" i="2" s="1"/>
  <c r="BR17" i="2"/>
  <c r="BS17" i="2" s="1"/>
  <c r="BR18" i="2"/>
  <c r="BS18" i="2" s="1"/>
  <c r="BR26" i="2"/>
  <c r="BS26" i="2" s="1"/>
  <c r="BR19" i="2"/>
  <c r="BS19" i="2" s="1"/>
  <c r="BR27" i="2"/>
  <c r="BS27" i="2" s="1"/>
  <c r="BR24" i="2"/>
  <c r="BS24" i="2" s="1"/>
  <c r="BR28" i="2"/>
  <c r="BS28" i="2" s="1"/>
  <c r="BP21" i="2"/>
  <c r="BQ21" i="2" s="1"/>
  <c r="BP23" i="2"/>
  <c r="BQ23" i="2" s="1"/>
  <c r="BP28" i="2"/>
  <c r="BQ28" i="2" s="1"/>
  <c r="BP25" i="2"/>
  <c r="BQ25" i="2" s="1"/>
  <c r="BP20" i="2"/>
  <c r="BQ20" i="2" s="1"/>
  <c r="BP26" i="2"/>
  <c r="BQ26" i="2" s="1"/>
  <c r="BP19" i="2"/>
  <c r="BQ19" i="2" s="1"/>
  <c r="BP24" i="2"/>
  <c r="BQ24" i="2" s="1"/>
  <c r="BP17" i="2"/>
  <c r="BQ17" i="2" s="1"/>
  <c r="BP18" i="2"/>
  <c r="BQ18" i="2" s="1"/>
  <c r="BN20" i="2"/>
  <c r="BO20" i="2" s="1"/>
  <c r="BN23" i="2"/>
  <c r="BO23" i="2" s="1"/>
  <c r="BN25" i="2"/>
  <c r="BO25" i="2" s="1"/>
  <c r="BN18" i="2"/>
  <c r="BO18" i="2" s="1"/>
  <c r="BN26" i="2"/>
  <c r="BO26" i="2" s="1"/>
  <c r="BN19" i="2"/>
  <c r="BO19" i="2" s="1"/>
  <c r="BN27" i="2"/>
  <c r="BO27" i="2" s="1"/>
  <c r="BN17" i="2"/>
  <c r="BO17" i="2" s="1"/>
  <c r="BN28" i="2"/>
  <c r="BO28" i="2" s="1"/>
  <c r="BN24" i="2"/>
  <c r="BO24" i="2" s="1"/>
  <c r="BL27" i="2"/>
  <c r="BM27" i="2" s="1"/>
  <c r="BM16" i="2"/>
  <c r="BL28" i="2"/>
  <c r="BM28" i="2" s="1"/>
  <c r="BL24" i="2"/>
  <c r="BM24" i="2" s="1"/>
  <c r="BL25" i="2"/>
  <c r="BM25" i="2" s="1"/>
  <c r="BL18" i="2"/>
  <c r="BM18" i="2" s="1"/>
  <c r="BL26" i="2"/>
  <c r="BM26" i="2" s="1"/>
  <c r="BL22" i="2"/>
  <c r="BM22" i="2" s="1"/>
  <c r="BL23" i="2"/>
  <c r="BM23" i="2" s="1"/>
  <c r="BL17" i="2"/>
  <c r="BM17" i="2" s="1"/>
  <c r="BJ27" i="2"/>
  <c r="BK27" i="2" s="1"/>
  <c r="BH23" i="2"/>
  <c r="BI23" i="2" s="1"/>
  <c r="BH24" i="2"/>
  <c r="BI24" i="2" s="1"/>
  <c r="BH25" i="2"/>
  <c r="BI25" i="2" s="1"/>
  <c r="BH27" i="2"/>
  <c r="BI27" i="2" s="1"/>
  <c r="BH26" i="2"/>
  <c r="BI26" i="2" s="1"/>
  <c r="BH18" i="2"/>
  <c r="BI18" i="2" s="1"/>
  <c r="BH19" i="2"/>
  <c r="BI19" i="2" s="1"/>
  <c r="BB21" i="2" l="1"/>
  <c r="BF21" i="2" s="1"/>
  <c r="BS21" i="2"/>
  <c r="BA21" i="2"/>
  <c r="BE21" i="2" s="1"/>
  <c r="BG25" i="2"/>
  <c r="BT24" i="2"/>
  <c r="BU24" i="2" s="1"/>
  <c r="BV24" i="2" s="1"/>
  <c r="BT25" i="2"/>
  <c r="BU25" i="2" s="1"/>
  <c r="BV25" i="2" s="1"/>
  <c r="BG26" i="2"/>
  <c r="BT26" i="2" s="1"/>
  <c r="BU26" i="2" s="1"/>
  <c r="BV26" i="2" s="1"/>
  <c r="BE15" i="2"/>
  <c r="BT22" i="2"/>
  <c r="BU22" i="2" s="1"/>
  <c r="BV22" i="2" s="1"/>
  <c r="BG21" i="2"/>
  <c r="BT21" i="2" s="1"/>
  <c r="BU21" i="2" s="1"/>
  <c r="BV21" i="2" s="1"/>
  <c r="BG29" i="2"/>
  <c r="BT29" i="2" s="1"/>
  <c r="BU29" i="2" s="1"/>
  <c r="BV29" i="2" s="1"/>
  <c r="BT27" i="2"/>
  <c r="BU27" i="2" s="1"/>
  <c r="BV27" i="2" s="1"/>
  <c r="BT23" i="2"/>
  <c r="BU23" i="2" s="1"/>
  <c r="BV23" i="2" s="1"/>
  <c r="BO15" i="2"/>
  <c r="BM15" i="2"/>
  <c r="BD20" i="2"/>
  <c r="BF20" i="2" s="1"/>
  <c r="BC20" i="2"/>
  <c r="BE20" i="2" s="1"/>
  <c r="BD19" i="2"/>
  <c r="BF19" i="2" s="1"/>
  <c r="BC19" i="2"/>
  <c r="BE19" i="2" s="1"/>
  <c r="BD18" i="2"/>
  <c r="BF18" i="2" s="1"/>
  <c r="BC18" i="2"/>
  <c r="BE18" i="2" s="1"/>
  <c r="BG18" i="2" s="1"/>
  <c r="BT18" i="2" s="1"/>
  <c r="BU18" i="2" s="1"/>
  <c r="BV18" i="2" s="1"/>
  <c r="BD17" i="2"/>
  <c r="BF17" i="2" s="1"/>
  <c r="BC17" i="2"/>
  <c r="BE17" i="2" s="1"/>
  <c r="BD16" i="2"/>
  <c r="BF16" i="2" s="1"/>
  <c r="BC16" i="2"/>
  <c r="BE16" i="2" s="1"/>
  <c r="BD15" i="2"/>
  <c r="BF15" i="2" s="1"/>
  <c r="BC15" i="2"/>
  <c r="BD14" i="2"/>
  <c r="BC14" i="2"/>
  <c r="BG16" i="2" l="1"/>
  <c r="BT16" i="2" s="1"/>
  <c r="BU16" i="2" s="1"/>
  <c r="BV16" i="2" s="1"/>
  <c r="BG20" i="2"/>
  <c r="BT20" i="2" s="1"/>
  <c r="BU20" i="2" s="1"/>
  <c r="BV20" i="2" s="1"/>
  <c r="BG15" i="2"/>
  <c r="BT15" i="2" s="1"/>
  <c r="BU15" i="2" s="1"/>
  <c r="BV15" i="2" s="1"/>
  <c r="BG17" i="2"/>
  <c r="BT17" i="2" s="1"/>
  <c r="BU17" i="2" s="1"/>
  <c r="BV17" i="2" s="1"/>
  <c r="BG19" i="2"/>
  <c r="BT19" i="2" s="1"/>
  <c r="BU19" i="2" s="1"/>
  <c r="BV19" i="2" s="1"/>
  <c r="BK14" i="2"/>
  <c r="BI14" i="2"/>
  <c r="AS14" i="2" l="1"/>
  <c r="AT30" i="2" s="1"/>
  <c r="AT31" i="2" s="1"/>
  <c r="BS14" i="2" l="1"/>
  <c r="BQ14" i="2"/>
  <c r="BA14" i="2" l="1"/>
  <c r="BE14" i="2" s="1"/>
  <c r="BB14" i="2"/>
  <c r="BF14" i="2" s="1"/>
  <c r="BG14" i="2" l="1"/>
  <c r="BT14" i="2" s="1"/>
  <c r="BT30" i="2" s="1"/>
  <c r="C7" i="2" s="1"/>
  <c r="A15" i="2"/>
  <c r="A16" i="2" l="1"/>
  <c r="A4" i="4" s="1"/>
  <c r="A3" i="4"/>
  <c r="BU14" i="2"/>
  <c r="BU30" i="2" s="1"/>
  <c r="C8" i="2" s="1"/>
  <c r="BV14" i="2" l="1"/>
  <c r="BV30" i="2" s="1"/>
  <c r="C9" i="2" s="1"/>
</calcChain>
</file>

<file path=xl/sharedStrings.xml><?xml version="1.0" encoding="utf-8"?>
<sst xmlns="http://schemas.openxmlformats.org/spreadsheetml/2006/main" count="489" uniqueCount="145">
  <si>
    <t>Nabywca</t>
  </si>
  <si>
    <t>Kod</t>
  </si>
  <si>
    <t>Poczta</t>
  </si>
  <si>
    <t>Miejscowość</t>
  </si>
  <si>
    <t>Ulica</t>
  </si>
  <si>
    <t>Nr posesji</t>
  </si>
  <si>
    <t>Nr lokalu</t>
  </si>
  <si>
    <t xml:space="preserve">Punkt poboru </t>
  </si>
  <si>
    <t>Grupa taryfowa</t>
  </si>
  <si>
    <t>Moc zamówiona [kWh/h]</t>
  </si>
  <si>
    <t>Szacowane zużycie STYCZEŃ [kWh]</t>
  </si>
  <si>
    <t>Szacowane zużycie        LUTY            [kWh]</t>
  </si>
  <si>
    <t>Szacowane zużycie KWIECIEŃ [kWh]</t>
  </si>
  <si>
    <t>Szacowane zużycie            MAJ           [kWh]</t>
  </si>
  <si>
    <t>Szacowane zużycie CZERWIEC [kWh]</t>
  </si>
  <si>
    <t>Szacowane zużycie          LIPIEC        [kWh]</t>
  </si>
  <si>
    <t>Szacowane zużycie SIERPIEŃ [kWh]</t>
  </si>
  <si>
    <t>Szacowane zużycie WRZESIEŃ [kWh]</t>
  </si>
  <si>
    <t>Szacowane zużycie PAŹDZIERNIK [kWh]</t>
  </si>
  <si>
    <t>Szacowane zużycie LISTOPAD [kWh]</t>
  </si>
  <si>
    <t>Szacowane zużycie GRUDZIEŃ [kWh]</t>
  </si>
  <si>
    <t>Szacowane zużycie MARZEC [kWh]</t>
  </si>
  <si>
    <t xml:space="preserve">Obecny Sprzedawca </t>
  </si>
  <si>
    <t>OSD</t>
  </si>
  <si>
    <t xml:space="preserve">Nr NIP </t>
  </si>
  <si>
    <t>Nr PPG wg OSD</t>
  </si>
  <si>
    <t>zwolniony</t>
  </si>
  <si>
    <t>Lp.</t>
  </si>
  <si>
    <t>Wartość netto</t>
  </si>
  <si>
    <t>Wartość brutto</t>
  </si>
  <si>
    <t>VAT</t>
  </si>
  <si>
    <t>Cena jednostkowa opłaty dystrybucyjnej zmiennej netto [zł/kWh]</t>
  </si>
  <si>
    <t>Cena jednostkowa opłaty dystrybucyjnej stałej netto [zł/mc]</t>
  </si>
  <si>
    <t>Promocja</t>
  </si>
  <si>
    <t>Termin wypowiedzenia</t>
  </si>
  <si>
    <t>Nr gazomierza</t>
  </si>
  <si>
    <t>Szacowane roczne zużycie paliwa gazowego  [kWh]</t>
  </si>
  <si>
    <t>Ilość godzin w okresie trwania umowy [h]</t>
  </si>
  <si>
    <t>nie</t>
  </si>
  <si>
    <t xml:space="preserve">Akcyza </t>
  </si>
  <si>
    <t>Odbiorca/Płatnik/Adresat faktury</t>
  </si>
  <si>
    <t>Odbiorca/Płatnik/Adesat faktury</t>
  </si>
  <si>
    <t xml:space="preserve">Umowa </t>
  </si>
  <si>
    <t>jeden miesiąc</t>
  </si>
  <si>
    <t>Informacje ogólne</t>
  </si>
  <si>
    <t>Dane o ppg</t>
  </si>
  <si>
    <t>Ilość miesięcy  w okresie trwania umowy [rok]</t>
  </si>
  <si>
    <t>Miejsce</t>
  </si>
  <si>
    <t>Data</t>
  </si>
  <si>
    <t>Znak sprawy</t>
  </si>
  <si>
    <t>Łączna cena netto za realizację przedmiotu zamówienia</t>
  </si>
  <si>
    <t>Łączna cena brutto za realizację przedmiotu zamówienia</t>
  </si>
  <si>
    <t>Udział zużycia w obiekcie niechronionym</t>
  </si>
  <si>
    <t>Udział w obiekcie chronionym</t>
  </si>
  <si>
    <t>Szacowane zużycie paliwa gazowego w okresie trwania umowy w obiekcie niechronionym [kWh}</t>
  </si>
  <si>
    <t>Szacowane zużycie paliwa gazowego w okresie trwania umowy w obiekcie chronionym  [kWh}</t>
  </si>
  <si>
    <t>Cena jednostkowa paliwa netto w obiekcie niechronionym  [zł/kWh]</t>
  </si>
  <si>
    <t>Cena jednostkowa paliwa netto w obiekcie chronionym  [zł/kWh]</t>
  </si>
  <si>
    <t>kompleksowa</t>
  </si>
  <si>
    <t>Szacowane zużycie paliwa gazowego w okresie trwania umowy  [kWh]</t>
  </si>
  <si>
    <t>Cena jednostkowa paliwa gazowego dla obiektów niechronionych [zł/kWh]</t>
  </si>
  <si>
    <t>dla obiektów chronionych  [zł/mc]</t>
  </si>
  <si>
    <t>Cena jednostkowa abonamentu netto dla obiektu chronionego  [zł/mc]</t>
  </si>
  <si>
    <t>Cena jednostkowa abonamentu netto dla obiektu niechronionego  [zł/mc]</t>
  </si>
  <si>
    <t>Wartość abonamentu dla obiektu  niechronionego netto</t>
  </si>
  <si>
    <t>Wartość abonamentu dla obiektu chronionego netto</t>
  </si>
  <si>
    <t>Wartość paliwa gazowego netto w obiektach niechronionych</t>
  </si>
  <si>
    <t>Wartość paliwa gazowego  netto  w obiektach chronionych</t>
  </si>
  <si>
    <t>Wartość paliwa gazowego  netto</t>
  </si>
  <si>
    <t>Cena abonamentu /Grupa taryfowa</t>
  </si>
  <si>
    <t xml:space="preserve">Cena jednostkowa paliwa gazowego dla obiektów objętych ochroną </t>
  </si>
  <si>
    <r>
      <rPr>
        <b/>
        <u/>
        <sz val="10"/>
        <rFont val="Calibri"/>
        <family val="2"/>
        <charset val="238"/>
        <scheme val="minor"/>
      </rPr>
      <t>Instrukcja dla Wykonawcy</t>
    </r>
    <r>
      <rPr>
        <b/>
        <sz val="10"/>
        <rFont val="Calibri"/>
        <family val="2"/>
        <charset val="238"/>
        <scheme val="minor"/>
      </rPr>
      <t>:
W komórkach B4, B5 należy wpisać cenę jednostkową za 1 kWh zachowując format ceny.
W komórkach E5, F5, G5 i H5 należy wpisać cenę abonamentu w zł/mc dla obiektów chronionych.                                                                                                                                                                                                                                   W komórkach E6, F6, G6, H6  należy wpisać cenę abonamentu w zł/mc dla obiektów niechronionych.</t>
    </r>
  </si>
  <si>
    <t>dla obiektów niechronionych w zł/mc</t>
  </si>
  <si>
    <t>Dla odbiorcy chronionego wg 17.3.6. Dla obszaru taryfowego zabrzańskiego w taryfie 11 PSG</t>
  </si>
  <si>
    <t>Dla odbiorcy niechronionego wg 6.1.6. Dla obszaru taryfowego zabrzańskiego w taryfie 11 PSG</t>
  </si>
  <si>
    <t xml:space="preserve">Cena jednostkowa opłaty dystrybucyjnej stałej netto [zł/mc] w obiekcie niechronionym </t>
  </si>
  <si>
    <t xml:space="preserve">Wartość opłaty dystrybucyjnej stałej w obiekcie niechronionym </t>
  </si>
  <si>
    <t xml:space="preserve">Cena jednostkowa opłaty dystrybucyjnej stałej netto [zł/mc] w obiekcie chronionym </t>
  </si>
  <si>
    <t xml:space="preserve">Wartość opłaty dystrybucyjnej stałej w obiekcie chronionym </t>
  </si>
  <si>
    <t>Wartość opłaty dystrybucyjnej zmiennej w obiekcie niechronionym</t>
  </si>
  <si>
    <t>Cena jednostkowa opłaty dystrybucyjnej zmiennej netto w obiekcie chronionym[zł/kWh]</t>
  </si>
  <si>
    <t>Wartość opłaty dystrybucyjnej zmiennej w obiekcie chronionym</t>
  </si>
  <si>
    <t>VAT [23 %]</t>
  </si>
  <si>
    <t>W-3.9</t>
  </si>
  <si>
    <t>Cena jednostkowa opłaty dystrybucyjnej zmiennej netto w obiekcie niechronionym [zł/kWh]</t>
  </si>
  <si>
    <t>Miasto i Gmina Olsztyn</t>
  </si>
  <si>
    <t>42-256</t>
  </si>
  <si>
    <t>Olsztyn</t>
  </si>
  <si>
    <t>Piłsudskiego</t>
  </si>
  <si>
    <t>Szkoła Podstawowa w Olsztynie</t>
  </si>
  <si>
    <t xml:space="preserve">Kuhna </t>
  </si>
  <si>
    <t>Gminne Przedszkole w Olsztynie</t>
  </si>
  <si>
    <t xml:space="preserve">Napoleona </t>
  </si>
  <si>
    <t>Szkoła Podstawowa w Kusiętach</t>
  </si>
  <si>
    <t>Kusięta</t>
  </si>
  <si>
    <t>Gminny Ośrodek Sportu i Rekreacji w Olsztynie</t>
  </si>
  <si>
    <t xml:space="preserve">Zielona </t>
  </si>
  <si>
    <t>Gminny Ośrodek Pomocy Społecznej w Olsztynie</t>
  </si>
  <si>
    <t>Szkoła Podstawowa im. Jarosława Dąbrowskiego w Zrębicach</t>
  </si>
  <si>
    <t>Zrębice</t>
  </si>
  <si>
    <t>Główna</t>
  </si>
  <si>
    <t xml:space="preserve">Szkoła Podstawowa w Biskupicach </t>
  </si>
  <si>
    <t>Biskupice</t>
  </si>
  <si>
    <t>Szkolna</t>
  </si>
  <si>
    <t>Gminny Ośrodek Kultury</t>
  </si>
  <si>
    <t>PGNiG Obrót Detaliczny sp. z o.o.</t>
  </si>
  <si>
    <t>PSG</t>
  </si>
  <si>
    <t>01.07.2023 godz. 06:00</t>
  </si>
  <si>
    <t>8018590365500000026593</t>
  </si>
  <si>
    <t>Zielona</t>
  </si>
  <si>
    <t>8018590365500008362372</t>
  </si>
  <si>
    <t>Gmina Olsztyn</t>
  </si>
  <si>
    <t>Przymiłowice</t>
  </si>
  <si>
    <t>Zamkowa</t>
  </si>
  <si>
    <t>8018590365500007610689</t>
  </si>
  <si>
    <t>dz. 638/7, 638/5</t>
  </si>
  <si>
    <t>8018590365500018509712</t>
  </si>
  <si>
    <t>8018590365500007188720</t>
  </si>
  <si>
    <t>8018590365500007099903</t>
  </si>
  <si>
    <t>8018590365500007903392</t>
  </si>
  <si>
    <t>8018590365500019631603</t>
  </si>
  <si>
    <t>8018590365500007493374</t>
  </si>
  <si>
    <t>8018590365500007859804</t>
  </si>
  <si>
    <t>8018590365500007670461</t>
  </si>
  <si>
    <t>Skrajnica Szczytowa dz. 211 (Dom Ludowy)</t>
  </si>
  <si>
    <t>Skrajnica</t>
  </si>
  <si>
    <t>Szczytowa</t>
  </si>
  <si>
    <t>8018590365500019561276</t>
  </si>
  <si>
    <t>8018590365500007351155</t>
  </si>
  <si>
    <t>8018590365500006754797</t>
  </si>
  <si>
    <t>8018590365500007457635</t>
  </si>
  <si>
    <t>Zrębice Pierwsze</t>
  </si>
  <si>
    <t xml:space="preserve">Główna </t>
  </si>
  <si>
    <t>8018590365500007790305</t>
  </si>
  <si>
    <t>W-5.1_ZA</t>
  </si>
  <si>
    <t>W-4_ZA</t>
  </si>
  <si>
    <t>W-3.6_ZA</t>
  </si>
  <si>
    <t>W-2.1_ZA</t>
  </si>
  <si>
    <t>W-2.1</t>
  </si>
  <si>
    <t>W-3.6</t>
  </si>
  <si>
    <t>W-4</t>
  </si>
  <si>
    <t>W-5.1</t>
  </si>
  <si>
    <t>W-1.1</t>
  </si>
  <si>
    <t>Szacowane zuzycie w roku 2024.</t>
  </si>
  <si>
    <t xml:space="preserve">Termin wejścia umowy w życie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</si>
</sst>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zł&quot;_-;\-* #,##0.00\ &quot;zł&quot;_-;_-* &quot;-&quot;??\ &quot;zł&quot;_-;_-@_-"/>
    <numFmt numFmtId="164" formatCode="#,##0.00&quot; &quot;[$zł-415];[Red]&quot;-&quot;#,##0.00&quot; &quot;[$zł-415]"/>
    <numFmt numFmtId="165" formatCode="0.00000"/>
  </numFmts>
  <fonts count="13">
    <font>
      <sz val="11"/>
      <color rgb="FF000000"/>
      <name val="Arial1"/>
      <charset val="238"/>
    </font>
    <font>
      <b/>
      <i/>
      <sz val="16"/>
      <color rgb="FF000000"/>
      <name val="Arial1"/>
      <charset val="238"/>
    </font>
    <font>
      <b/>
      <i/>
      <u/>
      <sz val="11"/>
      <color rgb="FF000000"/>
      <name val="Arial1"/>
      <charset val="238"/>
    </font>
    <font>
      <sz val="11"/>
      <color rgb="FF000000"/>
      <name val="Arial1"/>
      <charset val="238"/>
    </font>
    <font>
      <b/>
      <sz val="10"/>
      <name val="Calibri"/>
      <family val="2"/>
      <charset val="238"/>
      <scheme val="minor"/>
    </font>
    <font>
      <b/>
      <u/>
      <sz val="1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sz val="9"/>
      <color rgb="FF000000"/>
      <name val="Arial Narrow"/>
      <family val="2"/>
      <charset val="238"/>
    </font>
    <font>
      <sz val="9"/>
      <name val="Calibri"/>
      <family val="2"/>
      <charset val="238"/>
      <scheme val="minor"/>
    </font>
    <font>
      <sz val="9"/>
      <color rgb="FF000000"/>
      <name val="Arial1"/>
      <charset val="238"/>
    </font>
  </fonts>
  <fills count="10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D8D8D8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1" fillId="0" borderId="0">
      <alignment horizontal="center"/>
    </xf>
    <xf numFmtId="0" fontId="1" fillId="0" borderId="0">
      <alignment horizontal="center" textRotation="90"/>
    </xf>
    <xf numFmtId="0" fontId="2" fillId="0" borderId="0"/>
    <xf numFmtId="164" fontId="2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88">
    <xf numFmtId="0" fontId="0" fillId="0" borderId="0" xfId="0"/>
    <xf numFmtId="0" fontId="6" fillId="0" borderId="0" xfId="0" applyFont="1"/>
    <xf numFmtId="0" fontId="6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165" fontId="6" fillId="8" borderId="1" xfId="0" applyNumberFormat="1" applyFont="1" applyFill="1" applyBorder="1"/>
    <xf numFmtId="44" fontId="6" fillId="0" borderId="1" xfId="5" applyFont="1" applyBorder="1" applyAlignment="1">
      <alignment horizontal="center"/>
    </xf>
    <xf numFmtId="0" fontId="6" fillId="7" borderId="1" xfId="0" applyFont="1" applyFill="1" applyBorder="1" applyAlignment="1">
      <alignment wrapText="1"/>
    </xf>
    <xf numFmtId="165" fontId="6" fillId="7" borderId="1" xfId="0" applyNumberFormat="1" applyFont="1" applyFill="1" applyBorder="1"/>
    <xf numFmtId="44" fontId="6" fillId="6" borderId="1" xfId="5" applyFont="1" applyFill="1" applyBorder="1"/>
    <xf numFmtId="44" fontId="6" fillId="0" borderId="0" xfId="5" applyFont="1" applyFill="1" applyBorder="1"/>
    <xf numFmtId="0" fontId="6" fillId="0" borderId="2" xfId="0" applyFont="1" applyBorder="1"/>
    <xf numFmtId="44" fontId="6" fillId="0" borderId="10" xfId="5" applyFont="1" applyBorder="1"/>
    <xf numFmtId="0" fontId="6" fillId="0" borderId="3" xfId="0" applyFont="1" applyBorder="1"/>
    <xf numFmtId="44" fontId="6" fillId="0" borderId="6" xfId="5" applyFont="1" applyBorder="1"/>
    <xf numFmtId="0" fontId="6" fillId="0" borderId="4" xfId="0" applyFont="1" applyBorder="1"/>
    <xf numFmtId="44" fontId="6" fillId="0" borderId="5" xfId="5" applyFont="1" applyBorder="1"/>
    <xf numFmtId="0" fontId="6" fillId="0" borderId="1" xfId="0" applyFont="1" applyBorder="1"/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wrapText="1"/>
    </xf>
    <xf numFmtId="0" fontId="6" fillId="2" borderId="1" xfId="0" applyFont="1" applyFill="1" applyBorder="1"/>
    <xf numFmtId="0" fontId="6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wrapText="1"/>
    </xf>
    <xf numFmtId="0" fontId="6" fillId="4" borderId="1" xfId="0" applyFont="1" applyFill="1" applyBorder="1" applyAlignment="1">
      <alignment wrapText="1"/>
    </xf>
    <xf numFmtId="0" fontId="6" fillId="4" borderId="1" xfId="0" applyFont="1" applyFill="1" applyBorder="1"/>
    <xf numFmtId="0" fontId="6" fillId="3" borderId="1" xfId="0" applyFont="1" applyFill="1" applyBorder="1"/>
    <xf numFmtId="0" fontId="6" fillId="3" borderId="1" xfId="0" applyFont="1" applyFill="1" applyBorder="1" applyAlignment="1">
      <alignment horizontal="center" wrapText="1"/>
    </xf>
    <xf numFmtId="0" fontId="6" fillId="3" borderId="1" xfId="0" applyFont="1" applyFill="1" applyBorder="1" applyAlignment="1">
      <alignment wrapText="1"/>
    </xf>
    <xf numFmtId="0" fontId="6" fillId="3" borderId="1" xfId="0" applyFont="1" applyFill="1" applyBorder="1" applyAlignment="1">
      <alignment horizontal="center" vertical="top" wrapText="1"/>
    </xf>
    <xf numFmtId="0" fontId="8" fillId="3" borderId="1" xfId="0" applyFont="1" applyFill="1" applyBorder="1" applyAlignment="1">
      <alignment horizontal="center" wrapText="1"/>
    </xf>
    <xf numFmtId="0" fontId="9" fillId="0" borderId="1" xfId="0" applyFont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top" wrapText="1"/>
    </xf>
    <xf numFmtId="0" fontId="9" fillId="6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44" fontId="8" fillId="0" borderId="1" xfId="5" applyFont="1" applyFill="1" applyBorder="1"/>
    <xf numFmtId="44" fontId="6" fillId="0" borderId="1" xfId="5" applyFont="1" applyFill="1" applyBorder="1"/>
    <xf numFmtId="44" fontId="6" fillId="0" borderId="0" xfId="5" applyFont="1" applyFill="1" applyBorder="1" applyAlignment="1">
      <alignment horizontal="center"/>
    </xf>
    <xf numFmtId="0" fontId="6" fillId="8" borderId="1" xfId="0" applyFont="1" applyFill="1" applyBorder="1" applyAlignment="1">
      <alignment wrapText="1"/>
    </xf>
    <xf numFmtId="44" fontId="6" fillId="7" borderId="13" xfId="5" applyFont="1" applyFill="1" applyBorder="1" applyAlignment="1">
      <alignment horizontal="center" wrapText="1"/>
    </xf>
    <xf numFmtId="44" fontId="6" fillId="6" borderId="1" xfId="5" applyFont="1" applyFill="1" applyBorder="1" applyAlignment="1">
      <alignment horizontal="center" wrapText="1"/>
    </xf>
    <xf numFmtId="0" fontId="6" fillId="6" borderId="1" xfId="0" applyFont="1" applyFill="1" applyBorder="1" applyAlignment="1">
      <alignment horizontal="center" wrapText="1"/>
    </xf>
    <xf numFmtId="44" fontId="6" fillId="7" borderId="1" xfId="5" applyFont="1" applyFill="1" applyBorder="1" applyAlignment="1">
      <alignment horizontal="center" wrapText="1"/>
    </xf>
    <xf numFmtId="0" fontId="10" fillId="0" borderId="0" xfId="0" applyFont="1"/>
    <xf numFmtId="0" fontId="10" fillId="0" borderId="1" xfId="0" applyFont="1" applyBorder="1" applyAlignment="1">
      <alignment wrapText="1"/>
    </xf>
    <xf numFmtId="0" fontId="10" fillId="0" borderId="1" xfId="0" applyFont="1" applyBorder="1"/>
    <xf numFmtId="0" fontId="6" fillId="6" borderId="1" xfId="0" applyFont="1" applyFill="1" applyBorder="1" applyAlignment="1">
      <alignment wrapText="1"/>
    </xf>
    <xf numFmtId="44" fontId="6" fillId="0" borderId="0" xfId="0" applyNumberFormat="1" applyFont="1"/>
    <xf numFmtId="0" fontId="10" fillId="0" borderId="1" xfId="0" applyFont="1" applyBorder="1" applyAlignment="1">
      <alignment horizontal="left" wrapText="1"/>
    </xf>
    <xf numFmtId="0" fontId="11" fillId="0" borderId="1" xfId="0" applyFont="1" applyBorder="1" applyAlignment="1">
      <alignment wrapText="1"/>
    </xf>
    <xf numFmtId="0" fontId="11" fillId="0" borderId="1" xfId="0" applyFont="1" applyBorder="1" applyAlignment="1">
      <alignment horizontal="center" vertical="top" wrapText="1"/>
    </xf>
    <xf numFmtId="0" fontId="11" fillId="0" borderId="1" xfId="0" applyFont="1" applyBorder="1"/>
    <xf numFmtId="49" fontId="6" fillId="0" borderId="1" xfId="0" applyNumberFormat="1" applyFont="1" applyBorder="1"/>
    <xf numFmtId="0" fontId="8" fillId="0" borderId="1" xfId="0" applyFont="1" applyBorder="1"/>
    <xf numFmtId="0" fontId="11" fillId="0" borderId="1" xfId="0" applyFont="1" applyBorder="1" applyAlignment="1">
      <alignment horizontal="right" vertical="center"/>
    </xf>
    <xf numFmtId="2" fontId="6" fillId="0" borderId="1" xfId="0" applyNumberFormat="1" applyFont="1" applyBorder="1"/>
    <xf numFmtId="165" fontId="6" fillId="0" borderId="1" xfId="0" applyNumberFormat="1" applyFont="1" applyBorder="1"/>
    <xf numFmtId="44" fontId="11" fillId="0" borderId="1" xfId="0" applyNumberFormat="1" applyFont="1" applyBorder="1" applyAlignment="1">
      <alignment horizontal="right" vertical="center"/>
    </xf>
    <xf numFmtId="165" fontId="11" fillId="0" borderId="1" xfId="0" applyNumberFormat="1" applyFont="1" applyBorder="1" applyAlignment="1">
      <alignment horizontal="right" vertical="center"/>
    </xf>
    <xf numFmtId="44" fontId="6" fillId="0" borderId="1" xfId="0" applyNumberFormat="1" applyFont="1" applyBorder="1"/>
    <xf numFmtId="44" fontId="11" fillId="0" borderId="1" xfId="5" applyFont="1" applyFill="1" applyBorder="1" applyAlignment="1">
      <alignment horizontal="right" vertical="center"/>
    </xf>
    <xf numFmtId="0" fontId="11" fillId="0" borderId="1" xfId="5" applyNumberFormat="1" applyFont="1" applyFill="1" applyBorder="1" applyAlignment="1">
      <alignment horizontal="right" vertical="center"/>
    </xf>
    <xf numFmtId="0" fontId="11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right"/>
    </xf>
    <xf numFmtId="44" fontId="11" fillId="0" borderId="1" xfId="0" applyNumberFormat="1" applyFont="1" applyBorder="1" applyAlignment="1">
      <alignment horizontal="right"/>
    </xf>
    <xf numFmtId="44" fontId="11" fillId="0" borderId="1" xfId="5" applyFont="1" applyFill="1" applyBorder="1" applyAlignment="1">
      <alignment horizontal="right"/>
    </xf>
    <xf numFmtId="0" fontId="11" fillId="0" borderId="1" xfId="5" applyNumberFormat="1" applyFont="1" applyFill="1" applyBorder="1" applyAlignment="1">
      <alignment horizontal="right"/>
    </xf>
    <xf numFmtId="0" fontId="11" fillId="0" borderId="1" xfId="0" applyFont="1" applyBorder="1" applyAlignment="1">
      <alignment horizontal="left" wrapText="1"/>
    </xf>
    <xf numFmtId="49" fontId="8" fillId="0" borderId="1" xfId="0" applyNumberFormat="1" applyFont="1" applyBorder="1"/>
    <xf numFmtId="0" fontId="11" fillId="0" borderId="1" xfId="0" applyFont="1" applyBorder="1" applyAlignment="1">
      <alignment horizontal="center"/>
    </xf>
    <xf numFmtId="0" fontId="10" fillId="0" borderId="1" xfId="0" applyFont="1" applyBorder="1" applyAlignment="1">
      <alignment horizontal="left" vertical="center" wrapText="1"/>
    </xf>
    <xf numFmtId="0" fontId="10" fillId="9" borderId="1" xfId="0" applyFont="1" applyFill="1" applyBorder="1" applyAlignment="1">
      <alignment horizontal="justify" vertical="center"/>
    </xf>
    <xf numFmtId="0" fontId="10" fillId="9" borderId="1" xfId="0" applyFont="1" applyFill="1" applyBorder="1" applyAlignment="1">
      <alignment horizontal="justify" vertical="center" wrapText="1"/>
    </xf>
    <xf numFmtId="0" fontId="10" fillId="9" borderId="1" xfId="0" applyFont="1" applyFill="1" applyBorder="1" applyAlignment="1">
      <alignment horizontal="center" vertical="center" wrapText="1"/>
    </xf>
    <xf numFmtId="0" fontId="12" fillId="0" borderId="0" xfId="0" applyFont="1"/>
    <xf numFmtId="0" fontId="10" fillId="0" borderId="1" xfId="0" applyFont="1" applyBorder="1" applyAlignment="1">
      <alignment horizontal="right" vertical="center"/>
    </xf>
    <xf numFmtId="0" fontId="10" fillId="0" borderId="1" xfId="0" applyFont="1" applyBorder="1" applyAlignment="1">
      <alignment horizontal="left" vertical="center"/>
    </xf>
    <xf numFmtId="0" fontId="6" fillId="0" borderId="12" xfId="0" applyFont="1" applyBorder="1" applyAlignment="1">
      <alignment horizontal="center" wrapText="1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4" fillId="5" borderId="8" xfId="0" applyFont="1" applyFill="1" applyBorder="1" applyAlignment="1">
      <alignment horizontal="center" vertical="center" wrapText="1"/>
    </xf>
    <xf numFmtId="0" fontId="4" fillId="5" borderId="0" xfId="0" applyFont="1" applyFill="1" applyAlignment="1">
      <alignment horizontal="center" vertical="center" wrapText="1"/>
    </xf>
    <xf numFmtId="0" fontId="6" fillId="7" borderId="1" xfId="0" applyFont="1" applyFill="1" applyBorder="1" applyAlignment="1">
      <alignment horizontal="center"/>
    </xf>
    <xf numFmtId="0" fontId="6" fillId="6" borderId="1" xfId="0" applyFont="1" applyFill="1" applyBorder="1" applyAlignment="1">
      <alignment horizontal="center"/>
    </xf>
    <xf numFmtId="0" fontId="10" fillId="0" borderId="1" xfId="0" applyFont="1" applyBorder="1" applyAlignment="1">
      <alignment horizontal="center" wrapText="1"/>
    </xf>
    <xf numFmtId="2" fontId="6" fillId="6" borderId="1" xfId="0" applyNumberFormat="1" applyFont="1" applyFill="1" applyBorder="1"/>
  </cellXfs>
  <cellStyles count="7">
    <cellStyle name="Heading" xfId="1" xr:uid="{00000000-0005-0000-0000-000000000000}"/>
    <cellStyle name="Heading1" xfId="2" xr:uid="{00000000-0005-0000-0000-000001000000}"/>
    <cellStyle name="Normalny" xfId="0" builtinId="0" customBuiltin="1"/>
    <cellStyle name="Result" xfId="3" xr:uid="{00000000-0005-0000-0000-000003000000}"/>
    <cellStyle name="Result2" xfId="4" xr:uid="{00000000-0005-0000-0000-000004000000}"/>
    <cellStyle name="Walutowy" xfId="5" builtinId="4"/>
    <cellStyle name="Walutowy 2" xfId="6" xr:uid="{00000000-0005-0000-0000-00000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2:BV31"/>
  <sheetViews>
    <sheetView tabSelected="1" topLeftCell="Q13" zoomScale="70" zoomScaleNormal="70" workbookViewId="0">
      <selection activeCell="W26" sqref="W26"/>
    </sheetView>
  </sheetViews>
  <sheetFormatPr defaultColWidth="9" defaultRowHeight="13"/>
  <cols>
    <col min="1" max="1" width="3" style="1" customWidth="1"/>
    <col min="2" max="2" width="50.25" style="1" customWidth="1"/>
    <col min="3" max="3" width="12.83203125" style="1" customWidth="1"/>
    <col min="4" max="4" width="12.33203125" style="1" customWidth="1"/>
    <col min="5" max="5" width="9" style="1"/>
    <col min="6" max="6" width="12.58203125" style="1" customWidth="1"/>
    <col min="7" max="7" width="10.75" style="3" customWidth="1"/>
    <col min="8" max="8" width="9.08203125" style="1" customWidth="1"/>
    <col min="9" max="9" width="18.25" style="1" customWidth="1"/>
    <col min="10" max="10" width="23.5" style="1" customWidth="1"/>
    <col min="11" max="13" width="9" style="1"/>
    <col min="14" max="14" width="12.25" style="1" customWidth="1"/>
    <col min="15" max="15" width="5.25" style="3" customWidth="1"/>
    <col min="16" max="16" width="4.58203125" style="1" customWidth="1"/>
    <col min="17" max="17" width="33.75" style="1" customWidth="1"/>
    <col min="18" max="18" width="21.33203125" style="1" customWidth="1"/>
    <col min="19" max="20" width="7.83203125" style="1" customWidth="1"/>
    <col min="21" max="21" width="15.75" style="1" customWidth="1"/>
    <col min="22" max="23" width="11" style="1" customWidth="1"/>
    <col min="24" max="24" width="22.58203125" style="1" customWidth="1"/>
    <col min="25" max="25" width="6" style="1" customWidth="1"/>
    <col min="26" max="27" width="9" style="1"/>
    <col min="28" max="28" width="12.58203125" style="1" customWidth="1"/>
    <col min="29" max="29" width="5.33203125" style="3" customWidth="1"/>
    <col min="30" max="30" width="5.75" style="1" customWidth="1"/>
    <col min="31" max="31" width="23.75" style="1" customWidth="1"/>
    <col min="32" max="32" width="7.1640625" style="1" customWidth="1"/>
    <col min="33" max="42" width="9.4140625" style="1" customWidth="1"/>
    <col min="43" max="46" width="9" style="1"/>
    <col min="47" max="47" width="7.58203125" style="1" customWidth="1"/>
    <col min="48" max="50" width="9" style="1"/>
    <col min="51" max="51" width="12.33203125" style="1" customWidth="1"/>
    <col min="52" max="52" width="12.5" style="1" customWidth="1"/>
    <col min="53" max="54" width="9" style="1"/>
    <col min="55" max="55" width="12.08203125" style="1" customWidth="1"/>
    <col min="56" max="56" width="11.75" style="1" customWidth="1"/>
    <col min="57" max="57" width="12.25" style="1" customWidth="1"/>
    <col min="58" max="58" width="12.5" style="1" customWidth="1"/>
    <col min="59" max="59" width="13.83203125" style="1" customWidth="1"/>
    <col min="60" max="60" width="12.75" style="1" customWidth="1"/>
    <col min="61" max="61" width="12" style="1" customWidth="1"/>
    <col min="62" max="62" width="12.83203125" style="1" customWidth="1"/>
    <col min="63" max="63" width="13.5" style="1" customWidth="1"/>
    <col min="64" max="64" width="16.4140625" style="1" customWidth="1"/>
    <col min="65" max="65" width="14.08203125" style="1" customWidth="1"/>
    <col min="66" max="66" width="12.08203125" style="1" customWidth="1"/>
    <col min="67" max="67" width="11.33203125" style="1" customWidth="1"/>
    <col min="68" max="68" width="14.08203125" style="1" customWidth="1"/>
    <col min="69" max="69" width="12.58203125" style="1" customWidth="1"/>
    <col min="70" max="70" width="12.5" style="1" customWidth="1"/>
    <col min="71" max="71" width="10.75" style="1" customWidth="1"/>
    <col min="72" max="72" width="13.4140625" style="1" customWidth="1"/>
    <col min="73" max="73" width="11.4140625" style="1" customWidth="1"/>
    <col min="74" max="74" width="12" style="1" customWidth="1"/>
    <col min="75" max="16384" width="9" style="1"/>
  </cols>
  <sheetData>
    <row r="2" spans="1:74">
      <c r="B2" s="2" t="s">
        <v>47</v>
      </c>
      <c r="C2" s="2" t="s">
        <v>48</v>
      </c>
      <c r="D2" s="2" t="s">
        <v>49</v>
      </c>
      <c r="G2" s="1"/>
    </row>
    <row r="3" spans="1:74">
      <c r="B3" s="4" t="s">
        <v>87</v>
      </c>
      <c r="C3" s="4"/>
      <c r="D3" s="5"/>
      <c r="G3" s="1"/>
    </row>
    <row r="4" spans="1:74" ht="36" customHeight="1">
      <c r="B4" s="39" t="s">
        <v>60</v>
      </c>
      <c r="C4" s="6"/>
      <c r="D4" s="41" t="s">
        <v>69</v>
      </c>
      <c r="E4" s="7" t="s">
        <v>138</v>
      </c>
      <c r="F4" s="7" t="s">
        <v>139</v>
      </c>
      <c r="G4" s="7" t="s">
        <v>140</v>
      </c>
      <c r="H4" s="7" t="s">
        <v>141</v>
      </c>
      <c r="I4" s="38"/>
      <c r="J4" s="38"/>
      <c r="K4" s="38"/>
      <c r="L4" s="38"/>
      <c r="M4" s="38"/>
      <c r="N4" s="38"/>
    </row>
    <row r="5" spans="1:74" ht="40.5" customHeight="1">
      <c r="B5" s="8" t="s">
        <v>70</v>
      </c>
      <c r="C5" s="9"/>
      <c r="D5" s="40" t="s">
        <v>61</v>
      </c>
      <c r="E5" s="10"/>
      <c r="F5" s="10"/>
      <c r="G5" s="10"/>
      <c r="H5" s="10"/>
      <c r="I5" s="11"/>
    </row>
    <row r="6" spans="1:74" ht="40.5" customHeight="1">
      <c r="B6" s="78"/>
      <c r="C6" s="78"/>
      <c r="D6" s="43" t="s">
        <v>72</v>
      </c>
      <c r="E6" s="10"/>
      <c r="F6" s="10"/>
      <c r="G6" s="10"/>
      <c r="H6" s="10"/>
      <c r="I6" s="11"/>
    </row>
    <row r="7" spans="1:74">
      <c r="B7" s="12" t="s">
        <v>50</v>
      </c>
      <c r="C7" s="13">
        <f>BT30</f>
        <v>74446.285891954016</v>
      </c>
      <c r="G7" s="1"/>
    </row>
    <row r="8" spans="1:74">
      <c r="B8" s="14" t="s">
        <v>30</v>
      </c>
      <c r="C8" s="15">
        <f>BU30</f>
        <v>17122.64575514942</v>
      </c>
      <c r="G8" s="1"/>
    </row>
    <row r="9" spans="1:74" ht="13.5" thickBot="1">
      <c r="B9" s="16" t="s">
        <v>51</v>
      </c>
      <c r="C9" s="17">
        <f>BV30</f>
        <v>91568.931647103411</v>
      </c>
      <c r="G9" s="1"/>
    </row>
    <row r="10" spans="1:74" ht="78" customHeight="1">
      <c r="B10" s="82" t="s">
        <v>71</v>
      </c>
      <c r="C10" s="83"/>
      <c r="D10" s="83"/>
      <c r="E10" s="83"/>
      <c r="F10" s="83"/>
      <c r="G10" s="83"/>
      <c r="H10" s="83"/>
      <c r="I10" s="83"/>
    </row>
    <row r="12" spans="1:74">
      <c r="A12" s="18"/>
      <c r="B12" s="85" t="s">
        <v>0</v>
      </c>
      <c r="C12" s="85"/>
      <c r="D12" s="85"/>
      <c r="E12" s="85"/>
      <c r="F12" s="85"/>
      <c r="G12" s="85"/>
      <c r="H12" s="85"/>
      <c r="I12" s="85"/>
      <c r="J12" s="84" t="s">
        <v>41</v>
      </c>
      <c r="K12" s="84"/>
      <c r="L12" s="84"/>
      <c r="M12" s="84"/>
      <c r="N12" s="84"/>
      <c r="O12" s="84"/>
      <c r="P12" s="84"/>
      <c r="Q12" s="85" t="s">
        <v>44</v>
      </c>
      <c r="R12" s="85"/>
      <c r="S12" s="85"/>
      <c r="T12" s="85"/>
      <c r="U12" s="85"/>
      <c r="V12" s="85"/>
      <c r="W12" s="85"/>
      <c r="X12" s="84" t="s">
        <v>45</v>
      </c>
      <c r="Y12" s="84"/>
      <c r="Z12" s="84"/>
      <c r="AA12" s="84"/>
      <c r="AB12" s="84"/>
      <c r="AC12" s="84"/>
      <c r="AD12" s="84"/>
      <c r="AE12" s="84"/>
      <c r="AF12" s="84"/>
      <c r="AG12" s="84" t="s">
        <v>143</v>
      </c>
      <c r="AH12" s="84"/>
      <c r="AI12" s="84"/>
      <c r="AJ12" s="84"/>
      <c r="AK12" s="84"/>
      <c r="AL12" s="84"/>
      <c r="AM12" s="84"/>
      <c r="AN12" s="84"/>
      <c r="AO12" s="84"/>
      <c r="AP12" s="84"/>
      <c r="AQ12" s="84"/>
      <c r="AR12" s="84"/>
      <c r="AS12" s="79"/>
      <c r="AT12" s="80"/>
      <c r="AU12" s="80"/>
      <c r="AV12" s="80"/>
      <c r="AW12" s="80"/>
      <c r="AX12" s="80"/>
      <c r="AY12" s="80"/>
      <c r="AZ12" s="80"/>
      <c r="BA12" s="80"/>
      <c r="BB12" s="80"/>
      <c r="BC12" s="80"/>
      <c r="BD12" s="80"/>
      <c r="BE12" s="80"/>
      <c r="BF12" s="80"/>
      <c r="BG12" s="80"/>
      <c r="BH12" s="80"/>
      <c r="BI12" s="80"/>
      <c r="BJ12" s="80"/>
      <c r="BK12" s="80"/>
      <c r="BL12" s="80"/>
      <c r="BM12" s="80"/>
      <c r="BN12" s="80"/>
      <c r="BO12" s="80"/>
      <c r="BP12" s="80"/>
      <c r="BQ12" s="80"/>
      <c r="BR12" s="81"/>
    </row>
    <row r="13" spans="1:74" ht="130">
      <c r="A13" s="18" t="s">
        <v>27</v>
      </c>
      <c r="B13" s="18" t="s">
        <v>0</v>
      </c>
      <c r="C13" s="18" t="s">
        <v>1</v>
      </c>
      <c r="D13" s="18" t="s">
        <v>2</v>
      </c>
      <c r="E13" s="18" t="s">
        <v>3</v>
      </c>
      <c r="F13" s="18" t="s">
        <v>4</v>
      </c>
      <c r="G13" s="19" t="s">
        <v>5</v>
      </c>
      <c r="H13" s="20" t="s">
        <v>6</v>
      </c>
      <c r="I13" s="20" t="s">
        <v>24</v>
      </c>
      <c r="J13" s="21" t="s">
        <v>40</v>
      </c>
      <c r="K13" s="21" t="s">
        <v>1</v>
      </c>
      <c r="L13" s="21" t="s">
        <v>2</v>
      </c>
      <c r="M13" s="21" t="s">
        <v>3</v>
      </c>
      <c r="N13" s="21" t="s">
        <v>4</v>
      </c>
      <c r="O13" s="22" t="s">
        <v>5</v>
      </c>
      <c r="P13" s="23" t="s">
        <v>6</v>
      </c>
      <c r="Q13" s="24" t="s">
        <v>22</v>
      </c>
      <c r="R13" s="25" t="s">
        <v>23</v>
      </c>
      <c r="S13" s="25" t="s">
        <v>39</v>
      </c>
      <c r="T13" s="25" t="s">
        <v>42</v>
      </c>
      <c r="U13" s="24" t="s">
        <v>144</v>
      </c>
      <c r="V13" s="24" t="s">
        <v>33</v>
      </c>
      <c r="W13" s="24" t="s">
        <v>34</v>
      </c>
      <c r="X13" s="26" t="s">
        <v>7</v>
      </c>
      <c r="Y13" s="26" t="s">
        <v>1</v>
      </c>
      <c r="Z13" s="26" t="s">
        <v>2</v>
      </c>
      <c r="AA13" s="26" t="s">
        <v>3</v>
      </c>
      <c r="AB13" s="26" t="s">
        <v>4</v>
      </c>
      <c r="AC13" s="27" t="s">
        <v>5</v>
      </c>
      <c r="AD13" s="28" t="s">
        <v>6</v>
      </c>
      <c r="AE13" s="26" t="s">
        <v>25</v>
      </c>
      <c r="AF13" s="26" t="s">
        <v>35</v>
      </c>
      <c r="AG13" s="29" t="s">
        <v>10</v>
      </c>
      <c r="AH13" s="29" t="s">
        <v>11</v>
      </c>
      <c r="AI13" s="29" t="s">
        <v>21</v>
      </c>
      <c r="AJ13" s="29" t="s">
        <v>12</v>
      </c>
      <c r="AK13" s="29" t="s">
        <v>13</v>
      </c>
      <c r="AL13" s="29" t="s">
        <v>14</v>
      </c>
      <c r="AM13" s="29" t="s">
        <v>15</v>
      </c>
      <c r="AN13" s="29" t="s">
        <v>16</v>
      </c>
      <c r="AO13" s="29" t="s">
        <v>17</v>
      </c>
      <c r="AP13" s="29" t="s">
        <v>18</v>
      </c>
      <c r="AQ13" s="29" t="s">
        <v>19</v>
      </c>
      <c r="AR13" s="29" t="s">
        <v>20</v>
      </c>
      <c r="AS13" s="29" t="s">
        <v>36</v>
      </c>
      <c r="AT13" s="29" t="s">
        <v>59</v>
      </c>
      <c r="AU13" s="28" t="s">
        <v>8</v>
      </c>
      <c r="AV13" s="30" t="s">
        <v>9</v>
      </c>
      <c r="AW13" s="31" t="s">
        <v>37</v>
      </c>
      <c r="AX13" s="31" t="s">
        <v>46</v>
      </c>
      <c r="AY13" s="31" t="s">
        <v>52</v>
      </c>
      <c r="AZ13" s="31" t="s">
        <v>53</v>
      </c>
      <c r="BA13" s="32" t="s">
        <v>54</v>
      </c>
      <c r="BB13" s="32" t="s">
        <v>55</v>
      </c>
      <c r="BC13" s="31" t="s">
        <v>56</v>
      </c>
      <c r="BD13" s="31" t="s">
        <v>57</v>
      </c>
      <c r="BE13" s="33" t="s">
        <v>66</v>
      </c>
      <c r="BF13" s="33" t="s">
        <v>67</v>
      </c>
      <c r="BG13" s="33" t="s">
        <v>68</v>
      </c>
      <c r="BH13" s="31" t="s">
        <v>63</v>
      </c>
      <c r="BI13" s="33" t="s">
        <v>64</v>
      </c>
      <c r="BJ13" s="31" t="s">
        <v>62</v>
      </c>
      <c r="BK13" s="33" t="s">
        <v>65</v>
      </c>
      <c r="BL13" s="31" t="s">
        <v>75</v>
      </c>
      <c r="BM13" s="47" t="s">
        <v>76</v>
      </c>
      <c r="BN13" s="31" t="s">
        <v>77</v>
      </c>
      <c r="BO13" s="47" t="s">
        <v>78</v>
      </c>
      <c r="BP13" s="31" t="s">
        <v>84</v>
      </c>
      <c r="BQ13" s="47" t="s">
        <v>79</v>
      </c>
      <c r="BR13" s="31" t="s">
        <v>80</v>
      </c>
      <c r="BS13" s="42" t="s">
        <v>81</v>
      </c>
      <c r="BT13" s="31" t="s">
        <v>28</v>
      </c>
      <c r="BU13" s="34" t="s">
        <v>82</v>
      </c>
      <c r="BV13" s="35" t="s">
        <v>29</v>
      </c>
    </row>
    <row r="14" spans="1:74" ht="13.5" customHeight="1">
      <c r="A14" s="18">
        <v>1</v>
      </c>
      <c r="B14" s="50" t="s">
        <v>85</v>
      </c>
      <c r="C14" s="50" t="s">
        <v>86</v>
      </c>
      <c r="D14" s="50" t="s">
        <v>87</v>
      </c>
      <c r="E14" s="50" t="s">
        <v>87</v>
      </c>
      <c r="F14" s="51" t="s">
        <v>88</v>
      </c>
      <c r="G14" s="52">
        <v>10</v>
      </c>
      <c r="H14" s="52"/>
      <c r="I14" s="51">
        <v>9492190518</v>
      </c>
      <c r="J14" s="52" t="s">
        <v>89</v>
      </c>
      <c r="K14" s="50" t="s">
        <v>86</v>
      </c>
      <c r="L14" s="50" t="s">
        <v>87</v>
      </c>
      <c r="M14" s="52" t="s">
        <v>87</v>
      </c>
      <c r="N14" s="50" t="s">
        <v>90</v>
      </c>
      <c r="O14" s="52">
        <v>18</v>
      </c>
      <c r="P14" s="18"/>
      <c r="Q14" s="18" t="s">
        <v>105</v>
      </c>
      <c r="R14" s="53" t="s">
        <v>106</v>
      </c>
      <c r="S14" s="18" t="s">
        <v>26</v>
      </c>
      <c r="T14" s="18" t="s">
        <v>58</v>
      </c>
      <c r="U14" s="18" t="s">
        <v>107</v>
      </c>
      <c r="V14" s="18" t="s">
        <v>38</v>
      </c>
      <c r="W14" s="18" t="s">
        <v>43</v>
      </c>
      <c r="X14" s="52" t="s">
        <v>89</v>
      </c>
      <c r="Y14" s="50" t="s">
        <v>86</v>
      </c>
      <c r="Z14" s="50" t="s">
        <v>87</v>
      </c>
      <c r="AA14" s="52" t="s">
        <v>87</v>
      </c>
      <c r="AB14" s="50" t="s">
        <v>90</v>
      </c>
      <c r="AC14" s="52">
        <v>18</v>
      </c>
      <c r="AD14" s="52"/>
      <c r="AE14" s="54" t="s">
        <v>108</v>
      </c>
      <c r="AF14" s="53"/>
      <c r="AG14" s="52">
        <f>20021+25322</f>
        <v>45343</v>
      </c>
      <c r="AH14" s="52">
        <v>31777</v>
      </c>
      <c r="AI14" s="52">
        <v>32578</v>
      </c>
      <c r="AJ14" s="52">
        <v>19524</v>
      </c>
      <c r="AK14" s="52">
        <v>3618</v>
      </c>
      <c r="AL14" s="52">
        <v>2353</v>
      </c>
      <c r="AM14" s="52">
        <v>404</v>
      </c>
      <c r="AN14" s="52">
        <v>290</v>
      </c>
      <c r="AO14" s="52">
        <v>3098</v>
      </c>
      <c r="AP14" s="52">
        <v>16383</v>
      </c>
      <c r="AQ14" s="52">
        <v>32317</v>
      </c>
      <c r="AR14" s="52">
        <v>35958</v>
      </c>
      <c r="AS14" s="18">
        <f>SUM(AG14:AR14)</f>
        <v>223643</v>
      </c>
      <c r="AT14" s="18">
        <f t="shared" ref="AT14:AT29" si="0">SUM(AG14:AR14)</f>
        <v>223643</v>
      </c>
      <c r="AU14" s="55" t="s">
        <v>134</v>
      </c>
      <c r="AV14" s="52">
        <v>154</v>
      </c>
      <c r="AW14" s="54">
        <v>8784</v>
      </c>
      <c r="AX14" s="18">
        <v>12</v>
      </c>
      <c r="AY14" s="87">
        <v>0</v>
      </c>
      <c r="AZ14" s="87">
        <v>100</v>
      </c>
      <c r="BA14" s="56">
        <f>AY14*AT14/100</f>
        <v>0</v>
      </c>
      <c r="BB14" s="56">
        <f>AT14*AZ14/100</f>
        <v>223643</v>
      </c>
      <c r="BC14" s="57">
        <f>C4</f>
        <v>0</v>
      </c>
      <c r="BD14" s="57">
        <f>C5</f>
        <v>0</v>
      </c>
      <c r="BE14" s="36">
        <f>BA14*BC14</f>
        <v>0</v>
      </c>
      <c r="BF14" s="36">
        <f>BB14*BD14</f>
        <v>0</v>
      </c>
      <c r="BG14" s="36">
        <f>SUM(BE14:BF14)</f>
        <v>0</v>
      </c>
      <c r="BH14" s="58">
        <f>H6</f>
        <v>0</v>
      </c>
      <c r="BI14" s="37">
        <f>BH14*AX14*AY14/100</f>
        <v>0</v>
      </c>
      <c r="BJ14" s="58">
        <f>H5</f>
        <v>0</v>
      </c>
      <c r="BK14" s="37">
        <f>BJ14*AX14*AZ14/100</f>
        <v>0</v>
      </c>
      <c r="BL14" s="59">
        <f>Ceny!D8</f>
        <v>7.43E-3</v>
      </c>
      <c r="BM14" s="37">
        <f>BL14*AY14/100*AW14*AV14</f>
        <v>0</v>
      </c>
      <c r="BN14" s="59">
        <f>Ceny!B8</f>
        <v>6.1199999999999996E-3</v>
      </c>
      <c r="BO14" s="37">
        <f>BN14*AZ14/100*AW14*AV14</f>
        <v>8278.7443199999998</v>
      </c>
      <c r="BP14" s="59">
        <f>Ceny!E8</f>
        <v>2.1360000000000001E-2</v>
      </c>
      <c r="BQ14" s="37">
        <f>BP14*AT14*AY14/100</f>
        <v>0</v>
      </c>
      <c r="BR14" s="59">
        <f>Ceny!C8</f>
        <v>1.7600000000000001E-2</v>
      </c>
      <c r="BS14" s="37">
        <f>BR14*AT14*AZ14/100</f>
        <v>3936.1168000000007</v>
      </c>
      <c r="BT14" s="60">
        <f>BG14+BI14+BK14+BM14+BQ14+BS14+BO14</f>
        <v>12214.861120000001</v>
      </c>
      <c r="BU14" s="60">
        <f>BT14*0.23</f>
        <v>2809.4180576000003</v>
      </c>
      <c r="BV14" s="60">
        <f>BU14+BT14</f>
        <v>15024.279177600001</v>
      </c>
    </row>
    <row r="15" spans="1:74" ht="13.5" customHeight="1">
      <c r="A15" s="18">
        <f>A14+1</f>
        <v>2</v>
      </c>
      <c r="B15" s="50" t="s">
        <v>85</v>
      </c>
      <c r="C15" s="50" t="s">
        <v>86</v>
      </c>
      <c r="D15" s="50" t="s">
        <v>87</v>
      </c>
      <c r="E15" s="50" t="s">
        <v>87</v>
      </c>
      <c r="F15" s="51" t="s">
        <v>88</v>
      </c>
      <c r="G15" s="52">
        <v>10</v>
      </c>
      <c r="H15" s="52"/>
      <c r="I15" s="51">
        <v>9492190518</v>
      </c>
      <c r="J15" s="52" t="s">
        <v>89</v>
      </c>
      <c r="K15" s="50" t="s">
        <v>86</v>
      </c>
      <c r="L15" s="50" t="s">
        <v>87</v>
      </c>
      <c r="M15" s="52" t="s">
        <v>87</v>
      </c>
      <c r="N15" s="50" t="s">
        <v>90</v>
      </c>
      <c r="O15" s="52">
        <v>18</v>
      </c>
      <c r="P15" s="18"/>
      <c r="Q15" s="18" t="s">
        <v>105</v>
      </c>
      <c r="R15" s="53" t="s">
        <v>106</v>
      </c>
      <c r="S15" s="18" t="s">
        <v>26</v>
      </c>
      <c r="T15" s="18" t="s">
        <v>58</v>
      </c>
      <c r="U15" s="18" t="s">
        <v>107</v>
      </c>
      <c r="V15" s="18" t="s">
        <v>38</v>
      </c>
      <c r="W15" s="18" t="s">
        <v>43</v>
      </c>
      <c r="X15" s="52" t="s">
        <v>89</v>
      </c>
      <c r="Y15" s="50" t="s">
        <v>86</v>
      </c>
      <c r="Z15" s="50" t="s">
        <v>87</v>
      </c>
      <c r="AA15" s="52" t="s">
        <v>87</v>
      </c>
      <c r="AB15" s="50" t="s">
        <v>109</v>
      </c>
      <c r="AC15" s="52">
        <v>66</v>
      </c>
      <c r="AD15" s="52"/>
      <c r="AE15" s="54" t="s">
        <v>110</v>
      </c>
      <c r="AF15" s="53"/>
      <c r="AG15" s="52">
        <v>32815</v>
      </c>
      <c r="AH15" s="52">
        <v>21561</v>
      </c>
      <c r="AI15" s="52">
        <v>21878</v>
      </c>
      <c r="AJ15" s="52">
        <v>15546</v>
      </c>
      <c r="AK15" s="52">
        <v>0</v>
      </c>
      <c r="AL15" s="52">
        <v>0</v>
      </c>
      <c r="AM15" s="52">
        <v>200</v>
      </c>
      <c r="AN15" s="52">
        <v>90</v>
      </c>
      <c r="AO15" s="52">
        <v>3515</v>
      </c>
      <c r="AP15" s="52">
        <v>7124</v>
      </c>
      <c r="AQ15" s="52">
        <v>19533</v>
      </c>
      <c r="AR15" s="52">
        <v>29215</v>
      </c>
      <c r="AS15" s="18">
        <f t="shared" ref="AS15:AS29" si="1">SUM(AG15:AR15)</f>
        <v>151477</v>
      </c>
      <c r="AT15" s="18">
        <f t="shared" si="0"/>
        <v>151477</v>
      </c>
      <c r="AU15" s="55" t="s">
        <v>135</v>
      </c>
      <c r="AV15" s="52"/>
      <c r="AW15" s="54">
        <v>8784</v>
      </c>
      <c r="AX15" s="18">
        <v>12</v>
      </c>
      <c r="AY15" s="87">
        <v>0</v>
      </c>
      <c r="AZ15" s="87">
        <v>100</v>
      </c>
      <c r="BA15" s="56">
        <f t="shared" ref="BA15:BA29" si="2">AY15*AT15/100</f>
        <v>0</v>
      </c>
      <c r="BB15" s="56">
        <f t="shared" ref="BB15:BB29" si="3">AT15*AZ15/100</f>
        <v>151477</v>
      </c>
      <c r="BC15" s="57">
        <f>C4</f>
        <v>0</v>
      </c>
      <c r="BD15" s="57">
        <f>C5</f>
        <v>0</v>
      </c>
      <c r="BE15" s="36">
        <f t="shared" ref="BE15:BE29" si="4">BA15*BC15</f>
        <v>0</v>
      </c>
      <c r="BF15" s="36">
        <f t="shared" ref="BF15:BF29" si="5">BB15*BD15</f>
        <v>0</v>
      </c>
      <c r="BG15" s="36">
        <f t="shared" ref="BG15:BG29" si="6">SUM(BE15:BF15)</f>
        <v>0</v>
      </c>
      <c r="BH15" s="58">
        <f>G6</f>
        <v>0</v>
      </c>
      <c r="BI15" s="37">
        <f t="shared" ref="BI15:BI29" si="7">BH15*AX15*AY15/100</f>
        <v>0</v>
      </c>
      <c r="BJ15" s="58">
        <f>G5</f>
        <v>0</v>
      </c>
      <c r="BK15" s="37">
        <f t="shared" ref="BK15:BK29" si="8">BJ15*AX15*AZ15/100</f>
        <v>0</v>
      </c>
      <c r="BL15" s="61">
        <f>Ceny!D7</f>
        <v>200.47</v>
      </c>
      <c r="BM15" s="37">
        <f t="shared" ref="BM15:BM29" si="9">BL15*AX15*AY15/100</f>
        <v>0</v>
      </c>
      <c r="BN15" s="61">
        <f>Ceny!B7</f>
        <v>165.2</v>
      </c>
      <c r="BO15" s="37">
        <f>BN15*AX15*AZ15/100</f>
        <v>1982.4</v>
      </c>
      <c r="BP15" s="62">
        <f>Ceny!E7</f>
        <v>4.1739999999999999E-2</v>
      </c>
      <c r="BQ15" s="37">
        <f t="shared" ref="BQ15:BQ29" si="10">BP15*AT15*AY15/100</f>
        <v>0</v>
      </c>
      <c r="BR15" s="62">
        <f>Ceny!C7</f>
        <v>3.44E-2</v>
      </c>
      <c r="BS15" s="37">
        <f t="shared" ref="BS15:BS29" si="11">BR15*AT15*AZ15/100</f>
        <v>5210.8087999999998</v>
      </c>
      <c r="BT15" s="60">
        <f t="shared" ref="BT15:BT29" si="12">BG15+BI15+BK15+BM15+BQ15+BS15+BO15</f>
        <v>7193.2088000000003</v>
      </c>
      <c r="BU15" s="60">
        <f t="shared" ref="BU15:BU29" si="13">BT15*0.23</f>
        <v>1654.438024</v>
      </c>
      <c r="BV15" s="60">
        <f t="shared" ref="BV15:BV29" si="14">BU15+BT15</f>
        <v>8847.6468239999995</v>
      </c>
    </row>
    <row r="16" spans="1:74" ht="13.5" customHeight="1">
      <c r="A16" s="18">
        <f t="shared" ref="A16" si="15">A15+1</f>
        <v>3</v>
      </c>
      <c r="B16" s="50" t="s">
        <v>85</v>
      </c>
      <c r="C16" s="50" t="s">
        <v>86</v>
      </c>
      <c r="D16" s="50" t="s">
        <v>87</v>
      </c>
      <c r="E16" s="50" t="s">
        <v>87</v>
      </c>
      <c r="F16" s="51" t="s">
        <v>88</v>
      </c>
      <c r="G16" s="52">
        <v>10</v>
      </c>
      <c r="H16" s="52"/>
      <c r="I16" s="51">
        <v>9492190518</v>
      </c>
      <c r="J16" s="50" t="s">
        <v>85</v>
      </c>
      <c r="K16" s="50" t="s">
        <v>86</v>
      </c>
      <c r="L16" s="50" t="s">
        <v>87</v>
      </c>
      <c r="M16" s="50" t="s">
        <v>87</v>
      </c>
      <c r="N16" s="63" t="s">
        <v>88</v>
      </c>
      <c r="O16" s="52">
        <v>10</v>
      </c>
      <c r="P16" s="18"/>
      <c r="Q16" s="18" t="s">
        <v>105</v>
      </c>
      <c r="R16" s="53" t="s">
        <v>106</v>
      </c>
      <c r="S16" s="18" t="s">
        <v>26</v>
      </c>
      <c r="T16" s="18" t="s">
        <v>58</v>
      </c>
      <c r="U16" s="18" t="s">
        <v>107</v>
      </c>
      <c r="V16" s="18" t="s">
        <v>38</v>
      </c>
      <c r="W16" s="18" t="s">
        <v>43</v>
      </c>
      <c r="X16" s="52" t="s">
        <v>111</v>
      </c>
      <c r="Y16" s="50" t="s">
        <v>86</v>
      </c>
      <c r="Z16" s="50" t="s">
        <v>87</v>
      </c>
      <c r="AA16" s="52" t="s">
        <v>112</v>
      </c>
      <c r="AB16" s="52" t="s">
        <v>113</v>
      </c>
      <c r="AC16" s="52">
        <v>118</v>
      </c>
      <c r="AD16" s="52"/>
      <c r="AE16" s="54" t="s">
        <v>114</v>
      </c>
      <c r="AF16" s="53"/>
      <c r="AG16" s="52">
        <v>14147</v>
      </c>
      <c r="AH16" s="52">
        <v>11897</v>
      </c>
      <c r="AI16" s="52">
        <v>21697</v>
      </c>
      <c r="AJ16" s="52"/>
      <c r="AK16" s="52">
        <v>6851</v>
      </c>
      <c r="AL16" s="52"/>
      <c r="AM16" s="52">
        <v>3566</v>
      </c>
      <c r="AN16" s="52"/>
      <c r="AO16" s="52">
        <v>4117</v>
      </c>
      <c r="AP16" s="52">
        <v>5797</v>
      </c>
      <c r="AQ16" s="52">
        <v>22443</v>
      </c>
      <c r="AR16" s="52"/>
      <c r="AS16" s="18">
        <f t="shared" si="1"/>
        <v>90515</v>
      </c>
      <c r="AT16" s="18">
        <f t="shared" si="0"/>
        <v>90515</v>
      </c>
      <c r="AU16" s="64" t="s">
        <v>136</v>
      </c>
      <c r="AV16" s="52"/>
      <c r="AW16" s="54">
        <v>8784</v>
      </c>
      <c r="AX16" s="18">
        <v>12</v>
      </c>
      <c r="AY16" s="87">
        <v>66.17</v>
      </c>
      <c r="AZ16" s="87">
        <v>33.83</v>
      </c>
      <c r="BA16" s="56">
        <f t="shared" si="2"/>
        <v>59893.775499999996</v>
      </c>
      <c r="BB16" s="56">
        <f t="shared" si="3"/>
        <v>30621.224499999997</v>
      </c>
      <c r="BC16" s="57">
        <f>C4</f>
        <v>0</v>
      </c>
      <c r="BD16" s="57">
        <f>C5</f>
        <v>0</v>
      </c>
      <c r="BE16" s="36">
        <f t="shared" si="4"/>
        <v>0</v>
      </c>
      <c r="BF16" s="36">
        <f t="shared" si="5"/>
        <v>0</v>
      </c>
      <c r="BG16" s="36">
        <f t="shared" si="6"/>
        <v>0</v>
      </c>
      <c r="BH16" s="65">
        <f>F6</f>
        <v>0</v>
      </c>
      <c r="BI16" s="37">
        <f t="shared" si="7"/>
        <v>0</v>
      </c>
      <c r="BJ16" s="65">
        <f>F5</f>
        <v>0</v>
      </c>
      <c r="BK16" s="37">
        <f t="shared" si="8"/>
        <v>0</v>
      </c>
      <c r="BL16" s="66">
        <f>Ceny!D5</f>
        <v>28.42</v>
      </c>
      <c r="BM16" s="37">
        <f t="shared" si="9"/>
        <v>225.66616800000003</v>
      </c>
      <c r="BN16" s="66">
        <f>Ceny!B5</f>
        <v>23.42</v>
      </c>
      <c r="BO16" s="37">
        <f t="shared" ref="BO16:BO29" si="16">BN16*AX16*AZ16/100</f>
        <v>95.075832000000005</v>
      </c>
      <c r="BP16" s="67">
        <f>Ceny!E5</f>
        <v>4.8050000000000002E-2</v>
      </c>
      <c r="BQ16" s="37">
        <f t="shared" si="10"/>
        <v>2877.8959127750004</v>
      </c>
      <c r="BR16" s="67">
        <f>Ceny!C5</f>
        <v>3.9600000000000003E-2</v>
      </c>
      <c r="BS16" s="37">
        <f t="shared" si="11"/>
        <v>1212.6004902</v>
      </c>
      <c r="BT16" s="60">
        <f t="shared" si="12"/>
        <v>4411.238402975001</v>
      </c>
      <c r="BU16" s="60">
        <f t="shared" si="13"/>
        <v>1014.5848326842503</v>
      </c>
      <c r="BV16" s="60">
        <f t="shared" si="14"/>
        <v>5425.8232356592516</v>
      </c>
    </row>
    <row r="17" spans="1:74" ht="13.5" customHeight="1">
      <c r="A17" s="18">
        <v>5</v>
      </c>
      <c r="B17" s="50" t="s">
        <v>85</v>
      </c>
      <c r="C17" s="50" t="s">
        <v>86</v>
      </c>
      <c r="D17" s="50" t="s">
        <v>87</v>
      </c>
      <c r="E17" s="50" t="s">
        <v>87</v>
      </c>
      <c r="F17" s="51" t="s">
        <v>88</v>
      </c>
      <c r="G17" s="52">
        <v>10</v>
      </c>
      <c r="H17" s="52"/>
      <c r="I17" s="51">
        <v>9492190518</v>
      </c>
      <c r="J17" s="50" t="s">
        <v>85</v>
      </c>
      <c r="K17" s="50" t="s">
        <v>86</v>
      </c>
      <c r="L17" s="50" t="s">
        <v>87</v>
      </c>
      <c r="M17" s="50" t="s">
        <v>87</v>
      </c>
      <c r="N17" s="63" t="s">
        <v>88</v>
      </c>
      <c r="O17" s="52">
        <v>10</v>
      </c>
      <c r="P17" s="18"/>
      <c r="Q17" s="18" t="s">
        <v>105</v>
      </c>
      <c r="R17" s="53" t="s">
        <v>106</v>
      </c>
      <c r="S17" s="18" t="s">
        <v>26</v>
      </c>
      <c r="T17" s="18" t="s">
        <v>58</v>
      </c>
      <c r="U17" s="18" t="s">
        <v>107</v>
      </c>
      <c r="V17" s="18" t="s">
        <v>38</v>
      </c>
      <c r="W17" s="18" t="s">
        <v>43</v>
      </c>
      <c r="X17" s="52" t="s">
        <v>111</v>
      </c>
      <c r="Y17" s="50" t="s">
        <v>86</v>
      </c>
      <c r="Z17" s="50" t="s">
        <v>87</v>
      </c>
      <c r="AA17" s="52" t="s">
        <v>94</v>
      </c>
      <c r="AB17" s="52"/>
      <c r="AC17" s="52" t="s">
        <v>115</v>
      </c>
      <c r="AD17" s="52"/>
      <c r="AE17" s="54" t="s">
        <v>116</v>
      </c>
      <c r="AF17" s="53"/>
      <c r="AG17" s="52">
        <v>8582</v>
      </c>
      <c r="AH17" s="52">
        <f>2009+13284</f>
        <v>15293</v>
      </c>
      <c r="AI17" s="52"/>
      <c r="AJ17" s="52"/>
      <c r="AK17" s="52">
        <f>758+11</f>
        <v>769</v>
      </c>
      <c r="AL17" s="52"/>
      <c r="AM17" s="52">
        <v>792</v>
      </c>
      <c r="AN17" s="52"/>
      <c r="AO17" s="52">
        <v>422</v>
      </c>
      <c r="AP17" s="52">
        <v>8907</v>
      </c>
      <c r="AQ17" s="52"/>
      <c r="AR17" s="52">
        <v>8600</v>
      </c>
      <c r="AS17" s="18">
        <f t="shared" si="1"/>
        <v>43365</v>
      </c>
      <c r="AT17" s="18">
        <f t="shared" si="0"/>
        <v>43365</v>
      </c>
      <c r="AU17" s="64" t="str">
        <f>AU16</f>
        <v>W-3.6_ZA</v>
      </c>
      <c r="AV17" s="52"/>
      <c r="AW17" s="18">
        <v>8784</v>
      </c>
      <c r="AX17" s="18">
        <v>12</v>
      </c>
      <c r="AY17" s="87">
        <v>73.05</v>
      </c>
      <c r="AZ17" s="87">
        <v>26.95</v>
      </c>
      <c r="BA17" s="56">
        <f t="shared" si="2"/>
        <v>31678.1325</v>
      </c>
      <c r="BB17" s="56">
        <f t="shared" si="3"/>
        <v>11686.8675</v>
      </c>
      <c r="BC17" s="57">
        <f>C4</f>
        <v>0</v>
      </c>
      <c r="BD17" s="57">
        <f>C5</f>
        <v>0</v>
      </c>
      <c r="BE17" s="36">
        <f t="shared" si="4"/>
        <v>0</v>
      </c>
      <c r="BF17" s="36">
        <f t="shared" si="5"/>
        <v>0</v>
      </c>
      <c r="BG17" s="36">
        <f t="shared" si="6"/>
        <v>0</v>
      </c>
      <c r="BH17" s="64">
        <f>BH16</f>
        <v>0</v>
      </c>
      <c r="BI17" s="37">
        <f t="shared" si="7"/>
        <v>0</v>
      </c>
      <c r="BJ17" s="64">
        <f>BJ16</f>
        <v>0</v>
      </c>
      <c r="BK17" s="37">
        <f t="shared" si="8"/>
        <v>0</v>
      </c>
      <c r="BL17" s="66">
        <f>BL16</f>
        <v>28.42</v>
      </c>
      <c r="BM17" s="37">
        <f t="shared" si="9"/>
        <v>249.12972000000002</v>
      </c>
      <c r="BN17" s="66">
        <f>BN16</f>
        <v>23.42</v>
      </c>
      <c r="BO17" s="37">
        <f t="shared" si="16"/>
        <v>75.740279999999998</v>
      </c>
      <c r="BP17" s="67">
        <f>BP16</f>
        <v>4.8050000000000002E-2</v>
      </c>
      <c r="BQ17" s="37">
        <f t="shared" si="10"/>
        <v>1522.1342666250002</v>
      </c>
      <c r="BR17" s="67">
        <f>BR16</f>
        <v>3.9600000000000003E-2</v>
      </c>
      <c r="BS17" s="37">
        <f t="shared" si="11"/>
        <v>462.79995300000002</v>
      </c>
      <c r="BT17" s="60">
        <f t="shared" si="12"/>
        <v>2309.8042196250003</v>
      </c>
      <c r="BU17" s="60">
        <f t="shared" si="13"/>
        <v>531.2549705137501</v>
      </c>
      <c r="BV17" s="60">
        <f t="shared" si="14"/>
        <v>2841.0591901387506</v>
      </c>
    </row>
    <row r="18" spans="1:74" ht="13.5" customHeight="1">
      <c r="A18" s="18">
        <v>4</v>
      </c>
      <c r="B18" s="50" t="s">
        <v>85</v>
      </c>
      <c r="C18" s="50" t="s">
        <v>86</v>
      </c>
      <c r="D18" s="50" t="s">
        <v>87</v>
      </c>
      <c r="E18" s="50" t="s">
        <v>87</v>
      </c>
      <c r="F18" s="51" t="s">
        <v>88</v>
      </c>
      <c r="G18" s="52">
        <v>10</v>
      </c>
      <c r="H18" s="52"/>
      <c r="I18" s="51">
        <v>9492190518</v>
      </c>
      <c r="J18" s="50" t="s">
        <v>85</v>
      </c>
      <c r="K18" s="50" t="s">
        <v>86</v>
      </c>
      <c r="L18" s="50" t="s">
        <v>87</v>
      </c>
      <c r="M18" s="50" t="s">
        <v>87</v>
      </c>
      <c r="N18" s="63" t="s">
        <v>88</v>
      </c>
      <c r="O18" s="52">
        <v>10</v>
      </c>
      <c r="P18" s="18"/>
      <c r="Q18" s="18" t="s">
        <v>105</v>
      </c>
      <c r="R18" s="53" t="s">
        <v>106</v>
      </c>
      <c r="S18" s="18" t="s">
        <v>26</v>
      </c>
      <c r="T18" s="18" t="s">
        <v>58</v>
      </c>
      <c r="U18" s="18" t="s">
        <v>107</v>
      </c>
      <c r="V18" s="18" t="s">
        <v>38</v>
      </c>
      <c r="W18" s="18" t="s">
        <v>43</v>
      </c>
      <c r="X18" s="52" t="s">
        <v>111</v>
      </c>
      <c r="Y18" s="50" t="s">
        <v>86</v>
      </c>
      <c r="Z18" s="50" t="s">
        <v>87</v>
      </c>
      <c r="AA18" s="52" t="s">
        <v>87</v>
      </c>
      <c r="AB18" s="68" t="s">
        <v>88</v>
      </c>
      <c r="AC18" s="52">
        <v>10</v>
      </c>
      <c r="AD18" s="52"/>
      <c r="AE18" s="54" t="s">
        <v>117</v>
      </c>
      <c r="AF18" s="53"/>
      <c r="AG18" s="52">
        <v>18456</v>
      </c>
      <c r="AH18" s="52">
        <v>12289</v>
      </c>
      <c r="AI18" s="52">
        <v>14229</v>
      </c>
      <c r="AJ18" s="52">
        <v>9131</v>
      </c>
      <c r="AK18" s="52">
        <v>962</v>
      </c>
      <c r="AL18" s="52">
        <v>0</v>
      </c>
      <c r="AM18" s="52">
        <v>0</v>
      </c>
      <c r="AN18" s="52">
        <v>0</v>
      </c>
      <c r="AO18" s="52">
        <v>2767</v>
      </c>
      <c r="AP18" s="52">
        <v>5398</v>
      </c>
      <c r="AQ18" s="52">
        <v>11107</v>
      </c>
      <c r="AR18" s="52">
        <v>17100</v>
      </c>
      <c r="AS18" s="18">
        <f t="shared" si="1"/>
        <v>91439</v>
      </c>
      <c r="AT18" s="18">
        <f t="shared" si="0"/>
        <v>91439</v>
      </c>
      <c r="AU18" s="55" t="str">
        <f>AU15</f>
        <v>W-4_ZA</v>
      </c>
      <c r="AV18" s="52"/>
      <c r="AW18" s="54">
        <v>8784</v>
      </c>
      <c r="AX18" s="18">
        <v>12</v>
      </c>
      <c r="AY18" s="56">
        <v>100</v>
      </c>
      <c r="AZ18" s="56">
        <v>0</v>
      </c>
      <c r="BA18" s="56">
        <f t="shared" si="2"/>
        <v>91439</v>
      </c>
      <c r="BB18" s="56">
        <f t="shared" si="3"/>
        <v>0</v>
      </c>
      <c r="BC18" s="57">
        <f>C4</f>
        <v>0</v>
      </c>
      <c r="BD18" s="57">
        <f>C5</f>
        <v>0</v>
      </c>
      <c r="BE18" s="36">
        <f t="shared" si="4"/>
        <v>0</v>
      </c>
      <c r="BF18" s="36">
        <f t="shared" si="5"/>
        <v>0</v>
      </c>
      <c r="BG18" s="36">
        <f t="shared" si="6"/>
        <v>0</v>
      </c>
      <c r="BH18" s="55">
        <f>BH15</f>
        <v>0</v>
      </c>
      <c r="BI18" s="37">
        <f t="shared" si="7"/>
        <v>0</v>
      </c>
      <c r="BJ18" s="55">
        <f>BJ15</f>
        <v>0</v>
      </c>
      <c r="BK18" s="37">
        <f t="shared" si="8"/>
        <v>0</v>
      </c>
      <c r="BL18" s="61">
        <f>BL15</f>
        <v>200.47</v>
      </c>
      <c r="BM18" s="37">
        <f t="shared" si="9"/>
        <v>2405.64</v>
      </c>
      <c r="BN18" s="61">
        <f>BN15</f>
        <v>165.2</v>
      </c>
      <c r="BO18" s="37">
        <f t="shared" si="16"/>
        <v>0</v>
      </c>
      <c r="BP18" s="62">
        <f>BP15</f>
        <v>4.1739999999999999E-2</v>
      </c>
      <c r="BQ18" s="37">
        <f t="shared" si="10"/>
        <v>3816.6638600000001</v>
      </c>
      <c r="BR18" s="62">
        <f>BR15</f>
        <v>3.44E-2</v>
      </c>
      <c r="BS18" s="37">
        <f t="shared" si="11"/>
        <v>0</v>
      </c>
      <c r="BT18" s="60">
        <f t="shared" si="12"/>
        <v>6222.30386</v>
      </c>
      <c r="BU18" s="60">
        <f t="shared" si="13"/>
        <v>1431.1298878</v>
      </c>
      <c r="BV18" s="60">
        <f t="shared" si="14"/>
        <v>7653.4337477999998</v>
      </c>
    </row>
    <row r="19" spans="1:74" ht="13.5" customHeight="1">
      <c r="A19" s="18">
        <v>6</v>
      </c>
      <c r="B19" s="50" t="s">
        <v>85</v>
      </c>
      <c r="C19" s="50" t="s">
        <v>86</v>
      </c>
      <c r="D19" s="50" t="s">
        <v>87</v>
      </c>
      <c r="E19" s="50" t="s">
        <v>87</v>
      </c>
      <c r="F19" s="51" t="s">
        <v>88</v>
      </c>
      <c r="G19" s="52">
        <v>10</v>
      </c>
      <c r="H19" s="52"/>
      <c r="I19" s="51">
        <v>9492190518</v>
      </c>
      <c r="J19" s="52" t="s">
        <v>91</v>
      </c>
      <c r="K19" s="50" t="s">
        <v>86</v>
      </c>
      <c r="L19" s="50" t="s">
        <v>87</v>
      </c>
      <c r="M19" s="50" t="s">
        <v>87</v>
      </c>
      <c r="N19" s="52" t="s">
        <v>92</v>
      </c>
      <c r="O19" s="52">
        <v>22</v>
      </c>
      <c r="P19" s="18"/>
      <c r="Q19" s="18" t="s">
        <v>105</v>
      </c>
      <c r="R19" s="53" t="s">
        <v>106</v>
      </c>
      <c r="S19" s="18" t="s">
        <v>26</v>
      </c>
      <c r="T19" s="18" t="s">
        <v>58</v>
      </c>
      <c r="U19" s="18" t="s">
        <v>107</v>
      </c>
      <c r="V19" s="18" t="s">
        <v>38</v>
      </c>
      <c r="W19" s="18" t="s">
        <v>43</v>
      </c>
      <c r="X19" s="52" t="s">
        <v>91</v>
      </c>
      <c r="Y19" s="50" t="s">
        <v>86</v>
      </c>
      <c r="Z19" s="50" t="s">
        <v>87</v>
      </c>
      <c r="AA19" s="50" t="s">
        <v>87</v>
      </c>
      <c r="AB19" s="52" t="s">
        <v>92</v>
      </c>
      <c r="AC19" s="52">
        <v>22</v>
      </c>
      <c r="AD19" s="52"/>
      <c r="AE19" s="54" t="s">
        <v>118</v>
      </c>
      <c r="AF19" s="53"/>
      <c r="AG19" s="52">
        <v>42418</v>
      </c>
      <c r="AH19" s="52">
        <v>31438</v>
      </c>
      <c r="AI19" s="52">
        <v>30189</v>
      </c>
      <c r="AJ19" s="52">
        <v>18664</v>
      </c>
      <c r="AK19" s="52">
        <v>7201</v>
      </c>
      <c r="AL19" s="52">
        <v>5560</v>
      </c>
      <c r="AM19" s="52">
        <v>4463</v>
      </c>
      <c r="AN19" s="52">
        <v>1537</v>
      </c>
      <c r="AO19" s="52">
        <v>8671</v>
      </c>
      <c r="AP19" s="52">
        <v>12269</v>
      </c>
      <c r="AQ19" s="52">
        <v>18977</v>
      </c>
      <c r="AR19" s="52">
        <v>24354</v>
      </c>
      <c r="AS19" s="18">
        <f t="shared" si="1"/>
        <v>205741</v>
      </c>
      <c r="AT19" s="18">
        <f t="shared" si="0"/>
        <v>205741</v>
      </c>
      <c r="AU19" s="55" t="str">
        <f>AU15</f>
        <v>W-4_ZA</v>
      </c>
      <c r="AV19" s="52"/>
      <c r="AW19" s="54">
        <v>8784</v>
      </c>
      <c r="AX19" s="18">
        <v>12</v>
      </c>
      <c r="AY19" s="87">
        <v>0</v>
      </c>
      <c r="AZ19" s="87">
        <v>100</v>
      </c>
      <c r="BA19" s="56">
        <f t="shared" si="2"/>
        <v>0</v>
      </c>
      <c r="BB19" s="56">
        <f t="shared" si="3"/>
        <v>205741</v>
      </c>
      <c r="BC19" s="57">
        <f>C4</f>
        <v>0</v>
      </c>
      <c r="BD19" s="57">
        <f>C5</f>
        <v>0</v>
      </c>
      <c r="BE19" s="36">
        <f t="shared" si="4"/>
        <v>0</v>
      </c>
      <c r="BF19" s="36">
        <f t="shared" si="5"/>
        <v>0</v>
      </c>
      <c r="BG19" s="36">
        <f t="shared" si="6"/>
        <v>0</v>
      </c>
      <c r="BH19" s="55">
        <f>BH15</f>
        <v>0</v>
      </c>
      <c r="BI19" s="37">
        <f t="shared" si="7"/>
        <v>0</v>
      </c>
      <c r="BJ19" s="55">
        <f>BJ15</f>
        <v>0</v>
      </c>
      <c r="BK19" s="37">
        <f t="shared" si="8"/>
        <v>0</v>
      </c>
      <c r="BL19" s="61">
        <f>BL15</f>
        <v>200.47</v>
      </c>
      <c r="BM19" s="37">
        <f t="shared" si="9"/>
        <v>0</v>
      </c>
      <c r="BN19" s="61">
        <f>BN15</f>
        <v>165.2</v>
      </c>
      <c r="BO19" s="37">
        <f t="shared" si="16"/>
        <v>1982.4</v>
      </c>
      <c r="BP19" s="62">
        <f>BP15</f>
        <v>4.1739999999999999E-2</v>
      </c>
      <c r="BQ19" s="37">
        <f t="shared" si="10"/>
        <v>0</v>
      </c>
      <c r="BR19" s="62">
        <f>BR15</f>
        <v>3.44E-2</v>
      </c>
      <c r="BS19" s="37">
        <f t="shared" si="11"/>
        <v>7077.4903999999988</v>
      </c>
      <c r="BT19" s="60">
        <f t="shared" si="12"/>
        <v>9059.8903999999984</v>
      </c>
      <c r="BU19" s="60">
        <f t="shared" si="13"/>
        <v>2083.7747919999997</v>
      </c>
      <c r="BV19" s="60">
        <f t="shared" si="14"/>
        <v>11143.665191999999</v>
      </c>
    </row>
    <row r="20" spans="1:74" ht="13.5" customHeight="1">
      <c r="A20" s="18">
        <v>7</v>
      </c>
      <c r="B20" s="50" t="s">
        <v>85</v>
      </c>
      <c r="C20" s="50" t="s">
        <v>86</v>
      </c>
      <c r="D20" s="50" t="s">
        <v>87</v>
      </c>
      <c r="E20" s="50" t="s">
        <v>87</v>
      </c>
      <c r="F20" s="51" t="s">
        <v>88</v>
      </c>
      <c r="G20" s="52">
        <v>10</v>
      </c>
      <c r="H20" s="52"/>
      <c r="I20" s="51">
        <v>9492190518</v>
      </c>
      <c r="J20" s="52" t="s">
        <v>93</v>
      </c>
      <c r="K20" s="50" t="s">
        <v>86</v>
      </c>
      <c r="L20" s="50" t="s">
        <v>87</v>
      </c>
      <c r="M20" s="52" t="s">
        <v>94</v>
      </c>
      <c r="N20" s="52"/>
      <c r="O20" s="52">
        <v>208</v>
      </c>
      <c r="P20" s="18"/>
      <c r="Q20" s="18" t="s">
        <v>105</v>
      </c>
      <c r="R20" s="53" t="s">
        <v>106</v>
      </c>
      <c r="S20" s="18" t="s">
        <v>26</v>
      </c>
      <c r="T20" s="18" t="s">
        <v>58</v>
      </c>
      <c r="U20" s="18" t="s">
        <v>107</v>
      </c>
      <c r="V20" s="18" t="s">
        <v>38</v>
      </c>
      <c r="W20" s="18" t="s">
        <v>43</v>
      </c>
      <c r="X20" s="52" t="s">
        <v>93</v>
      </c>
      <c r="Y20" s="50" t="s">
        <v>86</v>
      </c>
      <c r="Z20" s="50" t="s">
        <v>87</v>
      </c>
      <c r="AA20" s="52" t="s">
        <v>94</v>
      </c>
      <c r="AB20" s="52"/>
      <c r="AC20" s="52">
        <v>208</v>
      </c>
      <c r="AD20" s="52"/>
      <c r="AE20" s="54" t="s">
        <v>119</v>
      </c>
      <c r="AF20" s="53"/>
      <c r="AG20" s="52">
        <v>24510</v>
      </c>
      <c r="AH20" s="52">
        <v>17689</v>
      </c>
      <c r="AI20" s="52">
        <v>18767</v>
      </c>
      <c r="AJ20" s="52">
        <v>12964</v>
      </c>
      <c r="AK20" s="52">
        <v>123</v>
      </c>
      <c r="AL20" s="52">
        <v>99</v>
      </c>
      <c r="AM20" s="52">
        <v>33</v>
      </c>
      <c r="AN20" s="52">
        <v>67</v>
      </c>
      <c r="AO20" s="52">
        <v>1595</v>
      </c>
      <c r="AP20" s="52">
        <v>5730</v>
      </c>
      <c r="AQ20" s="52">
        <v>10595</v>
      </c>
      <c r="AR20" s="52">
        <v>19593</v>
      </c>
      <c r="AS20" s="18">
        <f t="shared" si="1"/>
        <v>111765</v>
      </c>
      <c r="AT20" s="18">
        <f t="shared" si="0"/>
        <v>111765</v>
      </c>
      <c r="AU20" s="55" t="str">
        <f>AU15</f>
        <v>W-4_ZA</v>
      </c>
      <c r="AV20" s="52"/>
      <c r="AW20" s="54">
        <v>8784</v>
      </c>
      <c r="AX20" s="18">
        <v>12</v>
      </c>
      <c r="AY20" s="87">
        <v>0</v>
      </c>
      <c r="AZ20" s="87">
        <v>100</v>
      </c>
      <c r="BA20" s="56">
        <f t="shared" si="2"/>
        <v>0</v>
      </c>
      <c r="BB20" s="56">
        <f t="shared" si="3"/>
        <v>111765</v>
      </c>
      <c r="BC20" s="57">
        <f>C4</f>
        <v>0</v>
      </c>
      <c r="BD20" s="57">
        <f>C5</f>
        <v>0</v>
      </c>
      <c r="BE20" s="36">
        <f t="shared" si="4"/>
        <v>0</v>
      </c>
      <c r="BF20" s="36">
        <f t="shared" si="5"/>
        <v>0</v>
      </c>
      <c r="BG20" s="36">
        <f t="shared" si="6"/>
        <v>0</v>
      </c>
      <c r="BH20" s="55">
        <f>BH15</f>
        <v>0</v>
      </c>
      <c r="BI20" s="37">
        <f t="shared" si="7"/>
        <v>0</v>
      </c>
      <c r="BJ20" s="55">
        <f>BJ15</f>
        <v>0</v>
      </c>
      <c r="BK20" s="37">
        <f t="shared" si="8"/>
        <v>0</v>
      </c>
      <c r="BL20" s="61">
        <f>BL15</f>
        <v>200.47</v>
      </c>
      <c r="BM20" s="37">
        <f t="shared" si="9"/>
        <v>0</v>
      </c>
      <c r="BN20" s="61">
        <f>BN15</f>
        <v>165.2</v>
      </c>
      <c r="BO20" s="37">
        <f t="shared" si="16"/>
        <v>1982.4</v>
      </c>
      <c r="BP20" s="62">
        <f>BP15</f>
        <v>4.1739999999999999E-2</v>
      </c>
      <c r="BQ20" s="37">
        <f t="shared" si="10"/>
        <v>0</v>
      </c>
      <c r="BR20" s="62">
        <f>BR15</f>
        <v>3.44E-2</v>
      </c>
      <c r="BS20" s="37">
        <f t="shared" si="11"/>
        <v>3844.7159999999999</v>
      </c>
      <c r="BT20" s="60">
        <f t="shared" si="12"/>
        <v>5827.116</v>
      </c>
      <c r="BU20" s="60">
        <f t="shared" si="13"/>
        <v>1340.23668</v>
      </c>
      <c r="BV20" s="60">
        <f t="shared" si="14"/>
        <v>7167.35268</v>
      </c>
    </row>
    <row r="21" spans="1:74">
      <c r="A21" s="18">
        <v>8</v>
      </c>
      <c r="B21" s="50" t="s">
        <v>85</v>
      </c>
      <c r="C21" s="50" t="s">
        <v>86</v>
      </c>
      <c r="D21" s="50" t="s">
        <v>87</v>
      </c>
      <c r="E21" s="50" t="s">
        <v>87</v>
      </c>
      <c r="F21" s="51" t="s">
        <v>88</v>
      </c>
      <c r="G21" s="52">
        <v>10</v>
      </c>
      <c r="H21" s="52"/>
      <c r="I21" s="51">
        <v>9492190518</v>
      </c>
      <c r="J21" s="50" t="s">
        <v>85</v>
      </c>
      <c r="K21" s="50" t="s">
        <v>86</v>
      </c>
      <c r="L21" s="50" t="s">
        <v>87</v>
      </c>
      <c r="M21" s="52" t="s">
        <v>87</v>
      </c>
      <c r="N21" s="68" t="s">
        <v>88</v>
      </c>
      <c r="O21" s="52">
        <v>10</v>
      </c>
      <c r="P21" s="18"/>
      <c r="Q21" s="18" t="s">
        <v>105</v>
      </c>
      <c r="R21" s="18" t="s">
        <v>106</v>
      </c>
      <c r="S21" s="18" t="s">
        <v>26</v>
      </c>
      <c r="T21" s="18" t="s">
        <v>58</v>
      </c>
      <c r="U21" s="18" t="s">
        <v>107</v>
      </c>
      <c r="V21" s="18" t="s">
        <v>38</v>
      </c>
      <c r="W21" s="18" t="s">
        <v>43</v>
      </c>
      <c r="X21" s="52" t="s">
        <v>111</v>
      </c>
      <c r="Y21" s="50" t="s">
        <v>86</v>
      </c>
      <c r="Z21" s="50" t="s">
        <v>87</v>
      </c>
      <c r="AA21" s="52" t="s">
        <v>99</v>
      </c>
      <c r="AB21" s="68" t="s">
        <v>100</v>
      </c>
      <c r="AC21" s="52">
        <v>141</v>
      </c>
      <c r="AD21" s="52"/>
      <c r="AE21" s="54" t="s">
        <v>120</v>
      </c>
      <c r="AF21" s="18"/>
      <c r="AG21" s="52">
        <v>7790</v>
      </c>
      <c r="AH21" s="52">
        <f>2075+12136</f>
        <v>14211</v>
      </c>
      <c r="AI21" s="52"/>
      <c r="AJ21" s="52"/>
      <c r="AK21" s="52">
        <v>802</v>
      </c>
      <c r="AL21" s="52"/>
      <c r="AM21" s="52">
        <v>0</v>
      </c>
      <c r="AN21" s="52">
        <v>0</v>
      </c>
      <c r="AO21" s="52">
        <v>1311</v>
      </c>
      <c r="AP21" s="52">
        <v>2857</v>
      </c>
      <c r="AQ21" s="52"/>
      <c r="AR21" s="52">
        <v>5714</v>
      </c>
      <c r="AS21" s="18">
        <f t="shared" si="1"/>
        <v>32685</v>
      </c>
      <c r="AT21" s="18">
        <f t="shared" si="0"/>
        <v>32685</v>
      </c>
      <c r="AU21" s="64" t="str">
        <f>AU16</f>
        <v>W-3.6_ZA</v>
      </c>
      <c r="AV21" s="52"/>
      <c r="AW21" s="54">
        <v>8784</v>
      </c>
      <c r="AX21" s="18">
        <v>12</v>
      </c>
      <c r="AY21" s="87">
        <v>50</v>
      </c>
      <c r="AZ21" s="87">
        <v>50</v>
      </c>
      <c r="BA21" s="56">
        <f t="shared" si="2"/>
        <v>16342.5</v>
      </c>
      <c r="BB21" s="56">
        <f t="shared" si="3"/>
        <v>16342.5</v>
      </c>
      <c r="BC21" s="57">
        <f>C$4</f>
        <v>0</v>
      </c>
      <c r="BD21" s="57">
        <f>C$5</f>
        <v>0</v>
      </c>
      <c r="BE21" s="36">
        <f t="shared" si="4"/>
        <v>0</v>
      </c>
      <c r="BF21" s="36">
        <f t="shared" si="5"/>
        <v>0</v>
      </c>
      <c r="BG21" s="36">
        <f t="shared" si="6"/>
        <v>0</v>
      </c>
      <c r="BH21" s="64">
        <f>BH16</f>
        <v>0</v>
      </c>
      <c r="BI21" s="37">
        <f t="shared" si="7"/>
        <v>0</v>
      </c>
      <c r="BJ21" s="64">
        <f>BJ16</f>
        <v>0</v>
      </c>
      <c r="BK21" s="37">
        <f t="shared" si="8"/>
        <v>0</v>
      </c>
      <c r="BL21" s="66">
        <f>BL16</f>
        <v>28.42</v>
      </c>
      <c r="BM21" s="37">
        <f t="shared" si="9"/>
        <v>170.52</v>
      </c>
      <c r="BN21" s="66">
        <f>BN16</f>
        <v>23.42</v>
      </c>
      <c r="BO21" s="37">
        <f t="shared" si="16"/>
        <v>140.52000000000001</v>
      </c>
      <c r="BP21" s="67">
        <f>BP16</f>
        <v>4.8050000000000002E-2</v>
      </c>
      <c r="BQ21" s="37">
        <f t="shared" si="10"/>
        <v>785.25712500000009</v>
      </c>
      <c r="BR21" s="67">
        <f>BR16</f>
        <v>3.9600000000000003E-2</v>
      </c>
      <c r="BS21" s="37">
        <f t="shared" si="11"/>
        <v>647.16300000000001</v>
      </c>
      <c r="BT21" s="60">
        <f t="shared" si="12"/>
        <v>1743.4601250000001</v>
      </c>
      <c r="BU21" s="60">
        <f t="shared" si="13"/>
        <v>400.99582875000004</v>
      </c>
      <c r="BV21" s="60">
        <f t="shared" si="14"/>
        <v>2144.4559537499999</v>
      </c>
    </row>
    <row r="22" spans="1:74">
      <c r="A22" s="18">
        <v>9</v>
      </c>
      <c r="B22" s="50" t="s">
        <v>85</v>
      </c>
      <c r="C22" s="50" t="s">
        <v>86</v>
      </c>
      <c r="D22" s="50" t="s">
        <v>87</v>
      </c>
      <c r="E22" s="50" t="s">
        <v>87</v>
      </c>
      <c r="F22" s="51" t="s">
        <v>88</v>
      </c>
      <c r="G22" s="52">
        <v>10</v>
      </c>
      <c r="H22" s="52"/>
      <c r="I22" s="51">
        <v>9492190518</v>
      </c>
      <c r="J22" s="52" t="s">
        <v>95</v>
      </c>
      <c r="K22" s="50" t="s">
        <v>86</v>
      </c>
      <c r="L22" s="50" t="s">
        <v>87</v>
      </c>
      <c r="M22" s="52" t="s">
        <v>87</v>
      </c>
      <c r="N22" s="52" t="s">
        <v>96</v>
      </c>
      <c r="O22" s="52">
        <v>66</v>
      </c>
      <c r="P22" s="18"/>
      <c r="Q22" s="18" t="s">
        <v>105</v>
      </c>
      <c r="R22" s="18" t="s">
        <v>106</v>
      </c>
      <c r="S22" s="18" t="s">
        <v>26</v>
      </c>
      <c r="T22" s="18" t="s">
        <v>58</v>
      </c>
      <c r="U22" s="18" t="s">
        <v>107</v>
      </c>
      <c r="V22" s="18" t="s">
        <v>38</v>
      </c>
      <c r="W22" s="18" t="s">
        <v>43</v>
      </c>
      <c r="X22" s="52" t="s">
        <v>95</v>
      </c>
      <c r="Y22" s="50" t="s">
        <v>86</v>
      </c>
      <c r="Z22" s="50" t="s">
        <v>87</v>
      </c>
      <c r="AA22" s="52" t="s">
        <v>87</v>
      </c>
      <c r="AB22" s="52" t="s">
        <v>96</v>
      </c>
      <c r="AC22" s="52">
        <v>66</v>
      </c>
      <c r="AD22" s="52"/>
      <c r="AE22" s="54" t="s">
        <v>121</v>
      </c>
      <c r="AF22" s="18"/>
      <c r="AG22" s="52">
        <v>22149</v>
      </c>
      <c r="AH22" s="52">
        <v>17521</v>
      </c>
      <c r="AI22" s="52">
        <v>13206</v>
      </c>
      <c r="AJ22" s="52"/>
      <c r="AK22" s="52">
        <v>2684</v>
      </c>
      <c r="AL22" s="52">
        <v>2530</v>
      </c>
      <c r="AM22" s="52">
        <v>2620</v>
      </c>
      <c r="AN22" s="52">
        <v>2490</v>
      </c>
      <c r="AO22" s="52">
        <v>2834</v>
      </c>
      <c r="AP22" s="52">
        <v>4458</v>
      </c>
      <c r="AQ22" s="52">
        <v>14290</v>
      </c>
      <c r="AR22" s="52">
        <v>20935</v>
      </c>
      <c r="AS22" s="18">
        <f t="shared" si="1"/>
        <v>105717</v>
      </c>
      <c r="AT22" s="18">
        <f t="shared" si="0"/>
        <v>105717</v>
      </c>
      <c r="AU22" s="55" t="str">
        <f>AU15</f>
        <v>W-4_ZA</v>
      </c>
      <c r="AV22" s="52"/>
      <c r="AW22" s="54">
        <v>8784</v>
      </c>
      <c r="AX22" s="18">
        <v>12</v>
      </c>
      <c r="AY22" s="87">
        <v>6.23</v>
      </c>
      <c r="AZ22" s="87">
        <v>93.77</v>
      </c>
      <c r="BA22" s="56">
        <f t="shared" si="2"/>
        <v>6586.1691000000001</v>
      </c>
      <c r="BB22" s="56">
        <f t="shared" si="3"/>
        <v>99130.830900000001</v>
      </c>
      <c r="BC22" s="57">
        <f t="shared" ref="BC22:BC29" si="17">C$4</f>
        <v>0</v>
      </c>
      <c r="BD22" s="57">
        <f t="shared" ref="BD22:BD29" si="18">C$5</f>
        <v>0</v>
      </c>
      <c r="BE22" s="36">
        <f t="shared" si="4"/>
        <v>0</v>
      </c>
      <c r="BF22" s="36">
        <f t="shared" si="5"/>
        <v>0</v>
      </c>
      <c r="BG22" s="36">
        <f t="shared" si="6"/>
        <v>0</v>
      </c>
      <c r="BH22" s="55">
        <f>BH15</f>
        <v>0</v>
      </c>
      <c r="BI22" s="37">
        <f t="shared" si="7"/>
        <v>0</v>
      </c>
      <c r="BJ22" s="55">
        <f>BJ15</f>
        <v>0</v>
      </c>
      <c r="BK22" s="37">
        <f t="shared" si="8"/>
        <v>0</v>
      </c>
      <c r="BL22" s="61">
        <f>BL15</f>
        <v>200.47</v>
      </c>
      <c r="BM22" s="37">
        <f t="shared" si="9"/>
        <v>149.87137200000001</v>
      </c>
      <c r="BN22" s="61">
        <f>BN15</f>
        <v>165.2</v>
      </c>
      <c r="BO22" s="37">
        <f t="shared" si="16"/>
        <v>1858.8964799999999</v>
      </c>
      <c r="BP22" s="62">
        <f>BP15</f>
        <v>4.1739999999999999E-2</v>
      </c>
      <c r="BQ22" s="37">
        <f t="shared" si="10"/>
        <v>274.90669823400003</v>
      </c>
      <c r="BR22" s="62">
        <f>BR15</f>
        <v>3.44E-2</v>
      </c>
      <c r="BS22" s="37">
        <f t="shared" si="11"/>
        <v>3410.1005829599999</v>
      </c>
      <c r="BT22" s="60">
        <f t="shared" si="12"/>
        <v>5693.7751331939999</v>
      </c>
      <c r="BU22" s="60">
        <f t="shared" si="13"/>
        <v>1309.5682806346201</v>
      </c>
      <c r="BV22" s="60">
        <f t="shared" si="14"/>
        <v>7003.3434138286202</v>
      </c>
    </row>
    <row r="23" spans="1:74">
      <c r="A23" s="18">
        <v>10</v>
      </c>
      <c r="B23" s="50" t="s">
        <v>85</v>
      </c>
      <c r="C23" s="50" t="s">
        <v>86</v>
      </c>
      <c r="D23" s="50" t="s">
        <v>87</v>
      </c>
      <c r="E23" s="50" t="s">
        <v>87</v>
      </c>
      <c r="F23" s="51" t="s">
        <v>88</v>
      </c>
      <c r="G23" s="52">
        <v>10</v>
      </c>
      <c r="H23" s="52"/>
      <c r="I23" s="51">
        <v>9492190518</v>
      </c>
      <c r="J23" s="52" t="s">
        <v>97</v>
      </c>
      <c r="K23" s="50" t="s">
        <v>86</v>
      </c>
      <c r="L23" s="50" t="s">
        <v>87</v>
      </c>
      <c r="M23" s="52" t="s">
        <v>87</v>
      </c>
      <c r="N23" s="52" t="s">
        <v>96</v>
      </c>
      <c r="O23" s="52">
        <v>70</v>
      </c>
      <c r="P23" s="18"/>
      <c r="Q23" s="18" t="s">
        <v>105</v>
      </c>
      <c r="R23" s="18" t="s">
        <v>106</v>
      </c>
      <c r="S23" s="18" t="s">
        <v>26</v>
      </c>
      <c r="T23" s="18" t="s">
        <v>58</v>
      </c>
      <c r="U23" s="18" t="s">
        <v>107</v>
      </c>
      <c r="V23" s="18" t="s">
        <v>38</v>
      </c>
      <c r="W23" s="18" t="s">
        <v>43</v>
      </c>
      <c r="X23" s="52" t="s">
        <v>97</v>
      </c>
      <c r="Y23" s="50" t="s">
        <v>86</v>
      </c>
      <c r="Z23" s="50" t="s">
        <v>87</v>
      </c>
      <c r="AA23" s="52" t="s">
        <v>87</v>
      </c>
      <c r="AB23" s="52" t="s">
        <v>96</v>
      </c>
      <c r="AC23" s="52">
        <v>70</v>
      </c>
      <c r="AD23" s="52"/>
      <c r="AE23" s="54" t="s">
        <v>122</v>
      </c>
      <c r="AF23" s="18"/>
      <c r="AG23" s="52">
        <v>6192</v>
      </c>
      <c r="AH23" s="52">
        <v>5789</v>
      </c>
      <c r="AI23" s="52">
        <v>10843</v>
      </c>
      <c r="AJ23" s="52"/>
      <c r="AK23" s="52">
        <v>1192</v>
      </c>
      <c r="AL23" s="52"/>
      <c r="AM23" s="52">
        <v>346</v>
      </c>
      <c r="AN23" s="52"/>
      <c r="AO23" s="52">
        <v>5556</v>
      </c>
      <c r="AP23" s="52"/>
      <c r="AQ23" s="52">
        <v>11014</v>
      </c>
      <c r="AR23" s="52"/>
      <c r="AS23" s="18">
        <f t="shared" si="1"/>
        <v>40932</v>
      </c>
      <c r="AT23" s="18">
        <f t="shared" si="0"/>
        <v>40932</v>
      </c>
      <c r="AU23" s="64" t="str">
        <f>AU16</f>
        <v>W-3.6_ZA</v>
      </c>
      <c r="AV23" s="52"/>
      <c r="AW23" s="54">
        <v>8784</v>
      </c>
      <c r="AX23" s="18">
        <v>12</v>
      </c>
      <c r="AY23" s="87">
        <v>0</v>
      </c>
      <c r="AZ23" s="87">
        <v>100</v>
      </c>
      <c r="BA23" s="56">
        <f t="shared" si="2"/>
        <v>0</v>
      </c>
      <c r="BB23" s="56">
        <f t="shared" si="3"/>
        <v>40932</v>
      </c>
      <c r="BC23" s="57">
        <f t="shared" si="17"/>
        <v>0</v>
      </c>
      <c r="BD23" s="57">
        <f t="shared" si="18"/>
        <v>0</v>
      </c>
      <c r="BE23" s="36">
        <f t="shared" si="4"/>
        <v>0</v>
      </c>
      <c r="BF23" s="36">
        <f t="shared" si="5"/>
        <v>0</v>
      </c>
      <c r="BG23" s="36">
        <f t="shared" si="6"/>
        <v>0</v>
      </c>
      <c r="BH23" s="64">
        <f>BH16</f>
        <v>0</v>
      </c>
      <c r="BI23" s="37">
        <f t="shared" si="7"/>
        <v>0</v>
      </c>
      <c r="BJ23" s="64">
        <f>BJ16</f>
        <v>0</v>
      </c>
      <c r="BK23" s="37">
        <f t="shared" si="8"/>
        <v>0</v>
      </c>
      <c r="BL23" s="66">
        <f>BL16</f>
        <v>28.42</v>
      </c>
      <c r="BM23" s="37">
        <f t="shared" si="9"/>
        <v>0</v>
      </c>
      <c r="BN23" s="66">
        <f>BN16</f>
        <v>23.42</v>
      </c>
      <c r="BO23" s="37">
        <f t="shared" si="16"/>
        <v>281.04000000000002</v>
      </c>
      <c r="BP23" s="67">
        <f>BP16</f>
        <v>4.8050000000000002E-2</v>
      </c>
      <c r="BQ23" s="37">
        <f t="shared" si="10"/>
        <v>0</v>
      </c>
      <c r="BR23" s="67">
        <f>BR16</f>
        <v>3.9600000000000003E-2</v>
      </c>
      <c r="BS23" s="37">
        <f t="shared" si="11"/>
        <v>1620.9072000000001</v>
      </c>
      <c r="BT23" s="60">
        <f t="shared" si="12"/>
        <v>1901.9472000000001</v>
      </c>
      <c r="BU23" s="60">
        <f t="shared" si="13"/>
        <v>437.44785600000006</v>
      </c>
      <c r="BV23" s="60">
        <f t="shared" si="14"/>
        <v>2339.3950560000003</v>
      </c>
    </row>
    <row r="24" spans="1:74">
      <c r="A24" s="18">
        <v>11</v>
      </c>
      <c r="B24" s="50" t="s">
        <v>85</v>
      </c>
      <c r="C24" s="50" t="s">
        <v>86</v>
      </c>
      <c r="D24" s="50" t="s">
        <v>87</v>
      </c>
      <c r="E24" s="50" t="s">
        <v>87</v>
      </c>
      <c r="F24" s="51" t="s">
        <v>88</v>
      </c>
      <c r="G24" s="52">
        <v>10</v>
      </c>
      <c r="H24" s="52"/>
      <c r="I24" s="51">
        <v>9492190518</v>
      </c>
      <c r="J24" s="50" t="s">
        <v>85</v>
      </c>
      <c r="K24" s="50" t="s">
        <v>86</v>
      </c>
      <c r="L24" s="50" t="s">
        <v>87</v>
      </c>
      <c r="M24" s="50" t="s">
        <v>87</v>
      </c>
      <c r="N24" s="63" t="s">
        <v>88</v>
      </c>
      <c r="O24" s="52">
        <v>10</v>
      </c>
      <c r="P24" s="18"/>
      <c r="Q24" s="18" t="s">
        <v>105</v>
      </c>
      <c r="R24" s="18" t="s">
        <v>106</v>
      </c>
      <c r="S24" s="18" t="s">
        <v>26</v>
      </c>
      <c r="T24" s="18" t="s">
        <v>58</v>
      </c>
      <c r="U24" s="18" t="s">
        <v>107</v>
      </c>
      <c r="V24" s="18" t="s">
        <v>38</v>
      </c>
      <c r="W24" s="18" t="s">
        <v>43</v>
      </c>
      <c r="X24" s="52" t="s">
        <v>111</v>
      </c>
      <c r="Y24" s="50" t="s">
        <v>86</v>
      </c>
      <c r="Z24" s="50" t="s">
        <v>87</v>
      </c>
      <c r="AA24" s="52" t="s">
        <v>87</v>
      </c>
      <c r="AB24" s="52" t="s">
        <v>90</v>
      </c>
      <c r="AC24" s="52">
        <v>20</v>
      </c>
      <c r="AD24" s="52"/>
      <c r="AE24" s="54" t="s">
        <v>123</v>
      </c>
      <c r="AF24" s="18"/>
      <c r="AG24" s="52">
        <v>13593</v>
      </c>
      <c r="AH24" s="52">
        <f>2265+13830</f>
        <v>16095</v>
      </c>
      <c r="AI24" s="52"/>
      <c r="AJ24" s="52"/>
      <c r="AK24" s="52">
        <v>624</v>
      </c>
      <c r="AL24" s="52"/>
      <c r="AM24" s="52">
        <v>335</v>
      </c>
      <c r="AN24" s="52">
        <v>268</v>
      </c>
      <c r="AO24" s="52">
        <v>744</v>
      </c>
      <c r="AP24" s="52">
        <v>6599</v>
      </c>
      <c r="AQ24" s="52"/>
      <c r="AR24" s="52">
        <v>7609</v>
      </c>
      <c r="AS24" s="18">
        <f t="shared" si="1"/>
        <v>45867</v>
      </c>
      <c r="AT24" s="18">
        <f t="shared" si="0"/>
        <v>45867</v>
      </c>
      <c r="AU24" s="64" t="str">
        <f>AU16</f>
        <v>W-3.6_ZA</v>
      </c>
      <c r="AV24" s="52"/>
      <c r="AW24" s="54">
        <v>8784</v>
      </c>
      <c r="AX24" s="18">
        <v>12</v>
      </c>
      <c r="AY24" s="87">
        <v>0</v>
      </c>
      <c r="AZ24" s="87">
        <v>100</v>
      </c>
      <c r="BA24" s="56">
        <f t="shared" si="2"/>
        <v>0</v>
      </c>
      <c r="BB24" s="56">
        <f t="shared" si="3"/>
        <v>45867</v>
      </c>
      <c r="BC24" s="57">
        <f t="shared" si="17"/>
        <v>0</v>
      </c>
      <c r="BD24" s="57">
        <f t="shared" si="18"/>
        <v>0</v>
      </c>
      <c r="BE24" s="36">
        <f t="shared" si="4"/>
        <v>0</v>
      </c>
      <c r="BF24" s="36">
        <f t="shared" si="5"/>
        <v>0</v>
      </c>
      <c r="BG24" s="36">
        <f t="shared" si="6"/>
        <v>0</v>
      </c>
      <c r="BH24" s="64">
        <f>BH16</f>
        <v>0</v>
      </c>
      <c r="BI24" s="37">
        <f t="shared" si="7"/>
        <v>0</v>
      </c>
      <c r="BJ24" s="64">
        <f>BJ16</f>
        <v>0</v>
      </c>
      <c r="BK24" s="37">
        <f t="shared" si="8"/>
        <v>0</v>
      </c>
      <c r="BL24" s="66">
        <f>BL16</f>
        <v>28.42</v>
      </c>
      <c r="BM24" s="37">
        <f t="shared" si="9"/>
        <v>0</v>
      </c>
      <c r="BN24" s="66">
        <f>BN16</f>
        <v>23.42</v>
      </c>
      <c r="BO24" s="37">
        <f t="shared" si="16"/>
        <v>281.04000000000002</v>
      </c>
      <c r="BP24" s="67">
        <f>BP16</f>
        <v>4.8050000000000002E-2</v>
      </c>
      <c r="BQ24" s="37">
        <f t="shared" si="10"/>
        <v>0</v>
      </c>
      <c r="BR24" s="67">
        <f>BR16</f>
        <v>3.9600000000000003E-2</v>
      </c>
      <c r="BS24" s="37">
        <f t="shared" si="11"/>
        <v>1816.3332000000003</v>
      </c>
      <c r="BT24" s="60">
        <f t="shared" si="12"/>
        <v>2097.3732000000005</v>
      </c>
      <c r="BU24" s="60">
        <f t="shared" si="13"/>
        <v>482.39583600000014</v>
      </c>
      <c r="BV24" s="60">
        <f t="shared" si="14"/>
        <v>2579.7690360000006</v>
      </c>
    </row>
    <row r="25" spans="1:74">
      <c r="A25" s="18">
        <v>12</v>
      </c>
      <c r="B25" s="50" t="s">
        <v>85</v>
      </c>
      <c r="C25" s="50" t="s">
        <v>86</v>
      </c>
      <c r="D25" s="50" t="s">
        <v>87</v>
      </c>
      <c r="E25" s="50" t="s">
        <v>87</v>
      </c>
      <c r="F25" s="51" t="s">
        <v>88</v>
      </c>
      <c r="G25" s="52">
        <v>10</v>
      </c>
      <c r="H25" s="52"/>
      <c r="I25" s="51">
        <v>9492190518</v>
      </c>
      <c r="J25" s="50" t="s">
        <v>85</v>
      </c>
      <c r="K25" s="50" t="s">
        <v>86</v>
      </c>
      <c r="L25" s="50" t="s">
        <v>87</v>
      </c>
      <c r="M25" s="52" t="s">
        <v>87</v>
      </c>
      <c r="N25" s="68" t="s">
        <v>88</v>
      </c>
      <c r="O25" s="52">
        <v>10</v>
      </c>
      <c r="P25" s="18"/>
      <c r="Q25" s="18" t="s">
        <v>105</v>
      </c>
      <c r="R25" s="18" t="s">
        <v>106</v>
      </c>
      <c r="S25" s="18" t="s">
        <v>26</v>
      </c>
      <c r="T25" s="18" t="s">
        <v>58</v>
      </c>
      <c r="U25" s="18" t="s">
        <v>107</v>
      </c>
      <c r="V25" s="18" t="s">
        <v>38</v>
      </c>
      <c r="W25" s="18" t="s">
        <v>43</v>
      </c>
      <c r="X25" s="52" t="s">
        <v>124</v>
      </c>
      <c r="Y25" s="50" t="s">
        <v>86</v>
      </c>
      <c r="Z25" s="50" t="s">
        <v>87</v>
      </c>
      <c r="AA25" s="52" t="s">
        <v>125</v>
      </c>
      <c r="AB25" s="68" t="s">
        <v>126</v>
      </c>
      <c r="AC25" s="52">
        <v>41</v>
      </c>
      <c r="AD25" s="52">
        <v>33</v>
      </c>
      <c r="AE25" s="54" t="s">
        <v>127</v>
      </c>
      <c r="AF25" s="18"/>
      <c r="AG25" s="52">
        <v>3415</v>
      </c>
      <c r="AH25" s="52">
        <f>569+4324</f>
        <v>4893</v>
      </c>
      <c r="AI25" s="52"/>
      <c r="AJ25" s="52">
        <v>1560</v>
      </c>
      <c r="AK25" s="52"/>
      <c r="AL25" s="52"/>
      <c r="AM25" s="52">
        <v>33</v>
      </c>
      <c r="AN25" s="52">
        <v>23</v>
      </c>
      <c r="AO25" s="52">
        <v>499</v>
      </c>
      <c r="AP25" s="52">
        <v>6201</v>
      </c>
      <c r="AQ25" s="52"/>
      <c r="AR25" s="52"/>
      <c r="AS25" s="18">
        <f t="shared" si="1"/>
        <v>16624</v>
      </c>
      <c r="AT25" s="18">
        <f t="shared" si="0"/>
        <v>16624</v>
      </c>
      <c r="AU25" s="64" t="str">
        <f>AU16</f>
        <v>W-3.6_ZA</v>
      </c>
      <c r="AV25" s="52"/>
      <c r="AW25" s="54">
        <v>8784</v>
      </c>
      <c r="AX25" s="18">
        <v>12</v>
      </c>
      <c r="AY25" s="56">
        <v>100</v>
      </c>
      <c r="AZ25" s="56">
        <v>0</v>
      </c>
      <c r="BA25" s="56">
        <f t="shared" si="2"/>
        <v>16624</v>
      </c>
      <c r="BB25" s="56">
        <f t="shared" si="3"/>
        <v>0</v>
      </c>
      <c r="BC25" s="57">
        <f t="shared" si="17"/>
        <v>0</v>
      </c>
      <c r="BD25" s="57">
        <f t="shared" si="18"/>
        <v>0</v>
      </c>
      <c r="BE25" s="36">
        <f t="shared" si="4"/>
        <v>0</v>
      </c>
      <c r="BF25" s="36">
        <f t="shared" si="5"/>
        <v>0</v>
      </c>
      <c r="BG25" s="36">
        <f t="shared" si="6"/>
        <v>0</v>
      </c>
      <c r="BH25" s="64">
        <f>BH16</f>
        <v>0</v>
      </c>
      <c r="BI25" s="37">
        <f t="shared" si="7"/>
        <v>0</v>
      </c>
      <c r="BJ25" s="64">
        <f>BJ16</f>
        <v>0</v>
      </c>
      <c r="BK25" s="37">
        <f t="shared" si="8"/>
        <v>0</v>
      </c>
      <c r="BL25" s="66">
        <f>BL16</f>
        <v>28.42</v>
      </c>
      <c r="BM25" s="37">
        <f t="shared" si="9"/>
        <v>341.04</v>
      </c>
      <c r="BN25" s="66">
        <f>BN16</f>
        <v>23.42</v>
      </c>
      <c r="BO25" s="37">
        <f t="shared" si="16"/>
        <v>0</v>
      </c>
      <c r="BP25" s="67">
        <f>BP16</f>
        <v>4.8050000000000002E-2</v>
      </c>
      <c r="BQ25" s="37">
        <f t="shared" si="10"/>
        <v>798.78320000000008</v>
      </c>
      <c r="BR25" s="67">
        <f>BR16</f>
        <v>3.9600000000000003E-2</v>
      </c>
      <c r="BS25" s="37">
        <f t="shared" si="11"/>
        <v>0</v>
      </c>
      <c r="BT25" s="60">
        <f t="shared" si="12"/>
        <v>1139.8232</v>
      </c>
      <c r="BU25" s="60">
        <f t="shared" si="13"/>
        <v>262.159336</v>
      </c>
      <c r="BV25" s="60">
        <f t="shared" si="14"/>
        <v>1401.982536</v>
      </c>
    </row>
    <row r="26" spans="1:74">
      <c r="A26" s="18">
        <v>13</v>
      </c>
      <c r="B26" s="50" t="s">
        <v>85</v>
      </c>
      <c r="C26" s="50" t="s">
        <v>86</v>
      </c>
      <c r="D26" s="50" t="s">
        <v>87</v>
      </c>
      <c r="E26" s="50" t="s">
        <v>87</v>
      </c>
      <c r="F26" s="51" t="s">
        <v>88</v>
      </c>
      <c r="G26" s="52">
        <v>10</v>
      </c>
      <c r="H26" s="52"/>
      <c r="I26" s="51">
        <v>9492190518</v>
      </c>
      <c r="J26" s="52" t="s">
        <v>98</v>
      </c>
      <c r="K26" s="52" t="s">
        <v>86</v>
      </c>
      <c r="L26" s="52" t="s">
        <v>87</v>
      </c>
      <c r="M26" s="52" t="s">
        <v>99</v>
      </c>
      <c r="N26" s="52" t="s">
        <v>100</v>
      </c>
      <c r="O26" s="52">
        <v>143</v>
      </c>
      <c r="P26" s="18"/>
      <c r="Q26" s="18" t="s">
        <v>105</v>
      </c>
      <c r="R26" s="18" t="s">
        <v>106</v>
      </c>
      <c r="S26" s="18" t="s">
        <v>26</v>
      </c>
      <c r="T26" s="18" t="s">
        <v>58</v>
      </c>
      <c r="U26" s="18" t="s">
        <v>107</v>
      </c>
      <c r="V26" s="18" t="s">
        <v>38</v>
      </c>
      <c r="W26" s="18" t="s">
        <v>43</v>
      </c>
      <c r="X26" s="52" t="s">
        <v>98</v>
      </c>
      <c r="Y26" s="52" t="s">
        <v>86</v>
      </c>
      <c r="Z26" s="52" t="s">
        <v>87</v>
      </c>
      <c r="AA26" s="52" t="s">
        <v>99</v>
      </c>
      <c r="AB26" s="52" t="s">
        <v>100</v>
      </c>
      <c r="AC26" s="52">
        <v>143</v>
      </c>
      <c r="AD26" s="52"/>
      <c r="AE26" s="69" t="s">
        <v>128</v>
      </c>
      <c r="AF26" s="18"/>
      <c r="AG26" s="52">
        <v>33878</v>
      </c>
      <c r="AH26" s="52">
        <f>15512+9531</f>
        <v>25043</v>
      </c>
      <c r="AI26" s="52">
        <v>25511</v>
      </c>
      <c r="AJ26" s="52">
        <v>17334</v>
      </c>
      <c r="AK26" s="52">
        <v>1756</v>
      </c>
      <c r="AL26" s="52">
        <v>855</v>
      </c>
      <c r="AM26" s="52">
        <v>1565</v>
      </c>
      <c r="AN26" s="52">
        <v>740</v>
      </c>
      <c r="AO26" s="52">
        <v>2276</v>
      </c>
      <c r="AP26" s="52">
        <v>11914</v>
      </c>
      <c r="AQ26" s="52">
        <v>22560</v>
      </c>
      <c r="AR26" s="52">
        <v>32915</v>
      </c>
      <c r="AS26" s="18">
        <f t="shared" si="1"/>
        <v>176347</v>
      </c>
      <c r="AT26" s="18">
        <f t="shared" si="0"/>
        <v>176347</v>
      </c>
      <c r="AU26" s="55" t="str">
        <f>AU15</f>
        <v>W-4_ZA</v>
      </c>
      <c r="AV26" s="52"/>
      <c r="AW26" s="54">
        <v>8784</v>
      </c>
      <c r="AX26" s="18">
        <v>12</v>
      </c>
      <c r="AY26" s="87">
        <v>0</v>
      </c>
      <c r="AZ26" s="87">
        <v>100</v>
      </c>
      <c r="BA26" s="56">
        <f t="shared" si="2"/>
        <v>0</v>
      </c>
      <c r="BB26" s="56">
        <f t="shared" si="3"/>
        <v>176347</v>
      </c>
      <c r="BC26" s="57">
        <f t="shared" si="17"/>
        <v>0</v>
      </c>
      <c r="BD26" s="57">
        <f t="shared" si="18"/>
        <v>0</v>
      </c>
      <c r="BE26" s="36">
        <f t="shared" si="4"/>
        <v>0</v>
      </c>
      <c r="BF26" s="36">
        <f t="shared" si="5"/>
        <v>0</v>
      </c>
      <c r="BG26" s="36">
        <f t="shared" si="6"/>
        <v>0</v>
      </c>
      <c r="BH26" s="55">
        <f>BH15</f>
        <v>0</v>
      </c>
      <c r="BI26" s="37">
        <f t="shared" si="7"/>
        <v>0</v>
      </c>
      <c r="BJ26" s="55">
        <f>BJ15</f>
        <v>0</v>
      </c>
      <c r="BK26" s="37">
        <f t="shared" si="8"/>
        <v>0</v>
      </c>
      <c r="BL26" s="61">
        <f>BL15</f>
        <v>200.47</v>
      </c>
      <c r="BM26" s="37">
        <f t="shared" si="9"/>
        <v>0</v>
      </c>
      <c r="BN26" s="61">
        <f>BN15</f>
        <v>165.2</v>
      </c>
      <c r="BO26" s="37">
        <f t="shared" si="16"/>
        <v>1982.4</v>
      </c>
      <c r="BP26" s="62">
        <f>BP15</f>
        <v>4.1739999999999999E-2</v>
      </c>
      <c r="BQ26" s="37">
        <f t="shared" si="10"/>
        <v>0</v>
      </c>
      <c r="BR26" s="62">
        <f>BR15</f>
        <v>3.44E-2</v>
      </c>
      <c r="BS26" s="37">
        <f t="shared" si="11"/>
        <v>6066.3368000000009</v>
      </c>
      <c r="BT26" s="60">
        <f t="shared" si="12"/>
        <v>8048.7368000000006</v>
      </c>
      <c r="BU26" s="60">
        <f t="shared" si="13"/>
        <v>1851.2094640000003</v>
      </c>
      <c r="BV26" s="60">
        <f t="shared" si="14"/>
        <v>9899.9462640000002</v>
      </c>
    </row>
    <row r="27" spans="1:74">
      <c r="A27" s="18">
        <v>14</v>
      </c>
      <c r="B27" s="50" t="s">
        <v>85</v>
      </c>
      <c r="C27" s="50" t="s">
        <v>86</v>
      </c>
      <c r="D27" s="50" t="s">
        <v>87</v>
      </c>
      <c r="E27" s="50" t="s">
        <v>87</v>
      </c>
      <c r="F27" s="51" t="s">
        <v>88</v>
      </c>
      <c r="G27" s="52">
        <v>10</v>
      </c>
      <c r="H27" s="52"/>
      <c r="I27" s="51">
        <v>9492190518</v>
      </c>
      <c r="J27" s="52" t="s">
        <v>101</v>
      </c>
      <c r="K27" s="52" t="s">
        <v>86</v>
      </c>
      <c r="L27" s="52" t="s">
        <v>87</v>
      </c>
      <c r="M27" s="52" t="s">
        <v>102</v>
      </c>
      <c r="N27" s="52" t="s">
        <v>103</v>
      </c>
      <c r="O27" s="52">
        <v>4</v>
      </c>
      <c r="P27" s="18"/>
      <c r="Q27" s="18" t="s">
        <v>105</v>
      </c>
      <c r="R27" s="18" t="s">
        <v>106</v>
      </c>
      <c r="S27" s="18" t="s">
        <v>26</v>
      </c>
      <c r="T27" s="18" t="s">
        <v>58</v>
      </c>
      <c r="U27" s="18" t="s">
        <v>107</v>
      </c>
      <c r="V27" s="18" t="s">
        <v>38</v>
      </c>
      <c r="W27" s="18" t="s">
        <v>43</v>
      </c>
      <c r="X27" s="52" t="s">
        <v>101</v>
      </c>
      <c r="Y27" s="52" t="s">
        <v>86</v>
      </c>
      <c r="Z27" s="52" t="s">
        <v>87</v>
      </c>
      <c r="AA27" s="52" t="s">
        <v>102</v>
      </c>
      <c r="AB27" s="52" t="s">
        <v>103</v>
      </c>
      <c r="AC27" s="52">
        <v>4</v>
      </c>
      <c r="AD27" s="52"/>
      <c r="AE27" s="69" t="s">
        <v>129</v>
      </c>
      <c r="AF27" s="18"/>
      <c r="AG27" s="52">
        <v>14594</v>
      </c>
      <c r="AH27" s="52">
        <v>14162</v>
      </c>
      <c r="AI27" s="52">
        <v>14178</v>
      </c>
      <c r="AJ27" s="52">
        <v>8840</v>
      </c>
      <c r="AK27" s="52">
        <v>1085</v>
      </c>
      <c r="AL27" s="52">
        <v>1310</v>
      </c>
      <c r="AM27" s="52">
        <v>433</v>
      </c>
      <c r="AN27" s="52">
        <v>0</v>
      </c>
      <c r="AO27" s="52">
        <v>3728</v>
      </c>
      <c r="AP27" s="52">
        <v>29861</v>
      </c>
      <c r="AQ27" s="52"/>
      <c r="AR27" s="52"/>
      <c r="AS27" s="18">
        <f t="shared" si="1"/>
        <v>88191</v>
      </c>
      <c r="AT27" s="18">
        <f t="shared" si="0"/>
        <v>88191</v>
      </c>
      <c r="AU27" s="64" t="str">
        <f>AU16</f>
        <v>W-3.6_ZA</v>
      </c>
      <c r="AV27" s="52"/>
      <c r="AW27" s="54">
        <v>8784</v>
      </c>
      <c r="AX27" s="18">
        <v>12</v>
      </c>
      <c r="AY27" s="87">
        <v>9.84</v>
      </c>
      <c r="AZ27" s="87">
        <v>90.16</v>
      </c>
      <c r="BA27" s="56">
        <f t="shared" si="2"/>
        <v>8677.9943999999996</v>
      </c>
      <c r="BB27" s="56">
        <f t="shared" si="3"/>
        <v>79513.005599999989</v>
      </c>
      <c r="BC27" s="57">
        <f t="shared" si="17"/>
        <v>0</v>
      </c>
      <c r="BD27" s="57">
        <f t="shared" si="18"/>
        <v>0</v>
      </c>
      <c r="BE27" s="36">
        <f t="shared" si="4"/>
        <v>0</v>
      </c>
      <c r="BF27" s="36">
        <f t="shared" si="5"/>
        <v>0</v>
      </c>
      <c r="BG27" s="36">
        <f t="shared" si="6"/>
        <v>0</v>
      </c>
      <c r="BH27" s="64">
        <f>BH16</f>
        <v>0</v>
      </c>
      <c r="BI27" s="37">
        <f t="shared" si="7"/>
        <v>0</v>
      </c>
      <c r="BJ27" s="64">
        <f>BJ16</f>
        <v>0</v>
      </c>
      <c r="BK27" s="37">
        <f t="shared" si="8"/>
        <v>0</v>
      </c>
      <c r="BL27" s="66">
        <f>BL16</f>
        <v>28.42</v>
      </c>
      <c r="BM27" s="37">
        <f t="shared" si="9"/>
        <v>33.558335999999997</v>
      </c>
      <c r="BN27" s="66">
        <f>BN16</f>
        <v>23.42</v>
      </c>
      <c r="BO27" s="37">
        <f t="shared" si="16"/>
        <v>253.38566399999999</v>
      </c>
      <c r="BP27" s="67">
        <f>BP16</f>
        <v>4.8050000000000002E-2</v>
      </c>
      <c r="BQ27" s="37">
        <f t="shared" si="10"/>
        <v>416.97763092000002</v>
      </c>
      <c r="BR27" s="67">
        <f>BR16</f>
        <v>3.9600000000000003E-2</v>
      </c>
      <c r="BS27" s="37">
        <f t="shared" si="11"/>
        <v>3148.7150217599997</v>
      </c>
      <c r="BT27" s="60">
        <f t="shared" si="12"/>
        <v>3852.6366526799998</v>
      </c>
      <c r="BU27" s="60">
        <f t="shared" si="13"/>
        <v>886.10643011640002</v>
      </c>
      <c r="BV27" s="60">
        <f t="shared" si="14"/>
        <v>4738.7430827963999</v>
      </c>
    </row>
    <row r="28" spans="1:74">
      <c r="A28" s="18">
        <v>15</v>
      </c>
      <c r="B28" s="52" t="s">
        <v>104</v>
      </c>
      <c r="C28" s="50" t="s">
        <v>86</v>
      </c>
      <c r="D28" s="50" t="s">
        <v>87</v>
      </c>
      <c r="E28" s="50" t="s">
        <v>87</v>
      </c>
      <c r="F28" s="70" t="s">
        <v>88</v>
      </c>
      <c r="G28" s="52">
        <v>15</v>
      </c>
      <c r="H28" s="52"/>
      <c r="I28" s="70">
        <v>9492000699</v>
      </c>
      <c r="J28" s="52" t="s">
        <v>104</v>
      </c>
      <c r="K28" s="50" t="s">
        <v>86</v>
      </c>
      <c r="L28" s="50" t="s">
        <v>87</v>
      </c>
      <c r="M28" s="50" t="s">
        <v>87</v>
      </c>
      <c r="N28" s="52" t="s">
        <v>88</v>
      </c>
      <c r="O28" s="52">
        <v>15</v>
      </c>
      <c r="P28" s="18"/>
      <c r="Q28" s="18" t="s">
        <v>105</v>
      </c>
      <c r="R28" s="18" t="s">
        <v>106</v>
      </c>
      <c r="S28" s="18"/>
      <c r="T28" s="18" t="s">
        <v>58</v>
      </c>
      <c r="U28" s="18" t="s">
        <v>107</v>
      </c>
      <c r="V28" s="18" t="s">
        <v>38</v>
      </c>
      <c r="W28" s="18" t="s">
        <v>43</v>
      </c>
      <c r="X28" s="52" t="s">
        <v>104</v>
      </c>
      <c r="Y28" s="50" t="s">
        <v>86</v>
      </c>
      <c r="Z28" s="50" t="s">
        <v>87</v>
      </c>
      <c r="AA28" s="50" t="s">
        <v>87</v>
      </c>
      <c r="AB28" s="52" t="s">
        <v>88</v>
      </c>
      <c r="AC28" s="52">
        <v>15</v>
      </c>
      <c r="AD28" s="52"/>
      <c r="AE28" s="69" t="s">
        <v>130</v>
      </c>
      <c r="AF28" s="18"/>
      <c r="AG28" s="52">
        <v>12741</v>
      </c>
      <c r="AH28" s="52">
        <v>18688</v>
      </c>
      <c r="AI28" s="52"/>
      <c r="AJ28" s="52"/>
      <c r="AK28" s="52">
        <v>1500</v>
      </c>
      <c r="AL28" s="52"/>
      <c r="AM28" s="52"/>
      <c r="AN28" s="52"/>
      <c r="AO28" s="52">
        <v>1582</v>
      </c>
      <c r="AP28" s="52">
        <v>10913</v>
      </c>
      <c r="AQ28" s="52"/>
      <c r="AR28" s="52"/>
      <c r="AS28" s="18">
        <f t="shared" si="1"/>
        <v>45424</v>
      </c>
      <c r="AT28" s="18">
        <f t="shared" si="0"/>
        <v>45424</v>
      </c>
      <c r="AU28" s="64" t="str">
        <f>AU16</f>
        <v>W-3.6_ZA</v>
      </c>
      <c r="AV28" s="52"/>
      <c r="AW28" s="54">
        <v>8784</v>
      </c>
      <c r="AX28" s="18">
        <v>12</v>
      </c>
      <c r="AY28" s="87">
        <v>0</v>
      </c>
      <c r="AZ28" s="87">
        <v>100</v>
      </c>
      <c r="BA28" s="56">
        <f t="shared" si="2"/>
        <v>0</v>
      </c>
      <c r="BB28" s="56">
        <f t="shared" si="3"/>
        <v>45424</v>
      </c>
      <c r="BC28" s="57">
        <f t="shared" si="17"/>
        <v>0</v>
      </c>
      <c r="BD28" s="57">
        <f t="shared" si="18"/>
        <v>0</v>
      </c>
      <c r="BE28" s="36">
        <f t="shared" si="4"/>
        <v>0</v>
      </c>
      <c r="BF28" s="36">
        <f t="shared" si="5"/>
        <v>0</v>
      </c>
      <c r="BG28" s="36">
        <f t="shared" si="6"/>
        <v>0</v>
      </c>
      <c r="BH28" s="64">
        <f>BH16</f>
        <v>0</v>
      </c>
      <c r="BI28" s="37">
        <f t="shared" si="7"/>
        <v>0</v>
      </c>
      <c r="BJ28" s="64">
        <f>BJ16</f>
        <v>0</v>
      </c>
      <c r="BK28" s="37">
        <f t="shared" si="8"/>
        <v>0</v>
      </c>
      <c r="BL28" s="66">
        <f>BL16</f>
        <v>28.42</v>
      </c>
      <c r="BM28" s="37">
        <f t="shared" si="9"/>
        <v>0</v>
      </c>
      <c r="BN28" s="66">
        <f>BN16</f>
        <v>23.42</v>
      </c>
      <c r="BO28" s="37">
        <f t="shared" si="16"/>
        <v>281.04000000000002</v>
      </c>
      <c r="BP28" s="67">
        <f>BP16</f>
        <v>4.8050000000000002E-2</v>
      </c>
      <c r="BQ28" s="37">
        <f t="shared" si="10"/>
        <v>0</v>
      </c>
      <c r="BR28" s="67">
        <f>BR16</f>
        <v>3.9600000000000003E-2</v>
      </c>
      <c r="BS28" s="37">
        <f t="shared" si="11"/>
        <v>1798.7904000000001</v>
      </c>
      <c r="BT28" s="60">
        <f t="shared" si="12"/>
        <v>2079.8304000000003</v>
      </c>
      <c r="BU28" s="60">
        <f t="shared" si="13"/>
        <v>478.36099200000007</v>
      </c>
      <c r="BV28" s="60">
        <f t="shared" si="14"/>
        <v>2558.1913920000002</v>
      </c>
    </row>
    <row r="29" spans="1:74">
      <c r="A29" s="18">
        <v>16</v>
      </c>
      <c r="B29" s="50" t="s">
        <v>85</v>
      </c>
      <c r="C29" s="50" t="s">
        <v>86</v>
      </c>
      <c r="D29" s="50" t="s">
        <v>87</v>
      </c>
      <c r="E29" s="50" t="s">
        <v>87</v>
      </c>
      <c r="F29" s="51" t="s">
        <v>88</v>
      </c>
      <c r="G29" s="52">
        <v>10</v>
      </c>
      <c r="H29" s="52"/>
      <c r="I29" s="51">
        <v>9492190518</v>
      </c>
      <c r="J29" s="50" t="s">
        <v>85</v>
      </c>
      <c r="K29" s="50" t="s">
        <v>86</v>
      </c>
      <c r="L29" s="50" t="s">
        <v>87</v>
      </c>
      <c r="M29" s="50" t="s">
        <v>87</v>
      </c>
      <c r="N29" s="63" t="s">
        <v>88</v>
      </c>
      <c r="O29" s="52">
        <v>10</v>
      </c>
      <c r="P29" s="18"/>
      <c r="Q29" s="18" t="s">
        <v>105</v>
      </c>
      <c r="R29" s="18" t="s">
        <v>106</v>
      </c>
      <c r="S29" s="18" t="s">
        <v>26</v>
      </c>
      <c r="T29" s="18" t="s">
        <v>58</v>
      </c>
      <c r="U29" s="18" t="s">
        <v>107</v>
      </c>
      <c r="V29" s="18" t="s">
        <v>38</v>
      </c>
      <c r="W29" s="18" t="s">
        <v>43</v>
      </c>
      <c r="X29" s="52" t="s">
        <v>111</v>
      </c>
      <c r="Y29" s="50" t="s">
        <v>86</v>
      </c>
      <c r="Z29" s="50" t="s">
        <v>87</v>
      </c>
      <c r="AA29" s="52" t="s">
        <v>131</v>
      </c>
      <c r="AB29" s="52" t="s">
        <v>132</v>
      </c>
      <c r="AC29" s="52">
        <v>139</v>
      </c>
      <c r="AD29" s="52"/>
      <c r="AE29" s="69" t="s">
        <v>133</v>
      </c>
      <c r="AF29" s="18"/>
      <c r="AG29" s="52">
        <v>10116</v>
      </c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18">
        <f t="shared" si="1"/>
        <v>10116</v>
      </c>
      <c r="AT29" s="18">
        <f t="shared" si="0"/>
        <v>10116</v>
      </c>
      <c r="AU29" s="64" t="s">
        <v>137</v>
      </c>
      <c r="AV29" s="52"/>
      <c r="AW29" s="54">
        <v>8784</v>
      </c>
      <c r="AX29" s="18">
        <v>12</v>
      </c>
      <c r="AY29" s="87">
        <v>82.87</v>
      </c>
      <c r="AZ29" s="87">
        <v>17.13</v>
      </c>
      <c r="BA29" s="56">
        <f t="shared" si="2"/>
        <v>8383.1292000000012</v>
      </c>
      <c r="BB29" s="56">
        <f t="shared" si="3"/>
        <v>1732.8707999999999</v>
      </c>
      <c r="BC29" s="57">
        <f t="shared" si="17"/>
        <v>0</v>
      </c>
      <c r="BD29" s="57">
        <f t="shared" si="18"/>
        <v>0</v>
      </c>
      <c r="BE29" s="36">
        <f t="shared" si="4"/>
        <v>0</v>
      </c>
      <c r="BF29" s="36">
        <f t="shared" si="5"/>
        <v>0</v>
      </c>
      <c r="BG29" s="36">
        <f t="shared" si="6"/>
        <v>0</v>
      </c>
      <c r="BH29" s="65">
        <f>E6</f>
        <v>0</v>
      </c>
      <c r="BI29" s="37">
        <f t="shared" si="7"/>
        <v>0</v>
      </c>
      <c r="BJ29" s="65">
        <f>E5</f>
        <v>0</v>
      </c>
      <c r="BK29" s="37">
        <f t="shared" si="8"/>
        <v>0</v>
      </c>
      <c r="BL29" s="66">
        <f>Ceny!D4</f>
        <v>10.85</v>
      </c>
      <c r="BM29" s="37">
        <f t="shared" si="9"/>
        <v>107.89673999999999</v>
      </c>
      <c r="BN29" s="66">
        <f>Ceny!B4</f>
        <v>8.94</v>
      </c>
      <c r="BO29" s="37">
        <f t="shared" si="16"/>
        <v>18.377063999999997</v>
      </c>
      <c r="BP29" s="67">
        <f>Ceny!E4</f>
        <v>5.3409999999999999E-2</v>
      </c>
      <c r="BQ29" s="37">
        <f t="shared" si="10"/>
        <v>447.74293057200003</v>
      </c>
      <c r="BR29" s="67">
        <f>Ceny!C4</f>
        <v>4.4010000000000001E-2</v>
      </c>
      <c r="BS29" s="37">
        <f t="shared" si="11"/>
        <v>76.263643907999992</v>
      </c>
      <c r="BT29" s="60">
        <f t="shared" si="12"/>
        <v>650.28037847999997</v>
      </c>
      <c r="BU29" s="60">
        <f t="shared" si="13"/>
        <v>149.5644870504</v>
      </c>
      <c r="BV29" s="60">
        <f t="shared" si="14"/>
        <v>799.84486553039994</v>
      </c>
    </row>
    <row r="30" spans="1:74">
      <c r="AT30" s="1">
        <f>SUM(AT14:AT29)</f>
        <v>1479848</v>
      </c>
      <c r="BT30" s="48">
        <f>SUM(BT14:BT29)</f>
        <v>74446.285891954016</v>
      </c>
      <c r="BU30" s="48">
        <f>SUM(BU14:BU29)</f>
        <v>17122.64575514942</v>
      </c>
      <c r="BV30" s="48">
        <f>SUM(BV14:BV29)</f>
        <v>91568.931647103411</v>
      </c>
    </row>
    <row r="31" spans="1:74">
      <c r="AT31" s="1">
        <f>AT30/1000</f>
        <v>1479.848</v>
      </c>
    </row>
  </sheetData>
  <mergeCells count="8">
    <mergeCell ref="B6:C6"/>
    <mergeCell ref="AS12:BR12"/>
    <mergeCell ref="B10:I10"/>
    <mergeCell ref="AG12:AR12"/>
    <mergeCell ref="B12:I12"/>
    <mergeCell ref="J12:P12"/>
    <mergeCell ref="Q12:W12"/>
    <mergeCell ref="X12:AF12"/>
  </mergeCells>
  <pageMargins left="0" right="0" top="0.39370078740157477" bottom="0.39370078740157477" header="0" footer="0"/>
  <pageSetup paperSize="9" orientation="portrait" r:id="rId1"/>
  <headerFooter>
    <oddHeader>&amp;C&amp;A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8"/>
  <sheetViews>
    <sheetView workbookViewId="0">
      <selection activeCell="G8" sqref="G8"/>
    </sheetView>
  </sheetViews>
  <sheetFormatPr defaultRowHeight="11.5"/>
  <cols>
    <col min="1" max="16384" width="8.6640625" style="44"/>
  </cols>
  <sheetData>
    <row r="1" spans="1:5">
      <c r="A1" s="86" t="s">
        <v>8</v>
      </c>
      <c r="B1" s="86" t="s">
        <v>73</v>
      </c>
      <c r="C1" s="86"/>
      <c r="D1" s="86" t="s">
        <v>74</v>
      </c>
      <c r="E1" s="86"/>
    </row>
    <row r="2" spans="1:5" ht="69">
      <c r="A2" s="86"/>
      <c r="B2" s="45" t="s">
        <v>32</v>
      </c>
      <c r="C2" s="45" t="s">
        <v>31</v>
      </c>
      <c r="D2" s="45" t="s">
        <v>32</v>
      </c>
      <c r="E2" s="45" t="s">
        <v>31</v>
      </c>
    </row>
    <row r="3" spans="1:5">
      <c r="A3" s="49" t="s">
        <v>142</v>
      </c>
      <c r="B3" s="45">
        <v>4.21</v>
      </c>
      <c r="C3" s="45">
        <v>5.5759999999999997E-2</v>
      </c>
      <c r="D3" s="45">
        <v>5.1100000000000003</v>
      </c>
      <c r="E3" s="45">
        <v>6.7659999999999998E-2</v>
      </c>
    </row>
    <row r="4" spans="1:5">
      <c r="A4" s="46" t="s">
        <v>138</v>
      </c>
      <c r="B4" s="46">
        <v>8.94</v>
      </c>
      <c r="C4" s="46">
        <v>4.4010000000000001E-2</v>
      </c>
      <c r="D4" s="46">
        <v>10.85</v>
      </c>
      <c r="E4" s="46">
        <v>5.3409999999999999E-2</v>
      </c>
    </row>
    <row r="5" spans="1:5">
      <c r="A5" s="46" t="s">
        <v>139</v>
      </c>
      <c r="B5" s="46">
        <v>23.42</v>
      </c>
      <c r="C5" s="46">
        <v>3.9600000000000003E-2</v>
      </c>
      <c r="D5" s="46">
        <v>28.42</v>
      </c>
      <c r="E5" s="46">
        <v>4.8050000000000002E-2</v>
      </c>
    </row>
    <row r="6" spans="1:5">
      <c r="A6" s="46" t="s">
        <v>83</v>
      </c>
      <c r="B6" s="46">
        <v>25.44</v>
      </c>
      <c r="C6" s="46">
        <v>3.9600000000000003E-2</v>
      </c>
      <c r="D6" s="46">
        <v>30.87</v>
      </c>
      <c r="E6" s="46">
        <v>4.8050000000000002E-2</v>
      </c>
    </row>
    <row r="7" spans="1:5">
      <c r="A7" s="46" t="s">
        <v>140</v>
      </c>
      <c r="B7" s="46">
        <v>165.2</v>
      </c>
      <c r="C7" s="46">
        <v>3.44E-2</v>
      </c>
      <c r="D7" s="46">
        <v>200.47</v>
      </c>
      <c r="E7" s="46">
        <v>4.1739999999999999E-2</v>
      </c>
    </row>
    <row r="8" spans="1:5">
      <c r="A8" s="46" t="s">
        <v>141</v>
      </c>
      <c r="B8" s="46">
        <v>6.1199999999999996E-3</v>
      </c>
      <c r="C8" s="46">
        <v>1.7600000000000001E-2</v>
      </c>
      <c r="D8" s="46">
        <v>7.43E-3</v>
      </c>
      <c r="E8" s="46">
        <v>2.1360000000000001E-2</v>
      </c>
    </row>
  </sheetData>
  <mergeCells count="3">
    <mergeCell ref="A1:A2"/>
    <mergeCell ref="B1:C1"/>
    <mergeCell ref="D1:E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17"/>
  <sheetViews>
    <sheetView workbookViewId="0">
      <selection activeCell="K17" sqref="A1:K17"/>
    </sheetView>
  </sheetViews>
  <sheetFormatPr defaultRowHeight="11.5"/>
  <cols>
    <col min="1" max="1" width="3.08203125" style="75" customWidth="1"/>
    <col min="2" max="2" width="10.75" style="75" customWidth="1"/>
    <col min="3" max="3" width="4.75" style="75" customWidth="1"/>
    <col min="4" max="4" width="6.33203125" style="75" customWidth="1"/>
    <col min="5" max="5" width="6.5" style="75" customWidth="1"/>
    <col min="6" max="6" width="8.6640625" style="75"/>
    <col min="7" max="7" width="4.08203125" style="75" customWidth="1"/>
    <col min="8" max="8" width="15" style="75" customWidth="1"/>
    <col min="9" max="16384" width="8.6640625" style="75"/>
  </cols>
  <sheetData>
    <row r="1" spans="1:11" ht="57.5">
      <c r="A1" s="71" t="s">
        <v>27</v>
      </c>
      <c r="B1" s="72" t="s">
        <v>7</v>
      </c>
      <c r="C1" s="72" t="s">
        <v>1</v>
      </c>
      <c r="D1" s="72" t="s">
        <v>2</v>
      </c>
      <c r="E1" s="72" t="s">
        <v>3</v>
      </c>
      <c r="F1" s="72" t="s">
        <v>4</v>
      </c>
      <c r="G1" s="73" t="s">
        <v>5</v>
      </c>
      <c r="H1" s="74" t="s">
        <v>25</v>
      </c>
      <c r="I1" s="73" t="s">
        <v>59</v>
      </c>
      <c r="J1" s="74" t="s">
        <v>8</v>
      </c>
      <c r="K1" s="74" t="s">
        <v>9</v>
      </c>
    </row>
    <row r="2" spans="1:11">
      <c r="A2" s="76">
        <f>'Wykaz ppg - kalkulator '!A14</f>
        <v>1</v>
      </c>
      <c r="B2" s="77" t="str">
        <f>'Wykaz ppg - kalkulator '!X14</f>
        <v>Szkoła Podstawowa w Olsztynie</v>
      </c>
      <c r="C2" s="77" t="str">
        <f>'Wykaz ppg - kalkulator '!Y14</f>
        <v>42-256</v>
      </c>
      <c r="D2" s="77" t="str">
        <f>'Wykaz ppg - kalkulator '!Z14</f>
        <v>Olsztyn</v>
      </c>
      <c r="E2" s="77" t="str">
        <f>'Wykaz ppg - kalkulator '!AA14</f>
        <v>Olsztyn</v>
      </c>
      <c r="F2" s="77" t="str">
        <f>'Wykaz ppg - kalkulator '!AB14</f>
        <v xml:space="preserve">Kuhna </v>
      </c>
      <c r="G2" s="77">
        <f>'Wykaz ppg - kalkulator '!AC14</f>
        <v>18</v>
      </c>
      <c r="H2" s="76" t="str">
        <f>'Wykaz ppg - kalkulator '!AE14</f>
        <v>8018590365500000026593</v>
      </c>
      <c r="I2" s="77">
        <f>'Wykaz ppg - kalkulator '!AT14</f>
        <v>223643</v>
      </c>
      <c r="J2" s="76" t="str">
        <f>'Wykaz ppg - kalkulator '!AU14</f>
        <v>W-5.1_ZA</v>
      </c>
      <c r="K2" s="46">
        <f>'Wykaz ppg - kalkulator '!AV14</f>
        <v>154</v>
      </c>
    </row>
    <row r="3" spans="1:11">
      <c r="A3" s="76">
        <f>'Wykaz ppg - kalkulator '!A15</f>
        <v>2</v>
      </c>
      <c r="B3" s="77" t="str">
        <f>'Wykaz ppg - kalkulator '!X15</f>
        <v>Szkoła Podstawowa w Olsztynie</v>
      </c>
      <c r="C3" s="77" t="str">
        <f>'Wykaz ppg - kalkulator '!Y15</f>
        <v>42-256</v>
      </c>
      <c r="D3" s="77" t="str">
        <f>'Wykaz ppg - kalkulator '!Z15</f>
        <v>Olsztyn</v>
      </c>
      <c r="E3" s="77" t="str">
        <f>'Wykaz ppg - kalkulator '!AA15</f>
        <v>Olsztyn</v>
      </c>
      <c r="F3" s="77" t="str">
        <f>'Wykaz ppg - kalkulator '!AB15</f>
        <v>Zielona</v>
      </c>
      <c r="G3" s="77">
        <f>'Wykaz ppg - kalkulator '!AC15</f>
        <v>66</v>
      </c>
      <c r="H3" s="76" t="str">
        <f>'Wykaz ppg - kalkulator '!AE15</f>
        <v>8018590365500008362372</v>
      </c>
      <c r="I3" s="77">
        <f>'Wykaz ppg - kalkulator '!AT15</f>
        <v>151477</v>
      </c>
      <c r="J3" s="76" t="str">
        <f>'Wykaz ppg - kalkulator '!AU15</f>
        <v>W-4_ZA</v>
      </c>
      <c r="K3" s="46">
        <f>'Wykaz ppg - kalkulator '!AV15</f>
        <v>0</v>
      </c>
    </row>
    <row r="4" spans="1:11">
      <c r="A4" s="76">
        <f>'Wykaz ppg - kalkulator '!A16</f>
        <v>3</v>
      </c>
      <c r="B4" s="77" t="str">
        <f>'Wykaz ppg - kalkulator '!X16</f>
        <v>Gmina Olsztyn</v>
      </c>
      <c r="C4" s="77" t="str">
        <f>'Wykaz ppg - kalkulator '!Y16</f>
        <v>42-256</v>
      </c>
      <c r="D4" s="77" t="str">
        <f>'Wykaz ppg - kalkulator '!Z16</f>
        <v>Olsztyn</v>
      </c>
      <c r="E4" s="77" t="str">
        <f>'Wykaz ppg - kalkulator '!AA16</f>
        <v>Przymiłowice</v>
      </c>
      <c r="F4" s="77" t="str">
        <f>'Wykaz ppg - kalkulator '!AB16</f>
        <v>Zamkowa</v>
      </c>
      <c r="G4" s="77">
        <f>'Wykaz ppg - kalkulator '!AC16</f>
        <v>118</v>
      </c>
      <c r="H4" s="76" t="str">
        <f>'Wykaz ppg - kalkulator '!AE16</f>
        <v>8018590365500007610689</v>
      </c>
      <c r="I4" s="77">
        <f>'Wykaz ppg - kalkulator '!AT16</f>
        <v>90515</v>
      </c>
      <c r="J4" s="76" t="str">
        <f>'Wykaz ppg - kalkulator '!AU16</f>
        <v>W-3.6_ZA</v>
      </c>
      <c r="K4" s="46">
        <f>'Wykaz ppg - kalkulator '!AV16</f>
        <v>0</v>
      </c>
    </row>
    <row r="5" spans="1:11">
      <c r="A5" s="76">
        <f>'Wykaz ppg - kalkulator '!A17</f>
        <v>5</v>
      </c>
      <c r="B5" s="77" t="str">
        <f>'Wykaz ppg - kalkulator '!X17</f>
        <v>Gmina Olsztyn</v>
      </c>
      <c r="C5" s="77" t="str">
        <f>'Wykaz ppg - kalkulator '!Y17</f>
        <v>42-256</v>
      </c>
      <c r="D5" s="77" t="str">
        <f>'Wykaz ppg - kalkulator '!Z17</f>
        <v>Olsztyn</v>
      </c>
      <c r="E5" s="77" t="str">
        <f>'Wykaz ppg - kalkulator '!AA17</f>
        <v>Kusięta</v>
      </c>
      <c r="F5" s="77">
        <f>'Wykaz ppg - kalkulator '!AB17</f>
        <v>0</v>
      </c>
      <c r="G5" s="77" t="str">
        <f>'Wykaz ppg - kalkulator '!AC17</f>
        <v>dz. 638/7, 638/5</v>
      </c>
      <c r="H5" s="76" t="str">
        <f>'Wykaz ppg - kalkulator '!AE17</f>
        <v>8018590365500018509712</v>
      </c>
      <c r="I5" s="77">
        <f>'Wykaz ppg - kalkulator '!AT17</f>
        <v>43365</v>
      </c>
      <c r="J5" s="76" t="str">
        <f>'Wykaz ppg - kalkulator '!AU17</f>
        <v>W-3.6_ZA</v>
      </c>
      <c r="K5" s="46">
        <f>'Wykaz ppg - kalkulator '!AV17</f>
        <v>0</v>
      </c>
    </row>
    <row r="6" spans="1:11">
      <c r="A6" s="76">
        <f>'Wykaz ppg - kalkulator '!A18</f>
        <v>4</v>
      </c>
      <c r="B6" s="77" t="str">
        <f>'Wykaz ppg - kalkulator '!X18</f>
        <v>Gmina Olsztyn</v>
      </c>
      <c r="C6" s="77" t="str">
        <f>'Wykaz ppg - kalkulator '!Y18</f>
        <v>42-256</v>
      </c>
      <c r="D6" s="77" t="str">
        <f>'Wykaz ppg - kalkulator '!Z18</f>
        <v>Olsztyn</v>
      </c>
      <c r="E6" s="77" t="str">
        <f>'Wykaz ppg - kalkulator '!AA18</f>
        <v>Olsztyn</v>
      </c>
      <c r="F6" s="77" t="str">
        <f>'Wykaz ppg - kalkulator '!AB18</f>
        <v>Piłsudskiego</v>
      </c>
      <c r="G6" s="77">
        <f>'Wykaz ppg - kalkulator '!AC18</f>
        <v>10</v>
      </c>
      <c r="H6" s="76" t="str">
        <f>'Wykaz ppg - kalkulator '!AE18</f>
        <v>8018590365500007188720</v>
      </c>
      <c r="I6" s="77">
        <f>'Wykaz ppg - kalkulator '!AT18</f>
        <v>91439</v>
      </c>
      <c r="J6" s="76" t="str">
        <f>'Wykaz ppg - kalkulator '!AU18</f>
        <v>W-4_ZA</v>
      </c>
      <c r="K6" s="46">
        <f>'Wykaz ppg - kalkulator '!AV18</f>
        <v>0</v>
      </c>
    </row>
    <row r="7" spans="1:11">
      <c r="A7" s="76">
        <f>'Wykaz ppg - kalkulator '!A19</f>
        <v>6</v>
      </c>
      <c r="B7" s="77" t="str">
        <f>'Wykaz ppg - kalkulator '!X19</f>
        <v>Gminne Przedszkole w Olsztynie</v>
      </c>
      <c r="C7" s="77" t="str">
        <f>'Wykaz ppg - kalkulator '!Y19</f>
        <v>42-256</v>
      </c>
      <c r="D7" s="77" t="str">
        <f>'Wykaz ppg - kalkulator '!Z19</f>
        <v>Olsztyn</v>
      </c>
      <c r="E7" s="77" t="str">
        <f>'Wykaz ppg - kalkulator '!AA19</f>
        <v>Olsztyn</v>
      </c>
      <c r="F7" s="77" t="str">
        <f>'Wykaz ppg - kalkulator '!AB19</f>
        <v xml:space="preserve">Napoleona </v>
      </c>
      <c r="G7" s="77">
        <f>'Wykaz ppg - kalkulator '!AC19</f>
        <v>22</v>
      </c>
      <c r="H7" s="76" t="str">
        <f>'Wykaz ppg - kalkulator '!AE19</f>
        <v>8018590365500007099903</v>
      </c>
      <c r="I7" s="77">
        <f>'Wykaz ppg - kalkulator '!AT19</f>
        <v>205741</v>
      </c>
      <c r="J7" s="76" t="str">
        <f>'Wykaz ppg - kalkulator '!AU19</f>
        <v>W-4_ZA</v>
      </c>
      <c r="K7" s="46">
        <f>'Wykaz ppg - kalkulator '!AV19</f>
        <v>0</v>
      </c>
    </row>
    <row r="8" spans="1:11">
      <c r="A8" s="76">
        <f>'Wykaz ppg - kalkulator '!A20</f>
        <v>7</v>
      </c>
      <c r="B8" s="77" t="str">
        <f>'Wykaz ppg - kalkulator '!X20</f>
        <v>Szkoła Podstawowa w Kusiętach</v>
      </c>
      <c r="C8" s="77" t="str">
        <f>'Wykaz ppg - kalkulator '!Y20</f>
        <v>42-256</v>
      </c>
      <c r="D8" s="77" t="str">
        <f>'Wykaz ppg - kalkulator '!Z20</f>
        <v>Olsztyn</v>
      </c>
      <c r="E8" s="77" t="str">
        <f>'Wykaz ppg - kalkulator '!AA20</f>
        <v>Kusięta</v>
      </c>
      <c r="F8" s="77">
        <f>'Wykaz ppg - kalkulator '!AB20</f>
        <v>0</v>
      </c>
      <c r="G8" s="77">
        <f>'Wykaz ppg - kalkulator '!AC20</f>
        <v>208</v>
      </c>
      <c r="H8" s="76" t="str">
        <f>'Wykaz ppg - kalkulator '!AE20</f>
        <v>8018590365500007903392</v>
      </c>
      <c r="I8" s="77">
        <f>'Wykaz ppg - kalkulator '!AT20</f>
        <v>111765</v>
      </c>
      <c r="J8" s="76" t="str">
        <f>'Wykaz ppg - kalkulator '!AU20</f>
        <v>W-4_ZA</v>
      </c>
      <c r="K8" s="46">
        <f>'Wykaz ppg - kalkulator '!AV20</f>
        <v>0</v>
      </c>
    </row>
    <row r="9" spans="1:11">
      <c r="A9" s="76">
        <f>'Wykaz ppg - kalkulator '!A21</f>
        <v>8</v>
      </c>
      <c r="B9" s="77" t="str">
        <f>'Wykaz ppg - kalkulator '!X21</f>
        <v>Gmina Olsztyn</v>
      </c>
      <c r="C9" s="77" t="str">
        <f>'Wykaz ppg - kalkulator '!Y21</f>
        <v>42-256</v>
      </c>
      <c r="D9" s="77" t="str">
        <f>'Wykaz ppg - kalkulator '!Z21</f>
        <v>Olsztyn</v>
      </c>
      <c r="E9" s="77" t="str">
        <f>'Wykaz ppg - kalkulator '!AA21</f>
        <v>Zrębice</v>
      </c>
      <c r="F9" s="77" t="str">
        <f>'Wykaz ppg - kalkulator '!AB21</f>
        <v>Główna</v>
      </c>
      <c r="G9" s="77">
        <f>'Wykaz ppg - kalkulator '!AC21</f>
        <v>141</v>
      </c>
      <c r="H9" s="76" t="str">
        <f>'Wykaz ppg - kalkulator '!AE21</f>
        <v>8018590365500019631603</v>
      </c>
      <c r="I9" s="77">
        <f>'Wykaz ppg - kalkulator '!AT21</f>
        <v>32685</v>
      </c>
      <c r="J9" s="76" t="str">
        <f>'Wykaz ppg - kalkulator '!AU21</f>
        <v>W-3.6_ZA</v>
      </c>
      <c r="K9" s="46">
        <f>'Wykaz ppg - kalkulator '!AV21</f>
        <v>0</v>
      </c>
    </row>
    <row r="10" spans="1:11">
      <c r="A10" s="76">
        <f>'Wykaz ppg - kalkulator '!A22</f>
        <v>9</v>
      </c>
      <c r="B10" s="77" t="str">
        <f>'Wykaz ppg - kalkulator '!X22</f>
        <v>Gminny Ośrodek Sportu i Rekreacji w Olsztynie</v>
      </c>
      <c r="C10" s="77" t="str">
        <f>'Wykaz ppg - kalkulator '!Y22</f>
        <v>42-256</v>
      </c>
      <c r="D10" s="77" t="str">
        <f>'Wykaz ppg - kalkulator '!Z22</f>
        <v>Olsztyn</v>
      </c>
      <c r="E10" s="77" t="str">
        <f>'Wykaz ppg - kalkulator '!AA22</f>
        <v>Olsztyn</v>
      </c>
      <c r="F10" s="77" t="str">
        <f>'Wykaz ppg - kalkulator '!AB22</f>
        <v xml:space="preserve">Zielona </v>
      </c>
      <c r="G10" s="77">
        <f>'Wykaz ppg - kalkulator '!AC22</f>
        <v>66</v>
      </c>
      <c r="H10" s="76" t="str">
        <f>'Wykaz ppg - kalkulator '!AE22</f>
        <v>8018590365500007493374</v>
      </c>
      <c r="I10" s="77">
        <f>'Wykaz ppg - kalkulator '!AT22</f>
        <v>105717</v>
      </c>
      <c r="J10" s="76" t="str">
        <f>'Wykaz ppg - kalkulator '!AU22</f>
        <v>W-4_ZA</v>
      </c>
      <c r="K10" s="46">
        <f>'Wykaz ppg - kalkulator '!AV22</f>
        <v>0</v>
      </c>
    </row>
    <row r="11" spans="1:11">
      <c r="A11" s="76">
        <f>'Wykaz ppg - kalkulator '!A23</f>
        <v>10</v>
      </c>
      <c r="B11" s="77" t="str">
        <f>'Wykaz ppg - kalkulator '!X23</f>
        <v>Gminny Ośrodek Pomocy Społecznej w Olsztynie</v>
      </c>
      <c r="C11" s="77" t="str">
        <f>'Wykaz ppg - kalkulator '!Y23</f>
        <v>42-256</v>
      </c>
      <c r="D11" s="77" t="str">
        <f>'Wykaz ppg - kalkulator '!Z23</f>
        <v>Olsztyn</v>
      </c>
      <c r="E11" s="77" t="str">
        <f>'Wykaz ppg - kalkulator '!AA23</f>
        <v>Olsztyn</v>
      </c>
      <c r="F11" s="77" t="str">
        <f>'Wykaz ppg - kalkulator '!AB23</f>
        <v xml:space="preserve">Zielona </v>
      </c>
      <c r="G11" s="77">
        <f>'Wykaz ppg - kalkulator '!AC23</f>
        <v>70</v>
      </c>
      <c r="H11" s="76" t="str">
        <f>'Wykaz ppg - kalkulator '!AE23</f>
        <v>8018590365500007859804</v>
      </c>
      <c r="I11" s="77">
        <f>'Wykaz ppg - kalkulator '!AT23</f>
        <v>40932</v>
      </c>
      <c r="J11" s="76" t="str">
        <f>'Wykaz ppg - kalkulator '!AU23</f>
        <v>W-3.6_ZA</v>
      </c>
      <c r="K11" s="46">
        <f>'Wykaz ppg - kalkulator '!AV23</f>
        <v>0</v>
      </c>
    </row>
    <row r="12" spans="1:11">
      <c r="A12" s="76">
        <f>'Wykaz ppg - kalkulator '!A24</f>
        <v>11</v>
      </c>
      <c r="B12" s="77" t="str">
        <f>'Wykaz ppg - kalkulator '!X24</f>
        <v>Gmina Olsztyn</v>
      </c>
      <c r="C12" s="77" t="str">
        <f>'Wykaz ppg - kalkulator '!Y24</f>
        <v>42-256</v>
      </c>
      <c r="D12" s="77" t="str">
        <f>'Wykaz ppg - kalkulator '!Z24</f>
        <v>Olsztyn</v>
      </c>
      <c r="E12" s="77" t="str">
        <f>'Wykaz ppg - kalkulator '!AA24</f>
        <v>Olsztyn</v>
      </c>
      <c r="F12" s="77" t="str">
        <f>'Wykaz ppg - kalkulator '!AB24</f>
        <v xml:space="preserve">Kuhna </v>
      </c>
      <c r="G12" s="77">
        <f>'Wykaz ppg - kalkulator '!AC24</f>
        <v>20</v>
      </c>
      <c r="H12" s="76" t="str">
        <f>'Wykaz ppg - kalkulator '!AE24</f>
        <v>8018590365500007670461</v>
      </c>
      <c r="I12" s="77">
        <f>'Wykaz ppg - kalkulator '!AT24</f>
        <v>45867</v>
      </c>
      <c r="J12" s="76" t="str">
        <f>'Wykaz ppg - kalkulator '!AU24</f>
        <v>W-3.6_ZA</v>
      </c>
      <c r="K12" s="46">
        <f>'Wykaz ppg - kalkulator '!AV24</f>
        <v>0</v>
      </c>
    </row>
    <row r="13" spans="1:11">
      <c r="A13" s="76">
        <f>'Wykaz ppg - kalkulator '!A25</f>
        <v>12</v>
      </c>
      <c r="B13" s="77" t="str">
        <f>'Wykaz ppg - kalkulator '!X25</f>
        <v>Skrajnica Szczytowa dz. 211 (Dom Ludowy)</v>
      </c>
      <c r="C13" s="77" t="str">
        <f>'Wykaz ppg - kalkulator '!Y25</f>
        <v>42-256</v>
      </c>
      <c r="D13" s="77" t="str">
        <f>'Wykaz ppg - kalkulator '!Z25</f>
        <v>Olsztyn</v>
      </c>
      <c r="E13" s="77" t="str">
        <f>'Wykaz ppg - kalkulator '!AA25</f>
        <v>Skrajnica</v>
      </c>
      <c r="F13" s="77" t="str">
        <f>'Wykaz ppg - kalkulator '!AB25</f>
        <v>Szczytowa</v>
      </c>
      <c r="G13" s="77">
        <f>'Wykaz ppg - kalkulator '!AC25</f>
        <v>41</v>
      </c>
      <c r="H13" s="76" t="str">
        <f>'Wykaz ppg - kalkulator '!AE25</f>
        <v>8018590365500019561276</v>
      </c>
      <c r="I13" s="77">
        <f>'Wykaz ppg - kalkulator '!AT25</f>
        <v>16624</v>
      </c>
      <c r="J13" s="76" t="str">
        <f>'Wykaz ppg - kalkulator '!AU25</f>
        <v>W-3.6_ZA</v>
      </c>
      <c r="K13" s="46">
        <f>'Wykaz ppg - kalkulator '!AV25</f>
        <v>0</v>
      </c>
    </row>
    <row r="14" spans="1:11">
      <c r="A14" s="76">
        <f>'Wykaz ppg - kalkulator '!A26</f>
        <v>13</v>
      </c>
      <c r="B14" s="77" t="str">
        <f>'Wykaz ppg - kalkulator '!X26</f>
        <v>Szkoła Podstawowa im. Jarosława Dąbrowskiego w Zrębicach</v>
      </c>
      <c r="C14" s="77" t="str">
        <f>'Wykaz ppg - kalkulator '!Y26</f>
        <v>42-256</v>
      </c>
      <c r="D14" s="77" t="str">
        <f>'Wykaz ppg - kalkulator '!Z26</f>
        <v>Olsztyn</v>
      </c>
      <c r="E14" s="77" t="str">
        <f>'Wykaz ppg - kalkulator '!AA26</f>
        <v>Zrębice</v>
      </c>
      <c r="F14" s="77" t="str">
        <f>'Wykaz ppg - kalkulator '!AB26</f>
        <v>Główna</v>
      </c>
      <c r="G14" s="77">
        <f>'Wykaz ppg - kalkulator '!AC26</f>
        <v>143</v>
      </c>
      <c r="H14" s="76" t="str">
        <f>'Wykaz ppg - kalkulator '!AE26</f>
        <v>8018590365500007351155</v>
      </c>
      <c r="I14" s="77">
        <f>'Wykaz ppg - kalkulator '!AT26</f>
        <v>176347</v>
      </c>
      <c r="J14" s="76" t="str">
        <f>'Wykaz ppg - kalkulator '!AU26</f>
        <v>W-4_ZA</v>
      </c>
      <c r="K14" s="46">
        <f>'Wykaz ppg - kalkulator '!AV26</f>
        <v>0</v>
      </c>
    </row>
    <row r="15" spans="1:11">
      <c r="A15" s="76">
        <f>'Wykaz ppg - kalkulator '!A27</f>
        <v>14</v>
      </c>
      <c r="B15" s="77" t="str">
        <f>'Wykaz ppg - kalkulator '!X27</f>
        <v xml:space="preserve">Szkoła Podstawowa w Biskupicach </v>
      </c>
      <c r="C15" s="77" t="str">
        <f>'Wykaz ppg - kalkulator '!Y27</f>
        <v>42-256</v>
      </c>
      <c r="D15" s="77" t="str">
        <f>'Wykaz ppg - kalkulator '!Z27</f>
        <v>Olsztyn</v>
      </c>
      <c r="E15" s="77" t="str">
        <f>'Wykaz ppg - kalkulator '!AA27</f>
        <v>Biskupice</v>
      </c>
      <c r="F15" s="77" t="str">
        <f>'Wykaz ppg - kalkulator '!AB27</f>
        <v>Szkolna</v>
      </c>
      <c r="G15" s="77">
        <f>'Wykaz ppg - kalkulator '!AC27</f>
        <v>4</v>
      </c>
      <c r="H15" s="76" t="str">
        <f>'Wykaz ppg - kalkulator '!AE27</f>
        <v>8018590365500006754797</v>
      </c>
      <c r="I15" s="77">
        <f>'Wykaz ppg - kalkulator '!AT27</f>
        <v>88191</v>
      </c>
      <c r="J15" s="76" t="str">
        <f>'Wykaz ppg - kalkulator '!AU27</f>
        <v>W-3.6_ZA</v>
      </c>
      <c r="K15" s="46">
        <f>'Wykaz ppg - kalkulator '!AV27</f>
        <v>0</v>
      </c>
    </row>
    <row r="16" spans="1:11">
      <c r="A16" s="76">
        <f>'Wykaz ppg - kalkulator '!A28</f>
        <v>15</v>
      </c>
      <c r="B16" s="77" t="str">
        <f>'Wykaz ppg - kalkulator '!X28</f>
        <v>Gminny Ośrodek Kultury</v>
      </c>
      <c r="C16" s="77" t="str">
        <f>'Wykaz ppg - kalkulator '!Y28</f>
        <v>42-256</v>
      </c>
      <c r="D16" s="77" t="str">
        <f>'Wykaz ppg - kalkulator '!Z28</f>
        <v>Olsztyn</v>
      </c>
      <c r="E16" s="77" t="str">
        <f>'Wykaz ppg - kalkulator '!AA28</f>
        <v>Olsztyn</v>
      </c>
      <c r="F16" s="77" t="str">
        <f>'Wykaz ppg - kalkulator '!AB28</f>
        <v>Piłsudskiego</v>
      </c>
      <c r="G16" s="77">
        <f>'Wykaz ppg - kalkulator '!AC28</f>
        <v>15</v>
      </c>
      <c r="H16" s="76" t="str">
        <f>'Wykaz ppg - kalkulator '!AE28</f>
        <v>8018590365500007457635</v>
      </c>
      <c r="I16" s="77">
        <f>'Wykaz ppg - kalkulator '!AT28</f>
        <v>45424</v>
      </c>
      <c r="J16" s="76" t="str">
        <f>'Wykaz ppg - kalkulator '!AU28</f>
        <v>W-3.6_ZA</v>
      </c>
      <c r="K16" s="46">
        <f>'Wykaz ppg - kalkulator '!AV28</f>
        <v>0</v>
      </c>
    </row>
    <row r="17" spans="1:11">
      <c r="A17" s="76">
        <f>'Wykaz ppg - kalkulator '!A29</f>
        <v>16</v>
      </c>
      <c r="B17" s="77" t="str">
        <f>'Wykaz ppg - kalkulator '!X29</f>
        <v>Gmina Olsztyn</v>
      </c>
      <c r="C17" s="77" t="str">
        <f>'Wykaz ppg - kalkulator '!Y29</f>
        <v>42-256</v>
      </c>
      <c r="D17" s="77" t="str">
        <f>'Wykaz ppg - kalkulator '!Z29</f>
        <v>Olsztyn</v>
      </c>
      <c r="E17" s="77" t="str">
        <f>'Wykaz ppg - kalkulator '!AA29</f>
        <v>Zrębice Pierwsze</v>
      </c>
      <c r="F17" s="77" t="str">
        <f>'Wykaz ppg - kalkulator '!AB29</f>
        <v xml:space="preserve">Główna </v>
      </c>
      <c r="G17" s="77">
        <f>'Wykaz ppg - kalkulator '!AC29</f>
        <v>139</v>
      </c>
      <c r="H17" s="76" t="str">
        <f>'Wykaz ppg - kalkulator '!AE29</f>
        <v>8018590365500007790305</v>
      </c>
      <c r="I17" s="77">
        <f>'Wykaz ppg - kalkulator '!AT29</f>
        <v>10116</v>
      </c>
      <c r="J17" s="76" t="str">
        <f>'Wykaz ppg - kalkulator '!AU29</f>
        <v>W-2.1_ZA</v>
      </c>
      <c r="K17" s="46">
        <f>'Wykaz ppg - kalkulator '!AV29</f>
        <v>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148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Wykaz ppg - kalkulator </vt:lpstr>
      <vt:lpstr>Ceny</vt:lpstr>
      <vt:lpstr>wykaz ppe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 1a do SWZ</dc:title>
  <dc:creator>Jacek Walski</dc:creator>
  <cp:lastModifiedBy>dell</cp:lastModifiedBy>
  <cp:revision>147</cp:revision>
  <cp:lastPrinted>2017-09-11T08:29:14Z</cp:lastPrinted>
  <dcterms:created xsi:type="dcterms:W3CDTF">2016-09-26T13:43:19Z</dcterms:created>
  <dcterms:modified xsi:type="dcterms:W3CDTF">2023-05-22T09:22:38Z</dcterms:modified>
</cp:coreProperties>
</file>