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M:\03-Brokerzy\KLIENCI MAXIMA FIDES\POWIAT PAJĘCZAŃSKI\MIENIE\Postępowanie PZP 2024 - 2026\Załączniki\"/>
    </mc:Choice>
  </mc:AlternateContent>
  <xr:revisionPtr revIDLastSave="0" documentId="13_ncr:1_{25E0230E-9469-4629-999D-C091E39172B9}" xr6:coauthVersionLast="47" xr6:coauthVersionMax="47" xr10:uidLastSave="{00000000-0000-0000-0000-000000000000}"/>
  <bookViews>
    <workbookView xWindow="-120" yWindow="-120" windowWidth="25440" windowHeight="15270" tabRatio="857" activeTab="6" xr2:uid="{00000000-000D-0000-FFFF-FFFF00000000}"/>
  </bookViews>
  <sheets>
    <sheet name="Informacje ogólne" sheetId="98" r:id="rId1"/>
    <sheet name="budynki i budowle" sheetId="111" r:id="rId2"/>
    <sheet name="mienie" sheetId="109" r:id="rId3"/>
    <sheet name="maszyny" sheetId="100" r:id="rId4"/>
    <sheet name="pojazdy" sheetId="112" r:id="rId5"/>
    <sheet name="szkodowość" sheetId="113" r:id="rId6"/>
    <sheet name="szkodowość zbiorczo" sheetId="114" r:id="rId7"/>
  </sheets>
  <definedNames>
    <definedName name="_xlnm._FilterDatabase" localSheetId="1" hidden="1">'budynki i budowle'!$A$4:$AG$4</definedName>
    <definedName name="_xlnm._FilterDatabase" localSheetId="4" hidden="1">pojazdy!$A$6:$WWH$41</definedName>
    <definedName name="a">#REF!</definedName>
    <definedName name="Czy_w_konstrukcji_budynków_występuje_płyta_warstwowa?__TAK_NIE" localSheetId="1">#REF!</definedName>
    <definedName name="Czy_w_konstrukcji_budynków_występuje_płyta_warstwowa?__TAK_NIE" localSheetId="4">#REF!</definedName>
    <definedName name="Czy_w_konstrukcji_budynków_występuje_płyta_warstwowa?__TAK_NIE">#REF!</definedName>
    <definedName name="JEDNOSTKA_WYKONUJE_USŁUGI_KOMERCYJNE_NA_ZLECENIE_INNYCH_PODMIOTÓW" localSheetId="1">#REF!</definedName>
    <definedName name="JEDNOSTKA_WYKONUJE_USŁUGI_KOMERCYJNE_NA_ZLECENIE_INNYCH_PODMIOTÓW" localSheetId="4">#REF!</definedName>
    <definedName name="JEDNOSTKA_WYKONUJE_USŁUGI_KOMERCYJNE_NA_ZLECENIE_INNYCH_PODMIOTÓW">#REF!</definedName>
    <definedName name="NIE" localSheetId="1">#REF!</definedName>
    <definedName name="NIE" localSheetId="4">#REF!</definedName>
    <definedName name="NIE">#REF!</definedName>
    <definedName name="_xlnm.Print_Area" localSheetId="1">'budynki i budowle'!$A$1:$AF$33</definedName>
    <definedName name="_xlnm.Print_Area" localSheetId="2">mienie!$A$1:$H$19</definedName>
    <definedName name="_xlnm.Print_Area" localSheetId="4">pojazdy!$A$1:$Z$40</definedName>
    <definedName name="TAK" localSheetId="1">#REF!</definedName>
    <definedName name="TAK" localSheetId="4">#REF!</definedName>
    <definedName name="TA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1" i="114" l="1"/>
  <c r="D171" i="114"/>
  <c r="E168" i="114"/>
  <c r="D168" i="114"/>
  <c r="E164" i="114"/>
  <c r="D164" i="114"/>
  <c r="E160" i="114"/>
  <c r="D160" i="114"/>
  <c r="F18" i="113"/>
  <c r="E27" i="113"/>
  <c r="D27" i="113"/>
  <c r="C27" i="113"/>
  <c r="B27" i="113"/>
  <c r="F26" i="113"/>
  <c r="F25" i="113"/>
  <c r="F24" i="113"/>
  <c r="E21" i="113"/>
  <c r="D21" i="113"/>
  <c r="C21" i="113"/>
  <c r="B21" i="113"/>
  <c r="F20" i="113"/>
  <c r="F19" i="113"/>
  <c r="F17" i="113"/>
  <c r="E14" i="113"/>
  <c r="D14" i="113"/>
  <c r="C14" i="113"/>
  <c r="B14" i="113"/>
  <c r="F13" i="113"/>
  <c r="F12" i="113"/>
  <c r="F11" i="113"/>
  <c r="F10" i="113"/>
  <c r="E7" i="113"/>
  <c r="D7" i="113"/>
  <c r="C7" i="113"/>
  <c r="B7" i="113"/>
  <c r="F6" i="113"/>
  <c r="F5" i="113"/>
  <c r="F4" i="113"/>
  <c r="F21" i="113" l="1"/>
  <c r="F27" i="113"/>
  <c r="F14" i="113"/>
  <c r="F7" i="113"/>
  <c r="J37" i="111" l="1"/>
  <c r="J36" i="111"/>
  <c r="J35" i="111"/>
  <c r="J31" i="111"/>
  <c r="J30" i="111"/>
  <c r="J28" i="111"/>
  <c r="J27" i="111"/>
  <c r="J25" i="111"/>
  <c r="J24" i="111"/>
  <c r="J23" i="111"/>
  <c r="J22" i="111"/>
  <c r="J14" i="111"/>
  <c r="J13" i="111"/>
  <c r="J12" i="111"/>
  <c r="J21" i="111"/>
  <c r="J18" i="111"/>
  <c r="J17" i="111"/>
  <c r="J11" i="111"/>
  <c r="J10" i="111"/>
  <c r="J9" i="111"/>
  <c r="J8" i="111"/>
  <c r="J6" i="111"/>
  <c r="J5" i="111"/>
  <c r="J33" i="111" s="1"/>
  <c r="H20" i="109" l="1"/>
  <c r="H3" i="109"/>
  <c r="H4" i="109"/>
  <c r="H6" i="109"/>
  <c r="G19" i="109"/>
  <c r="F19" i="109"/>
  <c r="E19" i="109"/>
  <c r="D19" i="109"/>
  <c r="C19" i="109"/>
  <c r="H18" i="109"/>
  <c r="G20" i="98"/>
  <c r="H11" i="109"/>
  <c r="H17" i="109"/>
  <c r="H14" i="109"/>
  <c r="H13" i="109"/>
  <c r="H8" i="109"/>
  <c r="H9" i="109"/>
  <c r="H16" i="109"/>
  <c r="H7" i="109"/>
  <c r="H12" i="109"/>
  <c r="H5" i="109"/>
  <c r="C26" i="100"/>
  <c r="I33" i="111" l="1"/>
  <c r="H10" i="109"/>
  <c r="H19" i="109" s="1"/>
  <c r="H15" i="109"/>
</calcChain>
</file>

<file path=xl/sharedStrings.xml><?xml version="1.0" encoding="utf-8"?>
<sst xmlns="http://schemas.openxmlformats.org/spreadsheetml/2006/main" count="1441" uniqueCount="632">
  <si>
    <t>lokalizacja (adres)</t>
  </si>
  <si>
    <t>Data I rejestracji</t>
  </si>
  <si>
    <t>Ilość miejsc</t>
  </si>
  <si>
    <t>Ładowność</t>
  </si>
  <si>
    <t>Zabezpieczenia przeciwkradzieżowe</t>
  </si>
  <si>
    <t>Dane pojazdów</t>
  </si>
  <si>
    <t>Lp.</t>
  </si>
  <si>
    <t>Marka</t>
  </si>
  <si>
    <t>Typ, model</t>
  </si>
  <si>
    <t>Nr podw./ nadw.</t>
  </si>
  <si>
    <t>Nr rej.</t>
  </si>
  <si>
    <t>Rok prod.</t>
  </si>
  <si>
    <t>Od</t>
  </si>
  <si>
    <t>Do</t>
  </si>
  <si>
    <t>lp.</t>
  </si>
  <si>
    <t xml:space="preserve">nazwa budynku/ budowli </t>
  </si>
  <si>
    <t xml:space="preserve">przeznaczenie budynku/ budowli </t>
  </si>
  <si>
    <t>czy budynek jest użytkowany? (TAK/NIE)</t>
  </si>
  <si>
    <t>czy jest to budynkek zabytkowy, podlegający nadzorowi konserwatora zabytków?</t>
  </si>
  <si>
    <t>rok budowy</t>
  </si>
  <si>
    <t>Rodzaj materiałów budowlanych, z jakich wykonano budynek</t>
  </si>
  <si>
    <t>powierzchnia zabudowy (w m²)*</t>
  </si>
  <si>
    <t>powierzchnia użytkowa (w m²)**</t>
  </si>
  <si>
    <t>ilość kondygnacji</t>
  </si>
  <si>
    <t>czy budynek jest podpiwniczony?</t>
  </si>
  <si>
    <t>czy znajdują się w nim instalacje sanitarne? (TAK/NIE)</t>
  </si>
  <si>
    <t>czy jest wyposażony w windę? (TAK/NIE)</t>
  </si>
  <si>
    <t>mury</t>
  </si>
  <si>
    <t>stropy</t>
  </si>
  <si>
    <t>dach (konstrukcja i pokrycie)</t>
  </si>
  <si>
    <t>konstukcja i pokrycie dachu</t>
  </si>
  <si>
    <t>intalacja elekryczna</t>
  </si>
  <si>
    <t>sieć wodno-kanalizacyjna oraz cenralnego ogrzewania</t>
  </si>
  <si>
    <t>stolarka okienna i drzwiowa</t>
  </si>
  <si>
    <t>instalacja gazowa</t>
  </si>
  <si>
    <t>instalacja wentylacyjna i kominowa</t>
  </si>
  <si>
    <r>
      <t xml:space="preserve">opis stanu technicznego budynku wg poniższych elementów budynku </t>
    </r>
    <r>
      <rPr>
        <b/>
        <sz val="10"/>
        <color indexed="60"/>
        <rFont val="Arial"/>
        <family val="2"/>
        <charset val="238"/>
      </rPr>
      <t/>
    </r>
  </si>
  <si>
    <t>Poj.</t>
  </si>
  <si>
    <t>Dopuszczalna masa całkowita</t>
  </si>
  <si>
    <t>Okres ubezpieczenia AC i KR</t>
  </si>
  <si>
    <t>Lp</t>
  </si>
  <si>
    <t>RAZEM:</t>
  </si>
  <si>
    <t>Starostwo Powiatowe</t>
  </si>
  <si>
    <t>Powiatowy Zarząd Dróg</t>
  </si>
  <si>
    <t>Powiatowy Urząd Pracy</t>
  </si>
  <si>
    <t>Zespół Szkół w Pajęcznie</t>
  </si>
  <si>
    <t>Specjalny Ośrodek Szkolno-Wychowawczy</t>
  </si>
  <si>
    <t>Dom Pomocy Społecznej w Bobrownikach</t>
  </si>
  <si>
    <t>Powiatowa Poradnia Psychologiczno-Pedagogiczna</t>
  </si>
  <si>
    <t>-</t>
  </si>
  <si>
    <t>Regionalne Centrum Rozwoju Kultury i Turystyki</t>
  </si>
  <si>
    <t>brak</t>
  </si>
  <si>
    <t xml:space="preserve">zabezpieczenia
(znane zabiezpieczenia p-poż i przeciw kradzieżowe) </t>
  </si>
  <si>
    <t>Budynek Starostwa</t>
  </si>
  <si>
    <t>administracyjny</t>
  </si>
  <si>
    <t>TAK</t>
  </si>
  <si>
    <t>NIE</t>
  </si>
  <si>
    <t>ul. Kościuszki 76, 98-330 Pajęczno</t>
  </si>
  <si>
    <t>piwnice - cegła ceramiczna, parter i piętro pusataki ceramiczne</t>
  </si>
  <si>
    <t>strop żelbetowy zbrojenie ze stali</t>
  </si>
  <si>
    <t>dach w konstrukcji drewnianej, pokrycie blachodachówką</t>
  </si>
  <si>
    <t>2 km (jezioro)</t>
  </si>
  <si>
    <t>data remontu - 2007 r.; remont generalny wielkość nakłdów: 1.778.084,54 zł</t>
  </si>
  <si>
    <t>bardzo dobry</t>
  </si>
  <si>
    <t>nie dotyczy</t>
  </si>
  <si>
    <t>3320 m3</t>
  </si>
  <si>
    <t>ul. Parkowa 8/12, 98-330 Pajęczno</t>
  </si>
  <si>
    <t>stropy żelbetowe</t>
  </si>
  <si>
    <t>2688 m3</t>
  </si>
  <si>
    <t>cegła</t>
  </si>
  <si>
    <t>czy budynek jest przeznaczony do rozbiórki? (TAK/NIE)</t>
  </si>
  <si>
    <t>IGNIS</t>
  </si>
  <si>
    <t>TSMMHX51S00295564</t>
  </si>
  <si>
    <t>EPJ 66GY</t>
  </si>
  <si>
    <t>osobowy</t>
  </si>
  <si>
    <t>21.11.2007</t>
  </si>
  <si>
    <t>Immobiliser</t>
  </si>
  <si>
    <t>TMBDX41U898851628</t>
  </si>
  <si>
    <t>EPJ 99KK</t>
  </si>
  <si>
    <t>22.04.2009</t>
  </si>
  <si>
    <t>Immobliser</t>
  </si>
  <si>
    <t>Budynek biurowy</t>
  </si>
  <si>
    <t>Biuro PZD</t>
  </si>
  <si>
    <t>dostateczny</t>
  </si>
  <si>
    <t>dobry</t>
  </si>
  <si>
    <t>Budynek socjalny</t>
  </si>
  <si>
    <t>Pomieszczenie socjalne</t>
  </si>
  <si>
    <t>Garażowanie samochodów</t>
  </si>
  <si>
    <t>Brak</t>
  </si>
  <si>
    <t>odległość od najbliższej rzeki lub innego zbiornika wodnego (proszę podać od czego)</t>
  </si>
  <si>
    <t>VF622GVA0C0016631</t>
  </si>
  <si>
    <t>10 t</t>
  </si>
  <si>
    <t>ciągnik rolniczy</t>
  </si>
  <si>
    <t>4,5 t</t>
  </si>
  <si>
    <t>D47A</t>
  </si>
  <si>
    <t>SKODA</t>
  </si>
  <si>
    <t>OCTAVIA</t>
  </si>
  <si>
    <t>TMBDX41U332767310</t>
  </si>
  <si>
    <t>EPJ S888</t>
  </si>
  <si>
    <t>23S</t>
  </si>
  <si>
    <t>L23S094WVT1591</t>
  </si>
  <si>
    <t>EPJ T210</t>
  </si>
  <si>
    <t>2289A</t>
  </si>
  <si>
    <t>EPJ P660</t>
  </si>
  <si>
    <t>6 t</t>
  </si>
  <si>
    <t>D11530812062</t>
  </si>
  <si>
    <t>immobilizer</t>
  </si>
  <si>
    <t>budynek administracyjno-biurowy</t>
  </si>
  <si>
    <t>obsługa bezrobotnych, promocja zatrudnienia i aktywizacja zawodowa osób pozostających bez pracy z terenu powiatu pajęczańskiego</t>
  </si>
  <si>
    <t>ul. 1 Maja 65, 98-330 Pajęczno</t>
  </si>
  <si>
    <t>cegła pełna</t>
  </si>
  <si>
    <t>beton</t>
  </si>
  <si>
    <t>stropodach</t>
  </si>
  <si>
    <t>dobra</t>
  </si>
  <si>
    <t>WF0KXXGCBKBK57007</t>
  </si>
  <si>
    <t>EPJ 55RA</t>
  </si>
  <si>
    <t>16.06.2011</t>
  </si>
  <si>
    <t>1825 kg</t>
  </si>
  <si>
    <t>alarm</t>
  </si>
  <si>
    <t>Budynek szkoły z salą gimnastyczną i łącznikiem</t>
  </si>
  <si>
    <t>budynek użyteczności publicznej-edukacja</t>
  </si>
  <si>
    <t>tak</t>
  </si>
  <si>
    <t>nie</t>
  </si>
  <si>
    <t>cegła pełna,bloczki</t>
  </si>
  <si>
    <t>betonowe</t>
  </si>
  <si>
    <t>stropodach,żelbeton,papa</t>
  </si>
  <si>
    <t>wiata kryta</t>
  </si>
  <si>
    <t>WV2ZZZZOZYX145565</t>
  </si>
  <si>
    <t>EPJ C777</t>
  </si>
  <si>
    <t>28.12.2000</t>
  </si>
  <si>
    <t>szkoła</t>
  </si>
  <si>
    <t>Budynek dydaktyczny z łącznikiem</t>
  </si>
  <si>
    <t xml:space="preserve">98-355 Działoszyn ul. Grota Roweckiego 5 </t>
  </si>
  <si>
    <t>żelbetonowe</t>
  </si>
  <si>
    <t>Budynek POWTR</t>
  </si>
  <si>
    <t>mieszkalny</t>
  </si>
  <si>
    <t>98-355 Działoszyn; Kiedosy 5</t>
  </si>
  <si>
    <t>blacha</t>
  </si>
  <si>
    <t>NIE DOTYCZY</t>
  </si>
  <si>
    <t>DOBRY</t>
  </si>
  <si>
    <t>gospodarczy</t>
  </si>
  <si>
    <t>Budynek pralni i pro-morte</t>
  </si>
  <si>
    <t>pralnia, pro-morte</t>
  </si>
  <si>
    <t>Bobrowniki 50</t>
  </si>
  <si>
    <t>betonowy</t>
  </si>
  <si>
    <t>papa termo-zgrzew.</t>
  </si>
  <si>
    <t>bardzo dobra</t>
  </si>
  <si>
    <t>Budynek gospodarczy</t>
  </si>
  <si>
    <t>garaż,pomieszcenie gospodarcze</t>
  </si>
  <si>
    <t>pustak żużlowy</t>
  </si>
  <si>
    <t>więżba dachowa,blacha trapezowa,wełna mineralna.</t>
  </si>
  <si>
    <t>Budynek mieszkalny</t>
  </si>
  <si>
    <t>całodobowa opieka nad osobami starszymi, pomieszczenie administracji i obsługi.</t>
  </si>
  <si>
    <t>wylewka betonowa- stropodach.</t>
  </si>
  <si>
    <t>płyty betonowe, papa.</t>
  </si>
  <si>
    <t>nie występuje</t>
  </si>
  <si>
    <t>Oczyszczalnia ścieków</t>
  </si>
  <si>
    <t>pomieszczenie pod urządzenia oczyszczalni</t>
  </si>
  <si>
    <t>pustak żelbetonowy</t>
  </si>
  <si>
    <t>WV2ZZZ7HZCH116196</t>
  </si>
  <si>
    <t>25.04.2012</t>
  </si>
  <si>
    <t>3000 kg</t>
  </si>
  <si>
    <t>Alarm</t>
  </si>
  <si>
    <t>Budynek Pływalni</t>
  </si>
  <si>
    <t>98-330 Pajeczno, ul. Sienkiewicza 5</t>
  </si>
  <si>
    <t>żelbet</t>
  </si>
  <si>
    <t>Przyczepa samochodowa</t>
  </si>
  <si>
    <t>przyczepka lekka</t>
  </si>
  <si>
    <t>EPJ P583</t>
  </si>
  <si>
    <t>26.04.1995</t>
  </si>
  <si>
    <t>Pałac Męcińskich - budynek</t>
  </si>
  <si>
    <t>działalność kulturalna/biblioteka/
muzeum</t>
  </si>
  <si>
    <t>rewitalizację zakończono w 2007 roku</t>
  </si>
  <si>
    <t>monitoring wizyjny, czujniki i urządzenia alarmowe - sygnał odbiera agencja ochrony</t>
  </si>
  <si>
    <t>ul. Zamkowa 22, 98-355 Działoszyn</t>
  </si>
  <si>
    <t>kamień i cegła</t>
  </si>
  <si>
    <t>dachówka ceramiczna</t>
  </si>
  <si>
    <t>Rodzaj pojazdu zgodnie z dowodem rejestracyjnym lub innymi dokumentami</t>
  </si>
  <si>
    <t>Czy pojazd służy do nauki jazdy? (TAK/NIE)</t>
  </si>
  <si>
    <t>EPJ L999</t>
  </si>
  <si>
    <t>EPJ 57SS</t>
  </si>
  <si>
    <t>LAMBORGHINI</t>
  </si>
  <si>
    <t>SU1400515</t>
  </si>
  <si>
    <t>przyczepa</t>
  </si>
  <si>
    <t>LZU 8613</t>
  </si>
  <si>
    <t>Specjalny Ośrodek Szkolno - Wychowawczy w Działoszynie</t>
  </si>
  <si>
    <t>budynek dydaktyczny</t>
  </si>
  <si>
    <t>ul. Grota Roweckiego 2 98-355 Działoszyn</t>
  </si>
  <si>
    <t>pustak suporex oraz płyty żelbetowe,  dobudowany szyb windowy wykonany z bloczków betownowych i pustaków ceramicznych</t>
  </si>
  <si>
    <t>betonowe płyty stropowe</t>
  </si>
  <si>
    <t xml:space="preserve">Budynek główny  konstrukcja stropodachu, pokryta betonowymi płytami stropowymi, styropapą i papą. Budynkek stołówki i kuchni konstrukcja dwuspadowa pokryty blachą. Łącznik budynków konstrukcja  stropodachu pokryty papą </t>
  </si>
  <si>
    <t>VF7ZAAMFA17762200</t>
  </si>
  <si>
    <t>EPJ 94EC</t>
  </si>
  <si>
    <t>14.03.2006</t>
  </si>
  <si>
    <t>zamek centralny</t>
  </si>
  <si>
    <t>kubatura (w m³)***</t>
  </si>
  <si>
    <t>informacja o przeprowadzonych remontach i modernizacji budynków starszych niż 50 lat</t>
  </si>
  <si>
    <t>dostateczna</t>
  </si>
  <si>
    <t>1963,0 m2</t>
  </si>
  <si>
    <t xml:space="preserve">Budynek wyposażony w hydranty wewnętrzne oraz gaśnice proszkowe rozmieszczone zgodnie z obowiązzującymi przepisami.Na klatce schodowej zamontowana klapa oddymiająca. Budynek wyposażony w oświetlenie awaryjne.  Do budynku prowadzi 5 wejść: 3 bezpośrednio do budynku głównego wykonane z aluminium zabezpieczone podwójnym zamkiem. Jedno wejście do stołówki całe zabezpieczone kratą i podwójnym zamkiem.Wejście do kuchni wykonane z metalu z podwójnym zamkiem, zabezpieczone kratą.Okratowano wszystkie drzwi i  okna budynku stołówki i kuchni.Okratowano okna w części piwnic oraz parteru budynku. </t>
  </si>
  <si>
    <t>9.708</t>
  </si>
  <si>
    <t>Nie dotyczy</t>
  </si>
  <si>
    <t>Przepompownia ścieków przy Zespole Pałacowo-Parkowym w Działoszynie</t>
  </si>
  <si>
    <t>Przepompowanie ścieków</t>
  </si>
  <si>
    <t>4.729 m3</t>
  </si>
  <si>
    <t>EPJ 01WK</t>
  </si>
  <si>
    <t>W0L0SDL68D4273826</t>
  </si>
  <si>
    <t>17.09.2013</t>
  </si>
  <si>
    <t>immobilizer, autoalarm</t>
  </si>
  <si>
    <t>garaż  samochodu służbowego i składzik sprzętu  szkolnego</t>
  </si>
  <si>
    <t>98-330 Pajęczno ul. Sienkiewicza 5</t>
  </si>
  <si>
    <t>1.846m3</t>
  </si>
  <si>
    <t>Tak</t>
  </si>
  <si>
    <t>więźba dachowa , blacha trapezowa, wełna mineralna</t>
  </si>
  <si>
    <t>Budynek Powiatowej Poradni Psychologiczno-Pedagogicznej w Pajęcznie</t>
  </si>
  <si>
    <t>98-330 Pajęczno, ul. Wiśniowa 34/38</t>
  </si>
  <si>
    <t>żelbeton</t>
  </si>
  <si>
    <t>stropodach kryty papą</t>
  </si>
  <si>
    <t>plac szkolny + ogrodzenie + ORLIK</t>
  </si>
  <si>
    <t>1 km</t>
  </si>
  <si>
    <t>p.poż.- gaśnice proszkowe - 2szt; 2 drzwi</t>
  </si>
  <si>
    <t>pustak żużlowy, cegła pełna</t>
  </si>
  <si>
    <t>konstrukcja drewniana pokryta papą</t>
  </si>
  <si>
    <t>1000 m3</t>
  </si>
  <si>
    <t>żelbetowy</t>
  </si>
  <si>
    <t>Garaż z wiatą</t>
  </si>
  <si>
    <t>Konstrukcja drewniana blachą trapezową bez rynien i rur spustowych</t>
  </si>
  <si>
    <t>334,375 m3</t>
  </si>
  <si>
    <t>Wiata 1</t>
  </si>
  <si>
    <t>Wiata 2</t>
  </si>
  <si>
    <t>Pustak zużlowy, cegła pełna</t>
  </si>
  <si>
    <t>409,28 m3</t>
  </si>
  <si>
    <t>996,21 m3</t>
  </si>
  <si>
    <t>W0L0MFF191G062012</t>
  </si>
  <si>
    <t>EPJ G998</t>
  </si>
  <si>
    <t>powyżej 2 km (rzeka)</t>
  </si>
  <si>
    <t>270,72 m3</t>
  </si>
  <si>
    <t>400 m (rzeka)</t>
  </si>
  <si>
    <t>Tabela nr 3 - Wykaz budynków i budowli w Powiecie Pajęczańskim</t>
  </si>
  <si>
    <t>SUZUKI</t>
  </si>
  <si>
    <t>RENAULT</t>
  </si>
  <si>
    <t>PREMIUM</t>
  </si>
  <si>
    <t>AUTOSAN</t>
  </si>
  <si>
    <t>VOLKSWAGEN</t>
  </si>
  <si>
    <t>PRONAR</t>
  </si>
  <si>
    <t>CRYSTAL</t>
  </si>
  <si>
    <t>ASTRA F</t>
  </si>
  <si>
    <t>ORION13</t>
  </si>
  <si>
    <t>specjalny, remonter drogowy</t>
  </si>
  <si>
    <t>osobowo-ciężarowy</t>
  </si>
  <si>
    <t>przyczepa lekka</t>
  </si>
  <si>
    <t>CITROEN</t>
  </si>
  <si>
    <t>FORD</t>
  </si>
  <si>
    <t>1470 kg</t>
  </si>
  <si>
    <t>1970 kg</t>
  </si>
  <si>
    <t>2900 kg</t>
  </si>
  <si>
    <t>1625 kg</t>
  </si>
  <si>
    <t>2700 kg</t>
  </si>
  <si>
    <t>537 kg</t>
  </si>
  <si>
    <t>915 kg</t>
  </si>
  <si>
    <t>300 kg</t>
  </si>
  <si>
    <t>OPEL</t>
  </si>
  <si>
    <t>1350 kg</t>
  </si>
  <si>
    <t>EPJ CC55</t>
  </si>
  <si>
    <t>WF0NXXTTFNCB58224</t>
  </si>
  <si>
    <t>TRANSIT</t>
  </si>
  <si>
    <t>Tabela nr 1 - Informacje ogólne do oceny ryzyka w Powiecie Pajęczańskim</t>
  </si>
  <si>
    <t>L.p.</t>
  </si>
  <si>
    <t>Nazwa jednostki</t>
  </si>
  <si>
    <t>NIP</t>
  </si>
  <si>
    <t>REGON</t>
  </si>
  <si>
    <t>PKD</t>
  </si>
  <si>
    <t>Rodzaj prowadzonej działalności (opisowo)</t>
  </si>
  <si>
    <t>Liczba pracowników</t>
  </si>
  <si>
    <t>Liczba uczniów/ wychowanków/ pensjonariuszy</t>
  </si>
  <si>
    <t>772-18-89-349</t>
  </si>
  <si>
    <t>kierowanie podstawowymi rodzajami działalności publicznej</t>
  </si>
  <si>
    <t>Regionalne Centrum Rozwoju Kultury i Turystyki, ul. Zamkowa 22, 98-355 Działoszyn</t>
  </si>
  <si>
    <t>508-00-49-211</t>
  </si>
  <si>
    <t>100329955</t>
  </si>
  <si>
    <t>9004Z</t>
  </si>
  <si>
    <t>Powiatowy Zarząd Dróg, ul. Bugaj 23, 98-355 Działoszyn</t>
  </si>
  <si>
    <t>772-189-06-31</t>
  </si>
  <si>
    <t>4211Z</t>
  </si>
  <si>
    <t>zarządca dróg powiatowych; zadania z zakresu planowania, budowy, modernizacji utrzymania i ochrony dróg;</t>
  </si>
  <si>
    <t>772-19-80-943</t>
  </si>
  <si>
    <t>151405748</t>
  </si>
  <si>
    <t>8413Z</t>
  </si>
  <si>
    <t>Powiatowy Urząd Pracy, ul. 1 Maja 65, 98-330 Pajęczno</t>
  </si>
  <si>
    <t>772-19-65-464</t>
  </si>
  <si>
    <t>590745830</t>
  </si>
  <si>
    <t>kierowanie i udział w pracach mających na celu zwiększenie efektywności gospodarowania</t>
  </si>
  <si>
    <t>772-19-16-543</t>
  </si>
  <si>
    <t>590708242</t>
  </si>
  <si>
    <t>8810Z</t>
  </si>
  <si>
    <t>pomoc społeczna bez zakwaterowania dla osób w podeszłym wieku i osób niepełnosprawnych</t>
  </si>
  <si>
    <t>Zespół Szkół w Pajęcznie, ul. Sienkiewicza 5, 98-330 Pajęczno</t>
  </si>
  <si>
    <t>574-10-37-275</t>
  </si>
  <si>
    <t>000771743</t>
  </si>
  <si>
    <t>8560Z</t>
  </si>
  <si>
    <t>działalność edukacyjna w zakresie szkolnictwa ogólnokształcącego</t>
  </si>
  <si>
    <t>832-10-14-257</t>
  </si>
  <si>
    <t>000755690</t>
  </si>
  <si>
    <t>832-15-89-673</t>
  </si>
  <si>
    <t>000232696</t>
  </si>
  <si>
    <t>8790Z</t>
  </si>
  <si>
    <t>działalność dydaktyczna, wychowawcza i opiekuńcza oraz najem pomieszczeń, usługi transportowe</t>
  </si>
  <si>
    <t>Placówka Opiekuńczo - Wychowawcza Typu Rodzinnego, Kiedosy 5, 98-355 Działoszyn</t>
  </si>
  <si>
    <t>772-21-50-540</t>
  </si>
  <si>
    <t>592181900</t>
  </si>
  <si>
    <t>pozostała pomoc społeczna z zakwaterowaniem</t>
  </si>
  <si>
    <t>Dom Pomocy Społecznej, Bobrowniki 50, 98-355 Działoszyn</t>
  </si>
  <si>
    <t>772-20-44-217</t>
  </si>
  <si>
    <t>590769019</t>
  </si>
  <si>
    <t>8730Z</t>
  </si>
  <si>
    <t>Środowiskowy Dom Samopomocy w Bobrownikach, Bobrowniki 50, 98-355 Działoszyn</t>
  </si>
  <si>
    <t>772-21-19-932</t>
  </si>
  <si>
    <t>592161405</t>
  </si>
  <si>
    <t>Powiatowa Biblioteka Publiczna, ul. Zamkowa 22, 98-355 Działoszyn</t>
  </si>
  <si>
    <t>772-21-24-028</t>
  </si>
  <si>
    <t>592167738</t>
  </si>
  <si>
    <t>Powiatowa Poradnia Psychologiczno-Pedagogiczna, ul. Wiśniowa 34/38, 98-330 Pajęczno</t>
  </si>
  <si>
    <t>772-21-95-152</t>
  </si>
  <si>
    <t>000716017</t>
  </si>
  <si>
    <t>508-00-13-472</t>
  </si>
  <si>
    <t>592301697</t>
  </si>
  <si>
    <t>9311Z</t>
  </si>
  <si>
    <t>EPJ J282</t>
  </si>
  <si>
    <t>WV2ZZZ7HZHH071802</t>
  </si>
  <si>
    <t>EPJ FL37</t>
  </si>
  <si>
    <t>15.12.2016</t>
  </si>
  <si>
    <t>Budynek warsztatowo - garażowy</t>
  </si>
  <si>
    <t>garaże</t>
  </si>
  <si>
    <t>98-337 Strzelce Wielkie, ul. Pajęczańska 13</t>
  </si>
  <si>
    <t>98-355 Działoszyn, ul. Bugaj 23</t>
  </si>
  <si>
    <t>98-330 Pajęczno; ul. Żeromskiego 2a</t>
  </si>
  <si>
    <t>EPJ FL17</t>
  </si>
  <si>
    <t>WV2ZZZ7HZHH071378</t>
  </si>
  <si>
    <t>15.12.2016.</t>
  </si>
  <si>
    <t>1216 kg</t>
  </si>
  <si>
    <t>dzienna opieka nad osobami niepełnosprawnymi</t>
  </si>
  <si>
    <t>75 KW</t>
  </si>
  <si>
    <t>T-5 kombi</t>
  </si>
  <si>
    <t>75 kW</t>
  </si>
  <si>
    <t>T-6 kombi do przewozu osób niepełnosprawnych</t>
  </si>
  <si>
    <t xml:space="preserve">150 m </t>
  </si>
  <si>
    <t>czy od 1997 r. wystąpiło w budynku ryzyko powodzi?</t>
  </si>
  <si>
    <t>Odległość od najbliższej jednostki Straży Pożarnej</t>
  </si>
  <si>
    <t>TRANSPORTER 2,5 TD</t>
  </si>
  <si>
    <t>Kierowanie w zakresie efektywności gospodarowania.</t>
  </si>
  <si>
    <t>nazwa jednostki</t>
  </si>
  <si>
    <t>CORSA EDITION 1,2</t>
  </si>
  <si>
    <t>Powiatowa Pływalnia w Pajęcznie, ul. Sienkiewicza 5, 98-330 Pajęczno</t>
  </si>
  <si>
    <t>2004 modernizacja</t>
  </si>
  <si>
    <t>beton, żelbeton, pustak, cegła</t>
  </si>
  <si>
    <t>basen/obiekt sportowo-rekreacyjny</t>
  </si>
  <si>
    <t>3,5 km</t>
  </si>
  <si>
    <t>EPJ P580</t>
  </si>
  <si>
    <t>EPJ001060033</t>
  </si>
  <si>
    <t>27.06.2006</t>
  </si>
  <si>
    <t>200 kg</t>
  </si>
  <si>
    <t>wypożyczalnia książek</t>
  </si>
  <si>
    <t>200 m</t>
  </si>
  <si>
    <t xml:space="preserve">remont i modernizacja w 2015 roku dach i bramy koszt: 11 000 zł </t>
  </si>
  <si>
    <t>gasnice (2 szt.); hydrant na zewnątrz; nadzór własny</t>
  </si>
  <si>
    <t xml:space="preserve">200 m </t>
  </si>
  <si>
    <t>Powiatowe Centrum Pomocy Rodzinie w Pajęcznie, ul. 1 Maja 13/15, 98-330 Pajęczno</t>
  </si>
  <si>
    <t>1 km (jezioro)</t>
  </si>
  <si>
    <t>500 m</t>
  </si>
  <si>
    <t>FOCUS TRENDLINE</t>
  </si>
  <si>
    <t xml:space="preserve">EDUKACJA( SZKOŁA PONADGIMNAZJALNA) </t>
  </si>
  <si>
    <t>Zespół Szkół im. M. Skłodowkskiej-Curie w Działoszynie, ul. Grota Roweckiego 5, 98-355 Działoszyn</t>
  </si>
  <si>
    <t>lata 80- te po termomodernizacji</t>
  </si>
  <si>
    <t xml:space="preserve">odległość od rzeki 700m, budynek na wzgórku  </t>
  </si>
  <si>
    <t>JUMPER 29C 2.0 HDI</t>
  </si>
  <si>
    <t>DZIAŁALNOŚĆ WSPOMAGAJĄCA EDUKACJĘ</t>
  </si>
  <si>
    <t>0,5 km</t>
  </si>
  <si>
    <t>Starostwo Powiatowe w Pajęcznie, ul. Kościuszki 76, 98-330 Pajęczno</t>
  </si>
  <si>
    <t>gaśnice typu ABC (2 i 6 kg) - 13 szt., hydrant wewnątrz budynku 3 szt., monitorowanie i ochrona budynku w systemie dyskretnego ostrzegania</t>
  </si>
  <si>
    <t>gaśnice typu GP-4x-ABC - 7 szt., hydrant wewnątrz budynku - 3 szt., awaryjny wyłącznik prądu na zewnątrz, podwójne drzwi typu GERDA, monitorowanie i ochrona obiektu w systemie dyskretnego ostrzegania</t>
  </si>
  <si>
    <t>Powiatowy Zarząd Dróg w Pajęcznie z/s w Działoszynie, ul. Bugaj 23, 98-355 Działoszyn</t>
  </si>
  <si>
    <t>Zagęszczarka</t>
  </si>
  <si>
    <t>Piła do drewna</t>
  </si>
  <si>
    <t>Ubijak LT-70</t>
  </si>
  <si>
    <t>Rozdrabniacz do gałęzi</t>
  </si>
  <si>
    <t>Zbiornik emulsji</t>
  </si>
  <si>
    <t>Głowica do ścinania poboczy 5P90</t>
  </si>
  <si>
    <t>Głowica do czyszczenia i pogłębiania rowów</t>
  </si>
  <si>
    <t>Pług wirnikowy S-245P</t>
  </si>
  <si>
    <t>Ramię hydrauliczne TSE58</t>
  </si>
  <si>
    <t>Frez do pni SFL35</t>
  </si>
  <si>
    <t>Głowica do cięcia krzaków TR-13</t>
  </si>
  <si>
    <t>Głowica do koszenia traw TN120</t>
  </si>
  <si>
    <t>Podajnik hydrauliczny</t>
  </si>
  <si>
    <t>Pług do odśnieżania</t>
  </si>
  <si>
    <t>Zamiatarka</t>
  </si>
  <si>
    <t>Głowica tarczowa do cięcia gałęzi</t>
  </si>
  <si>
    <t>Ładowacz czołowy T-17</t>
  </si>
  <si>
    <t>Kosiarka bijakowa KORNIK</t>
  </si>
  <si>
    <t xml:space="preserve">nazwa  </t>
  </si>
  <si>
    <t>suma ubezpieczenia</t>
  </si>
  <si>
    <t>nieznany</t>
  </si>
  <si>
    <t>1,21 km</t>
  </si>
  <si>
    <t>p.poż. - gaśnice proszkowe 2 szt., 1 drzwi, kraty okienne od ulicy, monitoring zewnętrzny, system alarmowy</t>
  </si>
  <si>
    <t>p.poż. - gaśnice proszkowe 2 szt., 1 drzwi, 1 hydrant, monitoring zewnętrzny, system alarmowy</t>
  </si>
  <si>
    <t>p.poż. - gaśnice proszkowe 2 szt., monitoring zewnętrzny, system alarmowy</t>
  </si>
  <si>
    <t>Moc</t>
  </si>
  <si>
    <t>Jednostka prowadzi działania z zakresu 
upowszechniania kultury i turystyki</t>
  </si>
  <si>
    <t>pomoc społeczna z zakwaterowaniem dla osób w podeszłym wieku całodobowa opieka nad osobami starszymi</t>
  </si>
  <si>
    <t>działaność związana ze sportem- prowadzeniem obiektów sportowych i rekreacyjnych</t>
  </si>
  <si>
    <t xml:space="preserve"> Zespół Szkół w Działoszynie</t>
  </si>
  <si>
    <t xml:space="preserve"> Placówka Opiekuńczo - wychowawcza Typu Rodzinnego</t>
  </si>
  <si>
    <t>Powiatowa Pływalnia</t>
  </si>
  <si>
    <t>ok 200 m od rzeki</t>
  </si>
  <si>
    <t>Specjalny Ośrodek Szkolno-Wychowawczy w Działoszynie, ul. Grota Roweckiego 2, 98-355 Działoszyn</t>
  </si>
  <si>
    <t>suma ubezpieczenia (wg wartości księgowej brutto)</t>
  </si>
  <si>
    <t>3000kg</t>
  </si>
  <si>
    <t>łącznie</t>
  </si>
  <si>
    <t>Powiatowa Pływalnia w Pajęcznie</t>
  </si>
  <si>
    <t>Środowiskowy Dom Samopomocy w Bobrownikach</t>
  </si>
  <si>
    <t>Zespół Szkół w Działoszynie</t>
  </si>
  <si>
    <t>Powiatowe Centrum Pomocy Rodzinie</t>
  </si>
  <si>
    <t>Powiatowy Inspektorat Nadzoru Budowlanego</t>
  </si>
  <si>
    <t>TGL 8.180</t>
  </si>
  <si>
    <t>EPJ JJ11</t>
  </si>
  <si>
    <t xml:space="preserve"> osobowy</t>
  </si>
  <si>
    <t>MAN</t>
  </si>
  <si>
    <t>98-355 Działoszyn, ul. Zamkowa 23</t>
  </si>
  <si>
    <t xml:space="preserve">1 km </t>
  </si>
  <si>
    <t>zły</t>
  </si>
  <si>
    <t xml:space="preserve">dostateczny </t>
  </si>
  <si>
    <t>588,51 m3</t>
  </si>
  <si>
    <t>dosteteczny</t>
  </si>
  <si>
    <t>368,81 m3</t>
  </si>
  <si>
    <t>p.poż. - gaśnice proszkowe 2 szt., 3 dzrwi, monitoring zewnętrzny, system alarmowy</t>
  </si>
  <si>
    <t>p.poż. - gaśnice proszkowe 2 szt., 3 drzwi, monitoring zewnętrzny, system alarmowy</t>
  </si>
  <si>
    <t>Wiata</t>
  </si>
  <si>
    <t>Wiata przystankowa</t>
  </si>
  <si>
    <t xml:space="preserve">dz. Nr ewid. 279/6 obręb Stróża gm. Rząśnia </t>
  </si>
  <si>
    <t>szszkło</t>
  </si>
  <si>
    <t xml:space="preserve">nie </t>
  </si>
  <si>
    <t>17,2m3</t>
  </si>
  <si>
    <t>ogrodzenie</t>
  </si>
  <si>
    <t>98-337 Strzelce Wielkie ul Pajęczańska 13</t>
  </si>
  <si>
    <t>metalowo - betonowy</t>
  </si>
  <si>
    <t xml:space="preserve">nie występuje </t>
  </si>
  <si>
    <t xml:space="preserve">brak </t>
  </si>
  <si>
    <t xml:space="preserve">   Powiatowy Urząd Pracy </t>
  </si>
  <si>
    <t>gaśnice proszkowe,rolety okienne zewnętrzne, kraty w oknach, drzwi antywłamaniowe w serwerowni,dozór-monitoring,kamery</t>
  </si>
  <si>
    <t>I piętro budynku instalacja elektryczna do wymiany</t>
  </si>
  <si>
    <t>do wymiany</t>
  </si>
  <si>
    <t>do poprawienia</t>
  </si>
  <si>
    <t>23 gaśnice, monitoring, czujniki ruchu, kraty w gabinetach na parterze</t>
  </si>
  <si>
    <t>częściowo</t>
  </si>
  <si>
    <t>nie dityczy</t>
  </si>
  <si>
    <t>1.km</t>
  </si>
  <si>
    <t xml:space="preserve">system alarmowy+całodobowy monitoring, 4 szt. dzrwi wejściowych plastikowych, zamki w drzwiach przeciwwłamaniowe, okratowane okna w piwnicach, kraty na I piętrze  w 3 oknach zabezpieczają wejście z dachu na korytarz szkolny,  w 3 salach komputerowych zamontowano kraty na drzwiach, w drzwiach zamki przeciwwłamaniowe typu Gerda, dodatkowo 6 hydrantów na korytarzach i 5 gaśnic proszkowych. </t>
  </si>
  <si>
    <t>po wymianie 2009</t>
  </si>
  <si>
    <t>budynek mieszkalny (połowa bliźniaka)</t>
  </si>
  <si>
    <t>po remoncie budynek będzie przeznaczony na cele oświatowe</t>
  </si>
  <si>
    <t>około 1980</t>
  </si>
  <si>
    <t>2 szt. drzwi wejściowych, zamki w drzwiach</t>
  </si>
  <si>
    <t>98-355 Działoszyn ul. Dmowskiego 2</t>
  </si>
  <si>
    <t>stropodach kryty  papą</t>
  </si>
  <si>
    <t>zła</t>
  </si>
  <si>
    <t>monitoring, drzwi drewniane z zamkiem, gaśnice proszkowe</t>
  </si>
  <si>
    <t>DOBRA</t>
  </si>
  <si>
    <t>NIE WYSTĘPUJE</t>
  </si>
  <si>
    <t>monitoring, gaśnice proszkowe, zakratowane okna, drzwi metalowe z zamkiem</t>
  </si>
  <si>
    <t>monitoring całodobowy, wewnętrzne oświetlenie ewakuacyjne, gaśnice proszkowe, urządzenie alarmowe (przyzywowe), wewnętrzna instalacja hydrantowo – przeciwpożarowa, instalacja odgromowa, kraty w pomieszczeniach magazynowych, drzwi zewnętrzne aluminiowe i PCV z zamkiem, całodobowy nadzór pracowniczy</t>
  </si>
  <si>
    <t xml:space="preserve">sygnalizator świetlny i dźwiękowy, drzwi stalowe z zamkiem </t>
  </si>
  <si>
    <t>BRAK</t>
  </si>
  <si>
    <t>gaśnica typu GP-1x-N 1 szt, gaśnica typu GP-6X-ABC 1 szt, drzwi antywłamaniowe</t>
  </si>
  <si>
    <t>db</t>
  </si>
  <si>
    <t>bdb</t>
  </si>
  <si>
    <t xml:space="preserve">monitoring wizyjny, system alarmowy czuły na ruch,gaśnice, hydrant z ważnymi przeglądami,  pomieszczenia biurowe rolety okienne oraz drzwi antywłamaniowe </t>
  </si>
  <si>
    <t>konstrukcja drewniana pokryta blachą dotyczy hali basenowej , pomieszczenia szatniowo sanitarne - żelbet papa</t>
  </si>
  <si>
    <t xml:space="preserve">brak informacji </t>
  </si>
  <si>
    <t xml:space="preserve">kratownice w oknach </t>
  </si>
  <si>
    <t xml:space="preserve">pustak ,cegła </t>
  </si>
  <si>
    <t xml:space="preserve">żelbet </t>
  </si>
  <si>
    <t xml:space="preserve">żelbet, pokryty papą </t>
  </si>
  <si>
    <t>SUMA:</t>
  </si>
  <si>
    <t>Powiatowa Biblioteka Publiczna</t>
  </si>
  <si>
    <t>Placówka Opiekuńczo- wychowawcza Typu rodzinnego w Kiedosach</t>
  </si>
  <si>
    <t>Mienie pracownicze</t>
  </si>
  <si>
    <t>Zbiory bibioteczne</t>
  </si>
  <si>
    <t>Maszyny do robót drogowych</t>
  </si>
  <si>
    <t>Sprzęt elektroniczny przenośny</t>
  </si>
  <si>
    <t>Sprzęt elektroniczny stacjonarny</t>
  </si>
  <si>
    <t>Środki trwałe, wyposażenie</t>
  </si>
  <si>
    <t>Jednostka</t>
  </si>
  <si>
    <t>Tabela nr 4 - Wykaz mienia w Powiecie Pajęczańskim</t>
  </si>
  <si>
    <t>Rodzaj wartości pojazdu                (BRUTTO</t>
  </si>
  <si>
    <t>Okres ubezpieczenia OC</t>
  </si>
  <si>
    <t>Okres ubezpieczenia NNW</t>
  </si>
  <si>
    <t>Okres ubezpieczenia ASS</t>
  </si>
  <si>
    <t>od</t>
  </si>
  <si>
    <t>do</t>
  </si>
  <si>
    <t>z VAT</t>
  </si>
  <si>
    <t>OCTAVIA 1U</t>
  </si>
  <si>
    <t>EPJ 09MF</t>
  </si>
  <si>
    <t>WMAN1322X7Y183248</t>
  </si>
  <si>
    <t>ciężarowy</t>
  </si>
  <si>
    <t>3300 kg</t>
  </si>
  <si>
    <t>Z VAT</t>
  </si>
  <si>
    <t>T6  kombi do przewozu osób niepełnosprawnych</t>
  </si>
  <si>
    <t>Powiatowy Inspektorat Nadzoru Budowlanego, ul. Sienkiewicza 5, 98-330 Pajęczno</t>
  </si>
  <si>
    <t>Centum Usług Wspólnych, ul. Sienkiewicza 5, 98-330 Pajęczno</t>
  </si>
  <si>
    <t>387469180</t>
  </si>
  <si>
    <t>do wymiany 1/4 stolarki okiennej i drzwi</t>
  </si>
  <si>
    <t>dostateczny( do remontu)</t>
  </si>
  <si>
    <t>`</t>
  </si>
  <si>
    <t>drobne roboty murarskie</t>
  </si>
  <si>
    <t>Przebieg</t>
  </si>
  <si>
    <t xml:space="preserve">1. </t>
  </si>
  <si>
    <t>TOYOTA</t>
  </si>
  <si>
    <t>COROLLA</t>
  </si>
  <si>
    <t>30820EPJ</t>
  </si>
  <si>
    <t>EPJ03000</t>
  </si>
  <si>
    <t>1815 kg</t>
  </si>
  <si>
    <t xml:space="preserve">2. </t>
  </si>
  <si>
    <t>pow</t>
  </si>
  <si>
    <t>NEW HOLLAND</t>
  </si>
  <si>
    <t>LECC5BL/LE</t>
  </si>
  <si>
    <t>HLRT5095TMLE08448</t>
  </si>
  <si>
    <t>EPJ NS99</t>
  </si>
  <si>
    <t>Ciągnik rolniczy</t>
  </si>
  <si>
    <t>73,00 kW</t>
  </si>
  <si>
    <t xml:space="preserve">3. </t>
  </si>
  <si>
    <t xml:space="preserve">4. </t>
  </si>
  <si>
    <t xml:space="preserve">5. </t>
  </si>
  <si>
    <t xml:space="preserve">6. </t>
  </si>
  <si>
    <t xml:space="preserve">7. </t>
  </si>
  <si>
    <t xml:space="preserve">8. </t>
  </si>
  <si>
    <t xml:space="preserve">9. </t>
  </si>
  <si>
    <t>Kosiarka bijakowa na wysięgniku EAGLE 300/52</t>
  </si>
  <si>
    <t>Rozsiewacz-posypywarka MR-3</t>
  </si>
  <si>
    <t>Kosiarka bijakowa tylno-boczna MB170LW</t>
  </si>
  <si>
    <t>Pług odśnieżny ciągnikowy hydrauliczny PW2600</t>
  </si>
  <si>
    <t>Kosiarka bijakowa boczna MB200 R</t>
  </si>
  <si>
    <t>Transporter</t>
  </si>
  <si>
    <t>Rapid</t>
  </si>
  <si>
    <t>WV1ZZZ7JZGX020517</t>
  </si>
  <si>
    <t>TMBAR6NH8K4046294</t>
  </si>
  <si>
    <t>EPJ 15115</t>
  </si>
  <si>
    <t>EPJ 17555</t>
  </si>
  <si>
    <t>4580/7490</t>
  </si>
  <si>
    <t>06-06-2002</t>
  </si>
  <si>
    <t>15-03-1983</t>
  </si>
  <si>
    <t>30-05-2001</t>
  </si>
  <si>
    <t>15-04-2003</t>
  </si>
  <si>
    <t>07-12-2006</t>
  </si>
  <si>
    <t>01-12-2009</t>
  </si>
  <si>
    <t>27-08-2012</t>
  </si>
  <si>
    <t>24-12-2001</t>
  </si>
  <si>
    <t>21-03-2012</t>
  </si>
  <si>
    <t>13-07-2009</t>
  </si>
  <si>
    <t>998 kg</t>
  </si>
  <si>
    <t>488 kg</t>
  </si>
  <si>
    <t>283,00 kW</t>
  </si>
  <si>
    <t>75,00 kW</t>
  </si>
  <si>
    <t>80,00 kW</t>
  </si>
  <si>
    <t>100,00 kW</t>
  </si>
  <si>
    <t>55,00 kW</t>
  </si>
  <si>
    <t>92,00 kW</t>
  </si>
  <si>
    <t>132,00 kW</t>
  </si>
  <si>
    <t>81,00 kW</t>
  </si>
  <si>
    <t>871 tys.</t>
  </si>
  <si>
    <t>356 tys.</t>
  </si>
  <si>
    <t>11638 mth</t>
  </si>
  <si>
    <t>9626 mth</t>
  </si>
  <si>
    <t>189 tys.</t>
  </si>
  <si>
    <t>252 tys.</t>
  </si>
  <si>
    <t>343 tys.</t>
  </si>
  <si>
    <t>1217 mth</t>
  </si>
  <si>
    <t>178 tys.</t>
  </si>
  <si>
    <t>119 tys.</t>
  </si>
  <si>
    <t xml:space="preserve">  Remont wewnątrz budynku na piętrze w 2023 roku  - 1. płyta KG klejona do ściany. Gipsowanie i szlifowanie łączeń – 11 750 zł  2. Ścianka z KG na stelażu podwójnym – 3000 zł 3. Sufity podwieszane z KG na stelażu – 23 000 zł 4. Wymiana paneli podłogowych – 14 500 zł 5. Malowanie lamperii farbą – 1500 zł 6. Gruntowanie, malowanie ścian oraz sufitu – 11 400 zł 7. Wymiana 14 okien i 14 parapetów – 20 100 zł 8. Wykonanie obróbki okien i parapetów 4000 zł 9. Remont całej łazienki – 24 070,37 zł 10. WC toaleta – 550 zł 11. Umywalka 350 zł 12. Bateria – 200 zł 13. Tafla szkła (k. otwarta) – 2500 14. Odpływ liniowy – 550 15. Glazura – 60 zł za m2 16. Wymiana drzwi – 5300 zł 19. Ściąganie i zakładanie grzejników – 250 20. Czyszczenie i malowanie futryn – 500 zł 21. Zabezpieczenia oraz oklejanie drzwi, parapetów oraz okien folią ochronną – 1000 zł Łączny koszt remontu: 130 000 zł (brutto) 120 370,37 zł (netto) W roku 2023 – Kompleksowa wymiana instalacji elektrycznej, przegląd, serwis i naprawa kotła C.O. , instalacja monitoringu wewnętrznego i zewnętrznego – całkowity koszt 64 144,50 zł (brutto) 52 150,00 zł (netto)</t>
  </si>
  <si>
    <t>77,00 kW</t>
  </si>
  <si>
    <t>W 2022  roku wykonano fotowoltaikę.</t>
  </si>
  <si>
    <t>modernizacjia budynku szkoły i sali gimnastycznej</t>
  </si>
  <si>
    <t>67 127 , 09 zł</t>
  </si>
  <si>
    <t>W latach 2003-2014  budynek przeszedł gruntowny remont.   Wymieniono dachy, przeprowadzono  termoizolację, wymieniono stolarkę okienną, wymieniono piec co. Przeprowadzono remont kotłowni i instalacji c.o. Budynek wyposażono w solary. Przeprowadzono wiele innych drobnych remontów wynikających z dostosowania budynku do potrzeb działalności naszej placówki. W 2021 roku wybudowano kotłownię gazową.</t>
  </si>
  <si>
    <t>6920Z</t>
  </si>
  <si>
    <t>DZIAŁALNOŚĆ RACHUNKOWO-KSIĘGOWA; DORADZTWO PODATKOWE</t>
  </si>
  <si>
    <t>Centrum Usług Wspólnych</t>
  </si>
  <si>
    <t>Wykaz pojazdów</t>
  </si>
  <si>
    <t>suma ubezpieczenia wg wartości odtworzeniowej wyliczona w oparciu średnią cenę za 1 m² powierzchni użytkowej okreslonej na podstawie średniego wskaźnika określonego w Biuletynie cen ubezpieczeniowych za I I półrocze 2024 roku (Sekocenbud)</t>
  </si>
  <si>
    <t>budowla</t>
  </si>
  <si>
    <t>Budowle</t>
  </si>
  <si>
    <t>Budynki wg wartości księgowej brutto</t>
  </si>
  <si>
    <t>Budynki wg wartości odtworzeniowej</t>
  </si>
  <si>
    <t>suma</t>
  </si>
  <si>
    <t>l. szkód zgłoszonych</t>
  </si>
  <si>
    <t>kwota wypłat</t>
  </si>
  <si>
    <t>rezerwy</t>
  </si>
  <si>
    <t>Razem</t>
  </si>
  <si>
    <t>l. szkód wypłaconych</t>
  </si>
  <si>
    <t>15.08.2023 - 25.06.2024</t>
  </si>
  <si>
    <t>15.08.2022 - 14.08.2023</t>
  </si>
  <si>
    <t>15.08.2021 - 14.08.2022</t>
  </si>
  <si>
    <t>15.08.2020 - 14.08.2021</t>
  </si>
  <si>
    <t>Szkodowość Powiatu Pajęczańskiego z dn. 25 czerwca 2024 r.</t>
  </si>
  <si>
    <t>MIENIE</t>
  </si>
  <si>
    <t>KOMUNIKACJA</t>
  </si>
  <si>
    <t>ODPOWIEDZIALNOŚĆ CYWILNA</t>
  </si>
  <si>
    <t>NNW stażaków</t>
  </si>
  <si>
    <t>SZKODY MAJĄTKOWE</t>
  </si>
  <si>
    <t>L.p</t>
  </si>
  <si>
    <t xml:space="preserve">DATA SZKODY </t>
  </si>
  <si>
    <t xml:space="preserve">PRZYCZYNA </t>
  </si>
  <si>
    <t xml:space="preserve">WYPLACONO </t>
  </si>
  <si>
    <t xml:space="preserve">AKTUALNA REZERWA BRUTTO </t>
  </si>
  <si>
    <t>2020-2021</t>
  </si>
  <si>
    <t>90 - nienależyte administrowanie drogami publicznymi</t>
  </si>
  <si>
    <t>68 - uderzenie pojazdu</t>
  </si>
  <si>
    <t>107 - niewłaściwe działanie człowieka</t>
  </si>
  <si>
    <t>52 - przepięcie</t>
  </si>
  <si>
    <t>2021-2022</t>
  </si>
  <si>
    <t>162 - niewłaściwie prowadzona działalność</t>
  </si>
  <si>
    <t>2022-2023</t>
  </si>
  <si>
    <t>53 - deszcz nawalny</t>
  </si>
  <si>
    <t>2023-2024</t>
  </si>
  <si>
    <t>SZKODY KOMUNIKACYJNE</t>
  </si>
  <si>
    <t>DATA SZKODY</t>
  </si>
  <si>
    <t>PRZYCZYNA</t>
  </si>
  <si>
    <t>WYPLACONO</t>
  </si>
  <si>
    <t>AKTUALNA REZERWA BRUTTO</t>
  </si>
  <si>
    <t>15 - kolizja dwóch pojazdów</t>
  </si>
  <si>
    <t>20 - kolizja z innym przedmiotem</t>
  </si>
  <si>
    <t>70 - wypadek środka transportu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</si>
</sst>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zł&quot;;[Red]\-#,##0.00\ &quot;zł&quot;"/>
    <numFmt numFmtId="44" formatCode="_-* #,##0.00\ &quot;zł&quot;_-;\-* #,##0.00\ &quot;zł&quot;_-;_-* &quot;-&quot;??\ &quot;zł&quot;_-;_-@_-"/>
    <numFmt numFmtId="164" formatCode="#,##0.00\ &quot;zł&quot;"/>
    <numFmt numFmtId="165" formatCode="#,##0.00\ _z_ł"/>
    <numFmt numFmtId="166" formatCode="yyyy/mm/dd;@"/>
    <numFmt numFmtId="167" formatCode="#,##0.00&quot; zł&quot;"/>
    <numFmt numFmtId="168" formatCode="0.000%"/>
    <numFmt numFmtId="169" formatCode="&quot; &quot;* #,##0.00&quot; &quot;;&quot;-&quot;* #,##0.00&quot; &quot;;&quot; &quot;* &quot;-&quot;#&quot; &quot;;&quot; &quot;@&quot; &quot;"/>
    <numFmt numFmtId="170" formatCode="dd&quot;.&quot;mm&quot;.&quot;yyyy"/>
    <numFmt numFmtId="171" formatCode="#,##0.00&quot; &quot;[$zł]"/>
  </numFmts>
  <fonts count="55">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b/>
      <sz val="10"/>
      <color indexed="60"/>
      <name val="Arial"/>
      <family val="2"/>
      <charset val="238"/>
    </font>
    <font>
      <u/>
      <sz val="10"/>
      <color indexed="12"/>
      <name val="Arial"/>
      <family val="2"/>
      <charset val="238"/>
    </font>
    <font>
      <sz val="10"/>
      <name val="Calibri"/>
      <family val="2"/>
      <charset val="238"/>
    </font>
    <font>
      <sz val="11"/>
      <name val="Calibri"/>
      <family val="2"/>
      <charset val="238"/>
    </font>
    <font>
      <i/>
      <sz val="14"/>
      <name val="Calibri"/>
      <family val="2"/>
      <charset val="238"/>
    </font>
    <font>
      <sz val="14"/>
      <name val="Calibri"/>
      <family val="2"/>
      <charset val="238"/>
    </font>
    <font>
      <b/>
      <sz val="10"/>
      <name val="Calibri"/>
      <family val="2"/>
      <charset val="238"/>
    </font>
    <font>
      <sz val="10"/>
      <color indexed="10"/>
      <name val="Calibri"/>
      <family val="2"/>
      <charset val="238"/>
    </font>
    <font>
      <b/>
      <sz val="14"/>
      <name val="Calibri"/>
      <family val="2"/>
      <charset val="238"/>
    </font>
    <font>
      <sz val="14"/>
      <color indexed="10"/>
      <name val="Calibri"/>
      <family val="2"/>
      <charset val="238"/>
    </font>
    <font>
      <sz val="11"/>
      <color theme="1"/>
      <name val="Czcionka tekstu podstawowego"/>
      <family val="2"/>
      <charset val="238"/>
    </font>
    <font>
      <sz val="11"/>
      <name val="Cambria"/>
      <family val="1"/>
      <charset val="238"/>
      <scheme val="major"/>
    </font>
    <font>
      <sz val="10"/>
      <name val="Cambria"/>
      <family val="1"/>
      <charset val="238"/>
      <scheme val="major"/>
    </font>
    <font>
      <i/>
      <sz val="11"/>
      <name val="Cambria"/>
      <family val="1"/>
      <charset val="238"/>
      <scheme val="major"/>
    </font>
    <font>
      <b/>
      <sz val="11"/>
      <name val="Cambria"/>
      <family val="1"/>
      <charset val="238"/>
      <scheme val="major"/>
    </font>
    <font>
      <b/>
      <i/>
      <sz val="11"/>
      <name val="Cambria"/>
      <family val="1"/>
      <charset val="238"/>
      <scheme val="major"/>
    </font>
    <font>
      <sz val="10"/>
      <color rgb="FFFF0000"/>
      <name val="Cambria"/>
      <family val="1"/>
      <charset val="238"/>
      <scheme val="major"/>
    </font>
    <font>
      <sz val="10"/>
      <color rgb="FFFF0000"/>
      <name val="Arial"/>
      <family val="2"/>
      <charset val="238"/>
    </font>
    <font>
      <sz val="10"/>
      <name val="Calibri"/>
      <family val="2"/>
      <charset val="238"/>
      <scheme val="minor"/>
    </font>
    <font>
      <sz val="11"/>
      <name val="Calibri"/>
      <family val="2"/>
      <charset val="238"/>
      <scheme val="minor"/>
    </font>
    <font>
      <b/>
      <sz val="11"/>
      <name val="Calibri"/>
      <family val="2"/>
      <charset val="238"/>
      <scheme val="minor"/>
    </font>
    <font>
      <i/>
      <sz val="14"/>
      <name val="Calibri"/>
      <family val="2"/>
      <charset val="238"/>
      <scheme val="minor"/>
    </font>
    <font>
      <sz val="14"/>
      <name val="Calibri"/>
      <family val="2"/>
      <charset val="238"/>
      <scheme val="minor"/>
    </font>
    <font>
      <b/>
      <sz val="10"/>
      <name val="Calibri"/>
      <family val="2"/>
      <charset val="238"/>
      <scheme val="minor"/>
    </font>
    <font>
      <b/>
      <i/>
      <sz val="10"/>
      <name val="Calibri"/>
      <family val="2"/>
      <charset val="238"/>
      <scheme val="minor"/>
    </font>
    <font>
      <sz val="10"/>
      <color rgb="FFFF0000"/>
      <name val="Calibri"/>
      <family val="2"/>
      <charset val="238"/>
      <scheme val="minor"/>
    </font>
    <font>
      <i/>
      <sz val="11"/>
      <name val="Calibri"/>
      <family val="2"/>
      <charset val="238"/>
      <scheme val="minor"/>
    </font>
    <font>
      <b/>
      <sz val="14"/>
      <name val="Calibri"/>
      <family val="2"/>
      <charset val="238"/>
      <scheme val="minor"/>
    </font>
    <font>
      <b/>
      <sz val="12"/>
      <name val="Calibri"/>
      <family val="2"/>
      <charset val="238"/>
      <scheme val="minor"/>
    </font>
    <font>
      <b/>
      <i/>
      <sz val="12"/>
      <name val="Calibri"/>
      <family val="2"/>
      <charset val="238"/>
      <scheme val="minor"/>
    </font>
    <font>
      <b/>
      <sz val="12"/>
      <name val="Cambria"/>
      <family val="1"/>
      <charset val="238"/>
      <scheme val="major"/>
    </font>
    <font>
      <sz val="14"/>
      <color theme="1"/>
      <name val="Calibri"/>
      <family val="2"/>
      <charset val="238"/>
      <scheme val="minor"/>
    </font>
    <font>
      <b/>
      <sz val="14"/>
      <color theme="1"/>
      <name val="Calibri"/>
      <family val="2"/>
      <charset val="238"/>
      <scheme val="minor"/>
    </font>
    <font>
      <i/>
      <sz val="14"/>
      <color theme="1"/>
      <name val="Calibri"/>
      <family val="2"/>
      <charset val="238"/>
      <scheme val="minor"/>
    </font>
    <font>
      <i/>
      <sz val="10"/>
      <name val="Calibri"/>
      <family val="2"/>
      <charset val="238"/>
    </font>
    <font>
      <i/>
      <sz val="14"/>
      <color indexed="8"/>
      <name val="Calibri"/>
      <family val="2"/>
      <charset val="238"/>
    </font>
    <font>
      <sz val="14"/>
      <color indexed="8"/>
      <name val="Calibri"/>
      <family val="2"/>
      <charset val="238"/>
    </font>
    <font>
      <b/>
      <sz val="9"/>
      <name val="Cambria"/>
      <family val="1"/>
      <charset val="238"/>
      <scheme val="major"/>
    </font>
    <font>
      <b/>
      <sz val="10"/>
      <name val="Cambria"/>
      <family val="1"/>
      <charset val="238"/>
      <scheme val="major"/>
    </font>
    <font>
      <sz val="9"/>
      <name val="Cambria"/>
      <family val="1"/>
      <charset val="238"/>
      <scheme val="major"/>
    </font>
    <font>
      <b/>
      <sz val="14"/>
      <name val="Cambria"/>
      <family val="1"/>
      <charset val="238"/>
      <scheme val="major"/>
    </font>
    <font>
      <sz val="14"/>
      <color rgb="FFFF0000"/>
      <name val="Calibri"/>
      <family val="2"/>
      <charset val="238"/>
    </font>
    <font>
      <b/>
      <sz val="10"/>
      <color rgb="FFFF0000"/>
      <name val="Cambria"/>
      <family val="1"/>
      <charset val="238"/>
      <scheme val="major"/>
    </font>
    <font>
      <b/>
      <sz val="11"/>
      <color theme="1"/>
      <name val="Calibri"/>
      <family val="2"/>
      <charset val="238"/>
      <scheme val="minor"/>
    </font>
    <font>
      <sz val="14"/>
      <name val="Cambria"/>
      <family val="1"/>
      <charset val="238"/>
      <scheme val="major"/>
    </font>
    <font>
      <sz val="11"/>
      <color rgb="FF000000"/>
      <name val="Liberation Sans1"/>
      <charset val="238"/>
    </font>
    <font>
      <sz val="11"/>
      <color rgb="FF000000"/>
      <name val="Times New Roman"/>
      <family val="1"/>
      <charset val="238"/>
    </font>
    <font>
      <b/>
      <sz val="10"/>
      <color rgb="FF000000"/>
      <name val="Liberation Serif"/>
      <family val="1"/>
      <charset val="238"/>
    </font>
    <font>
      <b/>
      <sz val="11"/>
      <color rgb="FF000000"/>
      <name val="Aptos Narrow"/>
      <family val="2"/>
    </font>
    <font>
      <sz val="10"/>
      <color rgb="FF000000"/>
      <name val="Liberation Sans"/>
      <family val="2"/>
      <charset val="238"/>
    </font>
  </fonts>
  <fills count="19">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31"/>
      </patternFill>
    </fill>
    <fill>
      <patternFill patternType="solid">
        <fgColor theme="0" tint="-4.9989318521683403E-2"/>
        <bgColor indexed="64"/>
      </patternFill>
    </fill>
    <fill>
      <patternFill patternType="solid">
        <fgColor indexed="9"/>
        <bgColor indexed="26"/>
      </patternFill>
    </fill>
    <fill>
      <patternFill patternType="solid">
        <fgColor theme="0" tint="-4.9989318521683403E-2"/>
        <bgColor indexed="27"/>
      </patternFill>
    </fill>
    <fill>
      <patternFill patternType="solid">
        <fgColor theme="0"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79998168889431442"/>
        <bgColor indexed="27"/>
      </patternFill>
    </fill>
    <fill>
      <patternFill patternType="solid">
        <fgColor theme="8" tint="0.79998168889431442"/>
        <bgColor rgb="FFFF8000"/>
      </patternFill>
    </fill>
    <fill>
      <patternFill patternType="solid">
        <fgColor rgb="FFFFFFFF"/>
        <bgColor rgb="FFFFFFFF"/>
      </patternFill>
    </fill>
    <fill>
      <patternFill patternType="solid">
        <fgColor theme="8" tint="0.79998168889431442"/>
        <bgColor rgb="FFFFFF00"/>
      </patternFill>
    </fill>
  </fills>
  <borders count="32">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style="medium">
        <color indexed="64"/>
      </left>
      <right style="thin">
        <color indexed="64"/>
      </right>
      <top style="thin">
        <color indexed="64"/>
      </top>
      <bottom/>
      <diagonal/>
    </border>
    <border>
      <left style="thin">
        <color indexed="64"/>
      </left>
      <right/>
      <top style="thin">
        <color indexed="64"/>
      </top>
      <bottom style="thin">
        <color indexed="8"/>
      </bottom>
      <diagonal/>
    </border>
    <border>
      <left style="medium">
        <color indexed="64"/>
      </left>
      <right/>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6" fillId="0" borderId="0" applyNumberFormat="0" applyFill="0" applyBorder="0" applyAlignment="0" applyProtection="0">
      <alignment vertical="top"/>
      <protection locked="0"/>
    </xf>
    <xf numFmtId="0" fontId="4" fillId="0" borderId="0"/>
    <xf numFmtId="0" fontId="3" fillId="0" borderId="0"/>
    <xf numFmtId="0" fontId="15" fillId="0" borderId="0"/>
    <xf numFmtId="44"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50" fillId="0" borderId="0"/>
    <xf numFmtId="169" fontId="50" fillId="0" borderId="0" applyFont="0" applyFill="0" applyBorder="0" applyAlignment="0" applyProtection="0"/>
  </cellStyleXfs>
  <cellXfs count="304">
    <xf numFmtId="0" fontId="0" fillId="0" borderId="0" xfId="0"/>
    <xf numFmtId="0" fontId="3" fillId="0" borderId="0" xfId="0" applyFont="1"/>
    <xf numFmtId="0" fontId="17" fillId="0" borderId="0" xfId="0" applyFont="1"/>
    <xf numFmtId="0" fontId="17" fillId="0" borderId="0" xfId="0" applyFont="1" applyAlignment="1">
      <alignment horizontal="center"/>
    </xf>
    <xf numFmtId="0" fontId="21" fillId="0" borderId="0" xfId="0" applyFont="1" applyAlignment="1">
      <alignment horizontal="center"/>
    </xf>
    <xf numFmtId="0" fontId="22" fillId="0" borderId="0" xfId="0" applyFont="1"/>
    <xf numFmtId="0" fontId="22" fillId="0" borderId="0" xfId="0" applyFont="1" applyAlignment="1">
      <alignment vertical="center"/>
    </xf>
    <xf numFmtId="0" fontId="21" fillId="0" borderId="0" xfId="0" applyFont="1"/>
    <xf numFmtId="0" fontId="21" fillId="0" borderId="0" xfId="0" applyFont="1" applyAlignment="1">
      <alignment horizontal="center" vertical="center" wrapText="1"/>
    </xf>
    <xf numFmtId="0" fontId="3" fillId="0" borderId="0" xfId="0" applyFont="1" applyAlignment="1">
      <alignment vertical="center"/>
    </xf>
    <xf numFmtId="0" fontId="24" fillId="5" borderId="2" xfId="0" applyFont="1" applyFill="1" applyBorder="1" applyAlignment="1">
      <alignment horizontal="center" vertical="center" wrapText="1"/>
    </xf>
    <xf numFmtId="0" fontId="24" fillId="0" borderId="3" xfId="0" applyFont="1" applyBorder="1" applyAlignment="1">
      <alignment vertical="center" wrapText="1"/>
    </xf>
    <xf numFmtId="44" fontId="24" fillId="0" borderId="4" xfId="0" applyNumberFormat="1" applyFont="1" applyBorder="1" applyAlignment="1">
      <alignment vertical="center" wrapText="1"/>
    </xf>
    <xf numFmtId="0" fontId="24" fillId="5" borderId="5" xfId="0" applyFont="1" applyFill="1" applyBorder="1" applyAlignment="1">
      <alignment horizontal="center" vertical="center" wrapText="1"/>
    </xf>
    <xf numFmtId="44" fontId="24" fillId="0" borderId="1" xfId="0" applyNumberFormat="1" applyFont="1" applyBorder="1" applyAlignment="1">
      <alignment vertical="center" wrapText="1"/>
    </xf>
    <xf numFmtId="0" fontId="24" fillId="0" borderId="6" xfId="0" applyFont="1" applyBorder="1" applyAlignment="1">
      <alignmen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164" fontId="25" fillId="5" borderId="4" xfId="0" applyNumberFormat="1" applyFont="1" applyFill="1" applyBorder="1" applyAlignment="1">
      <alignment horizontal="center" vertical="center" wrapText="1"/>
    </xf>
    <xf numFmtId="0" fontId="28" fillId="0" borderId="0" xfId="0" applyFont="1"/>
    <xf numFmtId="0" fontId="23" fillId="0" borderId="0" xfId="0" applyFont="1"/>
    <xf numFmtId="0" fontId="23" fillId="0" borderId="0" xfId="0" applyFont="1" applyAlignment="1">
      <alignment horizontal="center"/>
    </xf>
    <xf numFmtId="0" fontId="23" fillId="0" borderId="0" xfId="0" applyFont="1" applyAlignment="1">
      <alignment horizontal="center" vertical="center" wrapText="1"/>
    </xf>
    <xf numFmtId="0" fontId="29" fillId="0" borderId="0" xfId="0" applyFont="1" applyAlignment="1">
      <alignment horizontal="center"/>
    </xf>
    <xf numFmtId="0" fontId="30" fillId="0" borderId="0" xfId="0" applyFont="1"/>
    <xf numFmtId="0" fontId="30" fillId="0" borderId="0" xfId="0" applyFont="1" applyAlignment="1">
      <alignment horizontal="center"/>
    </xf>
    <xf numFmtId="0" fontId="30" fillId="0" borderId="0" xfId="0" applyFont="1" applyAlignment="1">
      <alignment horizontal="center" vertical="center" wrapText="1"/>
    </xf>
    <xf numFmtId="0" fontId="23" fillId="0" borderId="6" xfId="0" applyFont="1" applyBorder="1" applyAlignment="1">
      <alignment vertical="center" wrapText="1"/>
    </xf>
    <xf numFmtId="0" fontId="23" fillId="0" borderId="6" xfId="0" applyFont="1" applyBorder="1" applyAlignment="1">
      <alignment horizontal="center" vertical="center"/>
    </xf>
    <xf numFmtId="0" fontId="23" fillId="0" borderId="6" xfId="0" quotePrefix="1" applyFont="1" applyBorder="1" applyAlignment="1">
      <alignment horizontal="center" vertical="center"/>
    </xf>
    <xf numFmtId="0" fontId="23" fillId="0" borderId="6" xfId="0" applyFont="1" applyBorder="1" applyAlignment="1">
      <alignment horizontal="center" vertical="center" wrapText="1"/>
    </xf>
    <xf numFmtId="49" fontId="23" fillId="0" borderId="6" xfId="0" applyNumberFormat="1" applyFont="1" applyBorder="1" applyAlignment="1">
      <alignment horizontal="center" vertical="center"/>
    </xf>
    <xf numFmtId="49" fontId="23" fillId="0" borderId="6" xfId="0" applyNumberFormat="1" applyFont="1" applyBorder="1" applyAlignment="1">
      <alignment horizontal="center" vertical="center" wrapText="1"/>
    </xf>
    <xf numFmtId="49" fontId="23" fillId="0" borderId="6" xfId="0" quotePrefix="1" applyNumberFormat="1" applyFont="1" applyBorder="1" applyAlignment="1">
      <alignment horizontal="center" vertical="center"/>
    </xf>
    <xf numFmtId="0" fontId="28" fillId="0" borderId="3" xfId="0" applyFont="1" applyBorder="1" applyAlignment="1">
      <alignment horizontal="center"/>
    </xf>
    <xf numFmtId="0" fontId="23" fillId="0" borderId="0" xfId="3" applyFont="1"/>
    <xf numFmtId="0" fontId="25" fillId="0" borderId="0" xfId="3" applyFont="1" applyAlignment="1">
      <alignment horizontal="left" vertical="center"/>
    </xf>
    <xf numFmtId="0" fontId="24" fillId="0" borderId="0" xfId="3" applyFont="1" applyAlignment="1">
      <alignment horizontal="left" vertical="center"/>
    </xf>
    <xf numFmtId="164" fontId="24" fillId="0" borderId="0" xfId="3" applyNumberFormat="1" applyFont="1" applyAlignment="1">
      <alignment horizontal="center" vertical="center"/>
    </xf>
    <xf numFmtId="0" fontId="24" fillId="0" borderId="0" xfId="3" applyFont="1" applyAlignment="1">
      <alignment horizontal="center" vertical="center"/>
    </xf>
    <xf numFmtId="164" fontId="24" fillId="4" borderId="0" xfId="3" applyNumberFormat="1" applyFont="1" applyFill="1" applyAlignment="1">
      <alignment horizontal="right"/>
    </xf>
    <xf numFmtId="0" fontId="31" fillId="0" borderId="0" xfId="3" applyFont="1" applyAlignment="1">
      <alignment horizontal="center" vertical="center"/>
    </xf>
    <xf numFmtId="0" fontId="24" fillId="0" borderId="0" xfId="3" applyFont="1"/>
    <xf numFmtId="0" fontId="24" fillId="0" borderId="0" xfId="3" applyFont="1" applyAlignment="1">
      <alignment horizontal="center" vertical="center" wrapText="1"/>
    </xf>
    <xf numFmtId="0" fontId="3" fillId="0" borderId="0" xfId="3"/>
    <xf numFmtId="164" fontId="31" fillId="0" borderId="0" xfId="3" applyNumberFormat="1" applyFont="1" applyAlignment="1">
      <alignment horizontal="center" vertical="center"/>
    </xf>
    <xf numFmtId="0" fontId="25" fillId="0" borderId="0" xfId="3" applyFont="1" applyAlignment="1">
      <alignment horizontal="center" vertical="center"/>
    </xf>
    <xf numFmtId="0" fontId="3" fillId="0" borderId="0" xfId="3" applyAlignment="1">
      <alignment horizontal="center" vertical="center"/>
    </xf>
    <xf numFmtId="0" fontId="32" fillId="5" borderId="6" xfId="3" applyFont="1" applyFill="1" applyBorder="1" applyAlignment="1">
      <alignment horizontal="center" vertical="center" wrapText="1"/>
    </xf>
    <xf numFmtId="0" fontId="27" fillId="0" borderId="6" xfId="3" applyFont="1" applyBorder="1" applyAlignment="1">
      <alignment horizontal="center" vertical="center" wrapText="1"/>
    </xf>
    <xf numFmtId="0" fontId="27" fillId="0" borderId="6" xfId="3" applyFont="1" applyBorder="1" applyAlignment="1">
      <alignment horizontal="left" vertical="center" wrapText="1"/>
    </xf>
    <xf numFmtId="164" fontId="27" fillId="8" borderId="6" xfId="3" applyNumberFormat="1" applyFont="1" applyFill="1" applyBorder="1" applyAlignment="1">
      <alignment horizontal="right" vertical="center" wrapText="1"/>
    </xf>
    <xf numFmtId="0" fontId="26" fillId="0" borderId="6" xfId="3" applyFont="1" applyBorder="1" applyAlignment="1" applyProtection="1">
      <alignment horizontal="center" vertical="center" wrapText="1"/>
      <protection locked="0" hidden="1"/>
    </xf>
    <xf numFmtId="0" fontId="27" fillId="0" borderId="6" xfId="3" applyFont="1" applyBorder="1" applyAlignment="1">
      <alignment vertical="center" wrapText="1"/>
    </xf>
    <xf numFmtId="0" fontId="27" fillId="4" borderId="6" xfId="3" applyFont="1" applyFill="1" applyBorder="1" applyAlignment="1">
      <alignment horizontal="center" vertical="center" wrapText="1"/>
    </xf>
    <xf numFmtId="0" fontId="27" fillId="4" borderId="6" xfId="3" applyFont="1" applyFill="1" applyBorder="1" applyAlignment="1">
      <alignment horizontal="left" vertical="center" wrapText="1"/>
    </xf>
    <xf numFmtId="0" fontId="26" fillId="4" borderId="6" xfId="3" applyFont="1" applyFill="1" applyBorder="1" applyAlignment="1">
      <alignment horizontal="center" vertical="center" wrapText="1"/>
    </xf>
    <xf numFmtId="0" fontId="27" fillId="4" borderId="6" xfId="3" applyFont="1" applyFill="1" applyBorder="1" applyAlignment="1">
      <alignment vertical="center" wrapText="1"/>
    </xf>
    <xf numFmtId="0" fontId="3" fillId="4" borderId="0" xfId="3" applyFill="1"/>
    <xf numFmtId="4" fontId="26" fillId="4" borderId="6" xfId="3" applyNumberFormat="1" applyFont="1" applyFill="1" applyBorder="1" applyAlignment="1">
      <alignment horizontal="center" vertical="center" wrapText="1"/>
    </xf>
    <xf numFmtId="0" fontId="26" fillId="4" borderId="6" xfId="3" applyFont="1" applyFill="1" applyBorder="1" applyAlignment="1">
      <alignment horizontal="center" vertical="center"/>
    </xf>
    <xf numFmtId="4" fontId="26" fillId="0" borderId="6" xfId="3" applyNumberFormat="1" applyFont="1" applyBorder="1" applyAlignment="1">
      <alignment horizontal="center" vertical="center" wrapText="1"/>
    </xf>
    <xf numFmtId="0" fontId="22" fillId="0" borderId="0" xfId="3" applyFont="1"/>
    <xf numFmtId="4" fontId="26" fillId="4" borderId="6" xfId="3" applyNumberFormat="1" applyFont="1" applyFill="1" applyBorder="1" applyAlignment="1">
      <alignment vertical="center" wrapText="1"/>
    </xf>
    <xf numFmtId="0" fontId="22" fillId="4" borderId="0" xfId="3" applyFont="1" applyFill="1"/>
    <xf numFmtId="0" fontId="18" fillId="0" borderId="1" xfId="3" applyFont="1" applyBorder="1" applyAlignment="1" applyProtection="1">
      <alignment horizontal="center" vertical="center" wrapText="1"/>
      <protection locked="0" hidden="1"/>
    </xf>
    <xf numFmtId="0" fontId="36" fillId="4" borderId="6" xfId="7" applyFont="1" applyFill="1" applyBorder="1" applyAlignment="1">
      <alignment horizontal="center" vertical="center" wrapText="1"/>
    </xf>
    <xf numFmtId="0" fontId="36" fillId="4" borderId="6" xfId="7" applyFont="1" applyFill="1" applyBorder="1" applyAlignment="1">
      <alignment horizontal="left" vertical="center" wrapText="1"/>
    </xf>
    <xf numFmtId="164" fontId="37" fillId="8" borderId="6" xfId="7" applyNumberFormat="1" applyFont="1" applyFill="1" applyBorder="1" applyAlignment="1">
      <alignment horizontal="right" vertical="center" wrapText="1"/>
    </xf>
    <xf numFmtId="0" fontId="38" fillId="4" borderId="6" xfId="7" applyFont="1" applyFill="1" applyBorder="1" applyAlignment="1" applyProtection="1">
      <alignment horizontal="center" vertical="center" wrapText="1"/>
      <protection locked="0" hidden="1"/>
    </xf>
    <xf numFmtId="0" fontId="32" fillId="5" borderId="10" xfId="3" applyFont="1" applyFill="1" applyBorder="1" applyAlignment="1">
      <alignment horizontal="center" vertical="center" wrapText="1"/>
    </xf>
    <xf numFmtId="0" fontId="27" fillId="0" borderId="10" xfId="3" applyFont="1" applyBorder="1" applyAlignment="1">
      <alignment horizontal="left" vertical="center" wrapText="1"/>
    </xf>
    <xf numFmtId="0" fontId="27" fillId="0" borderId="10" xfId="3" applyFont="1" applyBorder="1" applyAlignment="1">
      <alignment horizontal="center" vertical="center" wrapText="1"/>
    </xf>
    <xf numFmtId="8" fontId="27" fillId="8" borderId="10" xfId="3" applyNumberFormat="1" applyFont="1" applyFill="1" applyBorder="1" applyAlignment="1">
      <alignment horizontal="right" vertical="center"/>
    </xf>
    <xf numFmtId="4" fontId="26" fillId="0" borderId="10" xfId="3" applyNumberFormat="1" applyFont="1" applyBorder="1" applyAlignment="1">
      <alignment horizontal="center" vertical="center" wrapText="1"/>
    </xf>
    <xf numFmtId="0" fontId="27" fillId="0" borderId="11" xfId="3" applyFont="1" applyBorder="1" applyAlignment="1">
      <alignment horizontal="left" vertical="center" wrapText="1"/>
    </xf>
    <xf numFmtId="0" fontId="27" fillId="0" borderId="10" xfId="3" applyFont="1" applyBorder="1" applyAlignment="1">
      <alignment horizontal="center" vertical="center"/>
    </xf>
    <xf numFmtId="0" fontId="10" fillId="9" borderId="16" xfId="3" applyFont="1" applyFill="1" applyBorder="1" applyAlignment="1">
      <alignment horizontal="left" vertical="center" wrapText="1"/>
    </xf>
    <xf numFmtId="0" fontId="10" fillId="9" borderId="16" xfId="3" applyFont="1" applyFill="1" applyBorder="1" applyAlignment="1">
      <alignment horizontal="center" vertical="center" wrapText="1"/>
    </xf>
    <xf numFmtId="167" fontId="10" fillId="10" borderId="16" xfId="3" applyNumberFormat="1" applyFont="1" applyFill="1" applyBorder="1" applyAlignment="1">
      <alignment horizontal="right" vertical="center" wrapText="1"/>
    </xf>
    <xf numFmtId="4" fontId="9" fillId="9" borderId="16" xfId="3" applyNumberFormat="1" applyFont="1" applyFill="1" applyBorder="1" applyAlignment="1">
      <alignment horizontal="center" vertical="center" wrapText="1"/>
    </xf>
    <xf numFmtId="0" fontId="14" fillId="9" borderId="16" xfId="3" applyFont="1" applyFill="1" applyBorder="1" applyAlignment="1">
      <alignment horizontal="center" vertical="center" wrapText="1"/>
    </xf>
    <xf numFmtId="0" fontId="9" fillId="9" borderId="16" xfId="3" applyFont="1" applyFill="1" applyBorder="1" applyAlignment="1">
      <alignment horizontal="center" vertical="center" wrapText="1"/>
    </xf>
    <xf numFmtId="0" fontId="39" fillId="9" borderId="16" xfId="3" applyFont="1" applyFill="1" applyBorder="1" applyAlignment="1">
      <alignment horizontal="center" vertical="center" wrapText="1"/>
    </xf>
    <xf numFmtId="4" fontId="27" fillId="4" borderId="6" xfId="3" applyNumberFormat="1" applyFont="1" applyFill="1" applyBorder="1" applyAlignment="1">
      <alignment horizontal="center" vertical="center" wrapText="1"/>
    </xf>
    <xf numFmtId="0" fontId="8" fillId="9" borderId="16" xfId="3" applyFont="1" applyFill="1" applyBorder="1" applyAlignment="1">
      <alignment horizontal="center" vertical="center" wrapText="1"/>
    </xf>
    <xf numFmtId="4" fontId="40" fillId="9" borderId="16" xfId="3" applyNumberFormat="1" applyFont="1" applyFill="1" applyBorder="1" applyAlignment="1">
      <alignment horizontal="center" vertical="center" wrapText="1"/>
    </xf>
    <xf numFmtId="0" fontId="41" fillId="9" borderId="16" xfId="3" applyFont="1" applyFill="1" applyBorder="1" applyAlignment="1">
      <alignment horizontal="center" vertical="center" wrapText="1"/>
    </xf>
    <xf numFmtId="0" fontId="27" fillId="5" borderId="6" xfId="3" applyFont="1" applyFill="1" applyBorder="1"/>
    <xf numFmtId="164" fontId="26" fillId="2" borderId="6" xfId="3" applyNumberFormat="1" applyFont="1" applyFill="1" applyBorder="1" applyAlignment="1">
      <alignment horizontal="center" vertical="center" wrapText="1"/>
    </xf>
    <xf numFmtId="0" fontId="26" fillId="2" borderId="6" xfId="3" applyFont="1" applyFill="1" applyBorder="1" applyAlignment="1">
      <alignment horizontal="center" vertical="center" wrapText="1"/>
    </xf>
    <xf numFmtId="164" fontId="32" fillId="6" borderId="6" xfId="3" applyNumberFormat="1" applyFont="1" applyFill="1" applyBorder="1" applyAlignment="1">
      <alignment horizontal="right" vertical="center" wrapText="1"/>
    </xf>
    <xf numFmtId="0" fontId="27" fillId="2" borderId="6" xfId="3" applyFont="1" applyFill="1" applyBorder="1" applyAlignment="1">
      <alignment vertical="center"/>
    </xf>
    <xf numFmtId="0" fontId="27" fillId="2" borderId="6" xfId="3" applyFont="1" applyFill="1" applyBorder="1" applyAlignment="1">
      <alignment horizontal="center" vertical="center" wrapText="1"/>
    </xf>
    <xf numFmtId="0" fontId="19" fillId="0" borderId="0" xfId="3" applyFont="1" applyAlignment="1">
      <alignment horizontal="center" vertical="center" wrapText="1"/>
    </xf>
    <xf numFmtId="0" fontId="19" fillId="0" borderId="0" xfId="3" applyFont="1" applyAlignment="1">
      <alignment horizontal="left" vertical="center" wrapText="1"/>
    </xf>
    <xf numFmtId="164" fontId="19" fillId="0" borderId="0" xfId="3" applyNumberFormat="1" applyFont="1" applyAlignment="1">
      <alignment horizontal="center" vertical="center" wrapText="1"/>
    </xf>
    <xf numFmtId="164" fontId="20" fillId="0" borderId="0" xfId="3" applyNumberFormat="1" applyFont="1" applyAlignment="1">
      <alignment horizontal="center" vertical="center" wrapText="1"/>
    </xf>
    <xf numFmtId="0" fontId="16" fillId="0" borderId="0" xfId="3" applyFont="1" applyAlignment="1">
      <alignment horizontal="center" vertical="center" wrapText="1"/>
    </xf>
    <xf numFmtId="164" fontId="16" fillId="4" borderId="0" xfId="3" applyNumberFormat="1" applyFont="1" applyFill="1" applyAlignment="1">
      <alignment horizontal="right"/>
    </xf>
    <xf numFmtId="0" fontId="18" fillId="0" borderId="0" xfId="3" applyFont="1" applyAlignment="1">
      <alignment horizontal="center" vertical="center"/>
    </xf>
    <xf numFmtId="0" fontId="16" fillId="0" borderId="0" xfId="3" applyFont="1"/>
    <xf numFmtId="0" fontId="16" fillId="0" borderId="0" xfId="3" applyFont="1" applyAlignment="1">
      <alignment horizontal="center" vertical="center"/>
    </xf>
    <xf numFmtId="0" fontId="16" fillId="0" borderId="0" xfId="3" applyFont="1" applyAlignment="1">
      <alignment horizontal="left" vertical="center"/>
    </xf>
    <xf numFmtId="164" fontId="16" fillId="0" borderId="0" xfId="3" applyNumberFormat="1" applyFont="1" applyAlignment="1">
      <alignment horizontal="center" vertical="center"/>
    </xf>
    <xf numFmtId="164" fontId="18" fillId="0" borderId="0" xfId="3" applyNumberFormat="1" applyFont="1" applyAlignment="1">
      <alignment horizontal="center" vertical="center"/>
    </xf>
    <xf numFmtId="0" fontId="3" fillId="0" borderId="0" xfId="7" applyProtection="1">
      <protection hidden="1"/>
    </xf>
    <xf numFmtId="164" fontId="17" fillId="0" borderId="0" xfId="7" applyNumberFormat="1" applyFont="1" applyAlignment="1" applyProtection="1">
      <alignment horizontal="right" vertical="center"/>
      <protection hidden="1"/>
    </xf>
    <xf numFmtId="164" fontId="17" fillId="0" borderId="0" xfId="7" applyNumberFormat="1" applyFont="1" applyProtection="1">
      <protection hidden="1"/>
    </xf>
    <xf numFmtId="0" fontId="17" fillId="0" borderId="0" xfId="7" applyFont="1" applyProtection="1">
      <protection hidden="1"/>
    </xf>
    <xf numFmtId="0" fontId="17" fillId="0" borderId="0" xfId="7" applyFont="1" applyAlignment="1" applyProtection="1">
      <alignment horizontal="center"/>
      <protection hidden="1"/>
    </xf>
    <xf numFmtId="164" fontId="3" fillId="0" borderId="0" xfId="7" applyNumberFormat="1" applyProtection="1">
      <protection hidden="1"/>
    </xf>
    <xf numFmtId="164" fontId="17" fillId="0" borderId="9" xfId="7" applyNumberFormat="1" applyFont="1" applyBorder="1" applyAlignment="1" applyProtection="1">
      <alignment horizontal="right" vertical="center" wrapText="1"/>
      <protection hidden="1"/>
    </xf>
    <xf numFmtId="164" fontId="17" fillId="4" borderId="17" xfId="7" applyNumberFormat="1" applyFont="1" applyFill="1" applyBorder="1" applyAlignment="1">
      <alignment horizontal="right" vertical="center"/>
    </xf>
    <xf numFmtId="164" fontId="17" fillId="0" borderId="9" xfId="7" applyNumberFormat="1" applyFont="1" applyBorder="1" applyAlignment="1" applyProtection="1">
      <alignment horizontal="right" vertical="center"/>
      <protection hidden="1"/>
    </xf>
    <xf numFmtId="164" fontId="17" fillId="0" borderId="9" xfId="7" applyNumberFormat="1" applyFont="1" applyBorder="1" applyAlignment="1">
      <alignment horizontal="right" vertical="center"/>
    </xf>
    <xf numFmtId="0" fontId="17" fillId="4" borderId="6" xfId="7" applyFont="1" applyFill="1" applyBorder="1" applyAlignment="1">
      <alignment vertical="center" wrapText="1"/>
    </xf>
    <xf numFmtId="164" fontId="17" fillId="0" borderId="6" xfId="7" applyNumberFormat="1" applyFont="1" applyBorder="1" applyAlignment="1" applyProtection="1">
      <alignment horizontal="right" vertical="center" wrapText="1"/>
      <protection hidden="1"/>
    </xf>
    <xf numFmtId="164" fontId="17" fillId="0" borderId="15" xfId="7" applyNumberFormat="1" applyFont="1" applyBorder="1" applyAlignment="1">
      <alignment horizontal="right" vertical="center"/>
    </xf>
    <xf numFmtId="164" fontId="17" fillId="0" borderId="6" xfId="7" applyNumberFormat="1" applyFont="1" applyBorder="1" applyAlignment="1" applyProtection="1">
      <alignment horizontal="right" vertical="center"/>
      <protection hidden="1"/>
    </xf>
    <xf numFmtId="164" fontId="17" fillId="0" borderId="6" xfId="7" applyNumberFormat="1" applyFont="1" applyBorder="1" applyAlignment="1">
      <alignment horizontal="right" vertical="center"/>
    </xf>
    <xf numFmtId="0" fontId="17" fillId="0" borderId="6" xfId="7" applyFont="1" applyBorder="1" applyAlignment="1">
      <alignment vertical="center" wrapText="1"/>
    </xf>
    <xf numFmtId="168" fontId="3" fillId="0" borderId="0" xfId="7" applyNumberFormat="1" applyProtection="1">
      <protection hidden="1"/>
    </xf>
    <xf numFmtId="164" fontId="17" fillId="0" borderId="15" xfId="7" applyNumberFormat="1" applyFont="1" applyBorder="1" applyAlignment="1">
      <alignment horizontal="right" vertical="center" wrapText="1"/>
    </xf>
    <xf numFmtId="164" fontId="17" fillId="0" borderId="15" xfId="3" applyNumberFormat="1" applyFont="1" applyBorder="1" applyAlignment="1">
      <alignment horizontal="right" vertical="center"/>
    </xf>
    <xf numFmtId="164" fontId="17" fillId="0" borderId="6" xfId="3" applyNumberFormat="1" applyFont="1" applyBorder="1" applyAlignment="1" applyProtection="1">
      <alignment horizontal="right" vertical="center"/>
      <protection hidden="1"/>
    </xf>
    <xf numFmtId="4" fontId="17" fillId="0" borderId="6" xfId="7" applyNumberFormat="1" applyFont="1" applyBorder="1" applyAlignment="1" applyProtection="1">
      <alignment horizontal="right" vertical="center"/>
      <protection hidden="1"/>
    </xf>
    <xf numFmtId="0" fontId="45" fillId="0" borderId="18" xfId="7" applyFont="1" applyBorder="1" applyAlignment="1" applyProtection="1">
      <alignment horizontal="right" vertical="center"/>
      <protection hidden="1"/>
    </xf>
    <xf numFmtId="0" fontId="45" fillId="0" borderId="18" xfId="7" applyFont="1" applyBorder="1" applyAlignment="1" applyProtection="1">
      <alignment vertical="center"/>
      <protection hidden="1"/>
    </xf>
    <xf numFmtId="49" fontId="23" fillId="0" borderId="6" xfId="0" applyNumberFormat="1" applyFont="1" applyBorder="1" applyAlignment="1" applyProtection="1">
      <alignment horizontal="center" vertical="center" wrapText="1"/>
      <protection locked="0"/>
    </xf>
    <xf numFmtId="0" fontId="28" fillId="0" borderId="3" xfId="0" applyFont="1" applyBorder="1" applyAlignment="1">
      <alignment horizontal="center" vertical="center" wrapText="1"/>
    </xf>
    <xf numFmtId="0" fontId="36" fillId="0" borderId="6" xfId="7" applyFont="1" applyBorder="1" applyAlignment="1">
      <alignment horizontal="left" vertical="center" wrapText="1"/>
    </xf>
    <xf numFmtId="0" fontId="10" fillId="0" borderId="16" xfId="3" applyFont="1" applyBorder="1" applyAlignment="1">
      <alignment horizontal="left" vertical="center" wrapText="1"/>
    </xf>
    <xf numFmtId="0" fontId="46" fillId="9" borderId="16" xfId="3" applyFont="1" applyFill="1" applyBorder="1" applyAlignment="1">
      <alignment horizontal="center" vertical="center" wrapText="1"/>
    </xf>
    <xf numFmtId="0" fontId="33" fillId="0" borderId="0" xfId="7" applyFont="1" applyAlignment="1">
      <alignment vertical="center"/>
    </xf>
    <xf numFmtId="0" fontId="34" fillId="0" borderId="0" xfId="7" applyFont="1" applyAlignment="1">
      <alignment horizontal="right" vertical="center"/>
    </xf>
    <xf numFmtId="0" fontId="33" fillId="0" borderId="0" xfId="7" applyFont="1" applyAlignment="1">
      <alignment horizontal="center" vertical="center"/>
    </xf>
    <xf numFmtId="164" fontId="33" fillId="0" borderId="0" xfId="7" applyNumberFormat="1" applyFont="1" applyAlignment="1">
      <alignment vertical="center"/>
    </xf>
    <xf numFmtId="0" fontId="35" fillId="0" borderId="0" xfId="7" applyFont="1" applyAlignment="1">
      <alignment vertical="center"/>
    </xf>
    <xf numFmtId="0" fontId="28" fillId="0" borderId="0" xfId="7" applyFont="1" applyAlignment="1">
      <alignment horizontal="left" vertical="center"/>
    </xf>
    <xf numFmtId="0" fontId="23" fillId="0" borderId="0" xfId="7" applyFont="1" applyAlignment="1">
      <alignment horizontal="left" vertical="center"/>
    </xf>
    <xf numFmtId="165" fontId="23" fillId="0" borderId="0" xfId="7" applyNumberFormat="1" applyFont="1" applyAlignment="1">
      <alignment horizontal="center" vertical="center" wrapText="1"/>
    </xf>
    <xf numFmtId="0" fontId="28" fillId="0" borderId="0" xfId="7" applyFont="1" applyAlignment="1">
      <alignment vertical="center"/>
    </xf>
    <xf numFmtId="0" fontId="23" fillId="0" borderId="0" xfId="7" applyFont="1" applyAlignment="1">
      <alignment vertical="center"/>
    </xf>
    <xf numFmtId="0" fontId="29" fillId="0" borderId="0" xfId="7" applyFont="1" applyAlignment="1">
      <alignment horizontal="right" vertical="center"/>
    </xf>
    <xf numFmtId="0" fontId="23" fillId="0" borderId="0" xfId="7" applyFont="1" applyAlignment="1">
      <alignment horizontal="center" vertical="center"/>
    </xf>
    <xf numFmtId="164" fontId="28" fillId="0" borderId="0" xfId="7" applyNumberFormat="1" applyFont="1" applyAlignment="1">
      <alignment vertical="center"/>
    </xf>
    <xf numFmtId="0" fontId="17" fillId="0" borderId="0" xfId="7" applyFont="1" applyAlignment="1">
      <alignment vertical="center"/>
    </xf>
    <xf numFmtId="0" fontId="28" fillId="0" borderId="6" xfId="7" applyFont="1" applyBorder="1" applyAlignment="1">
      <alignment horizontal="center" vertical="center" wrapText="1"/>
    </xf>
    <xf numFmtId="0" fontId="28" fillId="0" borderId="9" xfId="7" applyFont="1" applyBorder="1" applyAlignment="1">
      <alignment horizontal="center" vertical="center" wrapText="1"/>
    </xf>
    <xf numFmtId="164" fontId="28" fillId="0" borderId="6" xfId="7" applyNumberFormat="1" applyFont="1" applyBorder="1" applyAlignment="1">
      <alignment horizontal="center" vertical="center" wrapText="1"/>
    </xf>
    <xf numFmtId="0" fontId="28" fillId="0" borderId="3" xfId="7" applyFont="1" applyBorder="1" applyAlignment="1">
      <alignment horizontal="center" vertical="center" wrapText="1"/>
    </xf>
    <xf numFmtId="0" fontId="43" fillId="0" borderId="6" xfId="7" applyFont="1" applyBorder="1" applyAlignment="1">
      <alignment horizontal="center" vertical="center" wrapText="1"/>
    </xf>
    <xf numFmtId="0" fontId="28" fillId="12" borderId="5" xfId="7" applyFont="1" applyFill="1" applyBorder="1" applyAlignment="1">
      <alignment vertical="center" wrapText="1"/>
    </xf>
    <xf numFmtId="0" fontId="28" fillId="12" borderId="6" xfId="7" applyFont="1" applyFill="1" applyBorder="1" applyAlignment="1">
      <alignment vertical="center" wrapText="1"/>
    </xf>
    <xf numFmtId="0" fontId="17" fillId="12" borderId="6" xfId="7" applyFont="1" applyFill="1" applyBorder="1" applyAlignment="1">
      <alignment vertical="center"/>
    </xf>
    <xf numFmtId="0" fontId="23" fillId="0" borderId="5" xfId="7" applyFont="1" applyBorder="1" applyAlignment="1">
      <alignment horizontal="center" vertical="center" wrapText="1"/>
    </xf>
    <xf numFmtId="0" fontId="23" fillId="0" borderId="6" xfId="7" applyFont="1" applyBorder="1" applyAlignment="1">
      <alignment horizontal="center" vertical="center" wrapText="1"/>
    </xf>
    <xf numFmtId="3" fontId="24" fillId="0" borderId="6" xfId="8" applyNumberFormat="1" applyFont="1" applyBorder="1" applyAlignment="1">
      <alignment horizontal="center" vertical="center" wrapText="1"/>
    </xf>
    <xf numFmtId="164" fontId="23" fillId="0" borderId="6" xfId="7" applyNumberFormat="1" applyFont="1" applyBorder="1" applyAlignment="1">
      <alignment horizontal="center" vertical="center" wrapText="1"/>
    </xf>
    <xf numFmtId="14" fontId="28" fillId="0" borderId="6" xfId="7" applyNumberFormat="1" applyFont="1" applyBorder="1" applyAlignment="1">
      <alignment horizontal="center" vertical="center" wrapText="1"/>
    </xf>
    <xf numFmtId="0" fontId="23" fillId="0" borderId="27" xfId="7" applyFont="1" applyBorder="1" applyAlignment="1">
      <alignment horizontal="center" vertical="center" wrapText="1"/>
    </xf>
    <xf numFmtId="0" fontId="23" fillId="0" borderId="9" xfId="7" applyFont="1" applyBorder="1" applyAlignment="1">
      <alignment horizontal="center" vertical="center" wrapText="1"/>
    </xf>
    <xf numFmtId="3" fontId="24" fillId="0" borderId="9" xfId="7" applyNumberFormat="1" applyFont="1" applyBorder="1" applyAlignment="1">
      <alignment horizontal="center" vertical="center" wrapText="1"/>
    </xf>
    <xf numFmtId="164" fontId="28" fillId="0" borderId="9" xfId="7" applyNumberFormat="1" applyFont="1" applyBorder="1" applyAlignment="1">
      <alignment horizontal="center" vertical="center" wrapText="1"/>
    </xf>
    <xf numFmtId="14" fontId="23" fillId="0" borderId="9" xfId="7" applyNumberFormat="1" applyFont="1" applyBorder="1" applyAlignment="1">
      <alignment horizontal="center" vertical="center" wrapText="1"/>
    </xf>
    <xf numFmtId="0" fontId="17" fillId="0" borderId="6" xfId="7" applyFont="1" applyBorder="1" applyAlignment="1">
      <alignment vertical="center"/>
    </xf>
    <xf numFmtId="3" fontId="24" fillId="0" borderId="6" xfId="7" applyNumberFormat="1" applyFont="1" applyBorder="1" applyAlignment="1">
      <alignment horizontal="center" vertical="center" wrapText="1"/>
    </xf>
    <xf numFmtId="0" fontId="17" fillId="0" borderId="6" xfId="7" applyFont="1" applyBorder="1" applyAlignment="1">
      <alignment horizontal="center" vertical="center"/>
    </xf>
    <xf numFmtId="165" fontId="24" fillId="0" borderId="6" xfId="8" applyNumberFormat="1" applyFont="1" applyBorder="1" applyAlignment="1">
      <alignment horizontal="center" vertical="center" wrapText="1"/>
    </xf>
    <xf numFmtId="166" fontId="23" fillId="0" borderId="6" xfId="7" applyNumberFormat="1" applyFont="1" applyBorder="1" applyAlignment="1">
      <alignment horizontal="center" vertical="center" wrapText="1"/>
    </xf>
    <xf numFmtId="0" fontId="24" fillId="0" borderId="6" xfId="7" applyFont="1" applyBorder="1" applyAlignment="1">
      <alignment horizontal="center" vertical="center" wrapText="1"/>
    </xf>
    <xf numFmtId="0" fontId="21" fillId="0" borderId="0" xfId="7" applyFont="1" applyAlignment="1">
      <alignment vertical="center"/>
    </xf>
    <xf numFmtId="0" fontId="8" fillId="0" borderId="16" xfId="7" applyFont="1" applyBorder="1" applyAlignment="1">
      <alignment horizontal="center" vertical="center" wrapText="1"/>
    </xf>
    <xf numFmtId="0" fontId="28" fillId="12" borderId="12" xfId="7" applyFont="1" applyFill="1" applyBorder="1" applyAlignment="1">
      <alignment vertical="center" wrapText="1"/>
    </xf>
    <xf numFmtId="0" fontId="28" fillId="12" borderId="13" xfId="7" applyFont="1" applyFill="1" applyBorder="1" applyAlignment="1">
      <alignment vertical="center" wrapText="1"/>
    </xf>
    <xf numFmtId="0" fontId="28" fillId="12" borderId="14" xfId="7" applyFont="1" applyFill="1" applyBorder="1" applyAlignment="1">
      <alignment vertical="center" wrapText="1"/>
    </xf>
    <xf numFmtId="0" fontId="21" fillId="12" borderId="6" xfId="7" applyFont="1" applyFill="1" applyBorder="1" applyAlignment="1">
      <alignment vertical="center"/>
    </xf>
    <xf numFmtId="0" fontId="23" fillId="0" borderId="3" xfId="7" applyFont="1" applyBorder="1" applyAlignment="1">
      <alignment horizontal="center" vertical="center" wrapText="1"/>
    </xf>
    <xf numFmtId="164" fontId="28" fillId="0" borderId="3" xfId="7" applyNumberFormat="1" applyFont="1" applyBorder="1" applyAlignment="1">
      <alignment horizontal="center" vertical="center" wrapText="1"/>
    </xf>
    <xf numFmtId="0" fontId="7" fillId="0" borderId="22" xfId="7" applyFont="1" applyBorder="1" applyAlignment="1">
      <alignment horizontal="center" vertical="center" wrapText="1"/>
    </xf>
    <xf numFmtId="0" fontId="7" fillId="0" borderId="16" xfId="7" applyFont="1" applyBorder="1" applyAlignment="1">
      <alignment horizontal="center" vertical="center" wrapText="1"/>
    </xf>
    <xf numFmtId="0" fontId="11" fillId="0" borderId="16" xfId="7" applyFont="1" applyBorder="1" applyAlignment="1">
      <alignment horizontal="center" vertical="center" wrapText="1"/>
    </xf>
    <xf numFmtId="0" fontId="12" fillId="0" borderId="16" xfId="7" applyFont="1" applyBorder="1" applyAlignment="1">
      <alignment horizontal="center" vertical="center" wrapText="1"/>
    </xf>
    <xf numFmtId="3" fontId="8" fillId="0" borderId="16" xfId="7" applyNumberFormat="1" applyFont="1" applyBorder="1" applyAlignment="1">
      <alignment horizontal="center" vertical="center" wrapText="1"/>
    </xf>
    <xf numFmtId="167" fontId="11" fillId="0" borderId="16" xfId="7" applyNumberFormat="1" applyFont="1" applyBorder="1" applyAlignment="1">
      <alignment horizontal="center" vertical="center" wrapText="1"/>
    </xf>
    <xf numFmtId="0" fontId="28" fillId="12" borderId="29" xfId="7" applyFont="1" applyFill="1" applyBorder="1" applyAlignment="1">
      <alignment vertical="center" wrapText="1"/>
    </xf>
    <xf numFmtId="0" fontId="28" fillId="12" borderId="0" xfId="7" applyFont="1" applyFill="1" applyAlignment="1">
      <alignment vertical="center" wrapText="1"/>
    </xf>
    <xf numFmtId="0" fontId="24" fillId="0" borderId="6" xfId="7" quotePrefix="1" applyFont="1" applyBorder="1" applyAlignment="1">
      <alignment horizontal="center" vertical="center" wrapText="1"/>
    </xf>
    <xf numFmtId="0" fontId="21" fillId="0" borderId="0" xfId="7" applyFont="1" applyAlignment="1">
      <alignment horizontal="left" vertical="center"/>
    </xf>
    <xf numFmtId="165" fontId="21" fillId="0" borderId="0" xfId="7" applyNumberFormat="1" applyFont="1" applyAlignment="1">
      <alignment horizontal="center" vertical="center" wrapText="1"/>
    </xf>
    <xf numFmtId="0" fontId="47" fillId="0" borderId="0" xfId="7" applyFont="1" applyAlignment="1">
      <alignment vertical="center"/>
    </xf>
    <xf numFmtId="0" fontId="21" fillId="0" borderId="0" xfId="7" applyFont="1" applyAlignment="1">
      <alignment horizontal="center" vertical="center"/>
    </xf>
    <xf numFmtId="164" fontId="47" fillId="0" borderId="0" xfId="7" applyNumberFormat="1" applyFont="1" applyAlignment="1">
      <alignment vertical="center"/>
    </xf>
    <xf numFmtId="0" fontId="23" fillId="13" borderId="6" xfId="0" applyFont="1" applyFill="1" applyBorder="1" applyAlignment="1">
      <alignment horizontal="center" vertical="center"/>
    </xf>
    <xf numFmtId="0" fontId="44" fillId="13" borderId="6" xfId="7" applyFont="1" applyFill="1" applyBorder="1" applyAlignment="1" applyProtection="1">
      <alignment horizontal="center" vertical="center"/>
      <protection hidden="1"/>
    </xf>
    <xf numFmtId="8" fontId="24" fillId="0" borderId="1" xfId="0" applyNumberFormat="1" applyFont="1" applyBorder="1" applyAlignment="1">
      <alignment horizontal="right" vertical="center" wrapText="1"/>
    </xf>
    <xf numFmtId="8" fontId="33" fillId="0" borderId="1" xfId="0" applyNumberFormat="1" applyFont="1" applyBorder="1" applyAlignment="1">
      <alignment horizontal="right" vertical="center" wrapText="1"/>
    </xf>
    <xf numFmtId="165" fontId="24" fillId="0" borderId="14" xfId="8" applyNumberFormat="1" applyFont="1" applyBorder="1" applyAlignment="1">
      <alignment horizontal="center" vertical="center" wrapText="1"/>
    </xf>
    <xf numFmtId="0" fontId="24" fillId="0" borderId="6" xfId="0" applyFont="1" applyBorder="1" applyAlignment="1">
      <alignment horizontal="center" vertical="center"/>
    </xf>
    <xf numFmtId="0" fontId="24" fillId="0" borderId="6" xfId="0" applyFont="1" applyBorder="1" applyAlignment="1">
      <alignment horizontal="center" vertical="center" wrapText="1"/>
    </xf>
    <xf numFmtId="0" fontId="24" fillId="0" borderId="6" xfId="0" quotePrefix="1" applyFont="1" applyBorder="1" applyAlignment="1">
      <alignment horizontal="center" vertical="center" wrapText="1"/>
    </xf>
    <xf numFmtId="0" fontId="24" fillId="0" borderId="9" xfId="0" applyFont="1" applyBorder="1" applyAlignment="1">
      <alignment horizontal="center" vertical="center" wrapText="1"/>
    </xf>
    <xf numFmtId="166" fontId="24" fillId="0" borderId="6" xfId="0" applyNumberFormat="1" applyFont="1" applyBorder="1" applyAlignment="1">
      <alignment horizontal="center" vertical="center" wrapText="1"/>
    </xf>
    <xf numFmtId="166" fontId="24" fillId="0" borderId="9" xfId="0" applyNumberFormat="1" applyFont="1" applyBorder="1" applyAlignment="1">
      <alignment horizontal="center" vertical="center" wrapText="1"/>
    </xf>
    <xf numFmtId="14" fontId="24" fillId="0" borderId="6" xfId="0" applyNumberFormat="1" applyFont="1" applyBorder="1" applyAlignment="1">
      <alignment horizontal="center" vertical="center"/>
    </xf>
    <xf numFmtId="0" fontId="24" fillId="0" borderId="9" xfId="0" quotePrefix="1" applyFont="1" applyBorder="1" applyAlignment="1">
      <alignment horizontal="center" vertical="center" wrapText="1"/>
    </xf>
    <xf numFmtId="166" fontId="24" fillId="0" borderId="6" xfId="0" quotePrefix="1" applyNumberFormat="1" applyFont="1" applyBorder="1" applyAlignment="1">
      <alignment horizontal="center" vertical="center" wrapText="1"/>
    </xf>
    <xf numFmtId="0" fontId="23" fillId="0" borderId="1" xfId="0" applyFont="1" applyBorder="1" applyAlignment="1">
      <alignment horizontal="center"/>
    </xf>
    <xf numFmtId="0" fontId="17" fillId="4" borderId="15" xfId="7" applyFont="1" applyFill="1" applyBorder="1" applyAlignment="1">
      <alignment vertical="center" wrapText="1"/>
    </xf>
    <xf numFmtId="164" fontId="42" fillId="11" borderId="30" xfId="7" applyNumberFormat="1" applyFont="1" applyFill="1" applyBorder="1" applyAlignment="1" applyProtection="1">
      <alignment vertical="center"/>
      <protection hidden="1"/>
    </xf>
    <xf numFmtId="164" fontId="43" fillId="11" borderId="30" xfId="7" applyNumberFormat="1" applyFont="1" applyFill="1" applyBorder="1" applyAlignment="1" applyProtection="1">
      <alignment horizontal="right" vertical="center"/>
      <protection hidden="1"/>
    </xf>
    <xf numFmtId="164" fontId="42" fillId="11" borderId="30" xfId="7" applyNumberFormat="1" applyFont="1" applyFill="1" applyBorder="1" applyAlignment="1" applyProtection="1">
      <alignment horizontal="right" vertical="center"/>
      <protection hidden="1"/>
    </xf>
    <xf numFmtId="0" fontId="28" fillId="13" borderId="7" xfId="0" applyFont="1" applyFill="1" applyBorder="1" applyAlignment="1">
      <alignment horizontal="center" vertical="center"/>
    </xf>
    <xf numFmtId="0" fontId="28" fillId="13" borderId="8" xfId="0" applyFont="1" applyFill="1" applyBorder="1" applyAlignment="1">
      <alignment horizontal="center" vertical="center"/>
    </xf>
    <xf numFmtId="0" fontId="28" fillId="13" borderId="8" xfId="0" applyFont="1" applyFill="1" applyBorder="1" applyAlignment="1">
      <alignment horizontal="center" vertical="center" wrapText="1"/>
    </xf>
    <xf numFmtId="0" fontId="43" fillId="13" borderId="6" xfId="7" applyFont="1" applyFill="1" applyBorder="1" applyAlignment="1" applyProtection="1">
      <alignment horizontal="center" vertical="center"/>
      <protection hidden="1"/>
    </xf>
    <xf numFmtId="164" fontId="43" fillId="13" borderId="6" xfId="7" applyNumberFormat="1" applyFont="1" applyFill="1" applyBorder="1" applyAlignment="1" applyProtection="1">
      <alignment horizontal="center" vertical="center" wrapText="1"/>
      <protection hidden="1"/>
    </xf>
    <xf numFmtId="164" fontId="27" fillId="14" borderId="6" xfId="3" applyNumberFormat="1" applyFont="1" applyFill="1" applyBorder="1" applyAlignment="1">
      <alignment horizontal="right" vertical="center" wrapText="1"/>
    </xf>
    <xf numFmtId="164" fontId="27" fillId="14" borderId="15" xfId="3" applyNumberFormat="1" applyFont="1" applyFill="1" applyBorder="1" applyAlignment="1">
      <alignment horizontal="right" vertical="center" wrapText="1"/>
    </xf>
    <xf numFmtId="167" fontId="10" fillId="15" borderId="16" xfId="3" applyNumberFormat="1" applyFont="1" applyFill="1" applyBorder="1" applyAlignment="1">
      <alignment horizontal="right" vertical="center" wrapText="1"/>
    </xf>
    <xf numFmtId="0" fontId="13" fillId="3" borderId="16" xfId="3" applyFont="1" applyFill="1" applyBorder="1" applyAlignment="1">
      <alignment horizontal="center" vertical="center" wrapText="1"/>
    </xf>
    <xf numFmtId="0" fontId="32" fillId="2" borderId="6" xfId="3" applyFont="1" applyFill="1" applyBorder="1" applyAlignment="1">
      <alignment horizontal="left" vertical="center" wrapText="1"/>
    </xf>
    <xf numFmtId="0" fontId="32" fillId="5" borderId="6" xfId="3" applyFont="1" applyFill="1" applyBorder="1" applyAlignment="1">
      <alignment horizontal="center" vertical="center" wrapText="1"/>
    </xf>
    <xf numFmtId="0" fontId="32" fillId="5" borderId="9" xfId="3" applyFont="1" applyFill="1" applyBorder="1" applyAlignment="1">
      <alignment horizontal="center" vertical="center" wrapText="1"/>
    </xf>
    <xf numFmtId="0" fontId="32" fillId="5" borderId="10" xfId="3" applyFont="1" applyFill="1" applyBorder="1" applyAlignment="1">
      <alignment horizontal="center" vertical="center" wrapText="1"/>
    </xf>
    <xf numFmtId="0" fontId="32" fillId="5" borderId="3"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7" borderId="9" xfId="3" applyFont="1" applyFill="1" applyBorder="1" applyAlignment="1">
      <alignment horizontal="center" vertical="center" wrapText="1"/>
    </xf>
    <xf numFmtId="0" fontId="32" fillId="7" borderId="3" xfId="3" applyFont="1" applyFill="1" applyBorder="1" applyAlignment="1">
      <alignment horizontal="center" vertical="center" wrapText="1"/>
    </xf>
    <xf numFmtId="0" fontId="32" fillId="5" borderId="6" xfId="3" applyFont="1" applyFill="1" applyBorder="1" applyAlignment="1">
      <alignment horizontal="center" vertical="center"/>
    </xf>
    <xf numFmtId="164" fontId="32" fillId="5" borderId="6" xfId="3" applyNumberFormat="1" applyFont="1" applyFill="1" applyBorder="1" applyAlignment="1">
      <alignment horizontal="center" vertical="center" wrapText="1"/>
    </xf>
    <xf numFmtId="164" fontId="32" fillId="5" borderId="9" xfId="3" applyNumberFormat="1" applyFont="1" applyFill="1" applyBorder="1" applyAlignment="1">
      <alignment horizontal="center" vertical="center" wrapText="1"/>
    </xf>
    <xf numFmtId="164" fontId="32" fillId="5" borderId="3" xfId="3" applyNumberFormat="1" applyFont="1" applyFill="1" applyBorder="1" applyAlignment="1">
      <alignment horizontal="center" vertical="center" wrapText="1"/>
    </xf>
    <xf numFmtId="0" fontId="43" fillId="11" borderId="6" xfId="7" applyFont="1" applyFill="1" applyBorder="1" applyAlignment="1" applyProtection="1">
      <alignment horizontal="center" vertical="center"/>
      <protection hidden="1"/>
    </xf>
    <xf numFmtId="0" fontId="43" fillId="11" borderId="15" xfId="7" applyFont="1" applyFill="1" applyBorder="1" applyAlignment="1" applyProtection="1">
      <alignment horizontal="center" vertical="center"/>
      <protection hidden="1"/>
    </xf>
    <xf numFmtId="0" fontId="28" fillId="0" borderId="15"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12" borderId="13" xfId="7" applyFont="1" applyFill="1" applyBorder="1" applyAlignment="1">
      <alignment horizontal="center" vertical="center" wrapText="1"/>
    </xf>
    <xf numFmtId="0" fontId="28" fillId="12" borderId="28" xfId="7" applyFont="1" applyFill="1" applyBorder="1" applyAlignment="1">
      <alignment horizontal="center" vertical="center" wrapText="1"/>
    </xf>
    <xf numFmtId="0" fontId="28" fillId="12" borderId="23" xfId="7" applyFont="1" applyFill="1" applyBorder="1" applyAlignment="1">
      <alignment horizontal="center" vertical="center" wrapText="1"/>
    </xf>
    <xf numFmtId="0" fontId="28" fillId="12" borderId="24" xfId="7" applyFont="1" applyFill="1" applyBorder="1" applyAlignment="1">
      <alignment horizontal="center" vertical="center" wrapText="1"/>
    </xf>
    <xf numFmtId="0" fontId="28" fillId="12" borderId="25" xfId="7" applyFont="1" applyFill="1" applyBorder="1" applyAlignment="1">
      <alignment horizontal="center" vertical="center" wrapText="1"/>
    </xf>
    <xf numFmtId="0" fontId="28" fillId="12" borderId="15" xfId="7" applyFont="1" applyFill="1" applyBorder="1" applyAlignment="1">
      <alignment horizontal="center" vertical="center" wrapText="1"/>
    </xf>
    <xf numFmtId="0" fontId="28" fillId="12" borderId="14" xfId="7" applyFont="1" applyFill="1" applyBorder="1" applyAlignment="1">
      <alignment horizontal="center" vertical="center" wrapText="1"/>
    </xf>
    <xf numFmtId="0" fontId="32" fillId="0" borderId="0" xfId="7" applyFont="1" applyAlignment="1">
      <alignment horizontal="left" vertical="center" wrapText="1"/>
    </xf>
    <xf numFmtId="0" fontId="28" fillId="0" borderId="6" xfId="7" applyFont="1" applyBorder="1" applyAlignment="1">
      <alignment horizontal="center" vertical="center" wrapText="1"/>
    </xf>
    <xf numFmtId="0" fontId="28" fillId="0" borderId="9" xfId="7" applyFont="1" applyBorder="1" applyAlignment="1">
      <alignment horizontal="center" vertical="center" wrapText="1"/>
    </xf>
    <xf numFmtId="0" fontId="28" fillId="0" borderId="10" xfId="7" applyFont="1" applyBorder="1" applyAlignment="1">
      <alignment horizontal="center" vertical="center" wrapText="1"/>
    </xf>
    <xf numFmtId="0" fontId="28" fillId="0" borderId="3" xfId="7" applyFont="1" applyBorder="1" applyAlignment="1">
      <alignment horizontal="center" vertical="center" wrapText="1"/>
    </xf>
    <xf numFmtId="164" fontId="28" fillId="0" borderId="6" xfId="7" applyNumberFormat="1" applyFont="1" applyBorder="1" applyAlignment="1">
      <alignment horizontal="center" vertical="center" wrapText="1"/>
    </xf>
    <xf numFmtId="164" fontId="28" fillId="4" borderId="9" xfId="7" applyNumberFormat="1" applyFont="1" applyFill="1" applyBorder="1" applyAlignment="1">
      <alignment horizontal="center" vertical="center" wrapText="1"/>
    </xf>
    <xf numFmtId="164" fontId="28" fillId="4" borderId="10" xfId="7" applyNumberFormat="1" applyFont="1" applyFill="1" applyBorder="1" applyAlignment="1">
      <alignment horizontal="center" vertical="center" wrapText="1"/>
    </xf>
    <xf numFmtId="164" fontId="28" fillId="4" borderId="3" xfId="7" applyNumberFormat="1" applyFont="1" applyFill="1" applyBorder="1" applyAlignment="1">
      <alignment horizontal="center" vertical="center" wrapText="1"/>
    </xf>
    <xf numFmtId="0" fontId="28" fillId="0" borderId="6" xfId="7" applyFont="1" applyBorder="1" applyAlignment="1">
      <alignment horizontal="center" vertical="center"/>
    </xf>
    <xf numFmtId="0" fontId="28" fillId="0" borderId="5" xfId="7" applyFont="1" applyBorder="1" applyAlignment="1">
      <alignment horizontal="center" vertical="center" wrapText="1"/>
    </xf>
    <xf numFmtId="0" fontId="43" fillId="0" borderId="17" xfId="7" applyFont="1" applyBorder="1" applyAlignment="1">
      <alignment horizontal="center" vertical="center" wrapText="1"/>
    </xf>
    <xf numFmtId="0" fontId="43" fillId="0" borderId="19" xfId="7" applyFont="1" applyBorder="1" applyAlignment="1">
      <alignment horizontal="center" vertical="center" wrapText="1"/>
    </xf>
    <xf numFmtId="0" fontId="43" fillId="0" borderId="20" xfId="7" applyFont="1" applyBorder="1" applyAlignment="1">
      <alignment horizontal="center" vertical="center" wrapText="1"/>
    </xf>
    <xf numFmtId="0" fontId="43" fillId="0" borderId="21" xfId="7" applyFont="1" applyBorder="1" applyAlignment="1">
      <alignment horizontal="center" vertical="center" wrapText="1"/>
    </xf>
    <xf numFmtId="0" fontId="28" fillId="0" borderId="17" xfId="7" applyFont="1" applyBorder="1" applyAlignment="1">
      <alignment horizontal="center" vertical="center" wrapText="1"/>
    </xf>
    <xf numFmtId="0" fontId="28" fillId="0" borderId="19" xfId="7" applyFont="1" applyBorder="1" applyAlignment="1">
      <alignment horizontal="center" vertical="center" wrapText="1"/>
    </xf>
    <xf numFmtId="0" fontId="28" fillId="0" borderId="20" xfId="7" applyFont="1" applyBorder="1" applyAlignment="1">
      <alignment horizontal="center" vertical="center" wrapText="1"/>
    </xf>
    <xf numFmtId="0" fontId="28" fillId="0" borderId="21" xfId="7" applyFont="1" applyBorder="1" applyAlignment="1">
      <alignment horizontal="center" vertical="center" wrapText="1"/>
    </xf>
    <xf numFmtId="164" fontId="45" fillId="4" borderId="6" xfId="3" applyNumberFormat="1" applyFont="1" applyFill="1" applyBorder="1" applyAlignment="1">
      <alignment horizontal="right"/>
    </xf>
    <xf numFmtId="164" fontId="49" fillId="4" borderId="6" xfId="3" applyNumberFormat="1" applyFont="1" applyFill="1" applyBorder="1" applyAlignment="1">
      <alignment horizontal="right"/>
    </xf>
    <xf numFmtId="164" fontId="45" fillId="4" borderId="6" xfId="3" applyNumberFormat="1" applyFont="1" applyFill="1" applyBorder="1" applyAlignment="1">
      <alignment horizontal="right" wrapText="1"/>
    </xf>
    <xf numFmtId="0" fontId="2" fillId="0" borderId="0" xfId="8"/>
    <xf numFmtId="0" fontId="48" fillId="0" borderId="6" xfId="8" applyFont="1" applyBorder="1"/>
    <xf numFmtId="0" fontId="48" fillId="0" borderId="6" xfId="8" applyFont="1" applyBorder="1" applyAlignment="1">
      <alignment horizontal="center"/>
    </xf>
    <xf numFmtId="0" fontId="2" fillId="0" borderId="6" xfId="8" applyBorder="1"/>
    <xf numFmtId="44" fontId="2" fillId="0" borderId="6" xfId="8" applyNumberFormat="1" applyBorder="1"/>
    <xf numFmtId="44" fontId="2" fillId="0" borderId="0" xfId="8" applyNumberFormat="1"/>
    <xf numFmtId="0" fontId="48" fillId="0" borderId="6" xfId="8" applyFont="1" applyBorder="1" applyAlignment="1">
      <alignment horizontal="center" wrapText="1"/>
    </xf>
    <xf numFmtId="0" fontId="2" fillId="16" borderId="13" xfId="8" applyFill="1" applyBorder="1" applyAlignment="1">
      <alignment horizontal="center" vertical="center"/>
    </xf>
    <xf numFmtId="0" fontId="2" fillId="16" borderId="14" xfId="8" applyFill="1" applyBorder="1" applyAlignment="1">
      <alignment horizontal="center" vertical="center"/>
    </xf>
    <xf numFmtId="0" fontId="1" fillId="16" borderId="15" xfId="8" applyFont="1" applyFill="1" applyBorder="1" applyAlignment="1">
      <alignment horizontal="center" vertical="center"/>
    </xf>
    <xf numFmtId="0" fontId="1" fillId="16" borderId="13" xfId="8" applyFont="1" applyFill="1" applyBorder="1" applyAlignment="1">
      <alignment horizontal="center" vertical="center"/>
    </xf>
    <xf numFmtId="0" fontId="51" fillId="0" borderId="0" xfId="9" applyFont="1"/>
    <xf numFmtId="169" fontId="51" fillId="0" borderId="31" xfId="10" applyFont="1" applyBorder="1" applyAlignment="1">
      <alignment horizontal="center" vertical="center"/>
    </xf>
    <xf numFmtId="169" fontId="52" fillId="0" borderId="31" xfId="10" applyFont="1" applyBorder="1" applyAlignment="1">
      <alignment horizontal="center" vertical="center" wrapText="1"/>
    </xf>
    <xf numFmtId="0" fontId="54" fillId="0" borderId="0" xfId="9" applyFont="1" applyAlignment="1">
      <alignment horizontal="center" vertical="center" wrapText="1"/>
    </xf>
    <xf numFmtId="0" fontId="50" fillId="0" borderId="0" xfId="9"/>
    <xf numFmtId="0" fontId="50" fillId="0" borderId="31" xfId="9" applyBorder="1" applyAlignment="1">
      <alignment horizontal="center" vertical="center" wrapText="1"/>
    </xf>
    <xf numFmtId="170" fontId="50" fillId="0" borderId="31" xfId="9" applyNumberFormat="1" applyBorder="1" applyAlignment="1">
      <alignment horizontal="center" vertical="center" wrapText="1"/>
    </xf>
    <xf numFmtId="171" fontId="50" fillId="0" borderId="31" xfId="9" applyNumberFormat="1" applyBorder="1" applyAlignment="1">
      <alignment horizontal="center" vertical="center" wrapText="1"/>
    </xf>
    <xf numFmtId="164" fontId="50" fillId="0" borderId="31" xfId="9" applyNumberFormat="1" applyBorder="1" applyAlignment="1">
      <alignment horizontal="center" vertical="center" wrapText="1"/>
    </xf>
    <xf numFmtId="0" fontId="50" fillId="17" borderId="0" xfId="9" applyFill="1" applyAlignment="1">
      <alignment horizontal="center" vertical="center" wrapText="1"/>
    </xf>
    <xf numFmtId="170" fontId="50" fillId="17" borderId="0" xfId="9" applyNumberFormat="1" applyFill="1" applyAlignment="1">
      <alignment horizontal="center" vertical="center" wrapText="1"/>
    </xf>
    <xf numFmtId="171" fontId="50" fillId="17" borderId="0" xfId="9" applyNumberFormat="1" applyFill="1" applyAlignment="1">
      <alignment horizontal="center" vertical="center" wrapText="1"/>
    </xf>
    <xf numFmtId="0" fontId="50" fillId="17" borderId="0" xfId="9" applyFill="1" applyAlignment="1">
      <alignment horizontal="center" vertical="center" wrapText="1"/>
    </xf>
    <xf numFmtId="0" fontId="50" fillId="0" borderId="0" xfId="9" applyAlignment="1">
      <alignment horizontal="center"/>
    </xf>
    <xf numFmtId="170" fontId="50" fillId="0" borderId="0" xfId="9" applyNumberFormat="1" applyAlignment="1">
      <alignment horizontal="center"/>
    </xf>
    <xf numFmtId="171" fontId="50" fillId="0" borderId="0" xfId="9" applyNumberFormat="1" applyAlignment="1">
      <alignment horizontal="center"/>
    </xf>
    <xf numFmtId="0" fontId="53" fillId="0" borderId="31" xfId="9" applyFont="1" applyBorder="1" applyAlignment="1">
      <alignment horizontal="center" vertical="center" wrapText="1"/>
    </xf>
    <xf numFmtId="170" fontId="53" fillId="0" borderId="31" xfId="9" applyNumberFormat="1" applyFont="1" applyBorder="1" applyAlignment="1">
      <alignment horizontal="center" vertical="center" wrapText="1"/>
    </xf>
    <xf numFmtId="0" fontId="50" fillId="0" borderId="31" xfId="9" applyBorder="1" applyAlignment="1">
      <alignment horizontal="center"/>
    </xf>
    <xf numFmtId="170" fontId="50" fillId="0" borderId="31" xfId="9" applyNumberFormat="1" applyBorder="1" applyAlignment="1">
      <alignment horizontal="center"/>
    </xf>
    <xf numFmtId="0" fontId="53" fillId="18" borderId="31" xfId="9" applyFont="1" applyFill="1" applyBorder="1" applyAlignment="1">
      <alignment horizontal="center" vertical="center" wrapText="1"/>
    </xf>
    <xf numFmtId="0" fontId="53" fillId="18" borderId="31" xfId="9" applyFont="1" applyFill="1" applyBorder="1" applyAlignment="1">
      <alignment horizontal="center" vertical="center" wrapText="1"/>
    </xf>
    <xf numFmtId="2" fontId="53" fillId="18" borderId="31" xfId="9" applyNumberFormat="1" applyFont="1" applyFill="1" applyBorder="1" applyAlignment="1">
      <alignment horizontal="center" vertical="center" wrapText="1"/>
    </xf>
    <xf numFmtId="171" fontId="53" fillId="18" borderId="31" xfId="9" applyNumberFormat="1" applyFont="1" applyFill="1" applyBorder="1" applyAlignment="1">
      <alignment horizontal="center" vertical="center" wrapText="1"/>
    </xf>
    <xf numFmtId="171" fontId="53" fillId="18" borderId="31" xfId="9" applyNumberFormat="1" applyFont="1" applyFill="1" applyBorder="1" applyAlignment="1">
      <alignment horizontal="center"/>
    </xf>
  </cellXfs>
  <cellStyles count="11">
    <cellStyle name="Dziesiętny 2" xfId="10" xr:uid="{48973FAD-9296-4ECC-BAD9-B4E533B0A1EE}"/>
    <cellStyle name="Hiperłącze 2" xfId="1" xr:uid="{00000000-0005-0000-0000-000000000000}"/>
    <cellStyle name="Normalny" xfId="0" builtinId="0"/>
    <cellStyle name="Normalny 2" xfId="2" xr:uid="{00000000-0005-0000-0000-000002000000}"/>
    <cellStyle name="Normalny 2 2" xfId="7" xr:uid="{00000000-0005-0000-0000-000003000000}"/>
    <cellStyle name="Normalny 3" xfId="3" xr:uid="{00000000-0005-0000-0000-000004000000}"/>
    <cellStyle name="Normalny 4" xfId="4" xr:uid="{00000000-0005-0000-0000-000005000000}"/>
    <cellStyle name="Normalny 5" xfId="8" xr:uid="{639D7E90-EC01-4970-A602-8B2DCEE56F68}"/>
    <cellStyle name="Normalny 6" xfId="9" xr:uid="{D2F12E41-FB81-489F-9238-8EE109231799}"/>
    <cellStyle name="Walutowy 2" xfId="5" xr:uid="{00000000-0005-0000-0000-000006000000}"/>
    <cellStyle name="Walutowy 3"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opLeftCell="A4" zoomScale="90" zoomScaleNormal="90" zoomScaleSheetLayoutView="100" workbookViewId="0">
      <selection activeCell="F18" sqref="F18"/>
    </sheetView>
  </sheetViews>
  <sheetFormatPr defaultRowHeight="12.75"/>
  <cols>
    <col min="1" max="1" width="5.42578125" style="2" customWidth="1"/>
    <col min="2" max="2" width="30.7109375" style="7" customWidth="1"/>
    <col min="3" max="3" width="18.42578125" style="4" customWidth="1"/>
    <col min="4" max="4" width="15.7109375" style="4" customWidth="1"/>
    <col min="5" max="5" width="14.28515625" style="4" customWidth="1"/>
    <col min="6" max="6" width="24.28515625" style="8" customWidth="1"/>
    <col min="7" max="7" width="16.140625" style="4" customWidth="1"/>
    <col min="8" max="8" width="17.5703125" style="4" customWidth="1"/>
    <col min="9" max="16384" width="9.140625" style="5"/>
  </cols>
  <sheetData>
    <row r="1" spans="1:8" s="1" customFormat="1">
      <c r="A1" s="19" t="s">
        <v>266</v>
      </c>
      <c r="B1" s="20"/>
      <c r="C1" s="21"/>
      <c r="D1" s="21"/>
      <c r="E1" s="21"/>
      <c r="F1" s="22"/>
      <c r="G1" s="23"/>
      <c r="H1" s="21"/>
    </row>
    <row r="2" spans="1:8" ht="13.5" thickBot="1">
      <c r="A2" s="20"/>
      <c r="B2" s="24"/>
      <c r="C2" s="25"/>
      <c r="D2" s="25"/>
      <c r="E2" s="25"/>
      <c r="F2" s="26"/>
      <c r="G2" s="25"/>
      <c r="H2" s="25"/>
    </row>
    <row r="3" spans="1:8" s="1" customFormat="1" ht="57.75" customHeight="1">
      <c r="A3" s="213" t="s">
        <v>267</v>
      </c>
      <c r="B3" s="214" t="s">
        <v>268</v>
      </c>
      <c r="C3" s="214" t="s">
        <v>269</v>
      </c>
      <c r="D3" s="214" t="s">
        <v>270</v>
      </c>
      <c r="E3" s="214" t="s">
        <v>271</v>
      </c>
      <c r="F3" s="215" t="s">
        <v>272</v>
      </c>
      <c r="G3" s="215" t="s">
        <v>273</v>
      </c>
      <c r="H3" s="215" t="s">
        <v>274</v>
      </c>
    </row>
    <row r="4" spans="1:8" s="1" customFormat="1" ht="48" customHeight="1">
      <c r="A4" s="194">
        <v>1</v>
      </c>
      <c r="B4" s="27" t="s">
        <v>377</v>
      </c>
      <c r="C4" s="28" t="s">
        <v>275</v>
      </c>
      <c r="D4" s="29">
        <v>151399172</v>
      </c>
      <c r="E4" s="28">
        <v>7511</v>
      </c>
      <c r="F4" s="30" t="s">
        <v>276</v>
      </c>
      <c r="G4" s="28">
        <v>74</v>
      </c>
      <c r="H4" s="28" t="s">
        <v>49</v>
      </c>
    </row>
    <row r="5" spans="1:8" s="9" customFormat="1" ht="57.75" customHeight="1">
      <c r="A5" s="194">
        <v>2</v>
      </c>
      <c r="B5" s="27" t="s">
        <v>277</v>
      </c>
      <c r="C5" s="28" t="s">
        <v>278</v>
      </c>
      <c r="D5" s="31" t="s">
        <v>279</v>
      </c>
      <c r="E5" s="28" t="s">
        <v>280</v>
      </c>
      <c r="F5" s="30" t="s">
        <v>407</v>
      </c>
      <c r="G5" s="28">
        <v>8</v>
      </c>
      <c r="H5" s="28" t="s">
        <v>49</v>
      </c>
    </row>
    <row r="6" spans="1:8" s="9" customFormat="1" ht="97.5" customHeight="1">
      <c r="A6" s="194">
        <v>3</v>
      </c>
      <c r="B6" s="27" t="s">
        <v>380</v>
      </c>
      <c r="C6" s="30" t="s">
        <v>282</v>
      </c>
      <c r="D6" s="28">
        <v>151405955</v>
      </c>
      <c r="E6" s="30" t="s">
        <v>283</v>
      </c>
      <c r="F6" s="30" t="s">
        <v>284</v>
      </c>
      <c r="G6" s="28">
        <v>23</v>
      </c>
      <c r="H6" s="28" t="s">
        <v>49</v>
      </c>
    </row>
    <row r="7" spans="1:8" s="6" customFormat="1" ht="70.5" customHeight="1">
      <c r="A7" s="194">
        <v>4</v>
      </c>
      <c r="B7" s="27" t="s">
        <v>507</v>
      </c>
      <c r="C7" s="28" t="s">
        <v>285</v>
      </c>
      <c r="D7" s="31" t="s">
        <v>286</v>
      </c>
      <c r="E7" s="31" t="s">
        <v>287</v>
      </c>
      <c r="F7" s="30" t="s">
        <v>349</v>
      </c>
      <c r="G7" s="28">
        <v>6</v>
      </c>
      <c r="H7" s="28" t="s">
        <v>49</v>
      </c>
    </row>
    <row r="8" spans="1:8" s="6" customFormat="1" ht="51">
      <c r="A8" s="194">
        <v>5</v>
      </c>
      <c r="B8" s="27" t="s">
        <v>288</v>
      </c>
      <c r="C8" s="28" t="s">
        <v>289</v>
      </c>
      <c r="D8" s="31" t="s">
        <v>290</v>
      </c>
      <c r="E8" s="32" t="s">
        <v>287</v>
      </c>
      <c r="F8" s="32" t="s">
        <v>291</v>
      </c>
      <c r="G8" s="28">
        <v>35</v>
      </c>
      <c r="H8" s="28" t="s">
        <v>49</v>
      </c>
    </row>
    <row r="9" spans="1:8" s="9" customFormat="1" ht="51">
      <c r="A9" s="194">
        <v>6</v>
      </c>
      <c r="B9" s="27" t="s">
        <v>366</v>
      </c>
      <c r="C9" s="28" t="s">
        <v>292</v>
      </c>
      <c r="D9" s="33" t="s">
        <v>293</v>
      </c>
      <c r="E9" s="31" t="s">
        <v>294</v>
      </c>
      <c r="F9" s="32" t="s">
        <v>295</v>
      </c>
      <c r="G9" s="28">
        <v>6</v>
      </c>
      <c r="H9" s="28" t="s">
        <v>49</v>
      </c>
    </row>
    <row r="10" spans="1:8" s="1" customFormat="1" ht="38.25">
      <c r="A10" s="194">
        <v>7</v>
      </c>
      <c r="B10" s="27" t="s">
        <v>296</v>
      </c>
      <c r="C10" s="28" t="s">
        <v>297</v>
      </c>
      <c r="D10" s="33" t="s">
        <v>298</v>
      </c>
      <c r="E10" s="28" t="s">
        <v>299</v>
      </c>
      <c r="F10" s="32" t="s">
        <v>300</v>
      </c>
      <c r="G10" s="28">
        <v>62</v>
      </c>
      <c r="H10" s="28">
        <v>617</v>
      </c>
    </row>
    <row r="11" spans="1:8" ht="38.25">
      <c r="A11" s="194">
        <v>8</v>
      </c>
      <c r="B11" s="27" t="s">
        <v>371</v>
      </c>
      <c r="C11" s="28" t="s">
        <v>301</v>
      </c>
      <c r="D11" s="33" t="s">
        <v>302</v>
      </c>
      <c r="E11" s="28" t="s">
        <v>299</v>
      </c>
      <c r="F11" s="32" t="s">
        <v>370</v>
      </c>
      <c r="G11" s="28">
        <v>42</v>
      </c>
      <c r="H11" s="28">
        <v>170</v>
      </c>
    </row>
    <row r="12" spans="1:8" ht="59.25" customHeight="1">
      <c r="A12" s="194">
        <v>9</v>
      </c>
      <c r="B12" s="27" t="s">
        <v>414</v>
      </c>
      <c r="C12" s="28" t="s">
        <v>303</v>
      </c>
      <c r="D12" s="31" t="s">
        <v>304</v>
      </c>
      <c r="E12" s="28" t="s">
        <v>305</v>
      </c>
      <c r="F12" s="30" t="s">
        <v>306</v>
      </c>
      <c r="G12" s="28">
        <v>73</v>
      </c>
      <c r="H12" s="28">
        <v>157</v>
      </c>
    </row>
    <row r="13" spans="1:8" ht="38.25">
      <c r="A13" s="194">
        <v>10</v>
      </c>
      <c r="B13" s="27" t="s">
        <v>307</v>
      </c>
      <c r="C13" s="28" t="s">
        <v>308</v>
      </c>
      <c r="D13" s="31" t="s">
        <v>309</v>
      </c>
      <c r="E13" s="28" t="s">
        <v>305</v>
      </c>
      <c r="F13" s="30" t="s">
        <v>310</v>
      </c>
      <c r="G13" s="28">
        <v>7</v>
      </c>
      <c r="H13" s="28">
        <v>8</v>
      </c>
    </row>
    <row r="14" spans="1:8" ht="75" customHeight="1">
      <c r="A14" s="194">
        <v>11</v>
      </c>
      <c r="B14" s="27" t="s">
        <v>311</v>
      </c>
      <c r="C14" s="28" t="s">
        <v>312</v>
      </c>
      <c r="D14" s="31" t="s">
        <v>313</v>
      </c>
      <c r="E14" s="28" t="s">
        <v>314</v>
      </c>
      <c r="F14" s="30" t="s">
        <v>408</v>
      </c>
      <c r="G14" s="28">
        <v>25</v>
      </c>
      <c r="H14" s="28">
        <v>26</v>
      </c>
    </row>
    <row r="15" spans="1:8" ht="38.25">
      <c r="A15" s="194">
        <v>12</v>
      </c>
      <c r="B15" s="27" t="s">
        <v>315</v>
      </c>
      <c r="C15" s="28" t="s">
        <v>316</v>
      </c>
      <c r="D15" s="31" t="s">
        <v>317</v>
      </c>
      <c r="E15" s="28" t="s">
        <v>294</v>
      </c>
      <c r="F15" s="129" t="s">
        <v>340</v>
      </c>
      <c r="G15" s="28">
        <v>7</v>
      </c>
      <c r="H15" s="28">
        <v>20</v>
      </c>
    </row>
    <row r="16" spans="1:8" s="1" customFormat="1" ht="25.5">
      <c r="A16" s="194">
        <v>13</v>
      </c>
      <c r="B16" s="27" t="s">
        <v>318</v>
      </c>
      <c r="C16" s="28" t="s">
        <v>319</v>
      </c>
      <c r="D16" s="31" t="s">
        <v>320</v>
      </c>
      <c r="E16" s="28" t="s">
        <v>49</v>
      </c>
      <c r="F16" s="30" t="s">
        <v>361</v>
      </c>
      <c r="G16" s="28">
        <v>4</v>
      </c>
      <c r="H16" s="28" t="s">
        <v>49</v>
      </c>
    </row>
    <row r="17" spans="1:8" ht="38.25">
      <c r="A17" s="194">
        <v>14</v>
      </c>
      <c r="B17" s="27" t="s">
        <v>321</v>
      </c>
      <c r="C17" s="28" t="s">
        <v>322</v>
      </c>
      <c r="D17" s="31" t="s">
        <v>323</v>
      </c>
      <c r="E17" s="28" t="s">
        <v>299</v>
      </c>
      <c r="F17" s="129" t="s">
        <v>375</v>
      </c>
      <c r="G17" s="28">
        <v>17</v>
      </c>
      <c r="H17" s="28" t="s">
        <v>49</v>
      </c>
    </row>
    <row r="18" spans="1:8" ht="63" customHeight="1">
      <c r="A18" s="194">
        <v>15</v>
      </c>
      <c r="B18" s="27" t="s">
        <v>352</v>
      </c>
      <c r="C18" s="28" t="s">
        <v>324</v>
      </c>
      <c r="D18" s="31" t="s">
        <v>325</v>
      </c>
      <c r="E18" s="28" t="s">
        <v>326</v>
      </c>
      <c r="F18" s="129" t="s">
        <v>409</v>
      </c>
      <c r="G18" s="28">
        <v>7</v>
      </c>
      <c r="H18" s="28" t="s">
        <v>49</v>
      </c>
    </row>
    <row r="19" spans="1:8" ht="33.75" customHeight="1">
      <c r="A19" s="194">
        <v>16</v>
      </c>
      <c r="B19" s="27" t="s">
        <v>508</v>
      </c>
      <c r="C19" s="28">
        <v>5080096570</v>
      </c>
      <c r="D19" s="31" t="s">
        <v>509</v>
      </c>
      <c r="E19" s="208" t="s">
        <v>584</v>
      </c>
      <c r="F19" s="129" t="s">
        <v>585</v>
      </c>
      <c r="G19" s="28">
        <v>9</v>
      </c>
      <c r="H19" s="28"/>
    </row>
    <row r="20" spans="1:8">
      <c r="A20" s="20"/>
      <c r="B20" s="24"/>
      <c r="C20" s="25"/>
      <c r="D20" s="25"/>
      <c r="E20" s="25"/>
      <c r="F20" s="130" t="s">
        <v>417</v>
      </c>
      <c r="G20" s="34">
        <f>SUM(G4:G19)</f>
        <v>405</v>
      </c>
      <c r="H20" s="25"/>
    </row>
    <row r="23" spans="1:8">
      <c r="G23" s="3"/>
    </row>
  </sheetData>
  <pageMargins left="0.7" right="0.7" top="0.75" bottom="0.75" header="0.3" footer="0.3"/>
  <pageSetup paperSize="9" scale="61" orientation="portrait" r:id="rId1"/>
  <ignoredErrors>
    <ignoredError sqref="D5:D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19D13-6DEE-4403-9CBD-A291D2938A96}">
  <sheetPr>
    <pageSetUpPr fitToPage="1"/>
  </sheetPr>
  <dimension ref="A1:AF37"/>
  <sheetViews>
    <sheetView zoomScale="70" zoomScaleNormal="70" zoomScaleSheetLayoutView="80" workbookViewId="0">
      <pane ySplit="4" topLeftCell="A30" activePane="bottomLeft" state="frozen"/>
      <selection pane="bottomLeft" activeCell="J33" sqref="J33"/>
    </sheetView>
  </sheetViews>
  <sheetFormatPr defaultColWidth="9.140625" defaultRowHeight="14.25"/>
  <cols>
    <col min="1" max="1" width="24.42578125" style="44" customWidth="1"/>
    <col min="2" max="2" width="4.28515625" style="102" customWidth="1"/>
    <col min="3" max="3" width="20.85546875" style="103" customWidth="1"/>
    <col min="4" max="4" width="26.140625" style="103" customWidth="1"/>
    <col min="5" max="5" width="14.140625" style="104" customWidth="1"/>
    <col min="6" max="6" width="11.85546875" style="105" customWidth="1"/>
    <col min="7" max="7" width="13.85546875" style="105" customWidth="1"/>
    <col min="8" max="8" width="14.42578125" style="102" customWidth="1"/>
    <col min="9" max="10" width="25.28515625" style="99" customWidth="1"/>
    <col min="11" max="11" width="63.28515625" style="100" customWidth="1"/>
    <col min="12" max="12" width="34.85546875" style="101" bestFit="1" customWidth="1"/>
    <col min="13" max="13" width="25.28515625" style="98" bestFit="1" customWidth="1"/>
    <col min="14" max="14" width="24.5703125" style="98" bestFit="1" customWidth="1"/>
    <col min="15" max="15" width="26.7109375" style="98" bestFit="1" customWidth="1"/>
    <col min="16" max="16" width="16.85546875" style="98" customWidth="1"/>
    <col min="17" max="17" width="18.140625" style="98" customWidth="1"/>
    <col min="18" max="18" width="18" style="98" customWidth="1"/>
    <col min="19" max="19" width="25.85546875" style="98" customWidth="1"/>
    <col min="20" max="20" width="18.140625" style="98" customWidth="1"/>
    <col min="21" max="21" width="14.85546875" style="98" customWidth="1"/>
    <col min="22" max="22" width="13.5703125" style="98" customWidth="1"/>
    <col min="23" max="23" width="17.5703125" style="98" customWidth="1"/>
    <col min="24" max="24" width="14.85546875" style="98" customWidth="1"/>
    <col min="25" max="25" width="15.140625" style="98" customWidth="1"/>
    <col min="26" max="26" width="16.5703125" style="98" customWidth="1"/>
    <col min="27" max="27" width="18.140625" style="98" customWidth="1"/>
    <col min="28" max="28" width="16.28515625" style="98" customWidth="1"/>
    <col min="29" max="29" width="16.140625" style="98" customWidth="1"/>
    <col min="30" max="30" width="15.28515625" style="98" customWidth="1"/>
    <col min="31" max="31" width="14.42578125" style="98" customWidth="1"/>
    <col min="32" max="32" width="15.85546875" style="98" customWidth="1"/>
    <col min="33" max="33" width="13.140625" style="44" customWidth="1"/>
    <col min="34" max="16384" width="9.140625" style="44"/>
  </cols>
  <sheetData>
    <row r="1" spans="1:32" ht="15">
      <c r="A1" s="35"/>
      <c r="B1" s="36" t="s">
        <v>238</v>
      </c>
      <c r="C1" s="37"/>
      <c r="D1" s="37"/>
      <c r="E1" s="38"/>
      <c r="F1" s="39"/>
      <c r="G1" s="39"/>
      <c r="H1" s="39"/>
      <c r="I1" s="40"/>
      <c r="J1" s="40"/>
      <c r="K1" s="41"/>
      <c r="L1" s="42"/>
      <c r="M1" s="43"/>
      <c r="N1" s="43"/>
      <c r="O1" s="43"/>
      <c r="P1" s="43"/>
      <c r="Q1" s="43"/>
      <c r="R1" s="43"/>
      <c r="S1" s="43"/>
      <c r="T1" s="43"/>
      <c r="U1" s="43"/>
      <c r="V1" s="43"/>
      <c r="W1" s="43"/>
      <c r="X1" s="43"/>
      <c r="Y1" s="43"/>
      <c r="Z1" s="43"/>
      <c r="AA1" s="43"/>
      <c r="AB1" s="43"/>
      <c r="AC1" s="43"/>
      <c r="AD1" s="43"/>
      <c r="AE1" s="43"/>
      <c r="AF1" s="43"/>
    </row>
    <row r="2" spans="1:32" ht="15">
      <c r="A2" s="35"/>
      <c r="B2" s="39"/>
      <c r="C2" s="37"/>
      <c r="D2" s="37"/>
      <c r="E2" s="38"/>
      <c r="F2" s="45"/>
      <c r="G2" s="45"/>
      <c r="H2" s="46"/>
      <c r="I2" s="40"/>
      <c r="J2" s="40"/>
      <c r="K2" s="41"/>
      <c r="L2" s="42"/>
      <c r="M2" s="43"/>
      <c r="N2" s="43"/>
      <c r="O2" s="43"/>
      <c r="P2" s="43"/>
      <c r="Q2" s="43"/>
      <c r="R2" s="43"/>
      <c r="S2" s="43"/>
      <c r="T2" s="43"/>
      <c r="U2" s="43"/>
      <c r="V2" s="43"/>
      <c r="W2" s="43"/>
      <c r="X2" s="43"/>
      <c r="Y2" s="43"/>
      <c r="Z2" s="43"/>
      <c r="AA2" s="43"/>
      <c r="AB2" s="43"/>
      <c r="AC2" s="43"/>
      <c r="AD2" s="43"/>
      <c r="AE2" s="43"/>
      <c r="AF2" s="43"/>
    </row>
    <row r="3" spans="1:32" s="47" customFormat="1" ht="18.75" customHeight="1">
      <c r="A3" s="230" t="s">
        <v>350</v>
      </c>
      <c r="B3" s="223" t="s">
        <v>14</v>
      </c>
      <c r="C3" s="223" t="s">
        <v>15</v>
      </c>
      <c r="D3" s="223" t="s">
        <v>16</v>
      </c>
      <c r="E3" s="223" t="s">
        <v>17</v>
      </c>
      <c r="F3" s="223" t="s">
        <v>70</v>
      </c>
      <c r="G3" s="223" t="s">
        <v>18</v>
      </c>
      <c r="H3" s="223" t="s">
        <v>19</v>
      </c>
      <c r="I3" s="231" t="s">
        <v>415</v>
      </c>
      <c r="J3" s="232" t="s">
        <v>588</v>
      </c>
      <c r="K3" s="223" t="s">
        <v>52</v>
      </c>
      <c r="L3" s="223" t="s">
        <v>0</v>
      </c>
      <c r="M3" s="223" t="s">
        <v>20</v>
      </c>
      <c r="N3" s="223"/>
      <c r="O3" s="223"/>
      <c r="P3" s="223" t="s">
        <v>89</v>
      </c>
      <c r="Q3" s="224" t="s">
        <v>346</v>
      </c>
      <c r="R3" s="228" t="s">
        <v>347</v>
      </c>
      <c r="S3" s="223" t="s">
        <v>196</v>
      </c>
      <c r="T3" s="223" t="s">
        <v>36</v>
      </c>
      <c r="U3" s="223"/>
      <c r="V3" s="223"/>
      <c r="W3" s="223"/>
      <c r="X3" s="223"/>
      <c r="Y3" s="223"/>
      <c r="Z3" s="223" t="s">
        <v>21</v>
      </c>
      <c r="AA3" s="223" t="s">
        <v>22</v>
      </c>
      <c r="AB3" s="223" t="s">
        <v>195</v>
      </c>
      <c r="AC3" s="223" t="s">
        <v>23</v>
      </c>
      <c r="AD3" s="223" t="s">
        <v>24</v>
      </c>
      <c r="AE3" s="223" t="s">
        <v>25</v>
      </c>
      <c r="AF3" s="223" t="s">
        <v>26</v>
      </c>
    </row>
    <row r="4" spans="1:32" s="47" customFormat="1" ht="77.25" customHeight="1">
      <c r="A4" s="230"/>
      <c r="B4" s="223"/>
      <c r="C4" s="223"/>
      <c r="D4" s="223"/>
      <c r="E4" s="223"/>
      <c r="F4" s="223"/>
      <c r="G4" s="223"/>
      <c r="H4" s="223"/>
      <c r="I4" s="231"/>
      <c r="J4" s="233"/>
      <c r="K4" s="223"/>
      <c r="L4" s="223"/>
      <c r="M4" s="48" t="s">
        <v>27</v>
      </c>
      <c r="N4" s="48" t="s">
        <v>28</v>
      </c>
      <c r="O4" s="48" t="s">
        <v>29</v>
      </c>
      <c r="P4" s="223"/>
      <c r="Q4" s="226"/>
      <c r="R4" s="229"/>
      <c r="S4" s="223"/>
      <c r="T4" s="48" t="s">
        <v>30</v>
      </c>
      <c r="U4" s="48" t="s">
        <v>31</v>
      </c>
      <c r="V4" s="48" t="s">
        <v>32</v>
      </c>
      <c r="W4" s="48" t="s">
        <v>33</v>
      </c>
      <c r="X4" s="48" t="s">
        <v>34</v>
      </c>
      <c r="Y4" s="48" t="s">
        <v>35</v>
      </c>
      <c r="Z4" s="223"/>
      <c r="AA4" s="223"/>
      <c r="AB4" s="223"/>
      <c r="AC4" s="223"/>
      <c r="AD4" s="223"/>
      <c r="AE4" s="223"/>
      <c r="AF4" s="223"/>
    </row>
    <row r="5" spans="1:32" ht="75">
      <c r="A5" s="224" t="s">
        <v>42</v>
      </c>
      <c r="B5" s="49">
        <v>1</v>
      </c>
      <c r="C5" s="50" t="s">
        <v>53</v>
      </c>
      <c r="D5" s="50" t="s">
        <v>54</v>
      </c>
      <c r="E5" s="49" t="s">
        <v>55</v>
      </c>
      <c r="F5" s="49" t="s">
        <v>56</v>
      </c>
      <c r="G5" s="49" t="s">
        <v>56</v>
      </c>
      <c r="H5" s="49">
        <v>1956</v>
      </c>
      <c r="I5" s="51"/>
      <c r="J5" s="218">
        <f>Z5*7765</f>
        <v>3005055</v>
      </c>
      <c r="K5" s="52" t="s">
        <v>378</v>
      </c>
      <c r="L5" s="53" t="s">
        <v>57</v>
      </c>
      <c r="M5" s="49" t="s">
        <v>58</v>
      </c>
      <c r="N5" s="49" t="s">
        <v>59</v>
      </c>
      <c r="O5" s="49" t="s">
        <v>60</v>
      </c>
      <c r="P5" s="49" t="s">
        <v>61</v>
      </c>
      <c r="Q5" s="49" t="s">
        <v>56</v>
      </c>
      <c r="R5" s="49" t="s">
        <v>219</v>
      </c>
      <c r="S5" s="49" t="s">
        <v>62</v>
      </c>
      <c r="T5" s="49" t="s">
        <v>63</v>
      </c>
      <c r="U5" s="49" t="s">
        <v>63</v>
      </c>
      <c r="V5" s="49" t="s">
        <v>63</v>
      </c>
      <c r="W5" s="49" t="s">
        <v>63</v>
      </c>
      <c r="X5" s="49" t="s">
        <v>63</v>
      </c>
      <c r="Y5" s="49" t="s">
        <v>63</v>
      </c>
      <c r="Z5" s="49">
        <v>387</v>
      </c>
      <c r="AA5" s="49">
        <v>748.05</v>
      </c>
      <c r="AB5" s="49" t="s">
        <v>65</v>
      </c>
      <c r="AC5" s="49">
        <v>3</v>
      </c>
      <c r="AD5" s="49" t="s">
        <v>55</v>
      </c>
      <c r="AE5" s="49" t="s">
        <v>55</v>
      </c>
      <c r="AF5" s="49" t="s">
        <v>55</v>
      </c>
    </row>
    <row r="6" spans="1:32" ht="93.75">
      <c r="A6" s="225"/>
      <c r="B6" s="49">
        <v>2</v>
      </c>
      <c r="C6" s="50" t="s">
        <v>53</v>
      </c>
      <c r="D6" s="50" t="s">
        <v>54</v>
      </c>
      <c r="E6" s="49" t="s">
        <v>55</v>
      </c>
      <c r="F6" s="49" t="s">
        <v>56</v>
      </c>
      <c r="G6" s="49" t="s">
        <v>56</v>
      </c>
      <c r="H6" s="49">
        <v>2002</v>
      </c>
      <c r="I6" s="51"/>
      <c r="J6" s="218">
        <f>Z6*7765</f>
        <v>1897766</v>
      </c>
      <c r="K6" s="52" t="s">
        <v>379</v>
      </c>
      <c r="L6" s="53" t="s">
        <v>66</v>
      </c>
      <c r="M6" s="49" t="s">
        <v>58</v>
      </c>
      <c r="N6" s="49" t="s">
        <v>67</v>
      </c>
      <c r="O6" s="49" t="s">
        <v>60</v>
      </c>
      <c r="P6" s="49" t="s">
        <v>61</v>
      </c>
      <c r="Q6" s="49" t="s">
        <v>56</v>
      </c>
      <c r="R6" s="49" t="s">
        <v>219</v>
      </c>
      <c r="S6" s="49" t="s">
        <v>201</v>
      </c>
      <c r="T6" s="49" t="s">
        <v>63</v>
      </c>
      <c r="U6" s="49" t="s">
        <v>63</v>
      </c>
      <c r="V6" s="49" t="s">
        <v>63</v>
      </c>
      <c r="W6" s="49" t="s">
        <v>63</v>
      </c>
      <c r="X6" s="49" t="s">
        <v>64</v>
      </c>
      <c r="Y6" s="49" t="s">
        <v>63</v>
      </c>
      <c r="Z6" s="49">
        <v>244.4</v>
      </c>
      <c r="AA6" s="49">
        <v>542</v>
      </c>
      <c r="AB6" s="49" t="s">
        <v>68</v>
      </c>
      <c r="AC6" s="49">
        <v>3</v>
      </c>
      <c r="AD6" s="49" t="s">
        <v>55</v>
      </c>
      <c r="AE6" s="49" t="s">
        <v>55</v>
      </c>
      <c r="AF6" s="49" t="s">
        <v>56</v>
      </c>
    </row>
    <row r="7" spans="1:32" s="58" customFormat="1" ht="134.25" customHeight="1">
      <c r="A7" s="226"/>
      <c r="B7" s="49">
        <v>3</v>
      </c>
      <c r="C7" s="50" t="s">
        <v>202</v>
      </c>
      <c r="D7" s="55" t="s">
        <v>203</v>
      </c>
      <c r="E7" s="54" t="s">
        <v>55</v>
      </c>
      <c r="F7" s="54" t="s">
        <v>56</v>
      </c>
      <c r="G7" s="54"/>
      <c r="H7" s="54">
        <v>2007</v>
      </c>
      <c r="I7" s="51">
        <v>33858.17</v>
      </c>
      <c r="J7" s="218" t="s">
        <v>589</v>
      </c>
      <c r="K7" s="56"/>
      <c r="L7" s="57" t="s">
        <v>427</v>
      </c>
      <c r="M7" s="54"/>
      <c r="N7" s="54"/>
      <c r="O7" s="54"/>
      <c r="P7" s="54"/>
      <c r="Q7" s="54"/>
      <c r="R7" s="54"/>
      <c r="S7" s="54"/>
      <c r="T7" s="54"/>
      <c r="U7" s="54"/>
      <c r="V7" s="54"/>
      <c r="W7" s="54"/>
      <c r="X7" s="54"/>
      <c r="Y7" s="54"/>
      <c r="Z7" s="54"/>
      <c r="AA7" s="54"/>
      <c r="AB7" s="54"/>
      <c r="AC7" s="54"/>
      <c r="AD7" s="54"/>
      <c r="AE7" s="54"/>
      <c r="AF7" s="54"/>
    </row>
    <row r="8" spans="1:32" s="58" customFormat="1" ht="93.75">
      <c r="A8" s="48" t="s">
        <v>50</v>
      </c>
      <c r="B8" s="49">
        <v>4</v>
      </c>
      <c r="C8" s="50" t="s">
        <v>170</v>
      </c>
      <c r="D8" s="55" t="s">
        <v>171</v>
      </c>
      <c r="E8" s="54" t="s">
        <v>55</v>
      </c>
      <c r="F8" s="54" t="s">
        <v>56</v>
      </c>
      <c r="G8" s="54" t="s">
        <v>55</v>
      </c>
      <c r="H8" s="54" t="s">
        <v>172</v>
      </c>
      <c r="I8" s="51"/>
      <c r="J8" s="218">
        <f>AA8*8690</f>
        <v>5283520</v>
      </c>
      <c r="K8" s="59" t="s">
        <v>173</v>
      </c>
      <c r="L8" s="57" t="s">
        <v>174</v>
      </c>
      <c r="M8" s="54" t="s">
        <v>175</v>
      </c>
      <c r="N8" s="54"/>
      <c r="O8" s="54" t="s">
        <v>176</v>
      </c>
      <c r="P8" s="54" t="s">
        <v>219</v>
      </c>
      <c r="Q8" s="54"/>
      <c r="R8" s="54"/>
      <c r="S8" s="54"/>
      <c r="T8" s="54" t="s">
        <v>63</v>
      </c>
      <c r="U8" s="54" t="s">
        <v>63</v>
      </c>
      <c r="V8" s="54" t="s">
        <v>63</v>
      </c>
      <c r="W8" s="54" t="s">
        <v>63</v>
      </c>
      <c r="X8" s="54" t="s">
        <v>155</v>
      </c>
      <c r="Y8" s="54" t="s">
        <v>63</v>
      </c>
      <c r="Z8" s="54">
        <v>350</v>
      </c>
      <c r="AA8" s="54">
        <v>608</v>
      </c>
      <c r="AB8" s="54">
        <v>5880</v>
      </c>
      <c r="AC8" s="54"/>
      <c r="AD8" s="54" t="s">
        <v>55</v>
      </c>
      <c r="AE8" s="54" t="s">
        <v>55</v>
      </c>
      <c r="AF8" s="54" t="s">
        <v>56</v>
      </c>
    </row>
    <row r="9" spans="1:32" s="58" customFormat="1" ht="39" customHeight="1">
      <c r="A9" s="223" t="s">
        <v>43</v>
      </c>
      <c r="B9" s="49">
        <v>5</v>
      </c>
      <c r="C9" s="50" t="s">
        <v>81</v>
      </c>
      <c r="D9" s="55" t="s">
        <v>88</v>
      </c>
      <c r="E9" s="54" t="s">
        <v>56</v>
      </c>
      <c r="F9" s="54" t="s">
        <v>56</v>
      </c>
      <c r="G9" s="54" t="s">
        <v>56</v>
      </c>
      <c r="H9" s="54" t="s">
        <v>401</v>
      </c>
      <c r="I9" s="51"/>
      <c r="J9" s="218">
        <f>AA9*7765</f>
        <v>1553000</v>
      </c>
      <c r="K9" s="60" t="s">
        <v>220</v>
      </c>
      <c r="L9" s="55" t="s">
        <v>333</v>
      </c>
      <c r="M9" s="54" t="s">
        <v>221</v>
      </c>
      <c r="N9" s="54" t="s">
        <v>112</v>
      </c>
      <c r="O9" s="54" t="s">
        <v>222</v>
      </c>
      <c r="P9" s="54" t="s">
        <v>428</v>
      </c>
      <c r="Q9" s="54" t="s">
        <v>56</v>
      </c>
      <c r="R9" s="54" t="s">
        <v>402</v>
      </c>
      <c r="S9" s="54"/>
      <c r="T9" s="54" t="s">
        <v>429</v>
      </c>
      <c r="U9" s="54" t="s">
        <v>429</v>
      </c>
      <c r="V9" s="54" t="s">
        <v>429</v>
      </c>
      <c r="W9" s="54" t="s">
        <v>430</v>
      </c>
      <c r="X9" s="54" t="s">
        <v>51</v>
      </c>
      <c r="Y9" s="54" t="s">
        <v>429</v>
      </c>
      <c r="Z9" s="54">
        <v>100</v>
      </c>
      <c r="AA9" s="54">
        <v>200</v>
      </c>
      <c r="AB9" s="54" t="s">
        <v>223</v>
      </c>
      <c r="AC9" s="54">
        <v>2</v>
      </c>
      <c r="AD9" s="54" t="s">
        <v>55</v>
      </c>
      <c r="AE9" s="54" t="s">
        <v>55</v>
      </c>
      <c r="AF9" s="54" t="s">
        <v>56</v>
      </c>
    </row>
    <row r="10" spans="1:32" s="58" customFormat="1" ht="42" customHeight="1">
      <c r="A10" s="223"/>
      <c r="B10" s="49">
        <v>6</v>
      </c>
      <c r="C10" s="50" t="s">
        <v>81</v>
      </c>
      <c r="D10" s="55" t="s">
        <v>82</v>
      </c>
      <c r="E10" s="54" t="s">
        <v>55</v>
      </c>
      <c r="F10" s="54" t="s">
        <v>56</v>
      </c>
      <c r="G10" s="54" t="s">
        <v>56</v>
      </c>
      <c r="H10" s="54" t="s">
        <v>401</v>
      </c>
      <c r="I10" s="51"/>
      <c r="J10" s="218">
        <f>AA10*7765</f>
        <v>691706.2</v>
      </c>
      <c r="K10" s="56" t="s">
        <v>403</v>
      </c>
      <c r="L10" s="57" t="s">
        <v>334</v>
      </c>
      <c r="M10" s="54" t="s">
        <v>221</v>
      </c>
      <c r="N10" s="54" t="s">
        <v>224</v>
      </c>
      <c r="O10" s="54" t="s">
        <v>222</v>
      </c>
      <c r="P10" s="54" t="s">
        <v>219</v>
      </c>
      <c r="Q10" s="54" t="s">
        <v>56</v>
      </c>
      <c r="R10" s="54" t="s">
        <v>402</v>
      </c>
      <c r="S10" s="54"/>
      <c r="T10" s="54" t="s">
        <v>83</v>
      </c>
      <c r="U10" s="54" t="s">
        <v>83</v>
      </c>
      <c r="V10" s="54" t="s">
        <v>84</v>
      </c>
      <c r="W10" s="54" t="s">
        <v>84</v>
      </c>
      <c r="X10" s="54" t="s">
        <v>51</v>
      </c>
      <c r="Y10" s="54" t="s">
        <v>83</v>
      </c>
      <c r="Z10" s="54">
        <v>134.38999999999999</v>
      </c>
      <c r="AA10" s="54">
        <v>89.08</v>
      </c>
      <c r="AB10" s="54" t="s">
        <v>431</v>
      </c>
      <c r="AC10" s="54">
        <v>1</v>
      </c>
      <c r="AD10" s="54" t="s">
        <v>56</v>
      </c>
      <c r="AE10" s="54" t="s">
        <v>55</v>
      </c>
      <c r="AF10" s="54" t="s">
        <v>56</v>
      </c>
    </row>
    <row r="11" spans="1:32" s="58" customFormat="1" ht="48" customHeight="1">
      <c r="A11" s="223"/>
      <c r="B11" s="49">
        <v>7</v>
      </c>
      <c r="C11" s="50" t="s">
        <v>85</v>
      </c>
      <c r="D11" s="55" t="s">
        <v>86</v>
      </c>
      <c r="E11" s="54" t="s">
        <v>55</v>
      </c>
      <c r="F11" s="54" t="s">
        <v>56</v>
      </c>
      <c r="G11" s="54" t="s">
        <v>56</v>
      </c>
      <c r="H11" s="54"/>
      <c r="I11" s="51"/>
      <c r="J11" s="218">
        <f>AA11*6250</f>
        <v>198875</v>
      </c>
      <c r="K11" s="56" t="s">
        <v>404</v>
      </c>
      <c r="L11" s="57" t="s">
        <v>334</v>
      </c>
      <c r="M11" s="54" t="s">
        <v>221</v>
      </c>
      <c r="N11" s="54" t="s">
        <v>224</v>
      </c>
      <c r="O11" s="54" t="s">
        <v>222</v>
      </c>
      <c r="P11" s="54" t="s">
        <v>219</v>
      </c>
      <c r="Q11" s="54" t="s">
        <v>56</v>
      </c>
      <c r="R11" s="54" t="s">
        <v>402</v>
      </c>
      <c r="S11" s="54"/>
      <c r="T11" s="54" t="s">
        <v>429</v>
      </c>
      <c r="U11" s="54" t="s">
        <v>432</v>
      </c>
      <c r="V11" s="54" t="s">
        <v>83</v>
      </c>
      <c r="W11" s="54" t="s">
        <v>430</v>
      </c>
      <c r="X11" s="54" t="s">
        <v>51</v>
      </c>
      <c r="Y11" s="54" t="s">
        <v>429</v>
      </c>
      <c r="Z11" s="54">
        <v>86.23</v>
      </c>
      <c r="AA11" s="54">
        <v>31.82</v>
      </c>
      <c r="AB11" s="54" t="s">
        <v>433</v>
      </c>
      <c r="AC11" s="54">
        <v>1</v>
      </c>
      <c r="AD11" s="54" t="s">
        <v>56</v>
      </c>
      <c r="AE11" s="54" t="s">
        <v>55</v>
      </c>
      <c r="AF11" s="54" t="s">
        <v>56</v>
      </c>
    </row>
    <row r="12" spans="1:32" s="58" customFormat="1" ht="75">
      <c r="A12" s="223"/>
      <c r="B12" s="49">
        <v>8</v>
      </c>
      <c r="C12" s="50" t="s">
        <v>225</v>
      </c>
      <c r="D12" s="55" t="s">
        <v>87</v>
      </c>
      <c r="E12" s="54" t="s">
        <v>55</v>
      </c>
      <c r="F12" s="54" t="s">
        <v>56</v>
      </c>
      <c r="G12" s="54" t="s">
        <v>56</v>
      </c>
      <c r="H12" s="54"/>
      <c r="I12" s="51"/>
      <c r="J12" s="218">
        <f>AA12*2090</f>
        <v>322278</v>
      </c>
      <c r="K12" s="56" t="s">
        <v>434</v>
      </c>
      <c r="L12" s="57" t="s">
        <v>334</v>
      </c>
      <c r="M12" s="54" t="s">
        <v>221</v>
      </c>
      <c r="N12" s="54" t="s">
        <v>155</v>
      </c>
      <c r="O12" s="54" t="s">
        <v>226</v>
      </c>
      <c r="P12" s="54" t="s">
        <v>219</v>
      </c>
      <c r="Q12" s="54" t="s">
        <v>56</v>
      </c>
      <c r="R12" s="54" t="s">
        <v>402</v>
      </c>
      <c r="S12" s="54"/>
      <c r="T12" s="54" t="s">
        <v>83</v>
      </c>
      <c r="U12" s="54" t="s">
        <v>430</v>
      </c>
      <c r="V12" s="54" t="s">
        <v>51</v>
      </c>
      <c r="W12" s="54" t="s">
        <v>51</v>
      </c>
      <c r="X12" s="54" t="s">
        <v>51</v>
      </c>
      <c r="Y12" s="54" t="s">
        <v>51</v>
      </c>
      <c r="Z12" s="54">
        <v>169.81</v>
      </c>
      <c r="AA12" s="54">
        <v>154.19999999999999</v>
      </c>
      <c r="AB12" s="54" t="s">
        <v>227</v>
      </c>
      <c r="AC12" s="54" t="s">
        <v>49</v>
      </c>
      <c r="AD12" s="54" t="s">
        <v>56</v>
      </c>
      <c r="AE12" s="54" t="s">
        <v>56</v>
      </c>
      <c r="AF12" s="54" t="s">
        <v>56</v>
      </c>
    </row>
    <row r="13" spans="1:32" s="58" customFormat="1" ht="75">
      <c r="A13" s="223"/>
      <c r="B13" s="49">
        <v>9</v>
      </c>
      <c r="C13" s="50" t="s">
        <v>228</v>
      </c>
      <c r="D13" s="55" t="s">
        <v>87</v>
      </c>
      <c r="E13" s="54" t="s">
        <v>55</v>
      </c>
      <c r="F13" s="54" t="s">
        <v>56</v>
      </c>
      <c r="G13" s="54" t="s">
        <v>56</v>
      </c>
      <c r="H13" s="54"/>
      <c r="I13" s="51"/>
      <c r="J13" s="218">
        <f>AA13*1080</f>
        <v>120366</v>
      </c>
      <c r="K13" s="56" t="s">
        <v>435</v>
      </c>
      <c r="L13" s="57" t="s">
        <v>334</v>
      </c>
      <c r="M13" s="54" t="s">
        <v>230</v>
      </c>
      <c r="N13" s="54" t="s">
        <v>155</v>
      </c>
      <c r="O13" s="54" t="s">
        <v>226</v>
      </c>
      <c r="P13" s="54" t="s">
        <v>219</v>
      </c>
      <c r="Q13" s="54" t="s">
        <v>56</v>
      </c>
      <c r="R13" s="54" t="s">
        <v>402</v>
      </c>
      <c r="S13" s="54"/>
      <c r="T13" s="54" t="s">
        <v>83</v>
      </c>
      <c r="U13" s="54" t="s">
        <v>430</v>
      </c>
      <c r="V13" s="54" t="s">
        <v>51</v>
      </c>
      <c r="W13" s="54" t="s">
        <v>51</v>
      </c>
      <c r="X13" s="54" t="s">
        <v>51</v>
      </c>
      <c r="Y13" s="54" t="s">
        <v>51</v>
      </c>
      <c r="Z13" s="54">
        <v>122.4</v>
      </c>
      <c r="AA13" s="54">
        <v>111.45</v>
      </c>
      <c r="AB13" s="54" t="s">
        <v>231</v>
      </c>
      <c r="AC13" s="54" t="s">
        <v>49</v>
      </c>
      <c r="AD13" s="54" t="s">
        <v>56</v>
      </c>
      <c r="AE13" s="54" t="s">
        <v>56</v>
      </c>
      <c r="AF13" s="54" t="s">
        <v>56</v>
      </c>
    </row>
    <row r="14" spans="1:32" s="58" customFormat="1" ht="75">
      <c r="A14" s="223"/>
      <c r="B14" s="49">
        <v>10</v>
      </c>
      <c r="C14" s="50" t="s">
        <v>229</v>
      </c>
      <c r="D14" s="55" t="s">
        <v>87</v>
      </c>
      <c r="E14" s="54" t="s">
        <v>55</v>
      </c>
      <c r="F14" s="54" t="s">
        <v>56</v>
      </c>
      <c r="G14" s="54" t="s">
        <v>56</v>
      </c>
      <c r="H14" s="54"/>
      <c r="I14" s="51"/>
      <c r="J14" s="218">
        <f>AA14*1080</f>
        <v>184680</v>
      </c>
      <c r="K14" s="56" t="s">
        <v>405</v>
      </c>
      <c r="L14" s="57" t="s">
        <v>334</v>
      </c>
      <c r="M14" s="54" t="s">
        <v>230</v>
      </c>
      <c r="N14" s="54" t="s">
        <v>155</v>
      </c>
      <c r="O14" s="54" t="s">
        <v>226</v>
      </c>
      <c r="P14" s="54" t="s">
        <v>219</v>
      </c>
      <c r="Q14" s="54" t="s">
        <v>56</v>
      </c>
      <c r="R14" s="54" t="s">
        <v>402</v>
      </c>
      <c r="S14" s="54"/>
      <c r="T14" s="54" t="s">
        <v>83</v>
      </c>
      <c r="U14" s="54" t="s">
        <v>430</v>
      </c>
      <c r="V14" s="54" t="s">
        <v>51</v>
      </c>
      <c r="W14" s="54" t="s">
        <v>51</v>
      </c>
      <c r="X14" s="54" t="s">
        <v>51</v>
      </c>
      <c r="Y14" s="54" t="s">
        <v>51</v>
      </c>
      <c r="Z14" s="54">
        <v>184.44</v>
      </c>
      <c r="AA14" s="54">
        <v>171</v>
      </c>
      <c r="AB14" s="54" t="s">
        <v>232</v>
      </c>
      <c r="AC14" s="54" t="s">
        <v>49</v>
      </c>
      <c r="AD14" s="54" t="s">
        <v>56</v>
      </c>
      <c r="AE14" s="54" t="s">
        <v>56</v>
      </c>
      <c r="AF14" s="54" t="s">
        <v>56</v>
      </c>
    </row>
    <row r="15" spans="1:32" s="58" customFormat="1" ht="37.5">
      <c r="A15" s="223"/>
      <c r="B15" s="49">
        <v>11</v>
      </c>
      <c r="C15" s="50" t="s">
        <v>436</v>
      </c>
      <c r="D15" s="55" t="s">
        <v>437</v>
      </c>
      <c r="E15" s="54"/>
      <c r="F15" s="54"/>
      <c r="G15" s="54"/>
      <c r="H15" s="54"/>
      <c r="I15" s="51">
        <v>3300</v>
      </c>
      <c r="J15" s="218" t="s">
        <v>589</v>
      </c>
      <c r="K15" s="56" t="s">
        <v>51</v>
      </c>
      <c r="L15" s="57" t="s">
        <v>438</v>
      </c>
      <c r="M15" s="54" t="s">
        <v>439</v>
      </c>
      <c r="N15" s="54" t="s">
        <v>155</v>
      </c>
      <c r="O15" s="54" t="s">
        <v>137</v>
      </c>
      <c r="P15" s="54"/>
      <c r="Q15" s="54" t="s">
        <v>440</v>
      </c>
      <c r="R15" s="54"/>
      <c r="S15" s="54"/>
      <c r="T15" s="54" t="s">
        <v>63</v>
      </c>
      <c r="U15" s="54" t="s">
        <v>51</v>
      </c>
      <c r="V15" s="54" t="s">
        <v>51</v>
      </c>
      <c r="W15" s="54" t="s">
        <v>51</v>
      </c>
      <c r="X15" s="54" t="s">
        <v>51</v>
      </c>
      <c r="Y15" s="54" t="s">
        <v>51</v>
      </c>
      <c r="Z15" s="54">
        <v>8.64</v>
      </c>
      <c r="AA15" s="54">
        <v>8.64</v>
      </c>
      <c r="AB15" s="54" t="s">
        <v>441</v>
      </c>
      <c r="AC15" s="54"/>
      <c r="AD15" s="54" t="s">
        <v>440</v>
      </c>
      <c r="AE15" s="54" t="s">
        <v>440</v>
      </c>
      <c r="AF15" s="54" t="s">
        <v>122</v>
      </c>
    </row>
    <row r="16" spans="1:32" s="58" customFormat="1" ht="37.5">
      <c r="A16" s="223"/>
      <c r="B16" s="49">
        <v>12</v>
      </c>
      <c r="C16" s="50" t="s">
        <v>442</v>
      </c>
      <c r="D16" s="55" t="s">
        <v>442</v>
      </c>
      <c r="E16" s="54"/>
      <c r="F16" s="54"/>
      <c r="G16" s="54"/>
      <c r="H16" s="54"/>
      <c r="I16" s="51">
        <v>5843.35</v>
      </c>
      <c r="J16" s="218" t="s">
        <v>589</v>
      </c>
      <c r="K16" s="56" t="s">
        <v>51</v>
      </c>
      <c r="L16" s="57" t="s">
        <v>443</v>
      </c>
      <c r="M16" s="54" t="s">
        <v>444</v>
      </c>
      <c r="N16" s="54" t="s">
        <v>155</v>
      </c>
      <c r="O16" s="54" t="s">
        <v>445</v>
      </c>
      <c r="P16" s="54" t="s">
        <v>219</v>
      </c>
      <c r="Q16" s="54" t="s">
        <v>440</v>
      </c>
      <c r="R16" s="54"/>
      <c r="S16" s="54"/>
      <c r="T16" s="54" t="s">
        <v>51</v>
      </c>
      <c r="U16" s="54" t="s">
        <v>51</v>
      </c>
      <c r="V16" s="54" t="s">
        <v>51</v>
      </c>
      <c r="W16" s="54" t="s">
        <v>446</v>
      </c>
      <c r="X16" s="54" t="s">
        <v>446</v>
      </c>
      <c r="Y16" s="54" t="s">
        <v>446</v>
      </c>
      <c r="Z16" s="54">
        <v>59.8</v>
      </c>
      <c r="AA16" s="54"/>
      <c r="AB16" s="54"/>
      <c r="AC16" s="54"/>
      <c r="AD16" s="54" t="s">
        <v>440</v>
      </c>
      <c r="AE16" s="54" t="s">
        <v>122</v>
      </c>
      <c r="AF16" s="54" t="s">
        <v>440</v>
      </c>
    </row>
    <row r="17" spans="1:32" s="62" customFormat="1" ht="187.5">
      <c r="A17" s="48" t="s">
        <v>447</v>
      </c>
      <c r="B17" s="49">
        <v>13</v>
      </c>
      <c r="C17" s="50" t="s">
        <v>107</v>
      </c>
      <c r="D17" s="50" t="s">
        <v>108</v>
      </c>
      <c r="E17" s="49" t="s">
        <v>55</v>
      </c>
      <c r="F17" s="49" t="s">
        <v>56</v>
      </c>
      <c r="G17" s="49" t="s">
        <v>56</v>
      </c>
      <c r="H17" s="49">
        <v>1975</v>
      </c>
      <c r="I17" s="51"/>
      <c r="J17" s="218">
        <f>AA17*7765</f>
        <v>2011135</v>
      </c>
      <c r="K17" s="61" t="s">
        <v>448</v>
      </c>
      <c r="L17" s="53" t="s">
        <v>109</v>
      </c>
      <c r="M17" s="49" t="s">
        <v>110</v>
      </c>
      <c r="N17" s="49" t="s">
        <v>111</v>
      </c>
      <c r="O17" s="49" t="s">
        <v>112</v>
      </c>
      <c r="P17" s="49" t="s">
        <v>367</v>
      </c>
      <c r="Q17" s="49" t="s">
        <v>56</v>
      </c>
      <c r="R17" s="49" t="s">
        <v>368</v>
      </c>
      <c r="S17" s="49" t="s">
        <v>64</v>
      </c>
      <c r="T17" s="49" t="s">
        <v>197</v>
      </c>
      <c r="U17" s="49" t="s">
        <v>449</v>
      </c>
      <c r="V17" s="49" t="s">
        <v>450</v>
      </c>
      <c r="W17" s="49" t="s">
        <v>510</v>
      </c>
      <c r="X17" s="49" t="s">
        <v>51</v>
      </c>
      <c r="Y17" s="49" t="s">
        <v>451</v>
      </c>
      <c r="Z17" s="49">
        <v>230.7</v>
      </c>
      <c r="AA17" s="49">
        <v>259</v>
      </c>
      <c r="AB17" s="49" t="s">
        <v>198</v>
      </c>
      <c r="AC17" s="49">
        <v>2</v>
      </c>
      <c r="AD17" s="49" t="s">
        <v>121</v>
      </c>
      <c r="AE17" s="49" t="s">
        <v>121</v>
      </c>
      <c r="AF17" s="49" t="s">
        <v>122</v>
      </c>
    </row>
    <row r="18" spans="1:32" s="64" customFormat="1" ht="75">
      <c r="A18" s="223" t="s">
        <v>45</v>
      </c>
      <c r="B18" s="49">
        <v>14</v>
      </c>
      <c r="C18" s="50" t="s">
        <v>119</v>
      </c>
      <c r="D18" s="55" t="s">
        <v>120</v>
      </c>
      <c r="E18" s="54" t="s">
        <v>55</v>
      </c>
      <c r="F18" s="54" t="s">
        <v>56</v>
      </c>
      <c r="G18" s="54" t="s">
        <v>56</v>
      </c>
      <c r="H18" s="54">
        <v>1938</v>
      </c>
      <c r="I18" s="51"/>
      <c r="J18" s="218">
        <f>AA18*3760</f>
        <v>16208608</v>
      </c>
      <c r="K18" s="63" t="s">
        <v>452</v>
      </c>
      <c r="L18" s="57" t="s">
        <v>210</v>
      </c>
      <c r="M18" s="54" t="s">
        <v>123</v>
      </c>
      <c r="N18" s="54" t="s">
        <v>124</v>
      </c>
      <c r="O18" s="54" t="s">
        <v>125</v>
      </c>
      <c r="P18" s="54" t="s">
        <v>219</v>
      </c>
      <c r="Q18" s="54" t="s">
        <v>56</v>
      </c>
      <c r="R18" s="54" t="s">
        <v>219</v>
      </c>
      <c r="S18" s="54" t="s">
        <v>581</v>
      </c>
      <c r="T18" s="54" t="s">
        <v>84</v>
      </c>
      <c r="U18" s="54" t="s">
        <v>511</v>
      </c>
      <c r="V18" s="54" t="s">
        <v>84</v>
      </c>
      <c r="W18" s="54" t="s">
        <v>84</v>
      </c>
      <c r="X18" s="54" t="s">
        <v>64</v>
      </c>
      <c r="Y18" s="54" t="s">
        <v>113</v>
      </c>
      <c r="Z18" s="54"/>
      <c r="AA18" s="54">
        <v>4310.8</v>
      </c>
      <c r="AB18" s="54">
        <v>22287</v>
      </c>
      <c r="AC18" s="54">
        <v>3</v>
      </c>
      <c r="AD18" s="54" t="s">
        <v>453</v>
      </c>
      <c r="AE18" s="54" t="s">
        <v>121</v>
      </c>
      <c r="AF18" s="54" t="s">
        <v>122</v>
      </c>
    </row>
    <row r="19" spans="1:32" s="64" customFormat="1" ht="56.25">
      <c r="A19" s="223"/>
      <c r="B19" s="49">
        <v>15</v>
      </c>
      <c r="C19" s="50" t="s">
        <v>126</v>
      </c>
      <c r="D19" s="55" t="s">
        <v>209</v>
      </c>
      <c r="E19" s="54" t="s">
        <v>55</v>
      </c>
      <c r="F19" s="54" t="s">
        <v>56</v>
      </c>
      <c r="G19" s="54" t="s">
        <v>512</v>
      </c>
      <c r="H19" s="54">
        <v>1990</v>
      </c>
      <c r="I19" s="51">
        <v>11521.62</v>
      </c>
      <c r="J19" s="218"/>
      <c r="K19" s="63"/>
      <c r="L19" s="57" t="s">
        <v>210</v>
      </c>
      <c r="M19" s="54" t="s">
        <v>123</v>
      </c>
      <c r="N19" s="54" t="s">
        <v>64</v>
      </c>
      <c r="O19" s="54" t="s">
        <v>137</v>
      </c>
      <c r="P19" s="54" t="s">
        <v>219</v>
      </c>
      <c r="Q19" s="54" t="s">
        <v>56</v>
      </c>
      <c r="R19" s="54" t="s">
        <v>219</v>
      </c>
      <c r="S19" s="54" t="s">
        <v>64</v>
      </c>
      <c r="T19" s="54" t="s">
        <v>84</v>
      </c>
      <c r="U19" s="54" t="s">
        <v>84</v>
      </c>
      <c r="V19" s="54" t="s">
        <v>64</v>
      </c>
      <c r="W19" s="54" t="s">
        <v>64</v>
      </c>
      <c r="X19" s="54" t="s">
        <v>64</v>
      </c>
      <c r="Y19" s="54" t="s">
        <v>64</v>
      </c>
      <c r="Z19" s="54"/>
      <c r="AA19" s="54"/>
      <c r="AB19" s="54"/>
      <c r="AC19" s="54"/>
      <c r="AD19" s="54" t="s">
        <v>64</v>
      </c>
      <c r="AE19" s="54" t="s">
        <v>122</v>
      </c>
      <c r="AF19" s="54" t="s">
        <v>122</v>
      </c>
    </row>
    <row r="20" spans="1:32" s="64" customFormat="1" ht="51" customHeight="1">
      <c r="A20" s="223"/>
      <c r="B20" s="49">
        <v>16</v>
      </c>
      <c r="C20" s="50" t="s">
        <v>218</v>
      </c>
      <c r="D20" s="55"/>
      <c r="E20" s="54" t="s">
        <v>55</v>
      </c>
      <c r="F20" s="54" t="s">
        <v>56</v>
      </c>
      <c r="G20" s="54" t="s">
        <v>56</v>
      </c>
      <c r="H20" s="54">
        <v>2012</v>
      </c>
      <c r="I20" s="51">
        <v>1154566.98</v>
      </c>
      <c r="J20" s="218" t="s">
        <v>589</v>
      </c>
      <c r="K20" s="63"/>
      <c r="L20" s="57" t="s">
        <v>210</v>
      </c>
      <c r="M20" s="54" t="s">
        <v>64</v>
      </c>
      <c r="N20" s="54" t="s">
        <v>454</v>
      </c>
      <c r="O20" s="54" t="s">
        <v>64</v>
      </c>
      <c r="P20" s="54" t="s">
        <v>219</v>
      </c>
      <c r="Q20" s="54" t="s">
        <v>56</v>
      </c>
      <c r="R20" s="54" t="s">
        <v>455</v>
      </c>
      <c r="S20" s="54" t="s">
        <v>64</v>
      </c>
      <c r="T20" s="54" t="s">
        <v>64</v>
      </c>
      <c r="U20" s="54" t="s">
        <v>64</v>
      </c>
      <c r="V20" s="54" t="s">
        <v>64</v>
      </c>
      <c r="W20" s="54" t="s">
        <v>64</v>
      </c>
      <c r="X20" s="54" t="s">
        <v>64</v>
      </c>
      <c r="Y20" s="54" t="s">
        <v>64</v>
      </c>
      <c r="Z20" s="54"/>
      <c r="AA20" s="54"/>
      <c r="AB20" s="54"/>
      <c r="AC20" s="54"/>
      <c r="AD20" s="54" t="s">
        <v>64</v>
      </c>
      <c r="AE20" s="54" t="s">
        <v>122</v>
      </c>
      <c r="AF20" s="54" t="s">
        <v>122</v>
      </c>
    </row>
    <row r="21" spans="1:32" s="62" customFormat="1" ht="105" customHeight="1">
      <c r="A21" s="223" t="s">
        <v>410</v>
      </c>
      <c r="B21" s="49">
        <v>17</v>
      </c>
      <c r="C21" s="50" t="s">
        <v>131</v>
      </c>
      <c r="D21" s="50" t="s">
        <v>130</v>
      </c>
      <c r="E21" s="49" t="s">
        <v>55</v>
      </c>
      <c r="F21" s="49" t="s">
        <v>56</v>
      </c>
      <c r="G21" s="49" t="s">
        <v>56</v>
      </c>
      <c r="H21" s="49" t="s">
        <v>372</v>
      </c>
      <c r="I21" s="51"/>
      <c r="J21" s="219">
        <f>AA21*3760</f>
        <v>8426160</v>
      </c>
      <c r="K21" s="65" t="s">
        <v>456</v>
      </c>
      <c r="L21" s="53" t="s">
        <v>132</v>
      </c>
      <c r="M21" s="49" t="s">
        <v>69</v>
      </c>
      <c r="N21" s="49" t="s">
        <v>133</v>
      </c>
      <c r="O21" s="49" t="s">
        <v>112</v>
      </c>
      <c r="P21" s="49" t="s">
        <v>373</v>
      </c>
      <c r="Q21" s="49" t="s">
        <v>56</v>
      </c>
      <c r="R21" s="49" t="s">
        <v>219</v>
      </c>
      <c r="S21" s="49"/>
      <c r="T21" s="49" t="s">
        <v>113</v>
      </c>
      <c r="U21" s="49" t="s">
        <v>113</v>
      </c>
      <c r="V21" s="49" t="s">
        <v>457</v>
      </c>
      <c r="W21" s="49" t="s">
        <v>457</v>
      </c>
      <c r="X21" s="49" t="s">
        <v>51</v>
      </c>
      <c r="Y21" s="49" t="s">
        <v>113</v>
      </c>
      <c r="Z21" s="49">
        <v>828.5</v>
      </c>
      <c r="AA21" s="49">
        <v>2241</v>
      </c>
      <c r="AB21" s="49">
        <v>8953.2999999999993</v>
      </c>
      <c r="AC21" s="49">
        <v>3</v>
      </c>
      <c r="AD21" s="66" t="s">
        <v>55</v>
      </c>
      <c r="AE21" s="66" t="s">
        <v>55</v>
      </c>
      <c r="AF21" s="66" t="s">
        <v>56</v>
      </c>
    </row>
    <row r="22" spans="1:32" s="62" customFormat="1" ht="75">
      <c r="A22" s="223"/>
      <c r="B22" s="49">
        <v>18</v>
      </c>
      <c r="C22" s="131" t="s">
        <v>458</v>
      </c>
      <c r="D22" s="67" t="s">
        <v>459</v>
      </c>
      <c r="E22" s="66" t="s">
        <v>56</v>
      </c>
      <c r="F22" s="66" t="s">
        <v>56</v>
      </c>
      <c r="G22" s="66" t="s">
        <v>56</v>
      </c>
      <c r="H22" s="66" t="s">
        <v>460</v>
      </c>
      <c r="I22" s="68"/>
      <c r="J22" s="219">
        <f>AA22*5820</f>
        <v>401812.80000000005</v>
      </c>
      <c r="K22" s="69" t="s">
        <v>461</v>
      </c>
      <c r="L22" s="53" t="s">
        <v>462</v>
      </c>
      <c r="M22" s="66" t="s">
        <v>69</v>
      </c>
      <c r="N22" s="66" t="s">
        <v>133</v>
      </c>
      <c r="O22" s="66" t="s">
        <v>463</v>
      </c>
      <c r="P22" s="49" t="s">
        <v>373</v>
      </c>
      <c r="Q22" s="49" t="s">
        <v>56</v>
      </c>
      <c r="R22" s="49" t="s">
        <v>219</v>
      </c>
      <c r="S22" s="66"/>
      <c r="T22" s="66" t="s">
        <v>113</v>
      </c>
      <c r="U22" s="66" t="s">
        <v>464</v>
      </c>
      <c r="V22" s="66" t="s">
        <v>464</v>
      </c>
      <c r="W22" s="66" t="s">
        <v>464</v>
      </c>
      <c r="X22" s="66" t="s">
        <v>51</v>
      </c>
      <c r="Y22" s="66" t="s">
        <v>464</v>
      </c>
      <c r="Z22" s="66">
        <v>84</v>
      </c>
      <c r="AA22" s="66">
        <v>69.040000000000006</v>
      </c>
      <c r="AB22" s="66">
        <v>700</v>
      </c>
      <c r="AC22" s="66">
        <v>2</v>
      </c>
      <c r="AD22" s="66" t="s">
        <v>55</v>
      </c>
      <c r="AE22" s="66" t="s">
        <v>55</v>
      </c>
      <c r="AF22" s="66" t="s">
        <v>56</v>
      </c>
    </row>
    <row r="23" spans="1:32" s="62" customFormat="1" ht="238.5" customHeight="1">
      <c r="A23" s="70" t="s">
        <v>46</v>
      </c>
      <c r="B23" s="49">
        <v>19</v>
      </c>
      <c r="C23" s="71" t="s">
        <v>185</v>
      </c>
      <c r="D23" s="72" t="s">
        <v>186</v>
      </c>
      <c r="E23" s="72" t="s">
        <v>55</v>
      </c>
      <c r="F23" s="72" t="s">
        <v>56</v>
      </c>
      <c r="G23" s="72" t="s">
        <v>56</v>
      </c>
      <c r="H23" s="72">
        <v>1972</v>
      </c>
      <c r="I23" s="73"/>
      <c r="J23" s="219">
        <f>AA23*3760</f>
        <v>9175866.4000000004</v>
      </c>
      <c r="K23" s="74" t="s">
        <v>199</v>
      </c>
      <c r="L23" s="75" t="s">
        <v>187</v>
      </c>
      <c r="M23" s="72" t="s">
        <v>188</v>
      </c>
      <c r="N23" s="72" t="s">
        <v>189</v>
      </c>
      <c r="O23" s="72" t="s">
        <v>190</v>
      </c>
      <c r="P23" s="72" t="s">
        <v>413</v>
      </c>
      <c r="Q23" s="72" t="s">
        <v>56</v>
      </c>
      <c r="R23" s="72" t="s">
        <v>219</v>
      </c>
      <c r="S23" s="72" t="s">
        <v>583</v>
      </c>
      <c r="T23" s="72" t="s">
        <v>63</v>
      </c>
      <c r="U23" s="72" t="s">
        <v>146</v>
      </c>
      <c r="V23" s="72" t="s">
        <v>63</v>
      </c>
      <c r="W23" s="72" t="s">
        <v>63</v>
      </c>
      <c r="X23" s="72" t="s">
        <v>63</v>
      </c>
      <c r="Y23" s="72" t="s">
        <v>63</v>
      </c>
      <c r="Z23" s="76">
        <v>854.82</v>
      </c>
      <c r="AA23" s="76">
        <v>2440.39</v>
      </c>
      <c r="AB23" s="76" t="s">
        <v>200</v>
      </c>
      <c r="AC23" s="76">
        <v>5</v>
      </c>
      <c r="AD23" s="72" t="s">
        <v>212</v>
      </c>
      <c r="AE23" s="76" t="s">
        <v>212</v>
      </c>
      <c r="AF23" s="76" t="s">
        <v>212</v>
      </c>
    </row>
    <row r="24" spans="1:32" s="64" customFormat="1" ht="409.5">
      <c r="A24" s="224" t="s">
        <v>411</v>
      </c>
      <c r="B24" s="49">
        <v>20</v>
      </c>
      <c r="C24" s="50" t="s">
        <v>134</v>
      </c>
      <c r="D24" s="55" t="s">
        <v>135</v>
      </c>
      <c r="E24" s="54" t="s">
        <v>55</v>
      </c>
      <c r="F24" s="54" t="s">
        <v>56</v>
      </c>
      <c r="G24" s="54" t="s">
        <v>56</v>
      </c>
      <c r="H24" s="54">
        <v>1963</v>
      </c>
      <c r="I24" s="51"/>
      <c r="J24" s="219">
        <f>AA24*3760</f>
        <v>1485200</v>
      </c>
      <c r="K24" s="59" t="s">
        <v>364</v>
      </c>
      <c r="L24" s="57" t="s">
        <v>136</v>
      </c>
      <c r="M24" s="54" t="s">
        <v>69</v>
      </c>
      <c r="N24" s="54" t="s">
        <v>111</v>
      </c>
      <c r="O24" s="54" t="s">
        <v>137</v>
      </c>
      <c r="P24" s="54" t="s">
        <v>235</v>
      </c>
      <c r="Q24" s="54" t="s">
        <v>56</v>
      </c>
      <c r="R24" s="54" t="s">
        <v>362</v>
      </c>
      <c r="S24" s="54" t="s">
        <v>578</v>
      </c>
      <c r="T24" s="54" t="s">
        <v>139</v>
      </c>
      <c r="U24" s="54" t="s">
        <v>139</v>
      </c>
      <c r="V24" s="54" t="s">
        <v>139</v>
      </c>
      <c r="W24" s="54" t="s">
        <v>139</v>
      </c>
      <c r="X24" s="54" t="s">
        <v>138</v>
      </c>
      <c r="Y24" s="54" t="s">
        <v>139</v>
      </c>
      <c r="Z24" s="54">
        <v>247</v>
      </c>
      <c r="AA24" s="54">
        <v>395</v>
      </c>
      <c r="AB24" s="54" t="s">
        <v>211</v>
      </c>
      <c r="AC24" s="54">
        <v>2</v>
      </c>
      <c r="AD24" s="54" t="s">
        <v>55</v>
      </c>
      <c r="AE24" s="54" t="s">
        <v>55</v>
      </c>
      <c r="AF24" s="54" t="s">
        <v>56</v>
      </c>
    </row>
    <row r="25" spans="1:32" s="64" customFormat="1" ht="75">
      <c r="A25" s="227"/>
      <c r="B25" s="49">
        <v>21</v>
      </c>
      <c r="C25" s="50" t="s">
        <v>134</v>
      </c>
      <c r="D25" s="55" t="s">
        <v>140</v>
      </c>
      <c r="E25" s="54" t="s">
        <v>55</v>
      </c>
      <c r="F25" s="54" t="s">
        <v>56</v>
      </c>
      <c r="G25" s="54" t="s">
        <v>56</v>
      </c>
      <c r="H25" s="54"/>
      <c r="I25" s="51"/>
      <c r="J25" s="219">
        <f>AA25*1397</f>
        <v>97650.3</v>
      </c>
      <c r="K25" s="60"/>
      <c r="L25" s="57" t="s">
        <v>136</v>
      </c>
      <c r="M25" s="54" t="s">
        <v>69</v>
      </c>
      <c r="N25" s="54" t="s">
        <v>111</v>
      </c>
      <c r="O25" s="54" t="s">
        <v>112</v>
      </c>
      <c r="P25" s="54" t="s">
        <v>235</v>
      </c>
      <c r="Q25" s="54" t="s">
        <v>56</v>
      </c>
      <c r="R25" s="54" t="s">
        <v>365</v>
      </c>
      <c r="S25" s="54" t="s">
        <v>363</v>
      </c>
      <c r="T25" s="54" t="s">
        <v>139</v>
      </c>
      <c r="U25" s="54" t="s">
        <v>139</v>
      </c>
      <c r="V25" s="54" t="s">
        <v>138</v>
      </c>
      <c r="W25" s="54" t="s">
        <v>139</v>
      </c>
      <c r="X25" s="54" t="s">
        <v>138</v>
      </c>
      <c r="Y25" s="54" t="s">
        <v>139</v>
      </c>
      <c r="Z25" s="54">
        <v>84.6</v>
      </c>
      <c r="AA25" s="54">
        <v>69.900000000000006</v>
      </c>
      <c r="AB25" s="54" t="s">
        <v>236</v>
      </c>
      <c r="AC25" s="54"/>
      <c r="AD25" s="54" t="s">
        <v>56</v>
      </c>
      <c r="AE25" s="54" t="s">
        <v>56</v>
      </c>
      <c r="AF25" s="54" t="s">
        <v>56</v>
      </c>
    </row>
    <row r="26" spans="1:32" s="64" customFormat="1" ht="37.5" customHeight="1">
      <c r="A26" s="221" t="s">
        <v>47</v>
      </c>
      <c r="B26" s="49">
        <v>22</v>
      </c>
      <c r="C26" s="132" t="s">
        <v>141</v>
      </c>
      <c r="D26" s="77" t="s">
        <v>142</v>
      </c>
      <c r="E26" s="78" t="s">
        <v>55</v>
      </c>
      <c r="F26" s="78" t="s">
        <v>56</v>
      </c>
      <c r="G26" s="78" t="s">
        <v>56</v>
      </c>
      <c r="H26" s="78">
        <v>2001</v>
      </c>
      <c r="I26" s="79">
        <v>104363.72</v>
      </c>
      <c r="J26" s="219"/>
      <c r="K26" s="80" t="s">
        <v>465</v>
      </c>
      <c r="L26" s="78" t="s">
        <v>143</v>
      </c>
      <c r="M26" s="78" t="s">
        <v>110</v>
      </c>
      <c r="N26" s="78" t="s">
        <v>144</v>
      </c>
      <c r="O26" s="78" t="s">
        <v>145</v>
      </c>
      <c r="P26" s="78" t="s">
        <v>237</v>
      </c>
      <c r="Q26" s="78" t="s">
        <v>56</v>
      </c>
      <c r="R26" s="78" t="s">
        <v>345</v>
      </c>
      <c r="S26" s="81"/>
      <c r="T26" s="78" t="s">
        <v>139</v>
      </c>
      <c r="U26" s="78" t="s">
        <v>146</v>
      </c>
      <c r="V26" s="78" t="s">
        <v>146</v>
      </c>
      <c r="W26" s="78" t="s">
        <v>466</v>
      </c>
      <c r="X26" s="78" t="s">
        <v>467</v>
      </c>
      <c r="Y26" s="78" t="s">
        <v>466</v>
      </c>
      <c r="Z26" s="78">
        <v>61.05</v>
      </c>
      <c r="AA26" s="78">
        <v>50.07</v>
      </c>
      <c r="AB26" s="78">
        <v>142</v>
      </c>
      <c r="AC26" s="78">
        <v>0</v>
      </c>
      <c r="AD26" s="78" t="s">
        <v>56</v>
      </c>
      <c r="AE26" s="78" t="s">
        <v>55</v>
      </c>
      <c r="AF26" s="78" t="s">
        <v>56</v>
      </c>
    </row>
    <row r="27" spans="1:32" s="64" customFormat="1" ht="75">
      <c r="A27" s="221"/>
      <c r="B27" s="49">
        <v>23</v>
      </c>
      <c r="C27" s="132" t="s">
        <v>147</v>
      </c>
      <c r="D27" s="77" t="s">
        <v>148</v>
      </c>
      <c r="E27" s="78" t="s">
        <v>55</v>
      </c>
      <c r="F27" s="78" t="s">
        <v>56</v>
      </c>
      <c r="G27" s="78" t="s">
        <v>56</v>
      </c>
      <c r="H27" s="78">
        <v>2001</v>
      </c>
      <c r="I27" s="79"/>
      <c r="J27" s="219">
        <f t="shared" ref="J27" si="0">AA27*1397</f>
        <v>110782.09999999999</v>
      </c>
      <c r="K27" s="82" t="s">
        <v>468</v>
      </c>
      <c r="L27" s="78" t="s">
        <v>143</v>
      </c>
      <c r="M27" s="78" t="s">
        <v>149</v>
      </c>
      <c r="N27" s="78" t="s">
        <v>51</v>
      </c>
      <c r="O27" s="78" t="s">
        <v>150</v>
      </c>
      <c r="P27" s="78" t="s">
        <v>237</v>
      </c>
      <c r="Q27" s="78" t="s">
        <v>56</v>
      </c>
      <c r="R27" s="78" t="s">
        <v>345</v>
      </c>
      <c r="S27" s="81"/>
      <c r="T27" s="78" t="s">
        <v>139</v>
      </c>
      <c r="U27" s="78" t="s">
        <v>146</v>
      </c>
      <c r="V27" s="78" t="s">
        <v>146</v>
      </c>
      <c r="W27" s="78" t="s">
        <v>466</v>
      </c>
      <c r="X27" s="78" t="s">
        <v>467</v>
      </c>
      <c r="Y27" s="78" t="s">
        <v>466</v>
      </c>
      <c r="Z27" s="78">
        <v>89.05</v>
      </c>
      <c r="AA27" s="78">
        <v>79.3</v>
      </c>
      <c r="AB27" s="78">
        <v>461</v>
      </c>
      <c r="AC27" s="78">
        <v>0</v>
      </c>
      <c r="AD27" s="78" t="s">
        <v>56</v>
      </c>
      <c r="AE27" s="78" t="s">
        <v>56</v>
      </c>
      <c r="AF27" s="78" t="s">
        <v>56</v>
      </c>
    </row>
    <row r="28" spans="1:32" s="64" customFormat="1" ht="125.25" customHeight="1">
      <c r="A28" s="221"/>
      <c r="B28" s="49">
        <v>24</v>
      </c>
      <c r="C28" s="132" t="s">
        <v>151</v>
      </c>
      <c r="D28" s="77" t="s">
        <v>152</v>
      </c>
      <c r="E28" s="78" t="s">
        <v>55</v>
      </c>
      <c r="F28" s="78" t="s">
        <v>56</v>
      </c>
      <c r="G28" s="78" t="s">
        <v>56</v>
      </c>
      <c r="H28" s="78">
        <v>2001</v>
      </c>
      <c r="I28" s="79"/>
      <c r="J28" s="219">
        <f>AA28*5820</f>
        <v>5806148.4000000004</v>
      </c>
      <c r="K28" s="83" t="s">
        <v>469</v>
      </c>
      <c r="L28" s="78" t="s">
        <v>143</v>
      </c>
      <c r="M28" s="78" t="s">
        <v>110</v>
      </c>
      <c r="N28" s="78" t="s">
        <v>153</v>
      </c>
      <c r="O28" s="78" t="s">
        <v>154</v>
      </c>
      <c r="P28" s="78" t="s">
        <v>237</v>
      </c>
      <c r="Q28" s="78" t="s">
        <v>56</v>
      </c>
      <c r="R28" s="78" t="s">
        <v>345</v>
      </c>
      <c r="S28" s="81"/>
      <c r="T28" s="78" t="s">
        <v>139</v>
      </c>
      <c r="U28" s="78" t="s">
        <v>146</v>
      </c>
      <c r="V28" s="78" t="s">
        <v>146</v>
      </c>
      <c r="W28" s="78" t="s">
        <v>466</v>
      </c>
      <c r="X28" s="78" t="s">
        <v>467</v>
      </c>
      <c r="Y28" s="78" t="s">
        <v>466</v>
      </c>
      <c r="Z28" s="78">
        <v>855.5</v>
      </c>
      <c r="AA28" s="78">
        <v>997.62</v>
      </c>
      <c r="AB28" s="78">
        <v>5792</v>
      </c>
      <c r="AC28" s="78">
        <v>2</v>
      </c>
      <c r="AD28" s="78" t="s">
        <v>55</v>
      </c>
      <c r="AE28" s="78" t="s">
        <v>55</v>
      </c>
      <c r="AF28" s="78" t="s">
        <v>55</v>
      </c>
    </row>
    <row r="29" spans="1:32" s="64" customFormat="1" ht="56.25">
      <c r="A29" s="221"/>
      <c r="B29" s="49">
        <v>25</v>
      </c>
      <c r="C29" s="132" t="s">
        <v>156</v>
      </c>
      <c r="D29" s="77" t="s">
        <v>157</v>
      </c>
      <c r="E29" s="78" t="s">
        <v>55</v>
      </c>
      <c r="F29" s="78" t="s">
        <v>56</v>
      </c>
      <c r="G29" s="78" t="s">
        <v>56</v>
      </c>
      <c r="H29" s="78">
        <v>2001</v>
      </c>
      <c r="I29" s="79">
        <v>450432.44</v>
      </c>
      <c r="J29" s="220"/>
      <c r="K29" s="82" t="s">
        <v>470</v>
      </c>
      <c r="L29" s="78" t="s">
        <v>143</v>
      </c>
      <c r="M29" s="78" t="s">
        <v>158</v>
      </c>
      <c r="N29" s="78" t="s">
        <v>51</v>
      </c>
      <c r="O29" s="78" t="s">
        <v>213</v>
      </c>
      <c r="P29" s="78" t="s">
        <v>237</v>
      </c>
      <c r="Q29" s="78" t="s">
        <v>56</v>
      </c>
      <c r="R29" s="78" t="s">
        <v>345</v>
      </c>
      <c r="S29" s="81"/>
      <c r="T29" s="78" t="s">
        <v>139</v>
      </c>
      <c r="U29" s="78" t="s">
        <v>146</v>
      </c>
      <c r="V29" s="78" t="s">
        <v>146</v>
      </c>
      <c r="W29" s="78" t="s">
        <v>471</v>
      </c>
      <c r="X29" s="78" t="s">
        <v>467</v>
      </c>
      <c r="Y29" s="78" t="s">
        <v>466</v>
      </c>
      <c r="Z29" s="78">
        <v>4.5</v>
      </c>
      <c r="AA29" s="78">
        <v>4</v>
      </c>
      <c r="AB29" s="78">
        <v>47</v>
      </c>
      <c r="AC29" s="78">
        <v>0</v>
      </c>
      <c r="AD29" s="78" t="s">
        <v>56</v>
      </c>
      <c r="AE29" s="78" t="s">
        <v>56</v>
      </c>
      <c r="AF29" s="78" t="s">
        <v>56</v>
      </c>
    </row>
    <row r="30" spans="1:32" s="64" customFormat="1" ht="112.5">
      <c r="A30" s="48" t="s">
        <v>48</v>
      </c>
      <c r="B30" s="49">
        <v>26</v>
      </c>
      <c r="C30" s="50" t="s">
        <v>214</v>
      </c>
      <c r="D30" s="55" t="s">
        <v>54</v>
      </c>
      <c r="E30" s="54" t="s">
        <v>55</v>
      </c>
      <c r="F30" s="54" t="s">
        <v>56</v>
      </c>
      <c r="G30" s="54" t="s">
        <v>56</v>
      </c>
      <c r="H30" s="54">
        <v>1969</v>
      </c>
      <c r="I30" s="51"/>
      <c r="J30" s="219">
        <f>AA30*3760</f>
        <v>492560</v>
      </c>
      <c r="K30" s="61" t="s">
        <v>472</v>
      </c>
      <c r="L30" s="84" t="s">
        <v>215</v>
      </c>
      <c r="M30" s="57" t="s">
        <v>69</v>
      </c>
      <c r="N30" s="54" t="s">
        <v>216</v>
      </c>
      <c r="O30" s="54" t="s">
        <v>217</v>
      </c>
      <c r="P30" s="54" t="s">
        <v>61</v>
      </c>
      <c r="Q30" s="54" t="s">
        <v>56</v>
      </c>
      <c r="R30" s="54" t="s">
        <v>376</v>
      </c>
      <c r="S30" s="49" t="s">
        <v>580</v>
      </c>
      <c r="T30" s="54" t="s">
        <v>473</v>
      </c>
      <c r="U30" s="54" t="s">
        <v>474</v>
      </c>
      <c r="V30" s="54" t="s">
        <v>474</v>
      </c>
      <c r="W30" s="54" t="s">
        <v>474</v>
      </c>
      <c r="X30" s="54" t="s">
        <v>474</v>
      </c>
      <c r="Y30" s="54" t="s">
        <v>474</v>
      </c>
      <c r="Z30" s="54">
        <v>216</v>
      </c>
      <c r="AA30" s="54">
        <v>131</v>
      </c>
      <c r="AB30" s="54">
        <v>920</v>
      </c>
      <c r="AC30" s="54">
        <v>2</v>
      </c>
      <c r="AD30" s="54" t="s">
        <v>55</v>
      </c>
      <c r="AE30" s="54" t="s">
        <v>55</v>
      </c>
      <c r="AF30" s="54" t="s">
        <v>56</v>
      </c>
    </row>
    <row r="31" spans="1:32" s="64" customFormat="1" ht="52.5" customHeight="1">
      <c r="A31" s="221" t="s">
        <v>412</v>
      </c>
      <c r="B31" s="49">
        <v>27</v>
      </c>
      <c r="C31" s="132" t="s">
        <v>163</v>
      </c>
      <c r="D31" s="78" t="s">
        <v>355</v>
      </c>
      <c r="E31" s="78" t="s">
        <v>55</v>
      </c>
      <c r="F31" s="78" t="s">
        <v>56</v>
      </c>
      <c r="G31" s="78" t="s">
        <v>56</v>
      </c>
      <c r="H31" s="85" t="s">
        <v>353</v>
      </c>
      <c r="I31" s="79"/>
      <c r="J31" s="219">
        <f>AA31*8920</f>
        <v>5833055.5999999996</v>
      </c>
      <c r="K31" s="80" t="s">
        <v>475</v>
      </c>
      <c r="L31" s="78" t="s">
        <v>164</v>
      </c>
      <c r="M31" s="78" t="s">
        <v>354</v>
      </c>
      <c r="N31" s="78" t="s">
        <v>165</v>
      </c>
      <c r="O31" s="78" t="s">
        <v>476</v>
      </c>
      <c r="P31" s="78" t="s">
        <v>61</v>
      </c>
      <c r="Q31" s="78" t="s">
        <v>122</v>
      </c>
      <c r="R31" s="78" t="s">
        <v>356</v>
      </c>
      <c r="S31" s="78" t="s">
        <v>51</v>
      </c>
      <c r="T31" s="78" t="s">
        <v>113</v>
      </c>
      <c r="U31" s="78" t="s">
        <v>113</v>
      </c>
      <c r="V31" s="78" t="s">
        <v>113</v>
      </c>
      <c r="W31" s="78" t="s">
        <v>84</v>
      </c>
      <c r="X31" s="78" t="s">
        <v>51</v>
      </c>
      <c r="Y31" s="78" t="s">
        <v>84</v>
      </c>
      <c r="Z31" s="78">
        <v>751</v>
      </c>
      <c r="AA31" s="78">
        <v>653.92999999999995</v>
      </c>
      <c r="AB31" s="78" t="s">
        <v>204</v>
      </c>
      <c r="AC31" s="78">
        <v>1</v>
      </c>
      <c r="AD31" s="133" t="s">
        <v>55</v>
      </c>
      <c r="AE31" s="78" t="s">
        <v>55</v>
      </c>
      <c r="AF31" s="78" t="s">
        <v>56</v>
      </c>
    </row>
    <row r="32" spans="1:32" s="64" customFormat="1" ht="56.25">
      <c r="A32" s="221"/>
      <c r="B32" s="49">
        <v>28</v>
      </c>
      <c r="C32" s="132" t="s">
        <v>331</v>
      </c>
      <c r="D32" s="78" t="s">
        <v>332</v>
      </c>
      <c r="E32" s="78" t="s">
        <v>55</v>
      </c>
      <c r="F32" s="78" t="s">
        <v>56</v>
      </c>
      <c r="G32" s="78" t="s">
        <v>56</v>
      </c>
      <c r="H32" s="78" t="s">
        <v>477</v>
      </c>
      <c r="I32" s="79">
        <v>54698</v>
      </c>
      <c r="J32" s="219"/>
      <c r="K32" s="86" t="s">
        <v>478</v>
      </c>
      <c r="L32" s="78" t="s">
        <v>335</v>
      </c>
      <c r="M32" s="87" t="s">
        <v>479</v>
      </c>
      <c r="N32" s="87" t="s">
        <v>480</v>
      </c>
      <c r="O32" s="87" t="s">
        <v>481</v>
      </c>
      <c r="P32" s="87" t="s">
        <v>61</v>
      </c>
      <c r="Q32" s="87" t="s">
        <v>122</v>
      </c>
      <c r="R32" s="87">
        <v>3.5</v>
      </c>
      <c r="S32" s="133" t="s">
        <v>513</v>
      </c>
      <c r="T32" s="87" t="s">
        <v>113</v>
      </c>
      <c r="U32" s="87" t="s">
        <v>113</v>
      </c>
      <c r="V32" s="87" t="s">
        <v>113</v>
      </c>
      <c r="W32" s="87" t="s">
        <v>84</v>
      </c>
      <c r="X32" s="87" t="s">
        <v>51</v>
      </c>
      <c r="Y32" s="87" t="s">
        <v>84</v>
      </c>
      <c r="Z32" s="81"/>
      <c r="AA32" s="81"/>
      <c r="AB32" s="81"/>
      <c r="AC32" s="87">
        <v>1</v>
      </c>
      <c r="AD32" s="87" t="s">
        <v>122</v>
      </c>
      <c r="AE32" s="87" t="s">
        <v>56</v>
      </c>
      <c r="AF32" s="87" t="s">
        <v>56</v>
      </c>
    </row>
    <row r="33" spans="1:32" ht="45" customHeight="1">
      <c r="A33" s="88"/>
      <c r="B33" s="222" t="s">
        <v>41</v>
      </c>
      <c r="C33" s="222"/>
      <c r="D33" s="222"/>
      <c r="E33" s="89"/>
      <c r="F33" s="89"/>
      <c r="G33" s="89"/>
      <c r="H33" s="90"/>
      <c r="I33" s="91">
        <f>SUM(I5:I32)</f>
        <v>1818584.2799999998</v>
      </c>
      <c r="J33" s="91">
        <f>SUM(J5:J32)</f>
        <v>63306224.799999997</v>
      </c>
      <c r="K33" s="90"/>
      <c r="L33" s="92"/>
      <c r="M33" s="93"/>
      <c r="N33" s="93"/>
      <c r="O33" s="93"/>
      <c r="P33" s="93"/>
      <c r="Q33" s="93"/>
      <c r="R33" s="93"/>
      <c r="S33" s="93"/>
      <c r="T33" s="93"/>
      <c r="U33" s="93"/>
      <c r="V33" s="93"/>
      <c r="W33" s="93"/>
      <c r="X33" s="93"/>
      <c r="Y33" s="93"/>
      <c r="Z33" s="93"/>
      <c r="AA33" s="93"/>
      <c r="AB33" s="93"/>
      <c r="AC33" s="93"/>
      <c r="AD33" s="93"/>
      <c r="AE33" s="93"/>
      <c r="AF33" s="93"/>
    </row>
    <row r="34" spans="1:32">
      <c r="B34" s="94"/>
      <c r="C34" s="95"/>
      <c r="D34" s="95"/>
      <c r="E34" s="96"/>
      <c r="F34" s="97"/>
      <c r="G34" s="97"/>
      <c r="H34" s="98"/>
    </row>
    <row r="35" spans="1:32" ht="18">
      <c r="I35" s="265" t="s">
        <v>590</v>
      </c>
      <c r="J35" s="266">
        <f>I20+I16+I15+I7</f>
        <v>1197568.5</v>
      </c>
    </row>
    <row r="36" spans="1:32" ht="54">
      <c r="I36" s="267" t="s">
        <v>591</v>
      </c>
      <c r="J36" s="266">
        <f>I32+I29+I26+I19</f>
        <v>621015.78</v>
      </c>
    </row>
    <row r="37" spans="1:32" ht="54">
      <c r="I37" s="267" t="s">
        <v>592</v>
      </c>
      <c r="J37" s="266">
        <f>J33</f>
        <v>63306224.799999997</v>
      </c>
    </row>
  </sheetData>
  <autoFilter ref="A4:AG4" xr:uid="{CFC074C0-E29C-4C7F-8C2C-297B0E7C9A48}"/>
  <mergeCells count="33">
    <mergeCell ref="L3:L4"/>
    <mergeCell ref="A3:A4"/>
    <mergeCell ref="B3:B4"/>
    <mergeCell ref="C3:C4"/>
    <mergeCell ref="D3:D4"/>
    <mergeCell ref="E3:E4"/>
    <mergeCell ref="F3:F4"/>
    <mergeCell ref="G3:G4"/>
    <mergeCell ref="H3:H4"/>
    <mergeCell ref="I3:I4"/>
    <mergeCell ref="K3:K4"/>
    <mergeCell ref="J3:J4"/>
    <mergeCell ref="P3:P4"/>
    <mergeCell ref="Q3:Q4"/>
    <mergeCell ref="R3:R4"/>
    <mergeCell ref="S3:S4"/>
    <mergeCell ref="T3:Y3"/>
    <mergeCell ref="A26:A29"/>
    <mergeCell ref="A31:A32"/>
    <mergeCell ref="B33:D33"/>
    <mergeCell ref="AF3:AF4"/>
    <mergeCell ref="A5:A7"/>
    <mergeCell ref="A9:A16"/>
    <mergeCell ref="A18:A20"/>
    <mergeCell ref="A21:A22"/>
    <mergeCell ref="A24:A25"/>
    <mergeCell ref="Z3:Z4"/>
    <mergeCell ref="AA3:AA4"/>
    <mergeCell ref="AB3:AB4"/>
    <mergeCell ref="AC3:AC4"/>
    <mergeCell ref="AD3:AD4"/>
    <mergeCell ref="AE3:AE4"/>
    <mergeCell ref="M3:O3"/>
  </mergeCells>
  <dataValidations count="2">
    <dataValidation type="list" allowBlank="1" showErrorMessage="1" sqref="E32:F32" xr:uid="{DA0E12B4-9DFD-429C-8DA5-82BF4F853B25}">
      <formula1>$U$31:$U$31</formula1>
      <formula2>0</formula2>
    </dataValidation>
    <dataValidation type="list" allowBlank="1" showInputMessage="1" showErrorMessage="1" sqref="E21:G21" xr:uid="{F46ED79F-C808-45C6-88D0-50DC81F5121D}">
      <formula1>$AM$4:$AM$4</formula1>
    </dataValidation>
  </dataValidations>
  <pageMargins left="0.23622047244094491" right="0.23622047244094491" top="0.74803149606299213" bottom="0.74803149606299213" header="0.31496062992125984" footer="0.31496062992125984"/>
  <pageSetup paperSize="8" scale="29" orientation="landscape" r:id="rId1"/>
  <headerFooter alignWithMargins="0">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0"/>
  <sheetViews>
    <sheetView zoomScale="80" zoomScaleNormal="80" zoomScaleSheetLayoutView="80" workbookViewId="0">
      <selection activeCell="D16" sqref="D16"/>
    </sheetView>
  </sheetViews>
  <sheetFormatPr defaultRowHeight="12.75"/>
  <cols>
    <col min="1" max="1" width="4.85546875" style="110" customWidth="1"/>
    <col min="2" max="2" width="42.140625" style="109" customWidth="1"/>
    <col min="3" max="3" width="17" style="108" customWidth="1"/>
    <col min="4" max="4" width="17.7109375" style="107" customWidth="1"/>
    <col min="5" max="5" width="18" style="107" customWidth="1"/>
    <col min="6" max="6" width="17.28515625" style="108" bestFit="1" customWidth="1"/>
    <col min="7" max="7" width="18.140625" style="107" bestFit="1" customWidth="1"/>
    <col min="8" max="8" width="19.42578125" style="107" bestFit="1" customWidth="1"/>
    <col min="9" max="9" width="15.5703125" style="106" bestFit="1" customWidth="1"/>
    <col min="10" max="11" width="13.85546875" style="106" bestFit="1" customWidth="1"/>
    <col min="12" max="16384" width="9.140625" style="106"/>
  </cols>
  <sheetData>
    <row r="1" spans="1:12" ht="21" customHeight="1">
      <c r="A1" s="128" t="s">
        <v>492</v>
      </c>
      <c r="B1" s="128"/>
      <c r="C1" s="128"/>
      <c r="D1" s="128"/>
      <c r="E1" s="128"/>
      <c r="F1" s="128"/>
      <c r="G1" s="127"/>
      <c r="H1" s="127"/>
    </row>
    <row r="2" spans="1:12" ht="42" customHeight="1">
      <c r="A2" s="216" t="s">
        <v>6</v>
      </c>
      <c r="B2" s="216" t="s">
        <v>491</v>
      </c>
      <c r="C2" s="217" t="s">
        <v>490</v>
      </c>
      <c r="D2" s="217" t="s">
        <v>489</v>
      </c>
      <c r="E2" s="217" t="s">
        <v>488</v>
      </c>
      <c r="F2" s="217" t="s">
        <v>487</v>
      </c>
      <c r="G2" s="217" t="s">
        <v>486</v>
      </c>
      <c r="H2" s="217" t="s">
        <v>485</v>
      </c>
    </row>
    <row r="3" spans="1:12" ht="21" customHeight="1">
      <c r="A3" s="195">
        <v>1</v>
      </c>
      <c r="B3" s="121" t="s">
        <v>42</v>
      </c>
      <c r="C3" s="120">
        <v>954474.24</v>
      </c>
      <c r="D3" s="120">
        <v>636210.85999999975</v>
      </c>
      <c r="E3" s="120">
        <v>191575.34999999989</v>
      </c>
      <c r="F3" s="119">
        <v>0</v>
      </c>
      <c r="G3" s="123">
        <v>0</v>
      </c>
      <c r="H3" s="117">
        <f>74*500</f>
        <v>37000</v>
      </c>
    </row>
    <row r="4" spans="1:12" ht="30.75" customHeight="1">
      <c r="A4" s="195">
        <v>2</v>
      </c>
      <c r="B4" s="121" t="s">
        <v>50</v>
      </c>
      <c r="C4" s="120">
        <v>643089.82999999996</v>
      </c>
      <c r="D4" s="120">
        <v>41239</v>
      </c>
      <c r="E4" s="120">
        <v>18111.72</v>
      </c>
      <c r="F4" s="126">
        <v>0</v>
      </c>
      <c r="G4" s="123">
        <v>0</v>
      </c>
      <c r="H4" s="117">
        <f>8*500</f>
        <v>4000</v>
      </c>
    </row>
    <row r="5" spans="1:12" ht="21" customHeight="1">
      <c r="A5" s="195">
        <v>3</v>
      </c>
      <c r="B5" s="121" t="s">
        <v>43</v>
      </c>
      <c r="C5" s="120">
        <v>136547.26999999999</v>
      </c>
      <c r="D5" s="120">
        <v>27360.32</v>
      </c>
      <c r="E5" s="120">
        <v>6836.98</v>
      </c>
      <c r="F5" s="119">
        <v>618326.14</v>
      </c>
      <c r="G5" s="123">
        <v>0</v>
      </c>
      <c r="H5" s="117">
        <f>23*500</f>
        <v>11500</v>
      </c>
    </row>
    <row r="6" spans="1:12" ht="21" customHeight="1">
      <c r="A6" s="195">
        <v>4</v>
      </c>
      <c r="B6" s="121" t="s">
        <v>422</v>
      </c>
      <c r="C6" s="120">
        <v>30000</v>
      </c>
      <c r="D6" s="120">
        <v>22950.12</v>
      </c>
      <c r="E6" s="120">
        <v>105506.37000000001</v>
      </c>
      <c r="F6" s="119">
        <v>0</v>
      </c>
      <c r="G6" s="123">
        <v>0</v>
      </c>
      <c r="H6" s="117">
        <f>6*500</f>
        <v>3000</v>
      </c>
    </row>
    <row r="7" spans="1:12" ht="21" customHeight="1">
      <c r="A7" s="195">
        <v>5</v>
      </c>
      <c r="B7" s="121" t="s">
        <v>44</v>
      </c>
      <c r="C7" s="120">
        <v>890934.05</v>
      </c>
      <c r="D7" s="120">
        <v>314303.05</v>
      </c>
      <c r="E7" s="120">
        <v>13211</v>
      </c>
      <c r="F7" s="117">
        <v>0</v>
      </c>
      <c r="G7" s="123">
        <v>0</v>
      </c>
      <c r="H7" s="117">
        <f>35*500</f>
        <v>17500</v>
      </c>
    </row>
    <row r="8" spans="1:12" ht="21" customHeight="1">
      <c r="A8" s="195">
        <v>6</v>
      </c>
      <c r="B8" s="121" t="s">
        <v>421</v>
      </c>
      <c r="C8" s="120">
        <v>83439.06</v>
      </c>
      <c r="D8" s="120">
        <v>23891.719999999998</v>
      </c>
      <c r="E8" s="120">
        <v>6989</v>
      </c>
      <c r="F8" s="119">
        <v>0</v>
      </c>
      <c r="G8" s="123">
        <v>0</v>
      </c>
      <c r="H8" s="117">
        <f>6*500</f>
        <v>3000</v>
      </c>
    </row>
    <row r="9" spans="1:12" ht="21" customHeight="1">
      <c r="A9" s="195">
        <v>7</v>
      </c>
      <c r="B9" s="121" t="s">
        <v>45</v>
      </c>
      <c r="C9" s="120">
        <v>717714.77</v>
      </c>
      <c r="D9" s="120">
        <v>201794.72999999995</v>
      </c>
      <c r="E9" s="120">
        <v>164780.78</v>
      </c>
      <c r="F9" s="125">
        <v>0</v>
      </c>
      <c r="G9" s="124" t="s">
        <v>582</v>
      </c>
      <c r="H9" s="117">
        <f>62*500</f>
        <v>31000</v>
      </c>
    </row>
    <row r="10" spans="1:12" ht="21" customHeight="1">
      <c r="A10" s="195">
        <v>8</v>
      </c>
      <c r="B10" s="121" t="s">
        <v>420</v>
      </c>
      <c r="C10" s="120">
        <v>677996.85</v>
      </c>
      <c r="D10" s="120">
        <v>125294.17</v>
      </c>
      <c r="E10" s="120">
        <v>79897.709999999992</v>
      </c>
      <c r="F10" s="117">
        <v>0</v>
      </c>
      <c r="G10" s="118">
        <v>59965.49</v>
      </c>
      <c r="H10" s="117">
        <f>42*500</f>
        <v>21000</v>
      </c>
    </row>
    <row r="11" spans="1:12" ht="21" customHeight="1">
      <c r="A11" s="195">
        <v>9</v>
      </c>
      <c r="B11" s="121" t="s">
        <v>46</v>
      </c>
      <c r="C11" s="120">
        <v>1090213.3400000001</v>
      </c>
      <c r="D11" s="120">
        <v>90587.66</v>
      </c>
      <c r="E11" s="120">
        <v>82674.02</v>
      </c>
      <c r="F11" s="119">
        <v>0</v>
      </c>
      <c r="G11" s="120">
        <v>80962.69</v>
      </c>
      <c r="H11" s="117">
        <f>73*500</f>
        <v>36500</v>
      </c>
    </row>
    <row r="12" spans="1:12" ht="30.75" customHeight="1">
      <c r="A12" s="195">
        <v>10</v>
      </c>
      <c r="B12" s="121" t="s">
        <v>484</v>
      </c>
      <c r="C12" s="120">
        <v>44476</v>
      </c>
      <c r="D12" s="120">
        <v>30752</v>
      </c>
      <c r="E12" s="120">
        <v>3441.8399999999992</v>
      </c>
      <c r="F12" s="117">
        <v>0</v>
      </c>
      <c r="G12" s="123">
        <v>0</v>
      </c>
      <c r="H12" s="117">
        <f>7*500</f>
        <v>3500</v>
      </c>
    </row>
    <row r="13" spans="1:12" ht="21" customHeight="1">
      <c r="A13" s="195">
        <v>11</v>
      </c>
      <c r="B13" s="121" t="s">
        <v>47</v>
      </c>
      <c r="C13" s="120">
        <v>478957.45</v>
      </c>
      <c r="D13" s="120">
        <v>22054</v>
      </c>
      <c r="E13" s="120">
        <v>7990</v>
      </c>
      <c r="F13" s="119">
        <v>0</v>
      </c>
      <c r="G13" s="123">
        <v>3300</v>
      </c>
      <c r="H13" s="117">
        <f>25*500</f>
        <v>12500</v>
      </c>
      <c r="I13" s="111"/>
    </row>
    <row r="14" spans="1:12" ht="33" customHeight="1">
      <c r="A14" s="195">
        <v>12</v>
      </c>
      <c r="B14" s="121" t="s">
        <v>419</v>
      </c>
      <c r="C14" s="120">
        <v>152682.07999999999</v>
      </c>
      <c r="D14" s="120">
        <v>23041</v>
      </c>
      <c r="E14" s="120">
        <v>19239</v>
      </c>
      <c r="F14" s="119">
        <v>0</v>
      </c>
      <c r="G14" s="123">
        <v>0</v>
      </c>
      <c r="H14" s="117">
        <f>7*500</f>
        <v>3500</v>
      </c>
      <c r="J14" s="111"/>
    </row>
    <row r="15" spans="1:12" ht="21" customHeight="1">
      <c r="A15" s="195">
        <v>13</v>
      </c>
      <c r="B15" s="121" t="s">
        <v>483</v>
      </c>
      <c r="C15" s="120">
        <v>118864.74</v>
      </c>
      <c r="D15" s="120">
        <v>14970</v>
      </c>
      <c r="E15" s="120">
        <v>21591.94</v>
      </c>
      <c r="F15" s="119">
        <v>0</v>
      </c>
      <c r="G15" s="118">
        <v>317839.89</v>
      </c>
      <c r="H15" s="117">
        <f>4*500</f>
        <v>2000</v>
      </c>
      <c r="I15" s="122"/>
      <c r="J15" s="111"/>
      <c r="K15" s="111"/>
      <c r="L15" s="111"/>
    </row>
    <row r="16" spans="1:12" ht="27.75" customHeight="1">
      <c r="A16" s="195">
        <v>14</v>
      </c>
      <c r="B16" s="121" t="s">
        <v>48</v>
      </c>
      <c r="C16" s="120">
        <v>115026.66</v>
      </c>
      <c r="D16" s="120">
        <v>38448.819999999992</v>
      </c>
      <c r="E16" s="120">
        <v>12206.189999999999</v>
      </c>
      <c r="F16" s="119">
        <v>0</v>
      </c>
      <c r="G16" s="118">
        <v>0</v>
      </c>
      <c r="H16" s="117">
        <f>17*500</f>
        <v>8500</v>
      </c>
      <c r="J16" s="111"/>
      <c r="K16" s="111"/>
    </row>
    <row r="17" spans="1:8" ht="21" customHeight="1">
      <c r="A17" s="195">
        <v>15</v>
      </c>
      <c r="B17" s="116" t="s">
        <v>418</v>
      </c>
      <c r="C17" s="120">
        <v>89155.68</v>
      </c>
      <c r="D17" s="115">
        <v>10978.72</v>
      </c>
      <c r="E17" s="115">
        <v>10550.67</v>
      </c>
      <c r="F17" s="114">
        <v>0</v>
      </c>
      <c r="G17" s="113">
        <v>0</v>
      </c>
      <c r="H17" s="112">
        <f>7*500</f>
        <v>3500</v>
      </c>
    </row>
    <row r="18" spans="1:8" ht="21" customHeight="1">
      <c r="A18" s="195">
        <v>16</v>
      </c>
      <c r="B18" s="209" t="s">
        <v>586</v>
      </c>
      <c r="C18" s="120">
        <v>54366.17</v>
      </c>
      <c r="D18" s="120">
        <v>47477.599999999999</v>
      </c>
      <c r="E18" s="115">
        <v>11033.8</v>
      </c>
      <c r="F18" s="119">
        <v>0</v>
      </c>
      <c r="G18" s="118">
        <v>0</v>
      </c>
      <c r="H18" s="112">
        <f>9*500</f>
        <v>4500</v>
      </c>
    </row>
    <row r="19" spans="1:8" ht="21" customHeight="1" thickBot="1">
      <c r="A19" s="234" t="s">
        <v>482</v>
      </c>
      <c r="B19" s="235"/>
      <c r="C19" s="210">
        <f t="shared" ref="C19:H19" si="0">SUM(C3:C18)</f>
        <v>6277938.1900000004</v>
      </c>
      <c r="D19" s="211">
        <f t="shared" si="0"/>
        <v>1671353.7699999996</v>
      </c>
      <c r="E19" s="211">
        <f t="shared" si="0"/>
        <v>755636.36999999988</v>
      </c>
      <c r="F19" s="210">
        <f t="shared" si="0"/>
        <v>618326.14</v>
      </c>
      <c r="G19" s="212">
        <f t="shared" si="0"/>
        <v>462068.07</v>
      </c>
      <c r="H19" s="212">
        <f t="shared" si="0"/>
        <v>202500</v>
      </c>
    </row>
    <row r="20" spans="1:8">
      <c r="H20" s="107">
        <f>401*500</f>
        <v>200500</v>
      </c>
    </row>
  </sheetData>
  <mergeCells count="1">
    <mergeCell ref="A19:B19"/>
  </mergeCells>
  <printOptions horizontalCentered="1"/>
  <pageMargins left="0.78740157480314965" right="0.78740157480314965" top="0.98425196850393704" bottom="0.98425196850393704" header="0.51181102362204722" footer="0.51181102362204722"/>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topLeftCell="A12" workbookViewId="0">
      <selection activeCell="C26" sqref="C26"/>
    </sheetView>
  </sheetViews>
  <sheetFormatPr defaultRowHeight="12.75"/>
  <cols>
    <col min="1" max="1" width="4" bestFit="1" customWidth="1"/>
    <col min="2" max="2" width="35.42578125" customWidth="1"/>
    <col min="3" max="3" width="16.5703125" customWidth="1"/>
  </cols>
  <sheetData>
    <row r="1" spans="1:3" ht="24" customHeight="1">
      <c r="A1" s="236" t="s">
        <v>281</v>
      </c>
      <c r="B1" s="237"/>
      <c r="C1" s="238"/>
    </row>
    <row r="2" spans="1:3" ht="30">
      <c r="A2" s="16" t="s">
        <v>40</v>
      </c>
      <c r="B2" s="17" t="s">
        <v>399</v>
      </c>
      <c r="C2" s="18" t="s">
        <v>400</v>
      </c>
    </row>
    <row r="3" spans="1:3" ht="15">
      <c r="A3" s="10">
        <v>1</v>
      </c>
      <c r="B3" s="11" t="s">
        <v>381</v>
      </c>
      <c r="C3" s="12">
        <v>18600</v>
      </c>
    </row>
    <row r="4" spans="1:3" ht="15">
      <c r="A4" s="10">
        <v>2</v>
      </c>
      <c r="B4" s="11" t="s">
        <v>382</v>
      </c>
      <c r="C4" s="12">
        <v>1395</v>
      </c>
    </row>
    <row r="5" spans="1:3" ht="15">
      <c r="A5" s="13">
        <v>3</v>
      </c>
      <c r="B5" s="11" t="s">
        <v>383</v>
      </c>
      <c r="C5" s="14">
        <v>11590</v>
      </c>
    </row>
    <row r="6" spans="1:3" ht="15">
      <c r="A6" s="13">
        <v>4</v>
      </c>
      <c r="B6" s="11" t="s">
        <v>384</v>
      </c>
      <c r="C6" s="14">
        <v>19300</v>
      </c>
    </row>
    <row r="7" spans="1:3" ht="15">
      <c r="A7" s="13">
        <v>5</v>
      </c>
      <c r="B7" s="11" t="s">
        <v>385</v>
      </c>
      <c r="C7" s="14">
        <v>18857.689999999999</v>
      </c>
    </row>
    <row r="8" spans="1:3" ht="15">
      <c r="A8" s="13">
        <v>6</v>
      </c>
      <c r="B8" s="11" t="s">
        <v>386</v>
      </c>
      <c r="C8" s="14">
        <v>35258</v>
      </c>
    </row>
    <row r="9" spans="1:3" ht="30">
      <c r="A9" s="13">
        <v>7</v>
      </c>
      <c r="B9" s="11" t="s">
        <v>387</v>
      </c>
      <c r="C9" s="14">
        <v>24644</v>
      </c>
    </row>
    <row r="10" spans="1:3" ht="15">
      <c r="A10" s="13">
        <v>8</v>
      </c>
      <c r="B10" s="11" t="s">
        <v>388</v>
      </c>
      <c r="C10" s="14">
        <v>44774</v>
      </c>
    </row>
    <row r="11" spans="1:3" ht="15">
      <c r="A11" s="13">
        <v>9</v>
      </c>
      <c r="B11" s="11" t="s">
        <v>389</v>
      </c>
      <c r="C11" s="14">
        <v>69784</v>
      </c>
    </row>
    <row r="12" spans="1:3" ht="15">
      <c r="A12" s="13">
        <v>10</v>
      </c>
      <c r="B12" s="11" t="s">
        <v>390</v>
      </c>
      <c r="C12" s="14">
        <v>35014</v>
      </c>
    </row>
    <row r="13" spans="1:3" ht="15">
      <c r="A13" s="13">
        <v>11</v>
      </c>
      <c r="B13" s="11" t="s">
        <v>391</v>
      </c>
      <c r="C13" s="14">
        <v>31842</v>
      </c>
    </row>
    <row r="14" spans="1:3" ht="15">
      <c r="A14" s="13">
        <v>12</v>
      </c>
      <c r="B14" s="11" t="s">
        <v>392</v>
      </c>
      <c r="C14" s="14">
        <v>19276</v>
      </c>
    </row>
    <row r="15" spans="1:3" ht="15">
      <c r="A15" s="13">
        <v>13</v>
      </c>
      <c r="B15" s="15" t="s">
        <v>393</v>
      </c>
      <c r="C15" s="14">
        <v>12993</v>
      </c>
    </row>
    <row r="16" spans="1:3" ht="15">
      <c r="A16" s="13">
        <v>14</v>
      </c>
      <c r="B16" s="15" t="s">
        <v>394</v>
      </c>
      <c r="C16" s="14">
        <v>11000</v>
      </c>
    </row>
    <row r="17" spans="1:3" ht="15">
      <c r="A17" s="13">
        <v>15</v>
      </c>
      <c r="B17" s="15" t="s">
        <v>395</v>
      </c>
      <c r="C17" s="14">
        <v>17980</v>
      </c>
    </row>
    <row r="18" spans="1:3" ht="15">
      <c r="A18" s="13">
        <v>16</v>
      </c>
      <c r="B18" s="15" t="s">
        <v>396</v>
      </c>
      <c r="C18" s="14">
        <v>16482</v>
      </c>
    </row>
    <row r="19" spans="1:3" ht="15">
      <c r="A19" s="13">
        <v>17</v>
      </c>
      <c r="B19" s="15" t="s">
        <v>397</v>
      </c>
      <c r="C19" s="14">
        <v>29520</v>
      </c>
    </row>
    <row r="20" spans="1:3" ht="15">
      <c r="A20" s="13">
        <v>18</v>
      </c>
      <c r="B20" s="15" t="s">
        <v>398</v>
      </c>
      <c r="C20" s="14">
        <v>25356.45</v>
      </c>
    </row>
    <row r="21" spans="1:3" ht="30">
      <c r="A21" s="13">
        <v>19</v>
      </c>
      <c r="B21" s="15" t="s">
        <v>536</v>
      </c>
      <c r="C21" s="14">
        <v>59040</v>
      </c>
    </row>
    <row r="22" spans="1:3" ht="15">
      <c r="A22" s="13">
        <v>20</v>
      </c>
      <c r="B22" s="15" t="s">
        <v>537</v>
      </c>
      <c r="C22" s="14">
        <v>29520</v>
      </c>
    </row>
    <row r="23" spans="1:3" ht="30">
      <c r="A23" s="13">
        <v>21</v>
      </c>
      <c r="B23" s="15" t="s">
        <v>538</v>
      </c>
      <c r="C23" s="14">
        <v>30750</v>
      </c>
    </row>
    <row r="24" spans="1:3" ht="30">
      <c r="A24" s="13">
        <v>22</v>
      </c>
      <c r="B24" s="15" t="s">
        <v>539</v>
      </c>
      <c r="C24" s="14">
        <v>18450</v>
      </c>
    </row>
    <row r="25" spans="1:3" ht="15">
      <c r="A25" s="13">
        <v>23</v>
      </c>
      <c r="B25" s="15" t="s">
        <v>540</v>
      </c>
      <c r="C25" s="196">
        <v>36900</v>
      </c>
    </row>
    <row r="26" spans="1:3" ht="15.75">
      <c r="C26" s="197">
        <f>SUM(C3:C25)</f>
        <v>618326.14</v>
      </c>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B97D8-DBB3-497D-A442-291D551C9776}">
  <sheetPr>
    <pageSetUpPr fitToPage="1"/>
  </sheetPr>
  <dimension ref="A1:AE40"/>
  <sheetViews>
    <sheetView topLeftCell="A8" zoomScale="85" zoomScaleNormal="85" zoomScaleSheetLayoutView="80" workbookViewId="0">
      <selection activeCell="E20" sqref="E20"/>
    </sheetView>
  </sheetViews>
  <sheetFormatPr defaultRowHeight="12.75"/>
  <cols>
    <col min="1" max="1" width="4.5703125" style="147" customWidth="1"/>
    <col min="2" max="2" width="19.42578125" style="189" customWidth="1"/>
    <col min="3" max="3" width="18.85546875" style="189" customWidth="1"/>
    <col min="4" max="4" width="21.85546875" style="190" customWidth="1"/>
    <col min="5" max="5" width="10.85546875" style="191" customWidth="1"/>
    <col min="6" max="6" width="22" style="172" customWidth="1"/>
    <col min="7" max="7" width="12" style="172" customWidth="1"/>
    <col min="8" max="8" width="13.140625" style="172" customWidth="1"/>
    <col min="9" max="9" width="11.5703125" style="192" customWidth="1"/>
    <col min="10" max="10" width="8.7109375" style="192" customWidth="1"/>
    <col min="11" max="11" width="13.28515625" style="172" customWidth="1"/>
    <col min="12" max="12" width="14.42578125" style="172" customWidth="1"/>
    <col min="13" max="13" width="8.85546875" style="172" customWidth="1"/>
    <col min="14" max="14" width="12" style="172" bestFit="1" customWidth="1"/>
    <col min="15" max="15" width="29.85546875" style="172" bestFit="1" customWidth="1"/>
    <col min="16" max="16" width="10" style="172" bestFit="1" customWidth="1"/>
    <col min="17" max="17" width="19.42578125" style="193" customWidth="1"/>
    <col min="18" max="18" width="13.85546875" style="193" customWidth="1"/>
    <col min="19" max="19" width="12.5703125" style="172" customWidth="1"/>
    <col min="20" max="20" width="15.42578125" style="172" customWidth="1"/>
    <col min="21" max="22" width="13.28515625" style="172" customWidth="1"/>
    <col min="23" max="24" width="12.5703125" style="172" customWidth="1"/>
    <col min="25" max="25" width="13.42578125" style="172" customWidth="1"/>
    <col min="26" max="26" width="12.5703125" style="172" customWidth="1"/>
    <col min="27" max="251" width="9.140625" style="172"/>
    <col min="252" max="252" width="4.5703125" style="172" customWidth="1"/>
    <col min="253" max="253" width="19.42578125" style="172" customWidth="1"/>
    <col min="254" max="254" width="18.85546875" style="172" customWidth="1"/>
    <col min="255" max="255" width="21.85546875" style="172" customWidth="1"/>
    <col min="256" max="256" width="10.85546875" style="172" customWidth="1"/>
    <col min="257" max="257" width="22" style="172" customWidth="1"/>
    <col min="258" max="258" width="12" style="172" customWidth="1"/>
    <col min="259" max="259" width="13.140625" style="172" customWidth="1"/>
    <col min="260" max="260" width="11.5703125" style="172" customWidth="1"/>
    <col min="261" max="261" width="8.7109375" style="172" customWidth="1"/>
    <col min="262" max="262" width="13.28515625" style="172" customWidth="1"/>
    <col min="263" max="263" width="14.42578125" style="172" customWidth="1"/>
    <col min="264" max="264" width="8.85546875" style="172" customWidth="1"/>
    <col min="265" max="265" width="12" style="172" bestFit="1" customWidth="1"/>
    <col min="266" max="266" width="21" style="172" customWidth="1"/>
    <col min="267" max="267" width="0" style="172" hidden="1" customWidth="1"/>
    <col min="268" max="268" width="19.42578125" style="172" customWidth="1"/>
    <col min="269" max="274" width="13.85546875" style="172" customWidth="1"/>
    <col min="275" max="275" width="12.5703125" style="172" customWidth="1"/>
    <col min="276" max="276" width="15.42578125" style="172" customWidth="1"/>
    <col min="277" max="278" width="13.28515625" style="172" customWidth="1"/>
    <col min="279" max="280" width="12.5703125" style="172" customWidth="1"/>
    <col min="281" max="281" width="13.42578125" style="172" customWidth="1"/>
    <col min="282" max="282" width="12.5703125" style="172" customWidth="1"/>
    <col min="283" max="507" width="9.140625" style="172"/>
    <col min="508" max="508" width="4.5703125" style="172" customWidth="1"/>
    <col min="509" max="509" width="19.42578125" style="172" customWidth="1"/>
    <col min="510" max="510" width="18.85546875" style="172" customWidth="1"/>
    <col min="511" max="511" width="21.85546875" style="172" customWidth="1"/>
    <col min="512" max="512" width="10.85546875" style="172" customWidth="1"/>
    <col min="513" max="513" width="22" style="172" customWidth="1"/>
    <col min="514" max="514" width="12" style="172" customWidth="1"/>
    <col min="515" max="515" width="13.140625" style="172" customWidth="1"/>
    <col min="516" max="516" width="11.5703125" style="172" customWidth="1"/>
    <col min="517" max="517" width="8.7109375" style="172" customWidth="1"/>
    <col min="518" max="518" width="13.28515625" style="172" customWidth="1"/>
    <col min="519" max="519" width="14.42578125" style="172" customWidth="1"/>
    <col min="520" max="520" width="8.85546875" style="172" customWidth="1"/>
    <col min="521" max="521" width="12" style="172" bestFit="1" customWidth="1"/>
    <col min="522" max="522" width="21" style="172" customWidth="1"/>
    <col min="523" max="523" width="0" style="172" hidden="1" customWidth="1"/>
    <col min="524" max="524" width="19.42578125" style="172" customWidth="1"/>
    <col min="525" max="530" width="13.85546875" style="172" customWidth="1"/>
    <col min="531" max="531" width="12.5703125" style="172" customWidth="1"/>
    <col min="532" max="532" width="15.42578125" style="172" customWidth="1"/>
    <col min="533" max="534" width="13.28515625" style="172" customWidth="1"/>
    <col min="535" max="536" width="12.5703125" style="172" customWidth="1"/>
    <col min="537" max="537" width="13.42578125" style="172" customWidth="1"/>
    <col min="538" max="538" width="12.5703125" style="172" customWidth="1"/>
    <col min="539" max="763" width="9.140625" style="172"/>
    <col min="764" max="764" width="4.5703125" style="172" customWidth="1"/>
    <col min="765" max="765" width="19.42578125" style="172" customWidth="1"/>
    <col min="766" max="766" width="18.85546875" style="172" customWidth="1"/>
    <col min="767" max="767" width="21.85546875" style="172" customWidth="1"/>
    <col min="768" max="768" width="10.85546875" style="172" customWidth="1"/>
    <col min="769" max="769" width="22" style="172" customWidth="1"/>
    <col min="770" max="770" width="12" style="172" customWidth="1"/>
    <col min="771" max="771" width="13.140625" style="172" customWidth="1"/>
    <col min="772" max="772" width="11.5703125" style="172" customWidth="1"/>
    <col min="773" max="773" width="8.7109375" style="172" customWidth="1"/>
    <col min="774" max="774" width="13.28515625" style="172" customWidth="1"/>
    <col min="775" max="775" width="14.42578125" style="172" customWidth="1"/>
    <col min="776" max="776" width="8.85546875" style="172" customWidth="1"/>
    <col min="777" max="777" width="12" style="172" bestFit="1" customWidth="1"/>
    <col min="778" max="778" width="21" style="172" customWidth="1"/>
    <col min="779" max="779" width="0" style="172" hidden="1" customWidth="1"/>
    <col min="780" max="780" width="19.42578125" style="172" customWidth="1"/>
    <col min="781" max="786" width="13.85546875" style="172" customWidth="1"/>
    <col min="787" max="787" width="12.5703125" style="172" customWidth="1"/>
    <col min="788" max="788" width="15.42578125" style="172" customWidth="1"/>
    <col min="789" max="790" width="13.28515625" style="172" customWidth="1"/>
    <col min="791" max="792" width="12.5703125" style="172" customWidth="1"/>
    <col min="793" max="793" width="13.42578125" style="172" customWidth="1"/>
    <col min="794" max="794" width="12.5703125" style="172" customWidth="1"/>
    <col min="795" max="1019" width="9.140625" style="172"/>
    <col min="1020" max="1020" width="4.5703125" style="172" customWidth="1"/>
    <col min="1021" max="1021" width="19.42578125" style="172" customWidth="1"/>
    <col min="1022" max="1022" width="18.85546875" style="172" customWidth="1"/>
    <col min="1023" max="1023" width="21.85546875" style="172" customWidth="1"/>
    <col min="1024" max="1024" width="10.85546875" style="172" customWidth="1"/>
    <col min="1025" max="1025" width="22" style="172" customWidth="1"/>
    <col min="1026" max="1026" width="12" style="172" customWidth="1"/>
    <col min="1027" max="1027" width="13.140625" style="172" customWidth="1"/>
    <col min="1028" max="1028" width="11.5703125" style="172" customWidth="1"/>
    <col min="1029" max="1029" width="8.7109375" style="172" customWidth="1"/>
    <col min="1030" max="1030" width="13.28515625" style="172" customWidth="1"/>
    <col min="1031" max="1031" width="14.42578125" style="172" customWidth="1"/>
    <col min="1032" max="1032" width="8.85546875" style="172" customWidth="1"/>
    <col min="1033" max="1033" width="12" style="172" bestFit="1" customWidth="1"/>
    <col min="1034" max="1034" width="21" style="172" customWidth="1"/>
    <col min="1035" max="1035" width="0" style="172" hidden="1" customWidth="1"/>
    <col min="1036" max="1036" width="19.42578125" style="172" customWidth="1"/>
    <col min="1037" max="1042" width="13.85546875" style="172" customWidth="1"/>
    <col min="1043" max="1043" width="12.5703125" style="172" customWidth="1"/>
    <col min="1044" max="1044" width="15.42578125" style="172" customWidth="1"/>
    <col min="1045" max="1046" width="13.28515625" style="172" customWidth="1"/>
    <col min="1047" max="1048" width="12.5703125" style="172" customWidth="1"/>
    <col min="1049" max="1049" width="13.42578125" style="172" customWidth="1"/>
    <col min="1050" max="1050" width="12.5703125" style="172" customWidth="1"/>
    <col min="1051" max="1275" width="9.140625" style="172"/>
    <col min="1276" max="1276" width="4.5703125" style="172" customWidth="1"/>
    <col min="1277" max="1277" width="19.42578125" style="172" customWidth="1"/>
    <col min="1278" max="1278" width="18.85546875" style="172" customWidth="1"/>
    <col min="1279" max="1279" width="21.85546875" style="172" customWidth="1"/>
    <col min="1280" max="1280" width="10.85546875" style="172" customWidth="1"/>
    <col min="1281" max="1281" width="22" style="172" customWidth="1"/>
    <col min="1282" max="1282" width="12" style="172" customWidth="1"/>
    <col min="1283" max="1283" width="13.140625" style="172" customWidth="1"/>
    <col min="1284" max="1284" width="11.5703125" style="172" customWidth="1"/>
    <col min="1285" max="1285" width="8.7109375" style="172" customWidth="1"/>
    <col min="1286" max="1286" width="13.28515625" style="172" customWidth="1"/>
    <col min="1287" max="1287" width="14.42578125" style="172" customWidth="1"/>
    <col min="1288" max="1288" width="8.85546875" style="172" customWidth="1"/>
    <col min="1289" max="1289" width="12" style="172" bestFit="1" customWidth="1"/>
    <col min="1290" max="1290" width="21" style="172" customWidth="1"/>
    <col min="1291" max="1291" width="0" style="172" hidden="1" customWidth="1"/>
    <col min="1292" max="1292" width="19.42578125" style="172" customWidth="1"/>
    <col min="1293" max="1298" width="13.85546875" style="172" customWidth="1"/>
    <col min="1299" max="1299" width="12.5703125" style="172" customWidth="1"/>
    <col min="1300" max="1300" width="15.42578125" style="172" customWidth="1"/>
    <col min="1301" max="1302" width="13.28515625" style="172" customWidth="1"/>
    <col min="1303" max="1304" width="12.5703125" style="172" customWidth="1"/>
    <col min="1305" max="1305" width="13.42578125" style="172" customWidth="1"/>
    <col min="1306" max="1306" width="12.5703125" style="172" customWidth="1"/>
    <col min="1307" max="1531" width="9.140625" style="172"/>
    <col min="1532" max="1532" width="4.5703125" style="172" customWidth="1"/>
    <col min="1533" max="1533" width="19.42578125" style="172" customWidth="1"/>
    <col min="1534" max="1534" width="18.85546875" style="172" customWidth="1"/>
    <col min="1535" max="1535" width="21.85546875" style="172" customWidth="1"/>
    <col min="1536" max="1536" width="10.85546875" style="172" customWidth="1"/>
    <col min="1537" max="1537" width="22" style="172" customWidth="1"/>
    <col min="1538" max="1538" width="12" style="172" customWidth="1"/>
    <col min="1539" max="1539" width="13.140625" style="172" customWidth="1"/>
    <col min="1540" max="1540" width="11.5703125" style="172" customWidth="1"/>
    <col min="1541" max="1541" width="8.7109375" style="172" customWidth="1"/>
    <col min="1542" max="1542" width="13.28515625" style="172" customWidth="1"/>
    <col min="1543" max="1543" width="14.42578125" style="172" customWidth="1"/>
    <col min="1544" max="1544" width="8.85546875" style="172" customWidth="1"/>
    <col min="1545" max="1545" width="12" style="172" bestFit="1" customWidth="1"/>
    <col min="1546" max="1546" width="21" style="172" customWidth="1"/>
    <col min="1547" max="1547" width="0" style="172" hidden="1" customWidth="1"/>
    <col min="1548" max="1548" width="19.42578125" style="172" customWidth="1"/>
    <col min="1549" max="1554" width="13.85546875" style="172" customWidth="1"/>
    <col min="1555" max="1555" width="12.5703125" style="172" customWidth="1"/>
    <col min="1556" max="1556" width="15.42578125" style="172" customWidth="1"/>
    <col min="1557" max="1558" width="13.28515625" style="172" customWidth="1"/>
    <col min="1559" max="1560" width="12.5703125" style="172" customWidth="1"/>
    <col min="1561" max="1561" width="13.42578125" style="172" customWidth="1"/>
    <col min="1562" max="1562" width="12.5703125" style="172" customWidth="1"/>
    <col min="1563" max="1787" width="9.140625" style="172"/>
    <col min="1788" max="1788" width="4.5703125" style="172" customWidth="1"/>
    <col min="1789" max="1789" width="19.42578125" style="172" customWidth="1"/>
    <col min="1790" max="1790" width="18.85546875" style="172" customWidth="1"/>
    <col min="1791" max="1791" width="21.85546875" style="172" customWidth="1"/>
    <col min="1792" max="1792" width="10.85546875" style="172" customWidth="1"/>
    <col min="1793" max="1793" width="22" style="172" customWidth="1"/>
    <col min="1794" max="1794" width="12" style="172" customWidth="1"/>
    <col min="1795" max="1795" width="13.140625" style="172" customWidth="1"/>
    <col min="1796" max="1796" width="11.5703125" style="172" customWidth="1"/>
    <col min="1797" max="1797" width="8.7109375" style="172" customWidth="1"/>
    <col min="1798" max="1798" width="13.28515625" style="172" customWidth="1"/>
    <col min="1799" max="1799" width="14.42578125" style="172" customWidth="1"/>
    <col min="1800" max="1800" width="8.85546875" style="172" customWidth="1"/>
    <col min="1801" max="1801" width="12" style="172" bestFit="1" customWidth="1"/>
    <col min="1802" max="1802" width="21" style="172" customWidth="1"/>
    <col min="1803" max="1803" width="0" style="172" hidden="1" customWidth="1"/>
    <col min="1804" max="1804" width="19.42578125" style="172" customWidth="1"/>
    <col min="1805" max="1810" width="13.85546875" style="172" customWidth="1"/>
    <col min="1811" max="1811" width="12.5703125" style="172" customWidth="1"/>
    <col min="1812" max="1812" width="15.42578125" style="172" customWidth="1"/>
    <col min="1813" max="1814" width="13.28515625" style="172" customWidth="1"/>
    <col min="1815" max="1816" width="12.5703125" style="172" customWidth="1"/>
    <col min="1817" max="1817" width="13.42578125" style="172" customWidth="1"/>
    <col min="1818" max="1818" width="12.5703125" style="172" customWidth="1"/>
    <col min="1819" max="2043" width="9.140625" style="172"/>
    <col min="2044" max="2044" width="4.5703125" style="172" customWidth="1"/>
    <col min="2045" max="2045" width="19.42578125" style="172" customWidth="1"/>
    <col min="2046" max="2046" width="18.85546875" style="172" customWidth="1"/>
    <col min="2047" max="2047" width="21.85546875" style="172" customWidth="1"/>
    <col min="2048" max="2048" width="10.85546875" style="172" customWidth="1"/>
    <col min="2049" max="2049" width="22" style="172" customWidth="1"/>
    <col min="2050" max="2050" width="12" style="172" customWidth="1"/>
    <col min="2051" max="2051" width="13.140625" style="172" customWidth="1"/>
    <col min="2052" max="2052" width="11.5703125" style="172" customWidth="1"/>
    <col min="2053" max="2053" width="8.7109375" style="172" customWidth="1"/>
    <col min="2054" max="2054" width="13.28515625" style="172" customWidth="1"/>
    <col min="2055" max="2055" width="14.42578125" style="172" customWidth="1"/>
    <col min="2056" max="2056" width="8.85546875" style="172" customWidth="1"/>
    <col min="2057" max="2057" width="12" style="172" bestFit="1" customWidth="1"/>
    <col min="2058" max="2058" width="21" style="172" customWidth="1"/>
    <col min="2059" max="2059" width="0" style="172" hidden="1" customWidth="1"/>
    <col min="2060" max="2060" width="19.42578125" style="172" customWidth="1"/>
    <col min="2061" max="2066" width="13.85546875" style="172" customWidth="1"/>
    <col min="2067" max="2067" width="12.5703125" style="172" customWidth="1"/>
    <col min="2068" max="2068" width="15.42578125" style="172" customWidth="1"/>
    <col min="2069" max="2070" width="13.28515625" style="172" customWidth="1"/>
    <col min="2071" max="2072" width="12.5703125" style="172" customWidth="1"/>
    <col min="2073" max="2073" width="13.42578125" style="172" customWidth="1"/>
    <col min="2074" max="2074" width="12.5703125" style="172" customWidth="1"/>
    <col min="2075" max="2299" width="9.140625" style="172"/>
    <col min="2300" max="2300" width="4.5703125" style="172" customWidth="1"/>
    <col min="2301" max="2301" width="19.42578125" style="172" customWidth="1"/>
    <col min="2302" max="2302" width="18.85546875" style="172" customWidth="1"/>
    <col min="2303" max="2303" width="21.85546875" style="172" customWidth="1"/>
    <col min="2304" max="2304" width="10.85546875" style="172" customWidth="1"/>
    <col min="2305" max="2305" width="22" style="172" customWidth="1"/>
    <col min="2306" max="2306" width="12" style="172" customWidth="1"/>
    <col min="2307" max="2307" width="13.140625" style="172" customWidth="1"/>
    <col min="2308" max="2308" width="11.5703125" style="172" customWidth="1"/>
    <col min="2309" max="2309" width="8.7109375" style="172" customWidth="1"/>
    <col min="2310" max="2310" width="13.28515625" style="172" customWidth="1"/>
    <col min="2311" max="2311" width="14.42578125" style="172" customWidth="1"/>
    <col min="2312" max="2312" width="8.85546875" style="172" customWidth="1"/>
    <col min="2313" max="2313" width="12" style="172" bestFit="1" customWidth="1"/>
    <col min="2314" max="2314" width="21" style="172" customWidth="1"/>
    <col min="2315" max="2315" width="0" style="172" hidden="1" customWidth="1"/>
    <col min="2316" max="2316" width="19.42578125" style="172" customWidth="1"/>
    <col min="2317" max="2322" width="13.85546875" style="172" customWidth="1"/>
    <col min="2323" max="2323" width="12.5703125" style="172" customWidth="1"/>
    <col min="2324" max="2324" width="15.42578125" style="172" customWidth="1"/>
    <col min="2325" max="2326" width="13.28515625" style="172" customWidth="1"/>
    <col min="2327" max="2328" width="12.5703125" style="172" customWidth="1"/>
    <col min="2329" max="2329" width="13.42578125" style="172" customWidth="1"/>
    <col min="2330" max="2330" width="12.5703125" style="172" customWidth="1"/>
    <col min="2331" max="2555" width="9.140625" style="172"/>
    <col min="2556" max="2556" width="4.5703125" style="172" customWidth="1"/>
    <col min="2557" max="2557" width="19.42578125" style="172" customWidth="1"/>
    <col min="2558" max="2558" width="18.85546875" style="172" customWidth="1"/>
    <col min="2559" max="2559" width="21.85546875" style="172" customWidth="1"/>
    <col min="2560" max="2560" width="10.85546875" style="172" customWidth="1"/>
    <col min="2561" max="2561" width="22" style="172" customWidth="1"/>
    <col min="2562" max="2562" width="12" style="172" customWidth="1"/>
    <col min="2563" max="2563" width="13.140625" style="172" customWidth="1"/>
    <col min="2564" max="2564" width="11.5703125" style="172" customWidth="1"/>
    <col min="2565" max="2565" width="8.7109375" style="172" customWidth="1"/>
    <col min="2566" max="2566" width="13.28515625" style="172" customWidth="1"/>
    <col min="2567" max="2567" width="14.42578125" style="172" customWidth="1"/>
    <col min="2568" max="2568" width="8.85546875" style="172" customWidth="1"/>
    <col min="2569" max="2569" width="12" style="172" bestFit="1" customWidth="1"/>
    <col min="2570" max="2570" width="21" style="172" customWidth="1"/>
    <col min="2571" max="2571" width="0" style="172" hidden="1" customWidth="1"/>
    <col min="2572" max="2572" width="19.42578125" style="172" customWidth="1"/>
    <col min="2573" max="2578" width="13.85546875" style="172" customWidth="1"/>
    <col min="2579" max="2579" width="12.5703125" style="172" customWidth="1"/>
    <col min="2580" max="2580" width="15.42578125" style="172" customWidth="1"/>
    <col min="2581" max="2582" width="13.28515625" style="172" customWidth="1"/>
    <col min="2583" max="2584" width="12.5703125" style="172" customWidth="1"/>
    <col min="2585" max="2585" width="13.42578125" style="172" customWidth="1"/>
    <col min="2586" max="2586" width="12.5703125" style="172" customWidth="1"/>
    <col min="2587" max="2811" width="9.140625" style="172"/>
    <col min="2812" max="2812" width="4.5703125" style="172" customWidth="1"/>
    <col min="2813" max="2813" width="19.42578125" style="172" customWidth="1"/>
    <col min="2814" max="2814" width="18.85546875" style="172" customWidth="1"/>
    <col min="2815" max="2815" width="21.85546875" style="172" customWidth="1"/>
    <col min="2816" max="2816" width="10.85546875" style="172" customWidth="1"/>
    <col min="2817" max="2817" width="22" style="172" customWidth="1"/>
    <col min="2818" max="2818" width="12" style="172" customWidth="1"/>
    <col min="2819" max="2819" width="13.140625" style="172" customWidth="1"/>
    <col min="2820" max="2820" width="11.5703125" style="172" customWidth="1"/>
    <col min="2821" max="2821" width="8.7109375" style="172" customWidth="1"/>
    <col min="2822" max="2822" width="13.28515625" style="172" customWidth="1"/>
    <col min="2823" max="2823" width="14.42578125" style="172" customWidth="1"/>
    <col min="2824" max="2824" width="8.85546875" style="172" customWidth="1"/>
    <col min="2825" max="2825" width="12" style="172" bestFit="1" customWidth="1"/>
    <col min="2826" max="2826" width="21" style="172" customWidth="1"/>
    <col min="2827" max="2827" width="0" style="172" hidden="1" customWidth="1"/>
    <col min="2828" max="2828" width="19.42578125" style="172" customWidth="1"/>
    <col min="2829" max="2834" width="13.85546875" style="172" customWidth="1"/>
    <col min="2835" max="2835" width="12.5703125" style="172" customWidth="1"/>
    <col min="2836" max="2836" width="15.42578125" style="172" customWidth="1"/>
    <col min="2837" max="2838" width="13.28515625" style="172" customWidth="1"/>
    <col min="2839" max="2840" width="12.5703125" style="172" customWidth="1"/>
    <col min="2841" max="2841" width="13.42578125" style="172" customWidth="1"/>
    <col min="2842" max="2842" width="12.5703125" style="172" customWidth="1"/>
    <col min="2843" max="3067" width="9.140625" style="172"/>
    <col min="3068" max="3068" width="4.5703125" style="172" customWidth="1"/>
    <col min="3069" max="3069" width="19.42578125" style="172" customWidth="1"/>
    <col min="3070" max="3070" width="18.85546875" style="172" customWidth="1"/>
    <col min="3071" max="3071" width="21.85546875" style="172" customWidth="1"/>
    <col min="3072" max="3072" width="10.85546875" style="172" customWidth="1"/>
    <col min="3073" max="3073" width="22" style="172" customWidth="1"/>
    <col min="3074" max="3074" width="12" style="172" customWidth="1"/>
    <col min="3075" max="3075" width="13.140625" style="172" customWidth="1"/>
    <col min="3076" max="3076" width="11.5703125" style="172" customWidth="1"/>
    <col min="3077" max="3077" width="8.7109375" style="172" customWidth="1"/>
    <col min="3078" max="3078" width="13.28515625" style="172" customWidth="1"/>
    <col min="3079" max="3079" width="14.42578125" style="172" customWidth="1"/>
    <col min="3080" max="3080" width="8.85546875" style="172" customWidth="1"/>
    <col min="3081" max="3081" width="12" style="172" bestFit="1" customWidth="1"/>
    <col min="3082" max="3082" width="21" style="172" customWidth="1"/>
    <col min="3083" max="3083" width="0" style="172" hidden="1" customWidth="1"/>
    <col min="3084" max="3084" width="19.42578125" style="172" customWidth="1"/>
    <col min="3085" max="3090" width="13.85546875" style="172" customWidth="1"/>
    <col min="3091" max="3091" width="12.5703125" style="172" customWidth="1"/>
    <col min="3092" max="3092" width="15.42578125" style="172" customWidth="1"/>
    <col min="3093" max="3094" width="13.28515625" style="172" customWidth="1"/>
    <col min="3095" max="3096" width="12.5703125" style="172" customWidth="1"/>
    <col min="3097" max="3097" width="13.42578125" style="172" customWidth="1"/>
    <col min="3098" max="3098" width="12.5703125" style="172" customWidth="1"/>
    <col min="3099" max="3323" width="9.140625" style="172"/>
    <col min="3324" max="3324" width="4.5703125" style="172" customWidth="1"/>
    <col min="3325" max="3325" width="19.42578125" style="172" customWidth="1"/>
    <col min="3326" max="3326" width="18.85546875" style="172" customWidth="1"/>
    <col min="3327" max="3327" width="21.85546875" style="172" customWidth="1"/>
    <col min="3328" max="3328" width="10.85546875" style="172" customWidth="1"/>
    <col min="3329" max="3329" width="22" style="172" customWidth="1"/>
    <col min="3330" max="3330" width="12" style="172" customWidth="1"/>
    <col min="3331" max="3331" width="13.140625" style="172" customWidth="1"/>
    <col min="3332" max="3332" width="11.5703125" style="172" customWidth="1"/>
    <col min="3333" max="3333" width="8.7109375" style="172" customWidth="1"/>
    <col min="3334" max="3334" width="13.28515625" style="172" customWidth="1"/>
    <col min="3335" max="3335" width="14.42578125" style="172" customWidth="1"/>
    <col min="3336" max="3336" width="8.85546875" style="172" customWidth="1"/>
    <col min="3337" max="3337" width="12" style="172" bestFit="1" customWidth="1"/>
    <col min="3338" max="3338" width="21" style="172" customWidth="1"/>
    <col min="3339" max="3339" width="0" style="172" hidden="1" customWidth="1"/>
    <col min="3340" max="3340" width="19.42578125" style="172" customWidth="1"/>
    <col min="3341" max="3346" width="13.85546875" style="172" customWidth="1"/>
    <col min="3347" max="3347" width="12.5703125" style="172" customWidth="1"/>
    <col min="3348" max="3348" width="15.42578125" style="172" customWidth="1"/>
    <col min="3349" max="3350" width="13.28515625" style="172" customWidth="1"/>
    <col min="3351" max="3352" width="12.5703125" style="172" customWidth="1"/>
    <col min="3353" max="3353" width="13.42578125" style="172" customWidth="1"/>
    <col min="3354" max="3354" width="12.5703125" style="172" customWidth="1"/>
    <col min="3355" max="3579" width="9.140625" style="172"/>
    <col min="3580" max="3580" width="4.5703125" style="172" customWidth="1"/>
    <col min="3581" max="3581" width="19.42578125" style="172" customWidth="1"/>
    <col min="3582" max="3582" width="18.85546875" style="172" customWidth="1"/>
    <col min="3583" max="3583" width="21.85546875" style="172" customWidth="1"/>
    <col min="3584" max="3584" width="10.85546875" style="172" customWidth="1"/>
    <col min="3585" max="3585" width="22" style="172" customWidth="1"/>
    <col min="3586" max="3586" width="12" style="172" customWidth="1"/>
    <col min="3587" max="3587" width="13.140625" style="172" customWidth="1"/>
    <col min="3588" max="3588" width="11.5703125" style="172" customWidth="1"/>
    <col min="3589" max="3589" width="8.7109375" style="172" customWidth="1"/>
    <col min="3590" max="3590" width="13.28515625" style="172" customWidth="1"/>
    <col min="3591" max="3591" width="14.42578125" style="172" customWidth="1"/>
    <col min="3592" max="3592" width="8.85546875" style="172" customWidth="1"/>
    <col min="3593" max="3593" width="12" style="172" bestFit="1" customWidth="1"/>
    <col min="3594" max="3594" width="21" style="172" customWidth="1"/>
    <col min="3595" max="3595" width="0" style="172" hidden="1" customWidth="1"/>
    <col min="3596" max="3596" width="19.42578125" style="172" customWidth="1"/>
    <col min="3597" max="3602" width="13.85546875" style="172" customWidth="1"/>
    <col min="3603" max="3603" width="12.5703125" style="172" customWidth="1"/>
    <col min="3604" max="3604" width="15.42578125" style="172" customWidth="1"/>
    <col min="3605" max="3606" width="13.28515625" style="172" customWidth="1"/>
    <col min="3607" max="3608" width="12.5703125" style="172" customWidth="1"/>
    <col min="3609" max="3609" width="13.42578125" style="172" customWidth="1"/>
    <col min="3610" max="3610" width="12.5703125" style="172" customWidth="1"/>
    <col min="3611" max="3835" width="9.140625" style="172"/>
    <col min="3836" max="3836" width="4.5703125" style="172" customWidth="1"/>
    <col min="3837" max="3837" width="19.42578125" style="172" customWidth="1"/>
    <col min="3838" max="3838" width="18.85546875" style="172" customWidth="1"/>
    <col min="3839" max="3839" width="21.85546875" style="172" customWidth="1"/>
    <col min="3840" max="3840" width="10.85546875" style="172" customWidth="1"/>
    <col min="3841" max="3841" width="22" style="172" customWidth="1"/>
    <col min="3842" max="3842" width="12" style="172" customWidth="1"/>
    <col min="3843" max="3843" width="13.140625" style="172" customWidth="1"/>
    <col min="3844" max="3844" width="11.5703125" style="172" customWidth="1"/>
    <col min="3845" max="3845" width="8.7109375" style="172" customWidth="1"/>
    <col min="3846" max="3846" width="13.28515625" style="172" customWidth="1"/>
    <col min="3847" max="3847" width="14.42578125" style="172" customWidth="1"/>
    <col min="3848" max="3848" width="8.85546875" style="172" customWidth="1"/>
    <col min="3849" max="3849" width="12" style="172" bestFit="1" customWidth="1"/>
    <col min="3850" max="3850" width="21" style="172" customWidth="1"/>
    <col min="3851" max="3851" width="0" style="172" hidden="1" customWidth="1"/>
    <col min="3852" max="3852" width="19.42578125" style="172" customWidth="1"/>
    <col min="3853" max="3858" width="13.85546875" style="172" customWidth="1"/>
    <col min="3859" max="3859" width="12.5703125" style="172" customWidth="1"/>
    <col min="3860" max="3860" width="15.42578125" style="172" customWidth="1"/>
    <col min="3861" max="3862" width="13.28515625" style="172" customWidth="1"/>
    <col min="3863" max="3864" width="12.5703125" style="172" customWidth="1"/>
    <col min="3865" max="3865" width="13.42578125" style="172" customWidth="1"/>
    <col min="3866" max="3866" width="12.5703125" style="172" customWidth="1"/>
    <col min="3867" max="4091" width="9.140625" style="172"/>
    <col min="4092" max="4092" width="4.5703125" style="172" customWidth="1"/>
    <col min="4093" max="4093" width="19.42578125" style="172" customWidth="1"/>
    <col min="4094" max="4094" width="18.85546875" style="172" customWidth="1"/>
    <col min="4095" max="4095" width="21.85546875" style="172" customWidth="1"/>
    <col min="4096" max="4096" width="10.85546875" style="172" customWidth="1"/>
    <col min="4097" max="4097" width="22" style="172" customWidth="1"/>
    <col min="4098" max="4098" width="12" style="172" customWidth="1"/>
    <col min="4099" max="4099" width="13.140625" style="172" customWidth="1"/>
    <col min="4100" max="4100" width="11.5703125" style="172" customWidth="1"/>
    <col min="4101" max="4101" width="8.7109375" style="172" customWidth="1"/>
    <col min="4102" max="4102" width="13.28515625" style="172" customWidth="1"/>
    <col min="4103" max="4103" width="14.42578125" style="172" customWidth="1"/>
    <col min="4104" max="4104" width="8.85546875" style="172" customWidth="1"/>
    <col min="4105" max="4105" width="12" style="172" bestFit="1" customWidth="1"/>
    <col min="4106" max="4106" width="21" style="172" customWidth="1"/>
    <col min="4107" max="4107" width="0" style="172" hidden="1" customWidth="1"/>
    <col min="4108" max="4108" width="19.42578125" style="172" customWidth="1"/>
    <col min="4109" max="4114" width="13.85546875" style="172" customWidth="1"/>
    <col min="4115" max="4115" width="12.5703125" style="172" customWidth="1"/>
    <col min="4116" max="4116" width="15.42578125" style="172" customWidth="1"/>
    <col min="4117" max="4118" width="13.28515625" style="172" customWidth="1"/>
    <col min="4119" max="4120" width="12.5703125" style="172" customWidth="1"/>
    <col min="4121" max="4121" width="13.42578125" style="172" customWidth="1"/>
    <col min="4122" max="4122" width="12.5703125" style="172" customWidth="1"/>
    <col min="4123" max="4347" width="9.140625" style="172"/>
    <col min="4348" max="4348" width="4.5703125" style="172" customWidth="1"/>
    <col min="4349" max="4349" width="19.42578125" style="172" customWidth="1"/>
    <col min="4350" max="4350" width="18.85546875" style="172" customWidth="1"/>
    <col min="4351" max="4351" width="21.85546875" style="172" customWidth="1"/>
    <col min="4352" max="4352" width="10.85546875" style="172" customWidth="1"/>
    <col min="4353" max="4353" width="22" style="172" customWidth="1"/>
    <col min="4354" max="4354" width="12" style="172" customWidth="1"/>
    <col min="4355" max="4355" width="13.140625" style="172" customWidth="1"/>
    <col min="4356" max="4356" width="11.5703125" style="172" customWidth="1"/>
    <col min="4357" max="4357" width="8.7109375" style="172" customWidth="1"/>
    <col min="4358" max="4358" width="13.28515625" style="172" customWidth="1"/>
    <col min="4359" max="4359" width="14.42578125" style="172" customWidth="1"/>
    <col min="4360" max="4360" width="8.85546875" style="172" customWidth="1"/>
    <col min="4361" max="4361" width="12" style="172" bestFit="1" customWidth="1"/>
    <col min="4362" max="4362" width="21" style="172" customWidth="1"/>
    <col min="4363" max="4363" width="0" style="172" hidden="1" customWidth="1"/>
    <col min="4364" max="4364" width="19.42578125" style="172" customWidth="1"/>
    <col min="4365" max="4370" width="13.85546875" style="172" customWidth="1"/>
    <col min="4371" max="4371" width="12.5703125" style="172" customWidth="1"/>
    <col min="4372" max="4372" width="15.42578125" style="172" customWidth="1"/>
    <col min="4373" max="4374" width="13.28515625" style="172" customWidth="1"/>
    <col min="4375" max="4376" width="12.5703125" style="172" customWidth="1"/>
    <col min="4377" max="4377" width="13.42578125" style="172" customWidth="1"/>
    <col min="4378" max="4378" width="12.5703125" style="172" customWidth="1"/>
    <col min="4379" max="4603" width="9.140625" style="172"/>
    <col min="4604" max="4604" width="4.5703125" style="172" customWidth="1"/>
    <col min="4605" max="4605" width="19.42578125" style="172" customWidth="1"/>
    <col min="4606" max="4606" width="18.85546875" style="172" customWidth="1"/>
    <col min="4607" max="4607" width="21.85546875" style="172" customWidth="1"/>
    <col min="4608" max="4608" width="10.85546875" style="172" customWidth="1"/>
    <col min="4609" max="4609" width="22" style="172" customWidth="1"/>
    <col min="4610" max="4610" width="12" style="172" customWidth="1"/>
    <col min="4611" max="4611" width="13.140625" style="172" customWidth="1"/>
    <col min="4612" max="4612" width="11.5703125" style="172" customWidth="1"/>
    <col min="4613" max="4613" width="8.7109375" style="172" customWidth="1"/>
    <col min="4614" max="4614" width="13.28515625" style="172" customWidth="1"/>
    <col min="4615" max="4615" width="14.42578125" style="172" customWidth="1"/>
    <col min="4616" max="4616" width="8.85546875" style="172" customWidth="1"/>
    <col min="4617" max="4617" width="12" style="172" bestFit="1" customWidth="1"/>
    <col min="4618" max="4618" width="21" style="172" customWidth="1"/>
    <col min="4619" max="4619" width="0" style="172" hidden="1" customWidth="1"/>
    <col min="4620" max="4620" width="19.42578125" style="172" customWidth="1"/>
    <col min="4621" max="4626" width="13.85546875" style="172" customWidth="1"/>
    <col min="4627" max="4627" width="12.5703125" style="172" customWidth="1"/>
    <col min="4628" max="4628" width="15.42578125" style="172" customWidth="1"/>
    <col min="4629" max="4630" width="13.28515625" style="172" customWidth="1"/>
    <col min="4631" max="4632" width="12.5703125" style="172" customWidth="1"/>
    <col min="4633" max="4633" width="13.42578125" style="172" customWidth="1"/>
    <col min="4634" max="4634" width="12.5703125" style="172" customWidth="1"/>
    <col min="4635" max="4859" width="9.140625" style="172"/>
    <col min="4860" max="4860" width="4.5703125" style="172" customWidth="1"/>
    <col min="4861" max="4861" width="19.42578125" style="172" customWidth="1"/>
    <col min="4862" max="4862" width="18.85546875" style="172" customWidth="1"/>
    <col min="4863" max="4863" width="21.85546875" style="172" customWidth="1"/>
    <col min="4864" max="4864" width="10.85546875" style="172" customWidth="1"/>
    <col min="4865" max="4865" width="22" style="172" customWidth="1"/>
    <col min="4866" max="4866" width="12" style="172" customWidth="1"/>
    <col min="4867" max="4867" width="13.140625" style="172" customWidth="1"/>
    <col min="4868" max="4868" width="11.5703125" style="172" customWidth="1"/>
    <col min="4869" max="4869" width="8.7109375" style="172" customWidth="1"/>
    <col min="4870" max="4870" width="13.28515625" style="172" customWidth="1"/>
    <col min="4871" max="4871" width="14.42578125" style="172" customWidth="1"/>
    <col min="4872" max="4872" width="8.85546875" style="172" customWidth="1"/>
    <col min="4873" max="4873" width="12" style="172" bestFit="1" customWidth="1"/>
    <col min="4874" max="4874" width="21" style="172" customWidth="1"/>
    <col min="4875" max="4875" width="0" style="172" hidden="1" customWidth="1"/>
    <col min="4876" max="4876" width="19.42578125" style="172" customWidth="1"/>
    <col min="4877" max="4882" width="13.85546875" style="172" customWidth="1"/>
    <col min="4883" max="4883" width="12.5703125" style="172" customWidth="1"/>
    <col min="4884" max="4884" width="15.42578125" style="172" customWidth="1"/>
    <col min="4885" max="4886" width="13.28515625" style="172" customWidth="1"/>
    <col min="4887" max="4888" width="12.5703125" style="172" customWidth="1"/>
    <col min="4889" max="4889" width="13.42578125" style="172" customWidth="1"/>
    <col min="4890" max="4890" width="12.5703125" style="172" customWidth="1"/>
    <col min="4891" max="5115" width="9.140625" style="172"/>
    <col min="5116" max="5116" width="4.5703125" style="172" customWidth="1"/>
    <col min="5117" max="5117" width="19.42578125" style="172" customWidth="1"/>
    <col min="5118" max="5118" width="18.85546875" style="172" customWidth="1"/>
    <col min="5119" max="5119" width="21.85546875" style="172" customWidth="1"/>
    <col min="5120" max="5120" width="10.85546875" style="172" customWidth="1"/>
    <col min="5121" max="5121" width="22" style="172" customWidth="1"/>
    <col min="5122" max="5122" width="12" style="172" customWidth="1"/>
    <col min="5123" max="5123" width="13.140625" style="172" customWidth="1"/>
    <col min="5124" max="5124" width="11.5703125" style="172" customWidth="1"/>
    <col min="5125" max="5125" width="8.7109375" style="172" customWidth="1"/>
    <col min="5126" max="5126" width="13.28515625" style="172" customWidth="1"/>
    <col min="5127" max="5127" width="14.42578125" style="172" customWidth="1"/>
    <col min="5128" max="5128" width="8.85546875" style="172" customWidth="1"/>
    <col min="5129" max="5129" width="12" style="172" bestFit="1" customWidth="1"/>
    <col min="5130" max="5130" width="21" style="172" customWidth="1"/>
    <col min="5131" max="5131" width="0" style="172" hidden="1" customWidth="1"/>
    <col min="5132" max="5132" width="19.42578125" style="172" customWidth="1"/>
    <col min="5133" max="5138" width="13.85546875" style="172" customWidth="1"/>
    <col min="5139" max="5139" width="12.5703125" style="172" customWidth="1"/>
    <col min="5140" max="5140" width="15.42578125" style="172" customWidth="1"/>
    <col min="5141" max="5142" width="13.28515625" style="172" customWidth="1"/>
    <col min="5143" max="5144" width="12.5703125" style="172" customWidth="1"/>
    <col min="5145" max="5145" width="13.42578125" style="172" customWidth="1"/>
    <col min="5146" max="5146" width="12.5703125" style="172" customWidth="1"/>
    <col min="5147" max="5371" width="9.140625" style="172"/>
    <col min="5372" max="5372" width="4.5703125" style="172" customWidth="1"/>
    <col min="5373" max="5373" width="19.42578125" style="172" customWidth="1"/>
    <col min="5374" max="5374" width="18.85546875" style="172" customWidth="1"/>
    <col min="5375" max="5375" width="21.85546875" style="172" customWidth="1"/>
    <col min="5376" max="5376" width="10.85546875" style="172" customWidth="1"/>
    <col min="5377" max="5377" width="22" style="172" customWidth="1"/>
    <col min="5378" max="5378" width="12" style="172" customWidth="1"/>
    <col min="5379" max="5379" width="13.140625" style="172" customWidth="1"/>
    <col min="5380" max="5380" width="11.5703125" style="172" customWidth="1"/>
    <col min="5381" max="5381" width="8.7109375" style="172" customWidth="1"/>
    <col min="5382" max="5382" width="13.28515625" style="172" customWidth="1"/>
    <col min="5383" max="5383" width="14.42578125" style="172" customWidth="1"/>
    <col min="5384" max="5384" width="8.85546875" style="172" customWidth="1"/>
    <col min="5385" max="5385" width="12" style="172" bestFit="1" customWidth="1"/>
    <col min="5386" max="5386" width="21" style="172" customWidth="1"/>
    <col min="5387" max="5387" width="0" style="172" hidden="1" customWidth="1"/>
    <col min="5388" max="5388" width="19.42578125" style="172" customWidth="1"/>
    <col min="5389" max="5394" width="13.85546875" style="172" customWidth="1"/>
    <col min="5395" max="5395" width="12.5703125" style="172" customWidth="1"/>
    <col min="5396" max="5396" width="15.42578125" style="172" customWidth="1"/>
    <col min="5397" max="5398" width="13.28515625" style="172" customWidth="1"/>
    <col min="5399" max="5400" width="12.5703125" style="172" customWidth="1"/>
    <col min="5401" max="5401" width="13.42578125" style="172" customWidth="1"/>
    <col min="5402" max="5402" width="12.5703125" style="172" customWidth="1"/>
    <col min="5403" max="5627" width="9.140625" style="172"/>
    <col min="5628" max="5628" width="4.5703125" style="172" customWidth="1"/>
    <col min="5629" max="5629" width="19.42578125" style="172" customWidth="1"/>
    <col min="5630" max="5630" width="18.85546875" style="172" customWidth="1"/>
    <col min="5631" max="5631" width="21.85546875" style="172" customWidth="1"/>
    <col min="5632" max="5632" width="10.85546875" style="172" customWidth="1"/>
    <col min="5633" max="5633" width="22" style="172" customWidth="1"/>
    <col min="5634" max="5634" width="12" style="172" customWidth="1"/>
    <col min="5635" max="5635" width="13.140625" style="172" customWidth="1"/>
    <col min="5636" max="5636" width="11.5703125" style="172" customWidth="1"/>
    <col min="5637" max="5637" width="8.7109375" style="172" customWidth="1"/>
    <col min="5638" max="5638" width="13.28515625" style="172" customWidth="1"/>
    <col min="5639" max="5639" width="14.42578125" style="172" customWidth="1"/>
    <col min="5640" max="5640" width="8.85546875" style="172" customWidth="1"/>
    <col min="5641" max="5641" width="12" style="172" bestFit="1" customWidth="1"/>
    <col min="5642" max="5642" width="21" style="172" customWidth="1"/>
    <col min="5643" max="5643" width="0" style="172" hidden="1" customWidth="1"/>
    <col min="5644" max="5644" width="19.42578125" style="172" customWidth="1"/>
    <col min="5645" max="5650" width="13.85546875" style="172" customWidth="1"/>
    <col min="5651" max="5651" width="12.5703125" style="172" customWidth="1"/>
    <col min="5652" max="5652" width="15.42578125" style="172" customWidth="1"/>
    <col min="5653" max="5654" width="13.28515625" style="172" customWidth="1"/>
    <col min="5655" max="5656" width="12.5703125" style="172" customWidth="1"/>
    <col min="5657" max="5657" width="13.42578125" style="172" customWidth="1"/>
    <col min="5658" max="5658" width="12.5703125" style="172" customWidth="1"/>
    <col min="5659" max="5883" width="9.140625" style="172"/>
    <col min="5884" max="5884" width="4.5703125" style="172" customWidth="1"/>
    <col min="5885" max="5885" width="19.42578125" style="172" customWidth="1"/>
    <col min="5886" max="5886" width="18.85546875" style="172" customWidth="1"/>
    <col min="5887" max="5887" width="21.85546875" style="172" customWidth="1"/>
    <col min="5888" max="5888" width="10.85546875" style="172" customWidth="1"/>
    <col min="5889" max="5889" width="22" style="172" customWidth="1"/>
    <col min="5890" max="5890" width="12" style="172" customWidth="1"/>
    <col min="5891" max="5891" width="13.140625" style="172" customWidth="1"/>
    <col min="5892" max="5892" width="11.5703125" style="172" customWidth="1"/>
    <col min="5893" max="5893" width="8.7109375" style="172" customWidth="1"/>
    <col min="5894" max="5894" width="13.28515625" style="172" customWidth="1"/>
    <col min="5895" max="5895" width="14.42578125" style="172" customWidth="1"/>
    <col min="5896" max="5896" width="8.85546875" style="172" customWidth="1"/>
    <col min="5897" max="5897" width="12" style="172" bestFit="1" customWidth="1"/>
    <col min="5898" max="5898" width="21" style="172" customWidth="1"/>
    <col min="5899" max="5899" width="0" style="172" hidden="1" customWidth="1"/>
    <col min="5900" max="5900" width="19.42578125" style="172" customWidth="1"/>
    <col min="5901" max="5906" width="13.85546875" style="172" customWidth="1"/>
    <col min="5907" max="5907" width="12.5703125" style="172" customWidth="1"/>
    <col min="5908" max="5908" width="15.42578125" style="172" customWidth="1"/>
    <col min="5909" max="5910" width="13.28515625" style="172" customWidth="1"/>
    <col min="5911" max="5912" width="12.5703125" style="172" customWidth="1"/>
    <col min="5913" max="5913" width="13.42578125" style="172" customWidth="1"/>
    <col min="5914" max="5914" width="12.5703125" style="172" customWidth="1"/>
    <col min="5915" max="6139" width="9.140625" style="172"/>
    <col min="6140" max="6140" width="4.5703125" style="172" customWidth="1"/>
    <col min="6141" max="6141" width="19.42578125" style="172" customWidth="1"/>
    <col min="6142" max="6142" width="18.85546875" style="172" customWidth="1"/>
    <col min="6143" max="6143" width="21.85546875" style="172" customWidth="1"/>
    <col min="6144" max="6144" width="10.85546875" style="172" customWidth="1"/>
    <col min="6145" max="6145" width="22" style="172" customWidth="1"/>
    <col min="6146" max="6146" width="12" style="172" customWidth="1"/>
    <col min="6147" max="6147" width="13.140625" style="172" customWidth="1"/>
    <col min="6148" max="6148" width="11.5703125" style="172" customWidth="1"/>
    <col min="6149" max="6149" width="8.7109375" style="172" customWidth="1"/>
    <col min="6150" max="6150" width="13.28515625" style="172" customWidth="1"/>
    <col min="6151" max="6151" width="14.42578125" style="172" customWidth="1"/>
    <col min="6152" max="6152" width="8.85546875" style="172" customWidth="1"/>
    <col min="6153" max="6153" width="12" style="172" bestFit="1" customWidth="1"/>
    <col min="6154" max="6154" width="21" style="172" customWidth="1"/>
    <col min="6155" max="6155" width="0" style="172" hidden="1" customWidth="1"/>
    <col min="6156" max="6156" width="19.42578125" style="172" customWidth="1"/>
    <col min="6157" max="6162" width="13.85546875" style="172" customWidth="1"/>
    <col min="6163" max="6163" width="12.5703125" style="172" customWidth="1"/>
    <col min="6164" max="6164" width="15.42578125" style="172" customWidth="1"/>
    <col min="6165" max="6166" width="13.28515625" style="172" customWidth="1"/>
    <col min="6167" max="6168" width="12.5703125" style="172" customWidth="1"/>
    <col min="6169" max="6169" width="13.42578125" style="172" customWidth="1"/>
    <col min="6170" max="6170" width="12.5703125" style="172" customWidth="1"/>
    <col min="6171" max="6395" width="9.140625" style="172"/>
    <col min="6396" max="6396" width="4.5703125" style="172" customWidth="1"/>
    <col min="6397" max="6397" width="19.42578125" style="172" customWidth="1"/>
    <col min="6398" max="6398" width="18.85546875" style="172" customWidth="1"/>
    <col min="6399" max="6399" width="21.85546875" style="172" customWidth="1"/>
    <col min="6400" max="6400" width="10.85546875" style="172" customWidth="1"/>
    <col min="6401" max="6401" width="22" style="172" customWidth="1"/>
    <col min="6402" max="6402" width="12" style="172" customWidth="1"/>
    <col min="6403" max="6403" width="13.140625" style="172" customWidth="1"/>
    <col min="6404" max="6404" width="11.5703125" style="172" customWidth="1"/>
    <col min="6405" max="6405" width="8.7109375" style="172" customWidth="1"/>
    <col min="6406" max="6406" width="13.28515625" style="172" customWidth="1"/>
    <col min="6407" max="6407" width="14.42578125" style="172" customWidth="1"/>
    <col min="6408" max="6408" width="8.85546875" style="172" customWidth="1"/>
    <col min="6409" max="6409" width="12" style="172" bestFit="1" customWidth="1"/>
    <col min="6410" max="6410" width="21" style="172" customWidth="1"/>
    <col min="6411" max="6411" width="0" style="172" hidden="1" customWidth="1"/>
    <col min="6412" max="6412" width="19.42578125" style="172" customWidth="1"/>
    <col min="6413" max="6418" width="13.85546875" style="172" customWidth="1"/>
    <col min="6419" max="6419" width="12.5703125" style="172" customWidth="1"/>
    <col min="6420" max="6420" width="15.42578125" style="172" customWidth="1"/>
    <col min="6421" max="6422" width="13.28515625" style="172" customWidth="1"/>
    <col min="6423" max="6424" width="12.5703125" style="172" customWidth="1"/>
    <col min="6425" max="6425" width="13.42578125" style="172" customWidth="1"/>
    <col min="6426" max="6426" width="12.5703125" style="172" customWidth="1"/>
    <col min="6427" max="6651" width="9.140625" style="172"/>
    <col min="6652" max="6652" width="4.5703125" style="172" customWidth="1"/>
    <col min="6653" max="6653" width="19.42578125" style="172" customWidth="1"/>
    <col min="6654" max="6654" width="18.85546875" style="172" customWidth="1"/>
    <col min="6655" max="6655" width="21.85546875" style="172" customWidth="1"/>
    <col min="6656" max="6656" width="10.85546875" style="172" customWidth="1"/>
    <col min="6657" max="6657" width="22" style="172" customWidth="1"/>
    <col min="6658" max="6658" width="12" style="172" customWidth="1"/>
    <col min="6659" max="6659" width="13.140625" style="172" customWidth="1"/>
    <col min="6660" max="6660" width="11.5703125" style="172" customWidth="1"/>
    <col min="6661" max="6661" width="8.7109375" style="172" customWidth="1"/>
    <col min="6662" max="6662" width="13.28515625" style="172" customWidth="1"/>
    <col min="6663" max="6663" width="14.42578125" style="172" customWidth="1"/>
    <col min="6664" max="6664" width="8.85546875" style="172" customWidth="1"/>
    <col min="6665" max="6665" width="12" style="172" bestFit="1" customWidth="1"/>
    <col min="6666" max="6666" width="21" style="172" customWidth="1"/>
    <col min="6667" max="6667" width="0" style="172" hidden="1" customWidth="1"/>
    <col min="6668" max="6668" width="19.42578125" style="172" customWidth="1"/>
    <col min="6669" max="6674" width="13.85546875" style="172" customWidth="1"/>
    <col min="6675" max="6675" width="12.5703125" style="172" customWidth="1"/>
    <col min="6676" max="6676" width="15.42578125" style="172" customWidth="1"/>
    <col min="6677" max="6678" width="13.28515625" style="172" customWidth="1"/>
    <col min="6679" max="6680" width="12.5703125" style="172" customWidth="1"/>
    <col min="6681" max="6681" width="13.42578125" style="172" customWidth="1"/>
    <col min="6682" max="6682" width="12.5703125" style="172" customWidth="1"/>
    <col min="6683" max="6907" width="9.140625" style="172"/>
    <col min="6908" max="6908" width="4.5703125" style="172" customWidth="1"/>
    <col min="6909" max="6909" width="19.42578125" style="172" customWidth="1"/>
    <col min="6910" max="6910" width="18.85546875" style="172" customWidth="1"/>
    <col min="6911" max="6911" width="21.85546875" style="172" customWidth="1"/>
    <col min="6912" max="6912" width="10.85546875" style="172" customWidth="1"/>
    <col min="6913" max="6913" width="22" style="172" customWidth="1"/>
    <col min="6914" max="6914" width="12" style="172" customWidth="1"/>
    <col min="6915" max="6915" width="13.140625" style="172" customWidth="1"/>
    <col min="6916" max="6916" width="11.5703125" style="172" customWidth="1"/>
    <col min="6917" max="6917" width="8.7109375" style="172" customWidth="1"/>
    <col min="6918" max="6918" width="13.28515625" style="172" customWidth="1"/>
    <col min="6919" max="6919" width="14.42578125" style="172" customWidth="1"/>
    <col min="6920" max="6920" width="8.85546875" style="172" customWidth="1"/>
    <col min="6921" max="6921" width="12" style="172" bestFit="1" customWidth="1"/>
    <col min="6922" max="6922" width="21" style="172" customWidth="1"/>
    <col min="6923" max="6923" width="0" style="172" hidden="1" customWidth="1"/>
    <col min="6924" max="6924" width="19.42578125" style="172" customWidth="1"/>
    <col min="6925" max="6930" width="13.85546875" style="172" customWidth="1"/>
    <col min="6931" max="6931" width="12.5703125" style="172" customWidth="1"/>
    <col min="6932" max="6932" width="15.42578125" style="172" customWidth="1"/>
    <col min="6933" max="6934" width="13.28515625" style="172" customWidth="1"/>
    <col min="6935" max="6936" width="12.5703125" style="172" customWidth="1"/>
    <col min="6937" max="6937" width="13.42578125" style="172" customWidth="1"/>
    <col min="6938" max="6938" width="12.5703125" style="172" customWidth="1"/>
    <col min="6939" max="7163" width="9.140625" style="172"/>
    <col min="7164" max="7164" width="4.5703125" style="172" customWidth="1"/>
    <col min="7165" max="7165" width="19.42578125" style="172" customWidth="1"/>
    <col min="7166" max="7166" width="18.85546875" style="172" customWidth="1"/>
    <col min="7167" max="7167" width="21.85546875" style="172" customWidth="1"/>
    <col min="7168" max="7168" width="10.85546875" style="172" customWidth="1"/>
    <col min="7169" max="7169" width="22" style="172" customWidth="1"/>
    <col min="7170" max="7170" width="12" style="172" customWidth="1"/>
    <col min="7171" max="7171" width="13.140625" style="172" customWidth="1"/>
    <col min="7172" max="7172" width="11.5703125" style="172" customWidth="1"/>
    <col min="7173" max="7173" width="8.7109375" style="172" customWidth="1"/>
    <col min="7174" max="7174" width="13.28515625" style="172" customWidth="1"/>
    <col min="7175" max="7175" width="14.42578125" style="172" customWidth="1"/>
    <col min="7176" max="7176" width="8.85546875" style="172" customWidth="1"/>
    <col min="7177" max="7177" width="12" style="172" bestFit="1" customWidth="1"/>
    <col min="7178" max="7178" width="21" style="172" customWidth="1"/>
    <col min="7179" max="7179" width="0" style="172" hidden="1" customWidth="1"/>
    <col min="7180" max="7180" width="19.42578125" style="172" customWidth="1"/>
    <col min="7181" max="7186" width="13.85546875" style="172" customWidth="1"/>
    <col min="7187" max="7187" width="12.5703125" style="172" customWidth="1"/>
    <col min="7188" max="7188" width="15.42578125" style="172" customWidth="1"/>
    <col min="7189" max="7190" width="13.28515625" style="172" customWidth="1"/>
    <col min="7191" max="7192" width="12.5703125" style="172" customWidth="1"/>
    <col min="7193" max="7193" width="13.42578125" style="172" customWidth="1"/>
    <col min="7194" max="7194" width="12.5703125" style="172" customWidth="1"/>
    <col min="7195" max="7419" width="9.140625" style="172"/>
    <col min="7420" max="7420" width="4.5703125" style="172" customWidth="1"/>
    <col min="7421" max="7421" width="19.42578125" style="172" customWidth="1"/>
    <col min="7422" max="7422" width="18.85546875" style="172" customWidth="1"/>
    <col min="7423" max="7423" width="21.85546875" style="172" customWidth="1"/>
    <col min="7424" max="7424" width="10.85546875" style="172" customWidth="1"/>
    <col min="7425" max="7425" width="22" style="172" customWidth="1"/>
    <col min="7426" max="7426" width="12" style="172" customWidth="1"/>
    <col min="7427" max="7427" width="13.140625" style="172" customWidth="1"/>
    <col min="7428" max="7428" width="11.5703125" style="172" customWidth="1"/>
    <col min="7429" max="7429" width="8.7109375" style="172" customWidth="1"/>
    <col min="7430" max="7430" width="13.28515625" style="172" customWidth="1"/>
    <col min="7431" max="7431" width="14.42578125" style="172" customWidth="1"/>
    <col min="7432" max="7432" width="8.85546875" style="172" customWidth="1"/>
    <col min="7433" max="7433" width="12" style="172" bestFit="1" customWidth="1"/>
    <col min="7434" max="7434" width="21" style="172" customWidth="1"/>
    <col min="7435" max="7435" width="0" style="172" hidden="1" customWidth="1"/>
    <col min="7436" max="7436" width="19.42578125" style="172" customWidth="1"/>
    <col min="7437" max="7442" width="13.85546875" style="172" customWidth="1"/>
    <col min="7443" max="7443" width="12.5703125" style="172" customWidth="1"/>
    <col min="7444" max="7444" width="15.42578125" style="172" customWidth="1"/>
    <col min="7445" max="7446" width="13.28515625" style="172" customWidth="1"/>
    <col min="7447" max="7448" width="12.5703125" style="172" customWidth="1"/>
    <col min="7449" max="7449" width="13.42578125" style="172" customWidth="1"/>
    <col min="7450" max="7450" width="12.5703125" style="172" customWidth="1"/>
    <col min="7451" max="7675" width="9.140625" style="172"/>
    <col min="7676" max="7676" width="4.5703125" style="172" customWidth="1"/>
    <col min="7677" max="7677" width="19.42578125" style="172" customWidth="1"/>
    <col min="7678" max="7678" width="18.85546875" style="172" customWidth="1"/>
    <col min="7679" max="7679" width="21.85546875" style="172" customWidth="1"/>
    <col min="7680" max="7680" width="10.85546875" style="172" customWidth="1"/>
    <col min="7681" max="7681" width="22" style="172" customWidth="1"/>
    <col min="7682" max="7682" width="12" style="172" customWidth="1"/>
    <col min="7683" max="7683" width="13.140625" style="172" customWidth="1"/>
    <col min="7684" max="7684" width="11.5703125" style="172" customWidth="1"/>
    <col min="7685" max="7685" width="8.7109375" style="172" customWidth="1"/>
    <col min="7686" max="7686" width="13.28515625" style="172" customWidth="1"/>
    <col min="7687" max="7687" width="14.42578125" style="172" customWidth="1"/>
    <col min="7688" max="7688" width="8.85546875" style="172" customWidth="1"/>
    <col min="7689" max="7689" width="12" style="172" bestFit="1" customWidth="1"/>
    <col min="7690" max="7690" width="21" style="172" customWidth="1"/>
    <col min="7691" max="7691" width="0" style="172" hidden="1" customWidth="1"/>
    <col min="7692" max="7692" width="19.42578125" style="172" customWidth="1"/>
    <col min="7693" max="7698" width="13.85546875" style="172" customWidth="1"/>
    <col min="7699" max="7699" width="12.5703125" style="172" customWidth="1"/>
    <col min="7700" max="7700" width="15.42578125" style="172" customWidth="1"/>
    <col min="7701" max="7702" width="13.28515625" style="172" customWidth="1"/>
    <col min="7703" max="7704" width="12.5703125" style="172" customWidth="1"/>
    <col min="7705" max="7705" width="13.42578125" style="172" customWidth="1"/>
    <col min="7706" max="7706" width="12.5703125" style="172" customWidth="1"/>
    <col min="7707" max="7931" width="9.140625" style="172"/>
    <col min="7932" max="7932" width="4.5703125" style="172" customWidth="1"/>
    <col min="7933" max="7933" width="19.42578125" style="172" customWidth="1"/>
    <col min="7934" max="7934" width="18.85546875" style="172" customWidth="1"/>
    <col min="7935" max="7935" width="21.85546875" style="172" customWidth="1"/>
    <col min="7936" max="7936" width="10.85546875" style="172" customWidth="1"/>
    <col min="7937" max="7937" width="22" style="172" customWidth="1"/>
    <col min="7938" max="7938" width="12" style="172" customWidth="1"/>
    <col min="7939" max="7939" width="13.140625" style="172" customWidth="1"/>
    <col min="7940" max="7940" width="11.5703125" style="172" customWidth="1"/>
    <col min="7941" max="7941" width="8.7109375" style="172" customWidth="1"/>
    <col min="7942" max="7942" width="13.28515625" style="172" customWidth="1"/>
    <col min="7943" max="7943" width="14.42578125" style="172" customWidth="1"/>
    <col min="7944" max="7944" width="8.85546875" style="172" customWidth="1"/>
    <col min="7945" max="7945" width="12" style="172" bestFit="1" customWidth="1"/>
    <col min="7946" max="7946" width="21" style="172" customWidth="1"/>
    <col min="7947" max="7947" width="0" style="172" hidden="1" customWidth="1"/>
    <col min="7948" max="7948" width="19.42578125" style="172" customWidth="1"/>
    <col min="7949" max="7954" width="13.85546875" style="172" customWidth="1"/>
    <col min="7955" max="7955" width="12.5703125" style="172" customWidth="1"/>
    <col min="7956" max="7956" width="15.42578125" style="172" customWidth="1"/>
    <col min="7957" max="7958" width="13.28515625" style="172" customWidth="1"/>
    <col min="7959" max="7960" width="12.5703125" style="172" customWidth="1"/>
    <col min="7961" max="7961" width="13.42578125" style="172" customWidth="1"/>
    <col min="7962" max="7962" width="12.5703125" style="172" customWidth="1"/>
    <col min="7963" max="8187" width="9.140625" style="172"/>
    <col min="8188" max="8188" width="4.5703125" style="172" customWidth="1"/>
    <col min="8189" max="8189" width="19.42578125" style="172" customWidth="1"/>
    <col min="8190" max="8190" width="18.85546875" style="172" customWidth="1"/>
    <col min="8191" max="8191" width="21.85546875" style="172" customWidth="1"/>
    <col min="8192" max="8192" width="10.85546875" style="172" customWidth="1"/>
    <col min="8193" max="8193" width="22" style="172" customWidth="1"/>
    <col min="8194" max="8194" width="12" style="172" customWidth="1"/>
    <col min="8195" max="8195" width="13.140625" style="172" customWidth="1"/>
    <col min="8196" max="8196" width="11.5703125" style="172" customWidth="1"/>
    <col min="8197" max="8197" width="8.7109375" style="172" customWidth="1"/>
    <col min="8198" max="8198" width="13.28515625" style="172" customWidth="1"/>
    <col min="8199" max="8199" width="14.42578125" style="172" customWidth="1"/>
    <col min="8200" max="8200" width="8.85546875" style="172" customWidth="1"/>
    <col min="8201" max="8201" width="12" style="172" bestFit="1" customWidth="1"/>
    <col min="8202" max="8202" width="21" style="172" customWidth="1"/>
    <col min="8203" max="8203" width="0" style="172" hidden="1" customWidth="1"/>
    <col min="8204" max="8204" width="19.42578125" style="172" customWidth="1"/>
    <col min="8205" max="8210" width="13.85546875" style="172" customWidth="1"/>
    <col min="8211" max="8211" width="12.5703125" style="172" customWidth="1"/>
    <col min="8212" max="8212" width="15.42578125" style="172" customWidth="1"/>
    <col min="8213" max="8214" width="13.28515625" style="172" customWidth="1"/>
    <col min="8215" max="8216" width="12.5703125" style="172" customWidth="1"/>
    <col min="8217" max="8217" width="13.42578125" style="172" customWidth="1"/>
    <col min="8218" max="8218" width="12.5703125" style="172" customWidth="1"/>
    <col min="8219" max="8443" width="9.140625" style="172"/>
    <col min="8444" max="8444" width="4.5703125" style="172" customWidth="1"/>
    <col min="8445" max="8445" width="19.42578125" style="172" customWidth="1"/>
    <col min="8446" max="8446" width="18.85546875" style="172" customWidth="1"/>
    <col min="8447" max="8447" width="21.85546875" style="172" customWidth="1"/>
    <col min="8448" max="8448" width="10.85546875" style="172" customWidth="1"/>
    <col min="8449" max="8449" width="22" style="172" customWidth="1"/>
    <col min="8450" max="8450" width="12" style="172" customWidth="1"/>
    <col min="8451" max="8451" width="13.140625" style="172" customWidth="1"/>
    <col min="8452" max="8452" width="11.5703125" style="172" customWidth="1"/>
    <col min="8453" max="8453" width="8.7109375" style="172" customWidth="1"/>
    <col min="8454" max="8454" width="13.28515625" style="172" customWidth="1"/>
    <col min="8455" max="8455" width="14.42578125" style="172" customWidth="1"/>
    <col min="8456" max="8456" width="8.85546875" style="172" customWidth="1"/>
    <col min="8457" max="8457" width="12" style="172" bestFit="1" customWidth="1"/>
    <col min="8458" max="8458" width="21" style="172" customWidth="1"/>
    <col min="8459" max="8459" width="0" style="172" hidden="1" customWidth="1"/>
    <col min="8460" max="8460" width="19.42578125" style="172" customWidth="1"/>
    <col min="8461" max="8466" width="13.85546875" style="172" customWidth="1"/>
    <col min="8467" max="8467" width="12.5703125" style="172" customWidth="1"/>
    <col min="8468" max="8468" width="15.42578125" style="172" customWidth="1"/>
    <col min="8469" max="8470" width="13.28515625" style="172" customWidth="1"/>
    <col min="8471" max="8472" width="12.5703125" style="172" customWidth="1"/>
    <col min="8473" max="8473" width="13.42578125" style="172" customWidth="1"/>
    <col min="8474" max="8474" width="12.5703125" style="172" customWidth="1"/>
    <col min="8475" max="8699" width="9.140625" style="172"/>
    <col min="8700" max="8700" width="4.5703125" style="172" customWidth="1"/>
    <col min="8701" max="8701" width="19.42578125" style="172" customWidth="1"/>
    <col min="8702" max="8702" width="18.85546875" style="172" customWidth="1"/>
    <col min="8703" max="8703" width="21.85546875" style="172" customWidth="1"/>
    <col min="8704" max="8704" width="10.85546875" style="172" customWidth="1"/>
    <col min="8705" max="8705" width="22" style="172" customWidth="1"/>
    <col min="8706" max="8706" width="12" style="172" customWidth="1"/>
    <col min="8707" max="8707" width="13.140625" style="172" customWidth="1"/>
    <col min="8708" max="8708" width="11.5703125" style="172" customWidth="1"/>
    <col min="8709" max="8709" width="8.7109375" style="172" customWidth="1"/>
    <col min="8710" max="8710" width="13.28515625" style="172" customWidth="1"/>
    <col min="8711" max="8711" width="14.42578125" style="172" customWidth="1"/>
    <col min="8712" max="8712" width="8.85546875" style="172" customWidth="1"/>
    <col min="8713" max="8713" width="12" style="172" bestFit="1" customWidth="1"/>
    <col min="8714" max="8714" width="21" style="172" customWidth="1"/>
    <col min="8715" max="8715" width="0" style="172" hidden="1" customWidth="1"/>
    <col min="8716" max="8716" width="19.42578125" style="172" customWidth="1"/>
    <col min="8717" max="8722" width="13.85546875" style="172" customWidth="1"/>
    <col min="8723" max="8723" width="12.5703125" style="172" customWidth="1"/>
    <col min="8724" max="8724" width="15.42578125" style="172" customWidth="1"/>
    <col min="8725" max="8726" width="13.28515625" style="172" customWidth="1"/>
    <col min="8727" max="8728" width="12.5703125" style="172" customWidth="1"/>
    <col min="8729" max="8729" width="13.42578125" style="172" customWidth="1"/>
    <col min="8730" max="8730" width="12.5703125" style="172" customWidth="1"/>
    <col min="8731" max="8955" width="9.140625" style="172"/>
    <col min="8956" max="8956" width="4.5703125" style="172" customWidth="1"/>
    <col min="8957" max="8957" width="19.42578125" style="172" customWidth="1"/>
    <col min="8958" max="8958" width="18.85546875" style="172" customWidth="1"/>
    <col min="8959" max="8959" width="21.85546875" style="172" customWidth="1"/>
    <col min="8960" max="8960" width="10.85546875" style="172" customWidth="1"/>
    <col min="8961" max="8961" width="22" style="172" customWidth="1"/>
    <col min="8962" max="8962" width="12" style="172" customWidth="1"/>
    <col min="8963" max="8963" width="13.140625" style="172" customWidth="1"/>
    <col min="8964" max="8964" width="11.5703125" style="172" customWidth="1"/>
    <col min="8965" max="8965" width="8.7109375" style="172" customWidth="1"/>
    <col min="8966" max="8966" width="13.28515625" style="172" customWidth="1"/>
    <col min="8967" max="8967" width="14.42578125" style="172" customWidth="1"/>
    <col min="8968" max="8968" width="8.85546875" style="172" customWidth="1"/>
    <col min="8969" max="8969" width="12" style="172" bestFit="1" customWidth="1"/>
    <col min="8970" max="8970" width="21" style="172" customWidth="1"/>
    <col min="8971" max="8971" width="0" style="172" hidden="1" customWidth="1"/>
    <col min="8972" max="8972" width="19.42578125" style="172" customWidth="1"/>
    <col min="8973" max="8978" width="13.85546875" style="172" customWidth="1"/>
    <col min="8979" max="8979" width="12.5703125" style="172" customWidth="1"/>
    <col min="8980" max="8980" width="15.42578125" style="172" customWidth="1"/>
    <col min="8981" max="8982" width="13.28515625" style="172" customWidth="1"/>
    <col min="8983" max="8984" width="12.5703125" style="172" customWidth="1"/>
    <col min="8985" max="8985" width="13.42578125" style="172" customWidth="1"/>
    <col min="8986" max="8986" width="12.5703125" style="172" customWidth="1"/>
    <col min="8987" max="9211" width="9.140625" style="172"/>
    <col min="9212" max="9212" width="4.5703125" style="172" customWidth="1"/>
    <col min="9213" max="9213" width="19.42578125" style="172" customWidth="1"/>
    <col min="9214" max="9214" width="18.85546875" style="172" customWidth="1"/>
    <col min="9215" max="9215" width="21.85546875" style="172" customWidth="1"/>
    <col min="9216" max="9216" width="10.85546875" style="172" customWidth="1"/>
    <col min="9217" max="9217" width="22" style="172" customWidth="1"/>
    <col min="9218" max="9218" width="12" style="172" customWidth="1"/>
    <col min="9219" max="9219" width="13.140625" style="172" customWidth="1"/>
    <col min="9220" max="9220" width="11.5703125" style="172" customWidth="1"/>
    <col min="9221" max="9221" width="8.7109375" style="172" customWidth="1"/>
    <col min="9222" max="9222" width="13.28515625" style="172" customWidth="1"/>
    <col min="9223" max="9223" width="14.42578125" style="172" customWidth="1"/>
    <col min="9224" max="9224" width="8.85546875" style="172" customWidth="1"/>
    <col min="9225" max="9225" width="12" style="172" bestFit="1" customWidth="1"/>
    <col min="9226" max="9226" width="21" style="172" customWidth="1"/>
    <col min="9227" max="9227" width="0" style="172" hidden="1" customWidth="1"/>
    <col min="9228" max="9228" width="19.42578125" style="172" customWidth="1"/>
    <col min="9229" max="9234" width="13.85546875" style="172" customWidth="1"/>
    <col min="9235" max="9235" width="12.5703125" style="172" customWidth="1"/>
    <col min="9236" max="9236" width="15.42578125" style="172" customWidth="1"/>
    <col min="9237" max="9238" width="13.28515625" style="172" customWidth="1"/>
    <col min="9239" max="9240" width="12.5703125" style="172" customWidth="1"/>
    <col min="9241" max="9241" width="13.42578125" style="172" customWidth="1"/>
    <col min="9242" max="9242" width="12.5703125" style="172" customWidth="1"/>
    <col min="9243" max="9467" width="9.140625" style="172"/>
    <col min="9468" max="9468" width="4.5703125" style="172" customWidth="1"/>
    <col min="9469" max="9469" width="19.42578125" style="172" customWidth="1"/>
    <col min="9470" max="9470" width="18.85546875" style="172" customWidth="1"/>
    <col min="9471" max="9471" width="21.85546875" style="172" customWidth="1"/>
    <col min="9472" max="9472" width="10.85546875" style="172" customWidth="1"/>
    <col min="9473" max="9473" width="22" style="172" customWidth="1"/>
    <col min="9474" max="9474" width="12" style="172" customWidth="1"/>
    <col min="9475" max="9475" width="13.140625" style="172" customWidth="1"/>
    <col min="9476" max="9476" width="11.5703125" style="172" customWidth="1"/>
    <col min="9477" max="9477" width="8.7109375" style="172" customWidth="1"/>
    <col min="9478" max="9478" width="13.28515625" style="172" customWidth="1"/>
    <col min="9479" max="9479" width="14.42578125" style="172" customWidth="1"/>
    <col min="9480" max="9480" width="8.85546875" style="172" customWidth="1"/>
    <col min="9481" max="9481" width="12" style="172" bestFit="1" customWidth="1"/>
    <col min="9482" max="9482" width="21" style="172" customWidth="1"/>
    <col min="9483" max="9483" width="0" style="172" hidden="1" customWidth="1"/>
    <col min="9484" max="9484" width="19.42578125" style="172" customWidth="1"/>
    <col min="9485" max="9490" width="13.85546875" style="172" customWidth="1"/>
    <col min="9491" max="9491" width="12.5703125" style="172" customWidth="1"/>
    <col min="9492" max="9492" width="15.42578125" style="172" customWidth="1"/>
    <col min="9493" max="9494" width="13.28515625" style="172" customWidth="1"/>
    <col min="9495" max="9496" width="12.5703125" style="172" customWidth="1"/>
    <col min="9497" max="9497" width="13.42578125" style="172" customWidth="1"/>
    <col min="9498" max="9498" width="12.5703125" style="172" customWidth="1"/>
    <col min="9499" max="9723" width="9.140625" style="172"/>
    <col min="9724" max="9724" width="4.5703125" style="172" customWidth="1"/>
    <col min="9725" max="9725" width="19.42578125" style="172" customWidth="1"/>
    <col min="9726" max="9726" width="18.85546875" style="172" customWidth="1"/>
    <col min="9727" max="9727" width="21.85546875" style="172" customWidth="1"/>
    <col min="9728" max="9728" width="10.85546875" style="172" customWidth="1"/>
    <col min="9729" max="9729" width="22" style="172" customWidth="1"/>
    <col min="9730" max="9730" width="12" style="172" customWidth="1"/>
    <col min="9731" max="9731" width="13.140625" style="172" customWidth="1"/>
    <col min="9732" max="9732" width="11.5703125" style="172" customWidth="1"/>
    <col min="9733" max="9733" width="8.7109375" style="172" customWidth="1"/>
    <col min="9734" max="9734" width="13.28515625" style="172" customWidth="1"/>
    <col min="9735" max="9735" width="14.42578125" style="172" customWidth="1"/>
    <col min="9736" max="9736" width="8.85546875" style="172" customWidth="1"/>
    <col min="9737" max="9737" width="12" style="172" bestFit="1" customWidth="1"/>
    <col min="9738" max="9738" width="21" style="172" customWidth="1"/>
    <col min="9739" max="9739" width="0" style="172" hidden="1" customWidth="1"/>
    <col min="9740" max="9740" width="19.42578125" style="172" customWidth="1"/>
    <col min="9741" max="9746" width="13.85546875" style="172" customWidth="1"/>
    <col min="9747" max="9747" width="12.5703125" style="172" customWidth="1"/>
    <col min="9748" max="9748" width="15.42578125" style="172" customWidth="1"/>
    <col min="9749" max="9750" width="13.28515625" style="172" customWidth="1"/>
    <col min="9751" max="9752" width="12.5703125" style="172" customWidth="1"/>
    <col min="9753" max="9753" width="13.42578125" style="172" customWidth="1"/>
    <col min="9754" max="9754" width="12.5703125" style="172" customWidth="1"/>
    <col min="9755" max="9979" width="9.140625" style="172"/>
    <col min="9980" max="9980" width="4.5703125" style="172" customWidth="1"/>
    <col min="9981" max="9981" width="19.42578125" style="172" customWidth="1"/>
    <col min="9982" max="9982" width="18.85546875" style="172" customWidth="1"/>
    <col min="9983" max="9983" width="21.85546875" style="172" customWidth="1"/>
    <col min="9984" max="9984" width="10.85546875" style="172" customWidth="1"/>
    <col min="9985" max="9985" width="22" style="172" customWidth="1"/>
    <col min="9986" max="9986" width="12" style="172" customWidth="1"/>
    <col min="9987" max="9987" width="13.140625" style="172" customWidth="1"/>
    <col min="9988" max="9988" width="11.5703125" style="172" customWidth="1"/>
    <col min="9989" max="9989" width="8.7109375" style="172" customWidth="1"/>
    <col min="9990" max="9990" width="13.28515625" style="172" customWidth="1"/>
    <col min="9991" max="9991" width="14.42578125" style="172" customWidth="1"/>
    <col min="9992" max="9992" width="8.85546875" style="172" customWidth="1"/>
    <col min="9993" max="9993" width="12" style="172" bestFit="1" customWidth="1"/>
    <col min="9994" max="9994" width="21" style="172" customWidth="1"/>
    <col min="9995" max="9995" width="0" style="172" hidden="1" customWidth="1"/>
    <col min="9996" max="9996" width="19.42578125" style="172" customWidth="1"/>
    <col min="9997" max="10002" width="13.85546875" style="172" customWidth="1"/>
    <col min="10003" max="10003" width="12.5703125" style="172" customWidth="1"/>
    <col min="10004" max="10004" width="15.42578125" style="172" customWidth="1"/>
    <col min="10005" max="10006" width="13.28515625" style="172" customWidth="1"/>
    <col min="10007" max="10008" width="12.5703125" style="172" customWidth="1"/>
    <col min="10009" max="10009" width="13.42578125" style="172" customWidth="1"/>
    <col min="10010" max="10010" width="12.5703125" style="172" customWidth="1"/>
    <col min="10011" max="10235" width="9.140625" style="172"/>
    <col min="10236" max="10236" width="4.5703125" style="172" customWidth="1"/>
    <col min="10237" max="10237" width="19.42578125" style="172" customWidth="1"/>
    <col min="10238" max="10238" width="18.85546875" style="172" customWidth="1"/>
    <col min="10239" max="10239" width="21.85546875" style="172" customWidth="1"/>
    <col min="10240" max="10240" width="10.85546875" style="172" customWidth="1"/>
    <col min="10241" max="10241" width="22" style="172" customWidth="1"/>
    <col min="10242" max="10242" width="12" style="172" customWidth="1"/>
    <col min="10243" max="10243" width="13.140625" style="172" customWidth="1"/>
    <col min="10244" max="10244" width="11.5703125" style="172" customWidth="1"/>
    <col min="10245" max="10245" width="8.7109375" style="172" customWidth="1"/>
    <col min="10246" max="10246" width="13.28515625" style="172" customWidth="1"/>
    <col min="10247" max="10247" width="14.42578125" style="172" customWidth="1"/>
    <col min="10248" max="10248" width="8.85546875" style="172" customWidth="1"/>
    <col min="10249" max="10249" width="12" style="172" bestFit="1" customWidth="1"/>
    <col min="10250" max="10250" width="21" style="172" customWidth="1"/>
    <col min="10251" max="10251" width="0" style="172" hidden="1" customWidth="1"/>
    <col min="10252" max="10252" width="19.42578125" style="172" customWidth="1"/>
    <col min="10253" max="10258" width="13.85546875" style="172" customWidth="1"/>
    <col min="10259" max="10259" width="12.5703125" style="172" customWidth="1"/>
    <col min="10260" max="10260" width="15.42578125" style="172" customWidth="1"/>
    <col min="10261" max="10262" width="13.28515625" style="172" customWidth="1"/>
    <col min="10263" max="10264" width="12.5703125" style="172" customWidth="1"/>
    <col min="10265" max="10265" width="13.42578125" style="172" customWidth="1"/>
    <col min="10266" max="10266" width="12.5703125" style="172" customWidth="1"/>
    <col min="10267" max="10491" width="9.140625" style="172"/>
    <col min="10492" max="10492" width="4.5703125" style="172" customWidth="1"/>
    <col min="10493" max="10493" width="19.42578125" style="172" customWidth="1"/>
    <col min="10494" max="10494" width="18.85546875" style="172" customWidth="1"/>
    <col min="10495" max="10495" width="21.85546875" style="172" customWidth="1"/>
    <col min="10496" max="10496" width="10.85546875" style="172" customWidth="1"/>
    <col min="10497" max="10497" width="22" style="172" customWidth="1"/>
    <col min="10498" max="10498" width="12" style="172" customWidth="1"/>
    <col min="10499" max="10499" width="13.140625" style="172" customWidth="1"/>
    <col min="10500" max="10500" width="11.5703125" style="172" customWidth="1"/>
    <col min="10501" max="10501" width="8.7109375" style="172" customWidth="1"/>
    <col min="10502" max="10502" width="13.28515625" style="172" customWidth="1"/>
    <col min="10503" max="10503" width="14.42578125" style="172" customWidth="1"/>
    <col min="10504" max="10504" width="8.85546875" style="172" customWidth="1"/>
    <col min="10505" max="10505" width="12" style="172" bestFit="1" customWidth="1"/>
    <col min="10506" max="10506" width="21" style="172" customWidth="1"/>
    <col min="10507" max="10507" width="0" style="172" hidden="1" customWidth="1"/>
    <col min="10508" max="10508" width="19.42578125" style="172" customWidth="1"/>
    <col min="10509" max="10514" width="13.85546875" style="172" customWidth="1"/>
    <col min="10515" max="10515" width="12.5703125" style="172" customWidth="1"/>
    <col min="10516" max="10516" width="15.42578125" style="172" customWidth="1"/>
    <col min="10517" max="10518" width="13.28515625" style="172" customWidth="1"/>
    <col min="10519" max="10520" width="12.5703125" style="172" customWidth="1"/>
    <col min="10521" max="10521" width="13.42578125" style="172" customWidth="1"/>
    <col min="10522" max="10522" width="12.5703125" style="172" customWidth="1"/>
    <col min="10523" max="10747" width="9.140625" style="172"/>
    <col min="10748" max="10748" width="4.5703125" style="172" customWidth="1"/>
    <col min="10749" max="10749" width="19.42578125" style="172" customWidth="1"/>
    <col min="10750" max="10750" width="18.85546875" style="172" customWidth="1"/>
    <col min="10751" max="10751" width="21.85546875" style="172" customWidth="1"/>
    <col min="10752" max="10752" width="10.85546875" style="172" customWidth="1"/>
    <col min="10753" max="10753" width="22" style="172" customWidth="1"/>
    <col min="10754" max="10754" width="12" style="172" customWidth="1"/>
    <col min="10755" max="10755" width="13.140625" style="172" customWidth="1"/>
    <col min="10756" max="10756" width="11.5703125" style="172" customWidth="1"/>
    <col min="10757" max="10757" width="8.7109375" style="172" customWidth="1"/>
    <col min="10758" max="10758" width="13.28515625" style="172" customWidth="1"/>
    <col min="10759" max="10759" width="14.42578125" style="172" customWidth="1"/>
    <col min="10760" max="10760" width="8.85546875" style="172" customWidth="1"/>
    <col min="10761" max="10761" width="12" style="172" bestFit="1" customWidth="1"/>
    <col min="10762" max="10762" width="21" style="172" customWidth="1"/>
    <col min="10763" max="10763" width="0" style="172" hidden="1" customWidth="1"/>
    <col min="10764" max="10764" width="19.42578125" style="172" customWidth="1"/>
    <col min="10765" max="10770" width="13.85546875" style="172" customWidth="1"/>
    <col min="10771" max="10771" width="12.5703125" style="172" customWidth="1"/>
    <col min="10772" max="10772" width="15.42578125" style="172" customWidth="1"/>
    <col min="10773" max="10774" width="13.28515625" style="172" customWidth="1"/>
    <col min="10775" max="10776" width="12.5703125" style="172" customWidth="1"/>
    <col min="10777" max="10777" width="13.42578125" style="172" customWidth="1"/>
    <col min="10778" max="10778" width="12.5703125" style="172" customWidth="1"/>
    <col min="10779" max="11003" width="9.140625" style="172"/>
    <col min="11004" max="11004" width="4.5703125" style="172" customWidth="1"/>
    <col min="11005" max="11005" width="19.42578125" style="172" customWidth="1"/>
    <col min="11006" max="11006" width="18.85546875" style="172" customWidth="1"/>
    <col min="11007" max="11007" width="21.85546875" style="172" customWidth="1"/>
    <col min="11008" max="11008" width="10.85546875" style="172" customWidth="1"/>
    <col min="11009" max="11009" width="22" style="172" customWidth="1"/>
    <col min="11010" max="11010" width="12" style="172" customWidth="1"/>
    <col min="11011" max="11011" width="13.140625" style="172" customWidth="1"/>
    <col min="11012" max="11012" width="11.5703125" style="172" customWidth="1"/>
    <col min="11013" max="11013" width="8.7109375" style="172" customWidth="1"/>
    <col min="11014" max="11014" width="13.28515625" style="172" customWidth="1"/>
    <col min="11015" max="11015" width="14.42578125" style="172" customWidth="1"/>
    <col min="11016" max="11016" width="8.85546875" style="172" customWidth="1"/>
    <col min="11017" max="11017" width="12" style="172" bestFit="1" customWidth="1"/>
    <col min="11018" max="11018" width="21" style="172" customWidth="1"/>
    <col min="11019" max="11019" width="0" style="172" hidden="1" customWidth="1"/>
    <col min="11020" max="11020" width="19.42578125" style="172" customWidth="1"/>
    <col min="11021" max="11026" width="13.85546875" style="172" customWidth="1"/>
    <col min="11027" max="11027" width="12.5703125" style="172" customWidth="1"/>
    <col min="11028" max="11028" width="15.42578125" style="172" customWidth="1"/>
    <col min="11029" max="11030" width="13.28515625" style="172" customWidth="1"/>
    <col min="11031" max="11032" width="12.5703125" style="172" customWidth="1"/>
    <col min="11033" max="11033" width="13.42578125" style="172" customWidth="1"/>
    <col min="11034" max="11034" width="12.5703125" style="172" customWidth="1"/>
    <col min="11035" max="11259" width="9.140625" style="172"/>
    <col min="11260" max="11260" width="4.5703125" style="172" customWidth="1"/>
    <col min="11261" max="11261" width="19.42578125" style="172" customWidth="1"/>
    <col min="11262" max="11262" width="18.85546875" style="172" customWidth="1"/>
    <col min="11263" max="11263" width="21.85546875" style="172" customWidth="1"/>
    <col min="11264" max="11264" width="10.85546875" style="172" customWidth="1"/>
    <col min="11265" max="11265" width="22" style="172" customWidth="1"/>
    <col min="11266" max="11266" width="12" style="172" customWidth="1"/>
    <col min="11267" max="11267" width="13.140625" style="172" customWidth="1"/>
    <col min="11268" max="11268" width="11.5703125" style="172" customWidth="1"/>
    <col min="11269" max="11269" width="8.7109375" style="172" customWidth="1"/>
    <col min="11270" max="11270" width="13.28515625" style="172" customWidth="1"/>
    <col min="11271" max="11271" width="14.42578125" style="172" customWidth="1"/>
    <col min="11272" max="11272" width="8.85546875" style="172" customWidth="1"/>
    <col min="11273" max="11273" width="12" style="172" bestFit="1" customWidth="1"/>
    <col min="11274" max="11274" width="21" style="172" customWidth="1"/>
    <col min="11275" max="11275" width="0" style="172" hidden="1" customWidth="1"/>
    <col min="11276" max="11276" width="19.42578125" style="172" customWidth="1"/>
    <col min="11277" max="11282" width="13.85546875" style="172" customWidth="1"/>
    <col min="11283" max="11283" width="12.5703125" style="172" customWidth="1"/>
    <col min="11284" max="11284" width="15.42578125" style="172" customWidth="1"/>
    <col min="11285" max="11286" width="13.28515625" style="172" customWidth="1"/>
    <col min="11287" max="11288" width="12.5703125" style="172" customWidth="1"/>
    <col min="11289" max="11289" width="13.42578125" style="172" customWidth="1"/>
    <col min="11290" max="11290" width="12.5703125" style="172" customWidth="1"/>
    <col min="11291" max="11515" width="9.140625" style="172"/>
    <col min="11516" max="11516" width="4.5703125" style="172" customWidth="1"/>
    <col min="11517" max="11517" width="19.42578125" style="172" customWidth="1"/>
    <col min="11518" max="11518" width="18.85546875" style="172" customWidth="1"/>
    <col min="11519" max="11519" width="21.85546875" style="172" customWidth="1"/>
    <col min="11520" max="11520" width="10.85546875" style="172" customWidth="1"/>
    <col min="11521" max="11521" width="22" style="172" customWidth="1"/>
    <col min="11522" max="11522" width="12" style="172" customWidth="1"/>
    <col min="11523" max="11523" width="13.140625" style="172" customWidth="1"/>
    <col min="11524" max="11524" width="11.5703125" style="172" customWidth="1"/>
    <col min="11525" max="11525" width="8.7109375" style="172" customWidth="1"/>
    <col min="11526" max="11526" width="13.28515625" style="172" customWidth="1"/>
    <col min="11527" max="11527" width="14.42578125" style="172" customWidth="1"/>
    <col min="11528" max="11528" width="8.85546875" style="172" customWidth="1"/>
    <col min="11529" max="11529" width="12" style="172" bestFit="1" customWidth="1"/>
    <col min="11530" max="11530" width="21" style="172" customWidth="1"/>
    <col min="11531" max="11531" width="0" style="172" hidden="1" customWidth="1"/>
    <col min="11532" max="11532" width="19.42578125" style="172" customWidth="1"/>
    <col min="11533" max="11538" width="13.85546875" style="172" customWidth="1"/>
    <col min="11539" max="11539" width="12.5703125" style="172" customWidth="1"/>
    <col min="11540" max="11540" width="15.42578125" style="172" customWidth="1"/>
    <col min="11541" max="11542" width="13.28515625" style="172" customWidth="1"/>
    <col min="11543" max="11544" width="12.5703125" style="172" customWidth="1"/>
    <col min="11545" max="11545" width="13.42578125" style="172" customWidth="1"/>
    <col min="11546" max="11546" width="12.5703125" style="172" customWidth="1"/>
    <col min="11547" max="11771" width="9.140625" style="172"/>
    <col min="11772" max="11772" width="4.5703125" style="172" customWidth="1"/>
    <col min="11773" max="11773" width="19.42578125" style="172" customWidth="1"/>
    <col min="11774" max="11774" width="18.85546875" style="172" customWidth="1"/>
    <col min="11775" max="11775" width="21.85546875" style="172" customWidth="1"/>
    <col min="11776" max="11776" width="10.85546875" style="172" customWidth="1"/>
    <col min="11777" max="11777" width="22" style="172" customWidth="1"/>
    <col min="11778" max="11778" width="12" style="172" customWidth="1"/>
    <col min="11779" max="11779" width="13.140625" style="172" customWidth="1"/>
    <col min="11780" max="11780" width="11.5703125" style="172" customWidth="1"/>
    <col min="11781" max="11781" width="8.7109375" style="172" customWidth="1"/>
    <col min="11782" max="11782" width="13.28515625" style="172" customWidth="1"/>
    <col min="11783" max="11783" width="14.42578125" style="172" customWidth="1"/>
    <col min="11784" max="11784" width="8.85546875" style="172" customWidth="1"/>
    <col min="11785" max="11785" width="12" style="172" bestFit="1" customWidth="1"/>
    <col min="11786" max="11786" width="21" style="172" customWidth="1"/>
    <col min="11787" max="11787" width="0" style="172" hidden="1" customWidth="1"/>
    <col min="11788" max="11788" width="19.42578125" style="172" customWidth="1"/>
    <col min="11789" max="11794" width="13.85546875" style="172" customWidth="1"/>
    <col min="11795" max="11795" width="12.5703125" style="172" customWidth="1"/>
    <col min="11796" max="11796" width="15.42578125" style="172" customWidth="1"/>
    <col min="11797" max="11798" width="13.28515625" style="172" customWidth="1"/>
    <col min="11799" max="11800" width="12.5703125" style="172" customWidth="1"/>
    <col min="11801" max="11801" width="13.42578125" style="172" customWidth="1"/>
    <col min="11802" max="11802" width="12.5703125" style="172" customWidth="1"/>
    <col min="11803" max="12027" width="9.140625" style="172"/>
    <col min="12028" max="12028" width="4.5703125" style="172" customWidth="1"/>
    <col min="12029" max="12029" width="19.42578125" style="172" customWidth="1"/>
    <col min="12030" max="12030" width="18.85546875" style="172" customWidth="1"/>
    <col min="12031" max="12031" width="21.85546875" style="172" customWidth="1"/>
    <col min="12032" max="12032" width="10.85546875" style="172" customWidth="1"/>
    <col min="12033" max="12033" width="22" style="172" customWidth="1"/>
    <col min="12034" max="12034" width="12" style="172" customWidth="1"/>
    <col min="12035" max="12035" width="13.140625" style="172" customWidth="1"/>
    <col min="12036" max="12036" width="11.5703125" style="172" customWidth="1"/>
    <col min="12037" max="12037" width="8.7109375" style="172" customWidth="1"/>
    <col min="12038" max="12038" width="13.28515625" style="172" customWidth="1"/>
    <col min="12039" max="12039" width="14.42578125" style="172" customWidth="1"/>
    <col min="12040" max="12040" width="8.85546875" style="172" customWidth="1"/>
    <col min="12041" max="12041" width="12" style="172" bestFit="1" customWidth="1"/>
    <col min="12042" max="12042" width="21" style="172" customWidth="1"/>
    <col min="12043" max="12043" width="0" style="172" hidden="1" customWidth="1"/>
    <col min="12044" max="12044" width="19.42578125" style="172" customWidth="1"/>
    <col min="12045" max="12050" width="13.85546875" style="172" customWidth="1"/>
    <col min="12051" max="12051" width="12.5703125" style="172" customWidth="1"/>
    <col min="12052" max="12052" width="15.42578125" style="172" customWidth="1"/>
    <col min="12053" max="12054" width="13.28515625" style="172" customWidth="1"/>
    <col min="12055" max="12056" width="12.5703125" style="172" customWidth="1"/>
    <col min="12057" max="12057" width="13.42578125" style="172" customWidth="1"/>
    <col min="12058" max="12058" width="12.5703125" style="172" customWidth="1"/>
    <col min="12059" max="12283" width="9.140625" style="172"/>
    <col min="12284" max="12284" width="4.5703125" style="172" customWidth="1"/>
    <col min="12285" max="12285" width="19.42578125" style="172" customWidth="1"/>
    <col min="12286" max="12286" width="18.85546875" style="172" customWidth="1"/>
    <col min="12287" max="12287" width="21.85546875" style="172" customWidth="1"/>
    <col min="12288" max="12288" width="10.85546875" style="172" customWidth="1"/>
    <col min="12289" max="12289" width="22" style="172" customWidth="1"/>
    <col min="12290" max="12290" width="12" style="172" customWidth="1"/>
    <col min="12291" max="12291" width="13.140625" style="172" customWidth="1"/>
    <col min="12292" max="12292" width="11.5703125" style="172" customWidth="1"/>
    <col min="12293" max="12293" width="8.7109375" style="172" customWidth="1"/>
    <col min="12294" max="12294" width="13.28515625" style="172" customWidth="1"/>
    <col min="12295" max="12295" width="14.42578125" style="172" customWidth="1"/>
    <col min="12296" max="12296" width="8.85546875" style="172" customWidth="1"/>
    <col min="12297" max="12297" width="12" style="172" bestFit="1" customWidth="1"/>
    <col min="12298" max="12298" width="21" style="172" customWidth="1"/>
    <col min="12299" max="12299" width="0" style="172" hidden="1" customWidth="1"/>
    <col min="12300" max="12300" width="19.42578125" style="172" customWidth="1"/>
    <col min="12301" max="12306" width="13.85546875" style="172" customWidth="1"/>
    <col min="12307" max="12307" width="12.5703125" style="172" customWidth="1"/>
    <col min="12308" max="12308" width="15.42578125" style="172" customWidth="1"/>
    <col min="12309" max="12310" width="13.28515625" style="172" customWidth="1"/>
    <col min="12311" max="12312" width="12.5703125" style="172" customWidth="1"/>
    <col min="12313" max="12313" width="13.42578125" style="172" customWidth="1"/>
    <col min="12314" max="12314" width="12.5703125" style="172" customWidth="1"/>
    <col min="12315" max="12539" width="9.140625" style="172"/>
    <col min="12540" max="12540" width="4.5703125" style="172" customWidth="1"/>
    <col min="12541" max="12541" width="19.42578125" style="172" customWidth="1"/>
    <col min="12542" max="12542" width="18.85546875" style="172" customWidth="1"/>
    <col min="12543" max="12543" width="21.85546875" style="172" customWidth="1"/>
    <col min="12544" max="12544" width="10.85546875" style="172" customWidth="1"/>
    <col min="12545" max="12545" width="22" style="172" customWidth="1"/>
    <col min="12546" max="12546" width="12" style="172" customWidth="1"/>
    <col min="12547" max="12547" width="13.140625" style="172" customWidth="1"/>
    <col min="12548" max="12548" width="11.5703125" style="172" customWidth="1"/>
    <col min="12549" max="12549" width="8.7109375" style="172" customWidth="1"/>
    <col min="12550" max="12550" width="13.28515625" style="172" customWidth="1"/>
    <col min="12551" max="12551" width="14.42578125" style="172" customWidth="1"/>
    <col min="12552" max="12552" width="8.85546875" style="172" customWidth="1"/>
    <col min="12553" max="12553" width="12" style="172" bestFit="1" customWidth="1"/>
    <col min="12554" max="12554" width="21" style="172" customWidth="1"/>
    <col min="12555" max="12555" width="0" style="172" hidden="1" customWidth="1"/>
    <col min="12556" max="12556" width="19.42578125" style="172" customWidth="1"/>
    <col min="12557" max="12562" width="13.85546875" style="172" customWidth="1"/>
    <col min="12563" max="12563" width="12.5703125" style="172" customWidth="1"/>
    <col min="12564" max="12564" width="15.42578125" style="172" customWidth="1"/>
    <col min="12565" max="12566" width="13.28515625" style="172" customWidth="1"/>
    <col min="12567" max="12568" width="12.5703125" style="172" customWidth="1"/>
    <col min="12569" max="12569" width="13.42578125" style="172" customWidth="1"/>
    <col min="12570" max="12570" width="12.5703125" style="172" customWidth="1"/>
    <col min="12571" max="12795" width="9.140625" style="172"/>
    <col min="12796" max="12796" width="4.5703125" style="172" customWidth="1"/>
    <col min="12797" max="12797" width="19.42578125" style="172" customWidth="1"/>
    <col min="12798" max="12798" width="18.85546875" style="172" customWidth="1"/>
    <col min="12799" max="12799" width="21.85546875" style="172" customWidth="1"/>
    <col min="12800" max="12800" width="10.85546875" style="172" customWidth="1"/>
    <col min="12801" max="12801" width="22" style="172" customWidth="1"/>
    <col min="12802" max="12802" width="12" style="172" customWidth="1"/>
    <col min="12803" max="12803" width="13.140625" style="172" customWidth="1"/>
    <col min="12804" max="12804" width="11.5703125" style="172" customWidth="1"/>
    <col min="12805" max="12805" width="8.7109375" style="172" customWidth="1"/>
    <col min="12806" max="12806" width="13.28515625" style="172" customWidth="1"/>
    <col min="12807" max="12807" width="14.42578125" style="172" customWidth="1"/>
    <col min="12808" max="12808" width="8.85546875" style="172" customWidth="1"/>
    <col min="12809" max="12809" width="12" style="172" bestFit="1" customWidth="1"/>
    <col min="12810" max="12810" width="21" style="172" customWidth="1"/>
    <col min="12811" max="12811" width="0" style="172" hidden="1" customWidth="1"/>
    <col min="12812" max="12812" width="19.42578125" style="172" customWidth="1"/>
    <col min="12813" max="12818" width="13.85546875" style="172" customWidth="1"/>
    <col min="12819" max="12819" width="12.5703125" style="172" customWidth="1"/>
    <col min="12820" max="12820" width="15.42578125" style="172" customWidth="1"/>
    <col min="12821" max="12822" width="13.28515625" style="172" customWidth="1"/>
    <col min="12823" max="12824" width="12.5703125" style="172" customWidth="1"/>
    <col min="12825" max="12825" width="13.42578125" style="172" customWidth="1"/>
    <col min="12826" max="12826" width="12.5703125" style="172" customWidth="1"/>
    <col min="12827" max="13051" width="9.140625" style="172"/>
    <col min="13052" max="13052" width="4.5703125" style="172" customWidth="1"/>
    <col min="13053" max="13053" width="19.42578125" style="172" customWidth="1"/>
    <col min="13054" max="13054" width="18.85546875" style="172" customWidth="1"/>
    <col min="13055" max="13055" width="21.85546875" style="172" customWidth="1"/>
    <col min="13056" max="13056" width="10.85546875" style="172" customWidth="1"/>
    <col min="13057" max="13057" width="22" style="172" customWidth="1"/>
    <col min="13058" max="13058" width="12" style="172" customWidth="1"/>
    <col min="13059" max="13059" width="13.140625" style="172" customWidth="1"/>
    <col min="13060" max="13060" width="11.5703125" style="172" customWidth="1"/>
    <col min="13061" max="13061" width="8.7109375" style="172" customWidth="1"/>
    <col min="13062" max="13062" width="13.28515625" style="172" customWidth="1"/>
    <col min="13063" max="13063" width="14.42578125" style="172" customWidth="1"/>
    <col min="13064" max="13064" width="8.85546875" style="172" customWidth="1"/>
    <col min="13065" max="13065" width="12" style="172" bestFit="1" customWidth="1"/>
    <col min="13066" max="13066" width="21" style="172" customWidth="1"/>
    <col min="13067" max="13067" width="0" style="172" hidden="1" customWidth="1"/>
    <col min="13068" max="13068" width="19.42578125" style="172" customWidth="1"/>
    <col min="13069" max="13074" width="13.85546875" style="172" customWidth="1"/>
    <col min="13075" max="13075" width="12.5703125" style="172" customWidth="1"/>
    <col min="13076" max="13076" width="15.42578125" style="172" customWidth="1"/>
    <col min="13077" max="13078" width="13.28515625" style="172" customWidth="1"/>
    <col min="13079" max="13080" width="12.5703125" style="172" customWidth="1"/>
    <col min="13081" max="13081" width="13.42578125" style="172" customWidth="1"/>
    <col min="13082" max="13082" width="12.5703125" style="172" customWidth="1"/>
    <col min="13083" max="13307" width="9.140625" style="172"/>
    <col min="13308" max="13308" width="4.5703125" style="172" customWidth="1"/>
    <col min="13309" max="13309" width="19.42578125" style="172" customWidth="1"/>
    <col min="13310" max="13310" width="18.85546875" style="172" customWidth="1"/>
    <col min="13311" max="13311" width="21.85546875" style="172" customWidth="1"/>
    <col min="13312" max="13312" width="10.85546875" style="172" customWidth="1"/>
    <col min="13313" max="13313" width="22" style="172" customWidth="1"/>
    <col min="13314" max="13314" width="12" style="172" customWidth="1"/>
    <col min="13315" max="13315" width="13.140625" style="172" customWidth="1"/>
    <col min="13316" max="13316" width="11.5703125" style="172" customWidth="1"/>
    <col min="13317" max="13317" width="8.7109375" style="172" customWidth="1"/>
    <col min="13318" max="13318" width="13.28515625" style="172" customWidth="1"/>
    <col min="13319" max="13319" width="14.42578125" style="172" customWidth="1"/>
    <col min="13320" max="13320" width="8.85546875" style="172" customWidth="1"/>
    <col min="13321" max="13321" width="12" style="172" bestFit="1" customWidth="1"/>
    <col min="13322" max="13322" width="21" style="172" customWidth="1"/>
    <col min="13323" max="13323" width="0" style="172" hidden="1" customWidth="1"/>
    <col min="13324" max="13324" width="19.42578125" style="172" customWidth="1"/>
    <col min="13325" max="13330" width="13.85546875" style="172" customWidth="1"/>
    <col min="13331" max="13331" width="12.5703125" style="172" customWidth="1"/>
    <col min="13332" max="13332" width="15.42578125" style="172" customWidth="1"/>
    <col min="13333" max="13334" width="13.28515625" style="172" customWidth="1"/>
    <col min="13335" max="13336" width="12.5703125" style="172" customWidth="1"/>
    <col min="13337" max="13337" width="13.42578125" style="172" customWidth="1"/>
    <col min="13338" max="13338" width="12.5703125" style="172" customWidth="1"/>
    <col min="13339" max="13563" width="9.140625" style="172"/>
    <col min="13564" max="13564" width="4.5703125" style="172" customWidth="1"/>
    <col min="13565" max="13565" width="19.42578125" style="172" customWidth="1"/>
    <col min="13566" max="13566" width="18.85546875" style="172" customWidth="1"/>
    <col min="13567" max="13567" width="21.85546875" style="172" customWidth="1"/>
    <col min="13568" max="13568" width="10.85546875" style="172" customWidth="1"/>
    <col min="13569" max="13569" width="22" style="172" customWidth="1"/>
    <col min="13570" max="13570" width="12" style="172" customWidth="1"/>
    <col min="13571" max="13571" width="13.140625" style="172" customWidth="1"/>
    <col min="13572" max="13572" width="11.5703125" style="172" customWidth="1"/>
    <col min="13573" max="13573" width="8.7109375" style="172" customWidth="1"/>
    <col min="13574" max="13574" width="13.28515625" style="172" customWidth="1"/>
    <col min="13575" max="13575" width="14.42578125" style="172" customWidth="1"/>
    <col min="13576" max="13576" width="8.85546875" style="172" customWidth="1"/>
    <col min="13577" max="13577" width="12" style="172" bestFit="1" customWidth="1"/>
    <col min="13578" max="13578" width="21" style="172" customWidth="1"/>
    <col min="13579" max="13579" width="0" style="172" hidden="1" customWidth="1"/>
    <col min="13580" max="13580" width="19.42578125" style="172" customWidth="1"/>
    <col min="13581" max="13586" width="13.85546875" style="172" customWidth="1"/>
    <col min="13587" max="13587" width="12.5703125" style="172" customWidth="1"/>
    <col min="13588" max="13588" width="15.42578125" style="172" customWidth="1"/>
    <col min="13589" max="13590" width="13.28515625" style="172" customWidth="1"/>
    <col min="13591" max="13592" width="12.5703125" style="172" customWidth="1"/>
    <col min="13593" max="13593" width="13.42578125" style="172" customWidth="1"/>
    <col min="13594" max="13594" width="12.5703125" style="172" customWidth="1"/>
    <col min="13595" max="13819" width="9.140625" style="172"/>
    <col min="13820" max="13820" width="4.5703125" style="172" customWidth="1"/>
    <col min="13821" max="13821" width="19.42578125" style="172" customWidth="1"/>
    <col min="13822" max="13822" width="18.85546875" style="172" customWidth="1"/>
    <col min="13823" max="13823" width="21.85546875" style="172" customWidth="1"/>
    <col min="13824" max="13824" width="10.85546875" style="172" customWidth="1"/>
    <col min="13825" max="13825" width="22" style="172" customWidth="1"/>
    <col min="13826" max="13826" width="12" style="172" customWidth="1"/>
    <col min="13827" max="13827" width="13.140625" style="172" customWidth="1"/>
    <col min="13828" max="13828" width="11.5703125" style="172" customWidth="1"/>
    <col min="13829" max="13829" width="8.7109375" style="172" customWidth="1"/>
    <col min="13830" max="13830" width="13.28515625" style="172" customWidth="1"/>
    <col min="13831" max="13831" width="14.42578125" style="172" customWidth="1"/>
    <col min="13832" max="13832" width="8.85546875" style="172" customWidth="1"/>
    <col min="13833" max="13833" width="12" style="172" bestFit="1" customWidth="1"/>
    <col min="13834" max="13834" width="21" style="172" customWidth="1"/>
    <col min="13835" max="13835" width="0" style="172" hidden="1" customWidth="1"/>
    <col min="13836" max="13836" width="19.42578125" style="172" customWidth="1"/>
    <col min="13837" max="13842" width="13.85546875" style="172" customWidth="1"/>
    <col min="13843" max="13843" width="12.5703125" style="172" customWidth="1"/>
    <col min="13844" max="13844" width="15.42578125" style="172" customWidth="1"/>
    <col min="13845" max="13846" width="13.28515625" style="172" customWidth="1"/>
    <col min="13847" max="13848" width="12.5703125" style="172" customWidth="1"/>
    <col min="13849" max="13849" width="13.42578125" style="172" customWidth="1"/>
    <col min="13850" max="13850" width="12.5703125" style="172" customWidth="1"/>
    <col min="13851" max="14075" width="9.140625" style="172"/>
    <col min="14076" max="14076" width="4.5703125" style="172" customWidth="1"/>
    <col min="14077" max="14077" width="19.42578125" style="172" customWidth="1"/>
    <col min="14078" max="14078" width="18.85546875" style="172" customWidth="1"/>
    <col min="14079" max="14079" width="21.85546875" style="172" customWidth="1"/>
    <col min="14080" max="14080" width="10.85546875" style="172" customWidth="1"/>
    <col min="14081" max="14081" width="22" style="172" customWidth="1"/>
    <col min="14082" max="14082" width="12" style="172" customWidth="1"/>
    <col min="14083" max="14083" width="13.140625" style="172" customWidth="1"/>
    <col min="14084" max="14084" width="11.5703125" style="172" customWidth="1"/>
    <col min="14085" max="14085" width="8.7109375" style="172" customWidth="1"/>
    <col min="14086" max="14086" width="13.28515625" style="172" customWidth="1"/>
    <col min="14087" max="14087" width="14.42578125" style="172" customWidth="1"/>
    <col min="14088" max="14088" width="8.85546875" style="172" customWidth="1"/>
    <col min="14089" max="14089" width="12" style="172" bestFit="1" customWidth="1"/>
    <col min="14090" max="14090" width="21" style="172" customWidth="1"/>
    <col min="14091" max="14091" width="0" style="172" hidden="1" customWidth="1"/>
    <col min="14092" max="14092" width="19.42578125" style="172" customWidth="1"/>
    <col min="14093" max="14098" width="13.85546875" style="172" customWidth="1"/>
    <col min="14099" max="14099" width="12.5703125" style="172" customWidth="1"/>
    <col min="14100" max="14100" width="15.42578125" style="172" customWidth="1"/>
    <col min="14101" max="14102" width="13.28515625" style="172" customWidth="1"/>
    <col min="14103" max="14104" width="12.5703125" style="172" customWidth="1"/>
    <col min="14105" max="14105" width="13.42578125" style="172" customWidth="1"/>
    <col min="14106" max="14106" width="12.5703125" style="172" customWidth="1"/>
    <col min="14107" max="14331" width="9.140625" style="172"/>
    <col min="14332" max="14332" width="4.5703125" style="172" customWidth="1"/>
    <col min="14333" max="14333" width="19.42578125" style="172" customWidth="1"/>
    <col min="14334" max="14334" width="18.85546875" style="172" customWidth="1"/>
    <col min="14335" max="14335" width="21.85546875" style="172" customWidth="1"/>
    <col min="14336" max="14336" width="10.85546875" style="172" customWidth="1"/>
    <col min="14337" max="14337" width="22" style="172" customWidth="1"/>
    <col min="14338" max="14338" width="12" style="172" customWidth="1"/>
    <col min="14339" max="14339" width="13.140625" style="172" customWidth="1"/>
    <col min="14340" max="14340" width="11.5703125" style="172" customWidth="1"/>
    <col min="14341" max="14341" width="8.7109375" style="172" customWidth="1"/>
    <col min="14342" max="14342" width="13.28515625" style="172" customWidth="1"/>
    <col min="14343" max="14343" width="14.42578125" style="172" customWidth="1"/>
    <col min="14344" max="14344" width="8.85546875" style="172" customWidth="1"/>
    <col min="14345" max="14345" width="12" style="172" bestFit="1" customWidth="1"/>
    <col min="14346" max="14346" width="21" style="172" customWidth="1"/>
    <col min="14347" max="14347" width="0" style="172" hidden="1" customWidth="1"/>
    <col min="14348" max="14348" width="19.42578125" style="172" customWidth="1"/>
    <col min="14349" max="14354" width="13.85546875" style="172" customWidth="1"/>
    <col min="14355" max="14355" width="12.5703125" style="172" customWidth="1"/>
    <col min="14356" max="14356" width="15.42578125" style="172" customWidth="1"/>
    <col min="14357" max="14358" width="13.28515625" style="172" customWidth="1"/>
    <col min="14359" max="14360" width="12.5703125" style="172" customWidth="1"/>
    <col min="14361" max="14361" width="13.42578125" style="172" customWidth="1"/>
    <col min="14362" max="14362" width="12.5703125" style="172" customWidth="1"/>
    <col min="14363" max="14587" width="9.140625" style="172"/>
    <col min="14588" max="14588" width="4.5703125" style="172" customWidth="1"/>
    <col min="14589" max="14589" width="19.42578125" style="172" customWidth="1"/>
    <col min="14590" max="14590" width="18.85546875" style="172" customWidth="1"/>
    <col min="14591" max="14591" width="21.85546875" style="172" customWidth="1"/>
    <col min="14592" max="14592" width="10.85546875" style="172" customWidth="1"/>
    <col min="14593" max="14593" width="22" style="172" customWidth="1"/>
    <col min="14594" max="14594" width="12" style="172" customWidth="1"/>
    <col min="14595" max="14595" width="13.140625" style="172" customWidth="1"/>
    <col min="14596" max="14596" width="11.5703125" style="172" customWidth="1"/>
    <col min="14597" max="14597" width="8.7109375" style="172" customWidth="1"/>
    <col min="14598" max="14598" width="13.28515625" style="172" customWidth="1"/>
    <col min="14599" max="14599" width="14.42578125" style="172" customWidth="1"/>
    <col min="14600" max="14600" width="8.85546875" style="172" customWidth="1"/>
    <col min="14601" max="14601" width="12" style="172" bestFit="1" customWidth="1"/>
    <col min="14602" max="14602" width="21" style="172" customWidth="1"/>
    <col min="14603" max="14603" width="0" style="172" hidden="1" customWidth="1"/>
    <col min="14604" max="14604" width="19.42578125" style="172" customWidth="1"/>
    <col min="14605" max="14610" width="13.85546875" style="172" customWidth="1"/>
    <col min="14611" max="14611" width="12.5703125" style="172" customWidth="1"/>
    <col min="14612" max="14612" width="15.42578125" style="172" customWidth="1"/>
    <col min="14613" max="14614" width="13.28515625" style="172" customWidth="1"/>
    <col min="14615" max="14616" width="12.5703125" style="172" customWidth="1"/>
    <col min="14617" max="14617" width="13.42578125" style="172" customWidth="1"/>
    <col min="14618" max="14618" width="12.5703125" style="172" customWidth="1"/>
    <col min="14619" max="14843" width="9.140625" style="172"/>
    <col min="14844" max="14844" width="4.5703125" style="172" customWidth="1"/>
    <col min="14845" max="14845" width="19.42578125" style="172" customWidth="1"/>
    <col min="14846" max="14846" width="18.85546875" style="172" customWidth="1"/>
    <col min="14847" max="14847" width="21.85546875" style="172" customWidth="1"/>
    <col min="14848" max="14848" width="10.85546875" style="172" customWidth="1"/>
    <col min="14849" max="14849" width="22" style="172" customWidth="1"/>
    <col min="14850" max="14850" width="12" style="172" customWidth="1"/>
    <col min="14851" max="14851" width="13.140625" style="172" customWidth="1"/>
    <col min="14852" max="14852" width="11.5703125" style="172" customWidth="1"/>
    <col min="14853" max="14853" width="8.7109375" style="172" customWidth="1"/>
    <col min="14854" max="14854" width="13.28515625" style="172" customWidth="1"/>
    <col min="14855" max="14855" width="14.42578125" style="172" customWidth="1"/>
    <col min="14856" max="14856" width="8.85546875" style="172" customWidth="1"/>
    <col min="14857" max="14857" width="12" style="172" bestFit="1" customWidth="1"/>
    <col min="14858" max="14858" width="21" style="172" customWidth="1"/>
    <col min="14859" max="14859" width="0" style="172" hidden="1" customWidth="1"/>
    <col min="14860" max="14860" width="19.42578125" style="172" customWidth="1"/>
    <col min="14861" max="14866" width="13.85546875" style="172" customWidth="1"/>
    <col min="14867" max="14867" width="12.5703125" style="172" customWidth="1"/>
    <col min="14868" max="14868" width="15.42578125" style="172" customWidth="1"/>
    <col min="14869" max="14870" width="13.28515625" style="172" customWidth="1"/>
    <col min="14871" max="14872" width="12.5703125" style="172" customWidth="1"/>
    <col min="14873" max="14873" width="13.42578125" style="172" customWidth="1"/>
    <col min="14874" max="14874" width="12.5703125" style="172" customWidth="1"/>
    <col min="14875" max="15099" width="9.140625" style="172"/>
    <col min="15100" max="15100" width="4.5703125" style="172" customWidth="1"/>
    <col min="15101" max="15101" width="19.42578125" style="172" customWidth="1"/>
    <col min="15102" max="15102" width="18.85546875" style="172" customWidth="1"/>
    <col min="15103" max="15103" width="21.85546875" style="172" customWidth="1"/>
    <col min="15104" max="15104" width="10.85546875" style="172" customWidth="1"/>
    <col min="15105" max="15105" width="22" style="172" customWidth="1"/>
    <col min="15106" max="15106" width="12" style="172" customWidth="1"/>
    <col min="15107" max="15107" width="13.140625" style="172" customWidth="1"/>
    <col min="15108" max="15108" width="11.5703125" style="172" customWidth="1"/>
    <col min="15109" max="15109" width="8.7109375" style="172" customWidth="1"/>
    <col min="15110" max="15110" width="13.28515625" style="172" customWidth="1"/>
    <col min="15111" max="15111" width="14.42578125" style="172" customWidth="1"/>
    <col min="15112" max="15112" width="8.85546875" style="172" customWidth="1"/>
    <col min="15113" max="15113" width="12" style="172" bestFit="1" customWidth="1"/>
    <col min="15114" max="15114" width="21" style="172" customWidth="1"/>
    <col min="15115" max="15115" width="0" style="172" hidden="1" customWidth="1"/>
    <col min="15116" max="15116" width="19.42578125" style="172" customWidth="1"/>
    <col min="15117" max="15122" width="13.85546875" style="172" customWidth="1"/>
    <col min="15123" max="15123" width="12.5703125" style="172" customWidth="1"/>
    <col min="15124" max="15124" width="15.42578125" style="172" customWidth="1"/>
    <col min="15125" max="15126" width="13.28515625" style="172" customWidth="1"/>
    <col min="15127" max="15128" width="12.5703125" style="172" customWidth="1"/>
    <col min="15129" max="15129" width="13.42578125" style="172" customWidth="1"/>
    <col min="15130" max="15130" width="12.5703125" style="172" customWidth="1"/>
    <col min="15131" max="15355" width="9.140625" style="172"/>
    <col min="15356" max="15356" width="4.5703125" style="172" customWidth="1"/>
    <col min="15357" max="15357" width="19.42578125" style="172" customWidth="1"/>
    <col min="15358" max="15358" width="18.85546875" style="172" customWidth="1"/>
    <col min="15359" max="15359" width="21.85546875" style="172" customWidth="1"/>
    <col min="15360" max="15360" width="10.85546875" style="172" customWidth="1"/>
    <col min="15361" max="15361" width="22" style="172" customWidth="1"/>
    <col min="15362" max="15362" width="12" style="172" customWidth="1"/>
    <col min="15363" max="15363" width="13.140625" style="172" customWidth="1"/>
    <col min="15364" max="15364" width="11.5703125" style="172" customWidth="1"/>
    <col min="15365" max="15365" width="8.7109375" style="172" customWidth="1"/>
    <col min="15366" max="15366" width="13.28515625" style="172" customWidth="1"/>
    <col min="15367" max="15367" width="14.42578125" style="172" customWidth="1"/>
    <col min="15368" max="15368" width="8.85546875" style="172" customWidth="1"/>
    <col min="15369" max="15369" width="12" style="172" bestFit="1" customWidth="1"/>
    <col min="15370" max="15370" width="21" style="172" customWidth="1"/>
    <col min="15371" max="15371" width="0" style="172" hidden="1" customWidth="1"/>
    <col min="15372" max="15372" width="19.42578125" style="172" customWidth="1"/>
    <col min="15373" max="15378" width="13.85546875" style="172" customWidth="1"/>
    <col min="15379" max="15379" width="12.5703125" style="172" customWidth="1"/>
    <col min="15380" max="15380" width="15.42578125" style="172" customWidth="1"/>
    <col min="15381" max="15382" width="13.28515625" style="172" customWidth="1"/>
    <col min="15383" max="15384" width="12.5703125" style="172" customWidth="1"/>
    <col min="15385" max="15385" width="13.42578125" style="172" customWidth="1"/>
    <col min="15386" max="15386" width="12.5703125" style="172" customWidth="1"/>
    <col min="15387" max="15611" width="9.140625" style="172"/>
    <col min="15612" max="15612" width="4.5703125" style="172" customWidth="1"/>
    <col min="15613" max="15613" width="19.42578125" style="172" customWidth="1"/>
    <col min="15614" max="15614" width="18.85546875" style="172" customWidth="1"/>
    <col min="15615" max="15615" width="21.85546875" style="172" customWidth="1"/>
    <col min="15616" max="15616" width="10.85546875" style="172" customWidth="1"/>
    <col min="15617" max="15617" width="22" style="172" customWidth="1"/>
    <col min="15618" max="15618" width="12" style="172" customWidth="1"/>
    <col min="15619" max="15619" width="13.140625" style="172" customWidth="1"/>
    <col min="15620" max="15620" width="11.5703125" style="172" customWidth="1"/>
    <col min="15621" max="15621" width="8.7109375" style="172" customWidth="1"/>
    <col min="15622" max="15622" width="13.28515625" style="172" customWidth="1"/>
    <col min="15623" max="15623" width="14.42578125" style="172" customWidth="1"/>
    <col min="15624" max="15624" width="8.85546875" style="172" customWidth="1"/>
    <col min="15625" max="15625" width="12" style="172" bestFit="1" customWidth="1"/>
    <col min="15626" max="15626" width="21" style="172" customWidth="1"/>
    <col min="15627" max="15627" width="0" style="172" hidden="1" customWidth="1"/>
    <col min="15628" max="15628" width="19.42578125" style="172" customWidth="1"/>
    <col min="15629" max="15634" width="13.85546875" style="172" customWidth="1"/>
    <col min="15635" max="15635" width="12.5703125" style="172" customWidth="1"/>
    <col min="15636" max="15636" width="15.42578125" style="172" customWidth="1"/>
    <col min="15637" max="15638" width="13.28515625" style="172" customWidth="1"/>
    <col min="15639" max="15640" width="12.5703125" style="172" customWidth="1"/>
    <col min="15641" max="15641" width="13.42578125" style="172" customWidth="1"/>
    <col min="15642" max="15642" width="12.5703125" style="172" customWidth="1"/>
    <col min="15643" max="15867" width="9.140625" style="172"/>
    <col min="15868" max="15868" width="4.5703125" style="172" customWidth="1"/>
    <col min="15869" max="15869" width="19.42578125" style="172" customWidth="1"/>
    <col min="15870" max="15870" width="18.85546875" style="172" customWidth="1"/>
    <col min="15871" max="15871" width="21.85546875" style="172" customWidth="1"/>
    <col min="15872" max="15872" width="10.85546875" style="172" customWidth="1"/>
    <col min="15873" max="15873" width="22" style="172" customWidth="1"/>
    <col min="15874" max="15874" width="12" style="172" customWidth="1"/>
    <col min="15875" max="15875" width="13.140625" style="172" customWidth="1"/>
    <col min="15876" max="15876" width="11.5703125" style="172" customWidth="1"/>
    <col min="15877" max="15877" width="8.7109375" style="172" customWidth="1"/>
    <col min="15878" max="15878" width="13.28515625" style="172" customWidth="1"/>
    <col min="15879" max="15879" width="14.42578125" style="172" customWidth="1"/>
    <col min="15880" max="15880" width="8.85546875" style="172" customWidth="1"/>
    <col min="15881" max="15881" width="12" style="172" bestFit="1" customWidth="1"/>
    <col min="15882" max="15882" width="21" style="172" customWidth="1"/>
    <col min="15883" max="15883" width="0" style="172" hidden="1" customWidth="1"/>
    <col min="15884" max="15884" width="19.42578125" style="172" customWidth="1"/>
    <col min="15885" max="15890" width="13.85546875" style="172" customWidth="1"/>
    <col min="15891" max="15891" width="12.5703125" style="172" customWidth="1"/>
    <col min="15892" max="15892" width="15.42578125" style="172" customWidth="1"/>
    <col min="15893" max="15894" width="13.28515625" style="172" customWidth="1"/>
    <col min="15895" max="15896" width="12.5703125" style="172" customWidth="1"/>
    <col min="15897" max="15897" width="13.42578125" style="172" customWidth="1"/>
    <col min="15898" max="15898" width="12.5703125" style="172" customWidth="1"/>
    <col min="15899" max="16123" width="9.140625" style="172"/>
    <col min="16124" max="16124" width="4.5703125" style="172" customWidth="1"/>
    <col min="16125" max="16125" width="19.42578125" style="172" customWidth="1"/>
    <col min="16126" max="16126" width="18.85546875" style="172" customWidth="1"/>
    <col min="16127" max="16127" width="21.85546875" style="172" customWidth="1"/>
    <col min="16128" max="16128" width="10.85546875" style="172" customWidth="1"/>
    <col min="16129" max="16129" width="22" style="172" customWidth="1"/>
    <col min="16130" max="16130" width="12" style="172" customWidth="1"/>
    <col min="16131" max="16131" width="13.140625" style="172" customWidth="1"/>
    <col min="16132" max="16132" width="11.5703125" style="172" customWidth="1"/>
    <col min="16133" max="16133" width="8.7109375" style="172" customWidth="1"/>
    <col min="16134" max="16134" width="13.28515625" style="172" customWidth="1"/>
    <col min="16135" max="16135" width="14.42578125" style="172" customWidth="1"/>
    <col min="16136" max="16136" width="8.85546875" style="172" customWidth="1"/>
    <col min="16137" max="16137" width="12" style="172" bestFit="1" customWidth="1"/>
    <col min="16138" max="16138" width="21" style="172" customWidth="1"/>
    <col min="16139" max="16139" width="0" style="172" hidden="1" customWidth="1"/>
    <col min="16140" max="16140" width="19.42578125" style="172" customWidth="1"/>
    <col min="16141" max="16146" width="13.85546875" style="172" customWidth="1"/>
    <col min="16147" max="16147" width="12.5703125" style="172" customWidth="1"/>
    <col min="16148" max="16148" width="15.42578125" style="172" customWidth="1"/>
    <col min="16149" max="16150" width="13.28515625" style="172" customWidth="1"/>
    <col min="16151" max="16152" width="12.5703125" style="172" customWidth="1"/>
    <col min="16153" max="16153" width="13.42578125" style="172" customWidth="1"/>
    <col min="16154" max="16154" width="12.5703125" style="172" customWidth="1"/>
    <col min="16155" max="16384" width="9.140625" style="172"/>
  </cols>
  <sheetData>
    <row r="1" spans="1:26" s="138" customFormat="1" ht="33" customHeight="1">
      <c r="A1" s="246" t="s">
        <v>587</v>
      </c>
      <c r="B1" s="246"/>
      <c r="C1" s="246"/>
      <c r="D1" s="246"/>
      <c r="E1" s="246"/>
      <c r="F1" s="134"/>
      <c r="G1" s="134"/>
      <c r="H1" s="134"/>
      <c r="I1" s="135"/>
      <c r="J1" s="136"/>
      <c r="K1" s="134"/>
      <c r="L1" s="134"/>
      <c r="M1" s="134"/>
      <c r="N1" s="134"/>
      <c r="O1" s="134"/>
      <c r="P1" s="134"/>
      <c r="Q1" s="137"/>
      <c r="R1" s="137"/>
      <c r="S1" s="134"/>
      <c r="T1" s="134"/>
      <c r="U1" s="134"/>
      <c r="V1" s="134"/>
      <c r="W1" s="134"/>
      <c r="X1" s="134"/>
    </row>
    <row r="2" spans="1:26" s="147" customFormat="1">
      <c r="A2" s="139"/>
      <c r="B2" s="140"/>
      <c r="C2" s="140"/>
      <c r="D2" s="141"/>
      <c r="E2" s="142"/>
      <c r="F2" s="143"/>
      <c r="G2" s="143"/>
      <c r="H2" s="143"/>
      <c r="I2" s="144"/>
      <c r="J2" s="145"/>
      <c r="K2" s="143"/>
      <c r="L2" s="143"/>
      <c r="M2" s="143"/>
      <c r="N2" s="143"/>
      <c r="O2" s="143"/>
      <c r="P2" s="143"/>
      <c r="Q2" s="146"/>
      <c r="R2" s="146"/>
      <c r="S2" s="143"/>
      <c r="T2" s="143"/>
      <c r="U2" s="143"/>
      <c r="V2" s="143"/>
      <c r="W2" s="143"/>
      <c r="X2" s="143"/>
    </row>
    <row r="3" spans="1:26" s="147" customFormat="1" ht="21" customHeight="1">
      <c r="A3" s="255" t="s">
        <v>5</v>
      </c>
      <c r="B3" s="255"/>
      <c r="C3" s="255"/>
      <c r="D3" s="255"/>
      <c r="E3" s="255"/>
      <c r="F3" s="255"/>
      <c r="G3" s="255"/>
      <c r="H3" s="255"/>
      <c r="I3" s="255"/>
      <c r="J3" s="255"/>
      <c r="K3" s="255"/>
      <c r="L3" s="255"/>
      <c r="M3" s="255"/>
      <c r="N3" s="255"/>
      <c r="O3" s="255"/>
      <c r="P3" s="255"/>
      <c r="Q3" s="255"/>
      <c r="R3" s="255"/>
      <c r="S3" s="255"/>
      <c r="T3" s="255"/>
      <c r="U3" s="255"/>
      <c r="V3" s="255"/>
      <c r="W3" s="255"/>
      <c r="X3" s="255"/>
      <c r="Y3" s="255"/>
      <c r="Z3" s="255"/>
    </row>
    <row r="4" spans="1:26" s="147" customFormat="1" ht="12.75" customHeight="1">
      <c r="A4" s="256" t="s">
        <v>6</v>
      </c>
      <c r="B4" s="247" t="s">
        <v>7</v>
      </c>
      <c r="C4" s="247" t="s">
        <v>8</v>
      </c>
      <c r="D4" s="247" t="s">
        <v>9</v>
      </c>
      <c r="E4" s="247" t="s">
        <v>10</v>
      </c>
      <c r="F4" s="247" t="s">
        <v>177</v>
      </c>
      <c r="G4" s="247" t="s">
        <v>37</v>
      </c>
      <c r="H4" s="247" t="s">
        <v>11</v>
      </c>
      <c r="I4" s="247" t="s">
        <v>1</v>
      </c>
      <c r="J4" s="247" t="s">
        <v>2</v>
      </c>
      <c r="K4" s="247" t="s">
        <v>3</v>
      </c>
      <c r="L4" s="247" t="s">
        <v>38</v>
      </c>
      <c r="M4" s="248" t="s">
        <v>178</v>
      </c>
      <c r="N4" s="248" t="s">
        <v>406</v>
      </c>
      <c r="O4" s="247" t="s">
        <v>4</v>
      </c>
      <c r="P4" s="248" t="s">
        <v>514</v>
      </c>
      <c r="Q4" s="251" t="s">
        <v>400</v>
      </c>
      <c r="R4" s="252" t="s">
        <v>493</v>
      </c>
      <c r="S4" s="247" t="s">
        <v>494</v>
      </c>
      <c r="T4" s="247"/>
      <c r="U4" s="261" t="s">
        <v>495</v>
      </c>
      <c r="V4" s="262"/>
      <c r="W4" s="247" t="s">
        <v>39</v>
      </c>
      <c r="X4" s="247"/>
      <c r="Y4" s="257" t="s">
        <v>496</v>
      </c>
      <c r="Z4" s="258"/>
    </row>
    <row r="5" spans="1:26" s="147" customFormat="1">
      <c r="A5" s="256"/>
      <c r="B5" s="247"/>
      <c r="C5" s="247"/>
      <c r="D5" s="247"/>
      <c r="E5" s="247"/>
      <c r="F5" s="247"/>
      <c r="G5" s="247"/>
      <c r="H5" s="247"/>
      <c r="I5" s="247"/>
      <c r="J5" s="247"/>
      <c r="K5" s="247"/>
      <c r="L5" s="247"/>
      <c r="M5" s="249"/>
      <c r="N5" s="249"/>
      <c r="O5" s="247"/>
      <c r="P5" s="249"/>
      <c r="Q5" s="251"/>
      <c r="R5" s="253"/>
      <c r="S5" s="247"/>
      <c r="T5" s="247"/>
      <c r="U5" s="263"/>
      <c r="V5" s="264"/>
      <c r="W5" s="247"/>
      <c r="X5" s="247"/>
      <c r="Y5" s="259"/>
      <c r="Z5" s="260"/>
    </row>
    <row r="6" spans="1:26" s="147" customFormat="1" ht="50.25" customHeight="1">
      <c r="A6" s="256"/>
      <c r="B6" s="247"/>
      <c r="C6" s="247"/>
      <c r="D6" s="247"/>
      <c r="E6" s="247"/>
      <c r="F6" s="247"/>
      <c r="G6" s="247"/>
      <c r="H6" s="247"/>
      <c r="I6" s="247"/>
      <c r="J6" s="247"/>
      <c r="K6" s="247"/>
      <c r="L6" s="247"/>
      <c r="M6" s="250"/>
      <c r="N6" s="250"/>
      <c r="O6" s="247"/>
      <c r="P6" s="250"/>
      <c r="Q6" s="251"/>
      <c r="R6" s="254"/>
      <c r="S6" s="148" t="s">
        <v>12</v>
      </c>
      <c r="T6" s="148" t="s">
        <v>13</v>
      </c>
      <c r="U6" s="148" t="s">
        <v>497</v>
      </c>
      <c r="V6" s="148" t="s">
        <v>498</v>
      </c>
      <c r="W6" s="148" t="s">
        <v>12</v>
      </c>
      <c r="X6" s="148" t="s">
        <v>13</v>
      </c>
      <c r="Y6" s="152" t="s">
        <v>12</v>
      </c>
      <c r="Z6" s="152" t="s">
        <v>498</v>
      </c>
    </row>
    <row r="7" spans="1:26" s="147" customFormat="1" ht="12.75" customHeight="1">
      <c r="A7" s="153" t="s">
        <v>515</v>
      </c>
      <c r="B7" s="244" t="s">
        <v>42</v>
      </c>
      <c r="C7" s="239"/>
      <c r="D7" s="245"/>
      <c r="E7" s="154"/>
      <c r="F7" s="154"/>
      <c r="G7" s="154"/>
      <c r="H7" s="154"/>
      <c r="I7" s="154"/>
      <c r="J7" s="154"/>
      <c r="K7" s="154"/>
      <c r="L7" s="154"/>
      <c r="M7" s="154"/>
      <c r="N7" s="154"/>
      <c r="O7" s="154"/>
      <c r="P7" s="154"/>
      <c r="Q7" s="154"/>
      <c r="R7" s="154"/>
      <c r="S7" s="154"/>
      <c r="T7" s="154"/>
      <c r="U7" s="154"/>
      <c r="V7" s="154"/>
      <c r="W7" s="154"/>
      <c r="X7" s="154"/>
      <c r="Y7" s="155"/>
      <c r="Z7" s="155"/>
    </row>
    <row r="8" spans="1:26" s="147" customFormat="1" ht="24.95" customHeight="1">
      <c r="A8" s="156">
        <v>1</v>
      </c>
      <c r="B8" s="157" t="s">
        <v>239</v>
      </c>
      <c r="C8" s="157" t="s">
        <v>71</v>
      </c>
      <c r="D8" s="157" t="s">
        <v>72</v>
      </c>
      <c r="E8" s="148" t="s">
        <v>73</v>
      </c>
      <c r="F8" s="157" t="s">
        <v>74</v>
      </c>
      <c r="G8" s="157">
        <v>1328</v>
      </c>
      <c r="H8" s="157">
        <v>2007</v>
      </c>
      <c r="I8" s="157" t="s">
        <v>75</v>
      </c>
      <c r="J8" s="157">
        <v>5</v>
      </c>
      <c r="K8" s="157" t="s">
        <v>49</v>
      </c>
      <c r="L8" s="157" t="s">
        <v>253</v>
      </c>
      <c r="M8" s="157" t="s">
        <v>56</v>
      </c>
      <c r="O8" s="157" t="s">
        <v>76</v>
      </c>
      <c r="P8" s="158">
        <v>250588</v>
      </c>
      <c r="Q8" s="150">
        <v>11900</v>
      </c>
      <c r="R8" s="150" t="s">
        <v>499</v>
      </c>
      <c r="S8" s="160">
        <v>45153</v>
      </c>
      <c r="T8" s="160">
        <v>45518</v>
      </c>
      <c r="U8" s="160">
        <v>45153</v>
      </c>
      <c r="V8" s="160">
        <v>45518</v>
      </c>
      <c r="W8" s="160">
        <v>45153</v>
      </c>
      <c r="X8" s="160">
        <v>45518</v>
      </c>
      <c r="Y8" s="160">
        <v>45153</v>
      </c>
      <c r="Z8" s="160">
        <v>45518</v>
      </c>
    </row>
    <row r="9" spans="1:26" s="147" customFormat="1" ht="25.5" customHeight="1">
      <c r="A9" s="161">
        <v>2</v>
      </c>
      <c r="B9" s="162" t="s">
        <v>95</v>
      </c>
      <c r="C9" s="162" t="s">
        <v>500</v>
      </c>
      <c r="D9" s="162" t="s">
        <v>77</v>
      </c>
      <c r="E9" s="149" t="s">
        <v>78</v>
      </c>
      <c r="F9" s="162" t="s">
        <v>74</v>
      </c>
      <c r="G9" s="162">
        <v>1595</v>
      </c>
      <c r="H9" s="162">
        <v>2009</v>
      </c>
      <c r="I9" s="162" t="s">
        <v>79</v>
      </c>
      <c r="J9" s="162">
        <v>5</v>
      </c>
      <c r="K9" s="162" t="s">
        <v>49</v>
      </c>
      <c r="L9" s="162" t="s">
        <v>254</v>
      </c>
      <c r="M9" s="162" t="s">
        <v>56</v>
      </c>
      <c r="O9" s="162" t="s">
        <v>80</v>
      </c>
      <c r="P9" s="163">
        <v>330128</v>
      </c>
      <c r="Q9" s="164">
        <v>10100</v>
      </c>
      <c r="R9" s="164" t="s">
        <v>499</v>
      </c>
      <c r="S9" s="160">
        <v>45153</v>
      </c>
      <c r="T9" s="160">
        <v>45518</v>
      </c>
      <c r="U9" s="160">
        <v>45153</v>
      </c>
      <c r="V9" s="160">
        <v>45518</v>
      </c>
      <c r="W9" s="160">
        <v>45153</v>
      </c>
      <c r="X9" s="160">
        <v>45518</v>
      </c>
      <c r="Y9" s="160">
        <v>45153</v>
      </c>
      <c r="Z9" s="160">
        <v>45518</v>
      </c>
    </row>
    <row r="10" spans="1:26" s="147" customFormat="1" ht="25.5" customHeight="1">
      <c r="A10" s="156">
        <v>3</v>
      </c>
      <c r="B10" s="157" t="s">
        <v>516</v>
      </c>
      <c r="C10" s="157" t="s">
        <v>517</v>
      </c>
      <c r="D10" s="157" t="s">
        <v>518</v>
      </c>
      <c r="E10" s="148" t="s">
        <v>519</v>
      </c>
      <c r="F10" s="162" t="s">
        <v>74</v>
      </c>
      <c r="G10" s="157">
        <v>1598</v>
      </c>
      <c r="H10" s="157">
        <v>2019</v>
      </c>
      <c r="I10" s="165">
        <v>43858</v>
      </c>
      <c r="J10" s="162">
        <v>5</v>
      </c>
      <c r="K10" s="162" t="s">
        <v>49</v>
      </c>
      <c r="L10" s="157" t="s">
        <v>520</v>
      </c>
      <c r="M10" s="162" t="s">
        <v>56</v>
      </c>
      <c r="N10" s="166"/>
      <c r="O10" s="162" t="s">
        <v>80</v>
      </c>
      <c r="P10" s="158">
        <v>47950</v>
      </c>
      <c r="Q10" s="164">
        <v>85700</v>
      </c>
      <c r="R10" s="164" t="s">
        <v>499</v>
      </c>
      <c r="S10" s="160">
        <v>45153</v>
      </c>
      <c r="T10" s="160">
        <v>45518</v>
      </c>
      <c r="U10" s="160">
        <v>45153</v>
      </c>
      <c r="V10" s="160">
        <v>45518</v>
      </c>
      <c r="W10" s="160">
        <v>45153</v>
      </c>
      <c r="X10" s="160">
        <v>45518</v>
      </c>
      <c r="Y10" s="160">
        <v>45153</v>
      </c>
      <c r="Z10" s="160">
        <v>45518</v>
      </c>
    </row>
    <row r="11" spans="1:26" s="147" customFormat="1" ht="12.75" customHeight="1">
      <c r="A11" s="153" t="s">
        <v>521</v>
      </c>
      <c r="B11" s="244" t="s">
        <v>43</v>
      </c>
      <c r="C11" s="239"/>
      <c r="D11" s="245"/>
      <c r="E11" s="154"/>
      <c r="F11" s="154"/>
      <c r="G11" s="154"/>
      <c r="H11" s="154"/>
      <c r="I11" s="154"/>
      <c r="J11" s="154"/>
      <c r="K11" s="154"/>
      <c r="L11" s="154"/>
      <c r="M11" s="154"/>
      <c r="N11" s="154"/>
      <c r="O11" s="154"/>
      <c r="P11" s="154"/>
      <c r="Q11" s="154"/>
      <c r="R11" s="154"/>
      <c r="S11" s="154"/>
      <c r="T11" s="154"/>
      <c r="U11" s="154"/>
      <c r="V11" s="154"/>
      <c r="W11" s="154"/>
      <c r="X11" s="154"/>
      <c r="Y11" s="155"/>
      <c r="Z11" s="155"/>
    </row>
    <row r="12" spans="1:26" s="147" customFormat="1" ht="42" customHeight="1">
      <c r="A12" s="156">
        <v>1</v>
      </c>
      <c r="B12" s="157" t="s">
        <v>240</v>
      </c>
      <c r="C12" s="157" t="s">
        <v>241</v>
      </c>
      <c r="D12" s="157" t="s">
        <v>90</v>
      </c>
      <c r="E12" s="148" t="s">
        <v>501</v>
      </c>
      <c r="F12" s="157" t="s">
        <v>248</v>
      </c>
      <c r="G12" s="200">
        <v>11116</v>
      </c>
      <c r="H12" s="200">
        <v>1998</v>
      </c>
      <c r="I12" s="203" t="s">
        <v>548</v>
      </c>
      <c r="J12" s="201">
        <v>2</v>
      </c>
      <c r="K12" s="200" t="s">
        <v>91</v>
      </c>
      <c r="L12" s="200">
        <v>19000</v>
      </c>
      <c r="M12" s="157" t="s">
        <v>56</v>
      </c>
      <c r="N12" s="203" t="s">
        <v>560</v>
      </c>
      <c r="O12" s="157" t="s">
        <v>49</v>
      </c>
      <c r="P12" s="167" t="s">
        <v>568</v>
      </c>
      <c r="Q12" s="150" t="s">
        <v>49</v>
      </c>
      <c r="R12" s="150"/>
      <c r="S12" s="160">
        <v>45153</v>
      </c>
      <c r="T12" s="160">
        <v>45518</v>
      </c>
      <c r="U12" s="160">
        <v>45153</v>
      </c>
      <c r="V12" s="160">
        <v>45518</v>
      </c>
      <c r="W12" s="148" t="s">
        <v>49</v>
      </c>
      <c r="X12" s="148" t="s">
        <v>49</v>
      </c>
      <c r="Y12" s="168" t="s">
        <v>49</v>
      </c>
      <c r="Z12" s="168" t="s">
        <v>49</v>
      </c>
    </row>
    <row r="13" spans="1:26" s="147" customFormat="1" ht="24.95" customHeight="1">
      <c r="A13" s="156">
        <v>2</v>
      </c>
      <c r="B13" s="157" t="s">
        <v>242</v>
      </c>
      <c r="C13" s="157" t="s">
        <v>94</v>
      </c>
      <c r="D13" s="157">
        <v>102834</v>
      </c>
      <c r="E13" s="148" t="s">
        <v>184</v>
      </c>
      <c r="F13" s="157" t="s">
        <v>183</v>
      </c>
      <c r="G13" s="201" t="s">
        <v>49</v>
      </c>
      <c r="H13" s="200">
        <v>1982</v>
      </c>
      <c r="I13" s="203" t="s">
        <v>549</v>
      </c>
      <c r="J13" s="201" t="s">
        <v>49</v>
      </c>
      <c r="K13" s="200" t="s">
        <v>93</v>
      </c>
      <c r="L13" s="200">
        <v>6100</v>
      </c>
      <c r="M13" s="157" t="s">
        <v>56</v>
      </c>
      <c r="N13" s="207" t="s">
        <v>49</v>
      </c>
      <c r="O13" s="157" t="s">
        <v>49</v>
      </c>
      <c r="P13" s="167" t="s">
        <v>49</v>
      </c>
      <c r="Q13" s="150" t="s">
        <v>49</v>
      </c>
      <c r="R13" s="150"/>
      <c r="S13" s="160">
        <v>45153</v>
      </c>
      <c r="T13" s="160">
        <v>45518</v>
      </c>
      <c r="U13" s="148" t="s">
        <v>49</v>
      </c>
      <c r="V13" s="148" t="s">
        <v>49</v>
      </c>
      <c r="W13" s="148" t="s">
        <v>49</v>
      </c>
      <c r="X13" s="148" t="s">
        <v>49</v>
      </c>
      <c r="Y13" s="168" t="s">
        <v>49</v>
      </c>
      <c r="Z13" s="168" t="s">
        <v>49</v>
      </c>
    </row>
    <row r="14" spans="1:26" s="147" customFormat="1" ht="24.95" customHeight="1">
      <c r="A14" s="156">
        <v>3</v>
      </c>
      <c r="B14" s="157" t="s">
        <v>242</v>
      </c>
      <c r="C14" s="157" t="s">
        <v>94</v>
      </c>
      <c r="D14" s="157">
        <v>16258</v>
      </c>
      <c r="E14" s="148" t="s">
        <v>327</v>
      </c>
      <c r="F14" s="157" t="s">
        <v>183</v>
      </c>
      <c r="G14" s="201" t="s">
        <v>49</v>
      </c>
      <c r="H14" s="200">
        <v>1978</v>
      </c>
      <c r="I14" s="203" t="s">
        <v>550</v>
      </c>
      <c r="J14" s="201" t="s">
        <v>49</v>
      </c>
      <c r="K14" s="200" t="s">
        <v>93</v>
      </c>
      <c r="L14" s="200">
        <v>6100</v>
      </c>
      <c r="M14" s="157" t="s">
        <v>56</v>
      </c>
      <c r="N14" s="207" t="s">
        <v>49</v>
      </c>
      <c r="O14" s="157" t="s">
        <v>49</v>
      </c>
      <c r="P14" s="167" t="s">
        <v>49</v>
      </c>
      <c r="Q14" s="150" t="s">
        <v>49</v>
      </c>
      <c r="R14" s="150"/>
      <c r="S14" s="160">
        <v>45153</v>
      </c>
      <c r="T14" s="160">
        <v>45518</v>
      </c>
      <c r="U14" s="148" t="s">
        <v>49</v>
      </c>
      <c r="V14" s="148" t="s">
        <v>49</v>
      </c>
      <c r="W14" s="148" t="s">
        <v>49</v>
      </c>
      <c r="X14" s="148" t="s">
        <v>49</v>
      </c>
      <c r="Y14" s="168" t="s">
        <v>49</v>
      </c>
      <c r="Z14" s="168" t="s">
        <v>49</v>
      </c>
    </row>
    <row r="15" spans="1:26" s="147" customFormat="1" ht="24.95" customHeight="1">
      <c r="A15" s="156">
        <v>4</v>
      </c>
      <c r="B15" s="157" t="s">
        <v>95</v>
      </c>
      <c r="C15" s="157" t="s">
        <v>96</v>
      </c>
      <c r="D15" s="157" t="s">
        <v>97</v>
      </c>
      <c r="E15" s="148" t="s">
        <v>98</v>
      </c>
      <c r="F15" s="157" t="s">
        <v>74</v>
      </c>
      <c r="G15" s="200">
        <v>1.6</v>
      </c>
      <c r="H15" s="200">
        <v>2003</v>
      </c>
      <c r="I15" s="203" t="s">
        <v>551</v>
      </c>
      <c r="J15" s="200">
        <v>5</v>
      </c>
      <c r="K15" s="201" t="s">
        <v>49</v>
      </c>
      <c r="L15" s="200">
        <v>1790</v>
      </c>
      <c r="M15" s="157" t="s">
        <v>56</v>
      </c>
      <c r="N15" s="203" t="s">
        <v>561</v>
      </c>
      <c r="O15" s="157" t="s">
        <v>49</v>
      </c>
      <c r="P15" s="167" t="s">
        <v>569</v>
      </c>
      <c r="Q15" s="150" t="s">
        <v>49</v>
      </c>
      <c r="R15" s="150"/>
      <c r="S15" s="160">
        <v>45153</v>
      </c>
      <c r="T15" s="160">
        <v>45518</v>
      </c>
      <c r="U15" s="160">
        <v>45153</v>
      </c>
      <c r="V15" s="160">
        <v>45518</v>
      </c>
      <c r="W15" s="148" t="s">
        <v>49</v>
      </c>
      <c r="X15" s="148" t="s">
        <v>49</v>
      </c>
      <c r="Y15" s="168" t="s">
        <v>49</v>
      </c>
      <c r="Z15" s="168" t="s">
        <v>49</v>
      </c>
    </row>
    <row r="16" spans="1:26" s="147" customFormat="1" ht="24.95" customHeight="1">
      <c r="A16" s="156">
        <v>5</v>
      </c>
      <c r="B16" s="157" t="s">
        <v>181</v>
      </c>
      <c r="C16" s="157" t="s">
        <v>99</v>
      </c>
      <c r="D16" s="157" t="s">
        <v>100</v>
      </c>
      <c r="E16" s="148" t="s">
        <v>101</v>
      </c>
      <c r="F16" s="157" t="s">
        <v>92</v>
      </c>
      <c r="G16" s="200">
        <v>4000</v>
      </c>
      <c r="H16" s="200">
        <v>2006</v>
      </c>
      <c r="I16" s="203" t="s">
        <v>552</v>
      </c>
      <c r="J16" s="201">
        <v>2</v>
      </c>
      <c r="K16" s="201" t="s">
        <v>49</v>
      </c>
      <c r="L16" s="200">
        <v>7200</v>
      </c>
      <c r="M16" s="157" t="s">
        <v>56</v>
      </c>
      <c r="N16" s="203" t="s">
        <v>562</v>
      </c>
      <c r="O16" s="157" t="s">
        <v>49</v>
      </c>
      <c r="P16" s="167" t="s">
        <v>570</v>
      </c>
      <c r="Q16" s="150" t="s">
        <v>49</v>
      </c>
      <c r="R16" s="150"/>
      <c r="S16" s="160">
        <v>45153</v>
      </c>
      <c r="T16" s="160">
        <v>45518</v>
      </c>
      <c r="U16" s="160">
        <v>45153</v>
      </c>
      <c r="V16" s="160">
        <v>45518</v>
      </c>
      <c r="W16" s="148" t="s">
        <v>49</v>
      </c>
      <c r="X16" s="148" t="s">
        <v>49</v>
      </c>
      <c r="Y16" s="168" t="s">
        <v>49</v>
      </c>
      <c r="Z16" s="168" t="s">
        <v>49</v>
      </c>
    </row>
    <row r="17" spans="1:31" s="147" customFormat="1" ht="24.95" customHeight="1">
      <c r="A17" s="156">
        <v>6</v>
      </c>
      <c r="B17" s="157" t="s">
        <v>244</v>
      </c>
      <c r="C17" s="157" t="s">
        <v>49</v>
      </c>
      <c r="D17" s="157" t="s">
        <v>102</v>
      </c>
      <c r="E17" s="148" t="s">
        <v>103</v>
      </c>
      <c r="F17" s="157" t="s">
        <v>183</v>
      </c>
      <c r="G17" s="201" t="s">
        <v>49</v>
      </c>
      <c r="H17" s="200">
        <v>2006</v>
      </c>
      <c r="I17" s="203" t="s">
        <v>553</v>
      </c>
      <c r="J17" s="201" t="s">
        <v>49</v>
      </c>
      <c r="K17" s="200" t="s">
        <v>104</v>
      </c>
      <c r="L17" s="200">
        <v>8120</v>
      </c>
      <c r="M17" s="157" t="s">
        <v>56</v>
      </c>
      <c r="N17" s="207" t="s">
        <v>49</v>
      </c>
      <c r="P17" s="167" t="s">
        <v>49</v>
      </c>
      <c r="Q17" s="150" t="s">
        <v>49</v>
      </c>
      <c r="R17" s="150"/>
      <c r="S17" s="160">
        <v>45153</v>
      </c>
      <c r="T17" s="160">
        <v>45518</v>
      </c>
      <c r="U17" s="148" t="s">
        <v>49</v>
      </c>
      <c r="V17" s="148" t="s">
        <v>49</v>
      </c>
      <c r="W17" s="148" t="s">
        <v>49</v>
      </c>
      <c r="X17" s="148" t="s">
        <v>49</v>
      </c>
      <c r="Y17" s="168" t="s">
        <v>49</v>
      </c>
      <c r="Z17" s="168" t="s">
        <v>49</v>
      </c>
      <c r="AE17" s="147">
        <v>1</v>
      </c>
    </row>
    <row r="18" spans="1:31" s="147" customFormat="1" ht="24.95" customHeight="1">
      <c r="A18" s="156">
        <v>7</v>
      </c>
      <c r="B18" s="157" t="s">
        <v>245</v>
      </c>
      <c r="C18" s="157" t="s">
        <v>247</v>
      </c>
      <c r="D18" s="157" t="s">
        <v>105</v>
      </c>
      <c r="E18" s="148" t="s">
        <v>179</v>
      </c>
      <c r="F18" s="157" t="s">
        <v>92</v>
      </c>
      <c r="G18" s="202">
        <v>4397</v>
      </c>
      <c r="H18" s="202">
        <v>2012</v>
      </c>
      <c r="I18" s="204" t="s">
        <v>554</v>
      </c>
      <c r="J18" s="202">
        <v>2</v>
      </c>
      <c r="K18" s="206" t="s">
        <v>49</v>
      </c>
      <c r="L18" s="202">
        <v>6500</v>
      </c>
      <c r="M18" s="157" t="s">
        <v>56</v>
      </c>
      <c r="N18" s="204" t="s">
        <v>563</v>
      </c>
      <c r="O18" s="157" t="s">
        <v>49</v>
      </c>
      <c r="P18" s="167" t="s">
        <v>571</v>
      </c>
      <c r="Q18" s="150" t="s">
        <v>49</v>
      </c>
      <c r="R18" s="150"/>
      <c r="S18" s="160">
        <v>45153</v>
      </c>
      <c r="T18" s="160">
        <v>45518</v>
      </c>
      <c r="U18" s="160">
        <v>45153</v>
      </c>
      <c r="V18" s="160">
        <v>45518</v>
      </c>
      <c r="W18" s="148" t="s">
        <v>49</v>
      </c>
      <c r="X18" s="148" t="s">
        <v>49</v>
      </c>
      <c r="Y18" s="168" t="s">
        <v>49</v>
      </c>
      <c r="Z18" s="168" t="s">
        <v>49</v>
      </c>
    </row>
    <row r="19" spans="1:31" s="147" customFormat="1" ht="24.95" customHeight="1">
      <c r="A19" s="156">
        <v>8</v>
      </c>
      <c r="B19" s="157" t="s">
        <v>261</v>
      </c>
      <c r="C19" s="157" t="s">
        <v>246</v>
      </c>
      <c r="D19" s="157" t="s">
        <v>233</v>
      </c>
      <c r="E19" s="148" t="s">
        <v>234</v>
      </c>
      <c r="F19" s="157" t="s">
        <v>74</v>
      </c>
      <c r="G19" s="202">
        <v>1.6</v>
      </c>
      <c r="H19" s="202">
        <v>2001</v>
      </c>
      <c r="I19" s="204" t="s">
        <v>555</v>
      </c>
      <c r="J19" s="202">
        <v>5</v>
      </c>
      <c r="K19" s="206" t="s">
        <v>49</v>
      </c>
      <c r="L19" s="202">
        <v>1520</v>
      </c>
      <c r="M19" s="157" t="s">
        <v>56</v>
      </c>
      <c r="N19" s="204" t="s">
        <v>564</v>
      </c>
      <c r="O19" s="157" t="s">
        <v>522</v>
      </c>
      <c r="P19" s="167" t="s">
        <v>572</v>
      </c>
      <c r="Q19" s="150" t="s">
        <v>49</v>
      </c>
      <c r="R19" s="150"/>
      <c r="S19" s="160">
        <v>45153</v>
      </c>
      <c r="T19" s="160">
        <v>45518</v>
      </c>
      <c r="U19" s="160">
        <v>45153</v>
      </c>
      <c r="V19" s="160">
        <v>45518</v>
      </c>
      <c r="W19" s="148" t="s">
        <v>49</v>
      </c>
      <c r="X19" s="148" t="s">
        <v>49</v>
      </c>
      <c r="Y19" s="168" t="s">
        <v>49</v>
      </c>
      <c r="Z19" s="168" t="s">
        <v>49</v>
      </c>
    </row>
    <row r="20" spans="1:31" s="147" customFormat="1" ht="24.95" customHeight="1">
      <c r="A20" s="156">
        <v>9</v>
      </c>
      <c r="B20" s="157" t="s">
        <v>252</v>
      </c>
      <c r="C20" s="157" t="s">
        <v>265</v>
      </c>
      <c r="D20" s="157" t="s">
        <v>264</v>
      </c>
      <c r="E20" s="148" t="s">
        <v>263</v>
      </c>
      <c r="F20" s="157" t="s">
        <v>249</v>
      </c>
      <c r="G20" s="202">
        <v>2198</v>
      </c>
      <c r="H20" s="202">
        <v>2012</v>
      </c>
      <c r="I20" s="204" t="s">
        <v>556</v>
      </c>
      <c r="J20" s="202">
        <v>7</v>
      </c>
      <c r="K20" s="202" t="s">
        <v>262</v>
      </c>
      <c r="L20" s="202">
        <v>3490</v>
      </c>
      <c r="M20" s="157" t="s">
        <v>56</v>
      </c>
      <c r="N20" s="204" t="s">
        <v>565</v>
      </c>
      <c r="O20" s="157" t="s">
        <v>49</v>
      </c>
      <c r="P20" s="167" t="s">
        <v>573</v>
      </c>
      <c r="Q20" s="150">
        <v>30800</v>
      </c>
      <c r="R20" s="150" t="s">
        <v>499</v>
      </c>
      <c r="S20" s="160">
        <v>45153</v>
      </c>
      <c r="T20" s="160">
        <v>45518</v>
      </c>
      <c r="U20" s="160">
        <v>45153</v>
      </c>
      <c r="V20" s="160">
        <v>45518</v>
      </c>
      <c r="W20" s="160">
        <v>45153</v>
      </c>
      <c r="X20" s="160">
        <v>45518</v>
      </c>
      <c r="Y20" s="160"/>
      <c r="Z20" s="160"/>
    </row>
    <row r="21" spans="1:31" s="147" customFormat="1" ht="24.95" customHeight="1">
      <c r="A21" s="156">
        <v>10</v>
      </c>
      <c r="B21" s="157" t="s">
        <v>426</v>
      </c>
      <c r="C21" s="157" t="s">
        <v>423</v>
      </c>
      <c r="D21" s="157" t="s">
        <v>502</v>
      </c>
      <c r="E21" s="148" t="s">
        <v>424</v>
      </c>
      <c r="F21" s="157" t="s">
        <v>503</v>
      </c>
      <c r="G21" s="199" t="s">
        <v>547</v>
      </c>
      <c r="H21" s="199">
        <v>2007</v>
      </c>
      <c r="I21" s="199" t="s">
        <v>557</v>
      </c>
      <c r="J21" s="199">
        <v>2</v>
      </c>
      <c r="K21" s="199" t="s">
        <v>504</v>
      </c>
      <c r="L21" s="199">
        <v>7490</v>
      </c>
      <c r="M21" s="157" t="s">
        <v>56</v>
      </c>
      <c r="N21" s="199" t="s">
        <v>566</v>
      </c>
      <c r="O21" s="157" t="s">
        <v>49</v>
      </c>
      <c r="P21" s="167" t="s">
        <v>574</v>
      </c>
      <c r="Q21" s="150" t="s">
        <v>49</v>
      </c>
      <c r="R21" s="150"/>
      <c r="S21" s="160">
        <v>45153</v>
      </c>
      <c r="T21" s="160">
        <v>45518</v>
      </c>
      <c r="U21" s="160">
        <v>45153</v>
      </c>
      <c r="V21" s="160">
        <v>45518</v>
      </c>
      <c r="W21" s="148" t="s">
        <v>49</v>
      </c>
      <c r="X21" s="148" t="s">
        <v>49</v>
      </c>
      <c r="Y21" s="168" t="s">
        <v>49</v>
      </c>
      <c r="Z21" s="168" t="s">
        <v>49</v>
      </c>
    </row>
    <row r="22" spans="1:31" s="147" customFormat="1" ht="24.95" customHeight="1">
      <c r="A22" s="156">
        <v>11</v>
      </c>
      <c r="B22" s="157" t="s">
        <v>523</v>
      </c>
      <c r="C22" s="157" t="s">
        <v>524</v>
      </c>
      <c r="D22" s="169" t="s">
        <v>525</v>
      </c>
      <c r="E22" s="148" t="s">
        <v>526</v>
      </c>
      <c r="F22" s="157" t="s">
        <v>527</v>
      </c>
      <c r="G22" s="199">
        <v>3387</v>
      </c>
      <c r="H22" s="199">
        <v>2021</v>
      </c>
      <c r="I22" s="205">
        <v>44398</v>
      </c>
      <c r="J22" s="199">
        <v>2</v>
      </c>
      <c r="K22" s="199"/>
      <c r="L22" s="199">
        <v>6200</v>
      </c>
      <c r="M22" s="157" t="s">
        <v>56</v>
      </c>
      <c r="N22" s="199" t="s">
        <v>528</v>
      </c>
      <c r="O22" s="157" t="s">
        <v>49</v>
      </c>
      <c r="P22" s="167" t="s">
        <v>575</v>
      </c>
      <c r="Q22" s="150">
        <v>207871</v>
      </c>
      <c r="R22" s="150" t="s">
        <v>499</v>
      </c>
      <c r="S22" s="160">
        <v>45153</v>
      </c>
      <c r="T22" s="160">
        <v>45518</v>
      </c>
      <c r="U22" s="160">
        <v>45153</v>
      </c>
      <c r="V22" s="160">
        <v>45518</v>
      </c>
      <c r="W22" s="160">
        <v>45153</v>
      </c>
      <c r="X22" s="160">
        <v>45518</v>
      </c>
      <c r="Y22" s="168" t="s">
        <v>49</v>
      </c>
      <c r="Z22" s="168" t="s">
        <v>49</v>
      </c>
    </row>
    <row r="23" spans="1:31" s="147" customFormat="1" ht="24.95" customHeight="1">
      <c r="A23" s="156">
        <v>12</v>
      </c>
      <c r="B23" s="157" t="s">
        <v>243</v>
      </c>
      <c r="C23" s="157" t="s">
        <v>541</v>
      </c>
      <c r="D23" s="198" t="s">
        <v>543</v>
      </c>
      <c r="E23" s="148" t="s">
        <v>545</v>
      </c>
      <c r="F23" s="199" t="s">
        <v>249</v>
      </c>
      <c r="G23" s="199">
        <v>1968</v>
      </c>
      <c r="H23" s="199">
        <v>2016</v>
      </c>
      <c r="I23" s="205">
        <v>42482</v>
      </c>
      <c r="J23" s="199">
        <v>6</v>
      </c>
      <c r="K23" s="199" t="s">
        <v>558</v>
      </c>
      <c r="L23" s="199">
        <v>2800</v>
      </c>
      <c r="M23" s="157" t="s">
        <v>56</v>
      </c>
      <c r="N23" s="199" t="s">
        <v>561</v>
      </c>
      <c r="O23" s="157" t="s">
        <v>49</v>
      </c>
      <c r="P23" s="167" t="s">
        <v>576</v>
      </c>
      <c r="Q23" s="150" t="s">
        <v>49</v>
      </c>
      <c r="R23" s="150"/>
      <c r="S23" s="160">
        <v>45437</v>
      </c>
      <c r="T23" s="160">
        <v>45801</v>
      </c>
      <c r="U23" s="160">
        <v>45437</v>
      </c>
      <c r="V23" s="160">
        <v>45801</v>
      </c>
      <c r="W23" s="148" t="s">
        <v>49</v>
      </c>
      <c r="X23" s="148" t="s">
        <v>49</v>
      </c>
      <c r="Y23" s="168" t="s">
        <v>49</v>
      </c>
      <c r="Z23" s="168" t="s">
        <v>49</v>
      </c>
    </row>
    <row r="24" spans="1:31" s="147" customFormat="1" ht="24.95" customHeight="1">
      <c r="A24" s="156">
        <v>13</v>
      </c>
      <c r="B24" s="157" t="s">
        <v>95</v>
      </c>
      <c r="C24" s="157" t="s">
        <v>542</v>
      </c>
      <c r="D24" s="198" t="s">
        <v>544</v>
      </c>
      <c r="E24" s="148" t="s">
        <v>546</v>
      </c>
      <c r="F24" s="199" t="s">
        <v>74</v>
      </c>
      <c r="G24" s="199">
        <v>999</v>
      </c>
      <c r="H24" s="199">
        <v>2019</v>
      </c>
      <c r="I24" s="205">
        <v>43546</v>
      </c>
      <c r="J24" s="199">
        <v>5</v>
      </c>
      <c r="K24" s="199" t="s">
        <v>559</v>
      </c>
      <c r="L24" s="199">
        <v>1660</v>
      </c>
      <c r="M24" s="157" t="s">
        <v>56</v>
      </c>
      <c r="N24" s="199" t="s">
        <v>567</v>
      </c>
      <c r="O24" s="157" t="s">
        <v>49</v>
      </c>
      <c r="P24" s="167" t="s">
        <v>577</v>
      </c>
      <c r="Q24" s="150" t="s">
        <v>49</v>
      </c>
      <c r="R24" s="150"/>
      <c r="S24" s="160">
        <v>45370</v>
      </c>
      <c r="T24" s="160">
        <v>45734</v>
      </c>
      <c r="U24" s="160">
        <v>45370</v>
      </c>
      <c r="V24" s="160">
        <v>45734</v>
      </c>
      <c r="W24" s="148" t="s">
        <v>49</v>
      </c>
      <c r="X24" s="148" t="s">
        <v>49</v>
      </c>
      <c r="Y24" s="168" t="s">
        <v>49</v>
      </c>
      <c r="Z24" s="168" t="s">
        <v>49</v>
      </c>
    </row>
    <row r="25" spans="1:31" s="147" customFormat="1" ht="12.75" customHeight="1">
      <c r="A25" s="153" t="s">
        <v>529</v>
      </c>
      <c r="B25" s="244" t="s">
        <v>422</v>
      </c>
      <c r="C25" s="239"/>
      <c r="D25" s="245"/>
      <c r="E25" s="154"/>
      <c r="F25" s="154"/>
      <c r="G25" s="154"/>
      <c r="H25" s="154"/>
      <c r="I25" s="154"/>
      <c r="J25" s="154"/>
      <c r="K25" s="154"/>
      <c r="L25" s="154"/>
      <c r="M25" s="154"/>
      <c r="N25" s="154"/>
      <c r="O25" s="154"/>
      <c r="P25" s="154"/>
      <c r="Q25" s="154"/>
      <c r="R25" s="154"/>
      <c r="S25" s="154"/>
      <c r="T25" s="154"/>
      <c r="U25" s="154"/>
      <c r="V25" s="154"/>
      <c r="W25" s="154"/>
      <c r="X25" s="154"/>
      <c r="Y25" s="155"/>
      <c r="Z25" s="155"/>
    </row>
    <row r="26" spans="1:31" ht="23.25" customHeight="1">
      <c r="A26" s="156">
        <v>1</v>
      </c>
      <c r="B26" s="157" t="s">
        <v>261</v>
      </c>
      <c r="C26" s="157" t="s">
        <v>351</v>
      </c>
      <c r="D26" s="157" t="s">
        <v>206</v>
      </c>
      <c r="E26" s="148" t="s">
        <v>205</v>
      </c>
      <c r="F26" s="157" t="s">
        <v>74</v>
      </c>
      <c r="G26" s="157">
        <v>1229</v>
      </c>
      <c r="H26" s="157">
        <v>2013</v>
      </c>
      <c r="I26" s="170" t="s">
        <v>207</v>
      </c>
      <c r="J26" s="157">
        <v>5</v>
      </c>
      <c r="K26" s="157" t="s">
        <v>258</v>
      </c>
      <c r="L26" s="157" t="s">
        <v>256</v>
      </c>
      <c r="M26" s="157" t="s">
        <v>56</v>
      </c>
      <c r="N26" s="157"/>
      <c r="O26" s="157" t="s">
        <v>208</v>
      </c>
      <c r="P26" s="171">
        <v>66971</v>
      </c>
      <c r="Q26" s="150">
        <v>25300</v>
      </c>
      <c r="R26" s="150" t="s">
        <v>505</v>
      </c>
      <c r="S26" s="160">
        <v>45153</v>
      </c>
      <c r="T26" s="160">
        <v>45518</v>
      </c>
      <c r="U26" s="160">
        <v>45153</v>
      </c>
      <c r="V26" s="160">
        <v>45518</v>
      </c>
      <c r="W26" s="160">
        <v>45153</v>
      </c>
      <c r="X26" s="160">
        <v>45518</v>
      </c>
      <c r="Y26" s="160">
        <v>45153</v>
      </c>
      <c r="Z26" s="160">
        <v>45518</v>
      </c>
    </row>
    <row r="27" spans="1:31" s="147" customFormat="1" ht="12.75" customHeight="1">
      <c r="A27" s="153" t="s">
        <v>530</v>
      </c>
      <c r="B27" s="244" t="s">
        <v>44</v>
      </c>
      <c r="C27" s="239"/>
      <c r="D27" s="245"/>
      <c r="E27" s="154"/>
      <c r="F27" s="154"/>
      <c r="G27" s="154"/>
      <c r="H27" s="154"/>
      <c r="I27" s="154"/>
      <c r="J27" s="154"/>
      <c r="K27" s="154"/>
      <c r="L27" s="154"/>
      <c r="M27" s="154"/>
      <c r="N27" s="154"/>
      <c r="O27" s="154"/>
      <c r="P27" s="154"/>
      <c r="Q27" s="154"/>
      <c r="R27" s="154"/>
      <c r="S27" s="154"/>
      <c r="T27" s="154"/>
      <c r="U27" s="154"/>
      <c r="V27" s="154"/>
      <c r="W27" s="154"/>
      <c r="X27" s="154"/>
      <c r="Y27" s="155"/>
      <c r="Z27" s="155"/>
    </row>
    <row r="28" spans="1:31" ht="32.25" customHeight="1">
      <c r="A28" s="156">
        <v>1</v>
      </c>
      <c r="B28" s="157" t="s">
        <v>252</v>
      </c>
      <c r="C28" s="157" t="s">
        <v>369</v>
      </c>
      <c r="D28" s="157" t="s">
        <v>114</v>
      </c>
      <c r="E28" s="148" t="s">
        <v>115</v>
      </c>
      <c r="F28" s="157" t="s">
        <v>74</v>
      </c>
      <c r="G28" s="157">
        <v>1596</v>
      </c>
      <c r="H28" s="157">
        <v>2011</v>
      </c>
      <c r="I28" s="157" t="s">
        <v>116</v>
      </c>
      <c r="J28" s="157">
        <v>5</v>
      </c>
      <c r="K28" s="157" t="s">
        <v>49</v>
      </c>
      <c r="L28" s="157" t="s">
        <v>117</v>
      </c>
      <c r="M28" s="157" t="s">
        <v>56</v>
      </c>
      <c r="N28" s="200" t="s">
        <v>579</v>
      </c>
      <c r="O28" s="157" t="s">
        <v>118</v>
      </c>
      <c r="P28" s="167">
        <v>166600</v>
      </c>
      <c r="Q28" s="150">
        <v>18800</v>
      </c>
      <c r="R28" s="150" t="s">
        <v>505</v>
      </c>
      <c r="S28" s="160">
        <v>45153</v>
      </c>
      <c r="T28" s="160">
        <v>45518</v>
      </c>
      <c r="U28" s="160">
        <v>45153</v>
      </c>
      <c r="V28" s="160">
        <v>45518</v>
      </c>
      <c r="W28" s="160">
        <v>45153</v>
      </c>
      <c r="X28" s="160">
        <v>45518</v>
      </c>
      <c r="Y28" s="160">
        <v>45153</v>
      </c>
      <c r="Z28" s="160">
        <v>45518</v>
      </c>
    </row>
    <row r="29" spans="1:31" s="147" customFormat="1" ht="12.75" customHeight="1">
      <c r="A29" s="153" t="s">
        <v>531</v>
      </c>
      <c r="B29" s="244" t="s">
        <v>45</v>
      </c>
      <c r="C29" s="239"/>
      <c r="D29" s="245"/>
      <c r="E29" s="154"/>
      <c r="F29" s="154"/>
      <c r="G29" s="154"/>
      <c r="H29" s="154"/>
      <c r="I29" s="154"/>
      <c r="J29" s="154"/>
      <c r="K29" s="154"/>
      <c r="L29" s="154"/>
      <c r="M29" s="154"/>
      <c r="N29" s="154"/>
      <c r="O29" s="154"/>
      <c r="P29" s="154"/>
      <c r="Q29" s="154"/>
      <c r="R29" s="154"/>
      <c r="S29" s="154"/>
      <c r="T29" s="154"/>
      <c r="U29" s="154"/>
      <c r="V29" s="154"/>
      <c r="W29" s="154"/>
      <c r="X29" s="154"/>
      <c r="Y29" s="155"/>
      <c r="Z29" s="155"/>
    </row>
    <row r="30" spans="1:31" ht="24.95" customHeight="1">
      <c r="A30" s="156">
        <v>1</v>
      </c>
      <c r="B30" s="157" t="s">
        <v>243</v>
      </c>
      <c r="C30" s="157" t="s">
        <v>348</v>
      </c>
      <c r="D30" s="157" t="s">
        <v>127</v>
      </c>
      <c r="E30" s="148" t="s">
        <v>128</v>
      </c>
      <c r="F30" s="157" t="s">
        <v>74</v>
      </c>
      <c r="G30" s="157">
        <v>2.5</v>
      </c>
      <c r="H30" s="157">
        <v>2000</v>
      </c>
      <c r="I30" s="157" t="s">
        <v>129</v>
      </c>
      <c r="J30" s="157">
        <v>9</v>
      </c>
      <c r="K30" s="157" t="s">
        <v>49</v>
      </c>
      <c r="L30" s="157" t="s">
        <v>257</v>
      </c>
      <c r="M30" s="157" t="s">
        <v>56</v>
      </c>
      <c r="N30" s="157"/>
      <c r="O30" s="157"/>
      <c r="P30" s="173">
        <v>387802</v>
      </c>
      <c r="Q30" s="150">
        <v>8536</v>
      </c>
      <c r="R30" s="150" t="s">
        <v>499</v>
      </c>
      <c r="S30" s="160">
        <v>45153</v>
      </c>
      <c r="T30" s="160">
        <v>45518</v>
      </c>
      <c r="U30" s="160">
        <v>45153</v>
      </c>
      <c r="V30" s="160">
        <v>45518</v>
      </c>
      <c r="W30" s="160">
        <v>45153</v>
      </c>
      <c r="X30" s="160">
        <v>45518</v>
      </c>
      <c r="Y30" s="160">
        <v>45153</v>
      </c>
      <c r="Z30" s="160">
        <v>45518</v>
      </c>
    </row>
    <row r="31" spans="1:31" ht="12.75" customHeight="1">
      <c r="A31" s="174" t="s">
        <v>532</v>
      </c>
      <c r="B31" s="239" t="s">
        <v>420</v>
      </c>
      <c r="C31" s="239"/>
      <c r="D31" s="239"/>
      <c r="E31" s="175"/>
      <c r="F31" s="175"/>
      <c r="G31" s="175"/>
      <c r="H31" s="175"/>
      <c r="I31" s="175"/>
      <c r="J31" s="175"/>
      <c r="K31" s="175"/>
      <c r="L31" s="175"/>
      <c r="M31" s="175"/>
      <c r="N31" s="175"/>
      <c r="O31" s="175"/>
      <c r="P31" s="175"/>
      <c r="Q31" s="175"/>
      <c r="R31" s="175"/>
      <c r="S31" s="175"/>
      <c r="T31" s="175"/>
      <c r="U31" s="175"/>
      <c r="V31" s="175"/>
      <c r="W31" s="175"/>
      <c r="X31" s="176"/>
      <c r="Y31" s="177"/>
      <c r="Z31" s="177"/>
    </row>
    <row r="32" spans="1:31" ht="23.25" customHeight="1">
      <c r="A32" s="156">
        <v>1</v>
      </c>
      <c r="B32" s="178" t="s">
        <v>251</v>
      </c>
      <c r="C32" s="178" t="s">
        <v>374</v>
      </c>
      <c r="D32" s="178" t="s">
        <v>191</v>
      </c>
      <c r="E32" s="151" t="s">
        <v>192</v>
      </c>
      <c r="F32" s="178" t="s">
        <v>74</v>
      </c>
      <c r="G32" s="178">
        <v>1997</v>
      </c>
      <c r="H32" s="178">
        <v>2006</v>
      </c>
      <c r="I32" s="178" t="s">
        <v>193</v>
      </c>
      <c r="J32" s="178">
        <v>9</v>
      </c>
      <c r="K32" s="178" t="s">
        <v>259</v>
      </c>
      <c r="L32" s="157" t="s">
        <v>255</v>
      </c>
      <c r="M32" s="159" t="s">
        <v>56</v>
      </c>
      <c r="N32" s="178"/>
      <c r="O32" s="178" t="s">
        <v>194</v>
      </c>
      <c r="P32" s="171">
        <v>331439</v>
      </c>
      <c r="Q32" s="179">
        <v>12700</v>
      </c>
      <c r="R32" s="179" t="s">
        <v>505</v>
      </c>
      <c r="S32" s="160">
        <v>45153</v>
      </c>
      <c r="T32" s="160">
        <v>45518</v>
      </c>
      <c r="U32" s="160">
        <v>45153</v>
      </c>
      <c r="V32" s="160">
        <v>45518</v>
      </c>
      <c r="W32" s="160">
        <v>45153</v>
      </c>
      <c r="X32" s="160">
        <v>45518</v>
      </c>
      <c r="Y32" s="160">
        <v>45153</v>
      </c>
      <c r="Z32" s="160">
        <v>45518</v>
      </c>
    </row>
    <row r="33" spans="1:26" s="147" customFormat="1" ht="12.75" customHeight="1">
      <c r="A33" s="153" t="s">
        <v>533</v>
      </c>
      <c r="B33" s="240" t="s">
        <v>419</v>
      </c>
      <c r="C33" s="241"/>
      <c r="D33" s="242"/>
      <c r="E33" s="154"/>
      <c r="F33" s="154"/>
      <c r="G33" s="154"/>
      <c r="H33" s="154"/>
      <c r="I33" s="154"/>
      <c r="J33" s="154"/>
      <c r="K33" s="154"/>
      <c r="L33" s="154"/>
      <c r="M33" s="154"/>
      <c r="N33" s="154"/>
      <c r="O33" s="154"/>
      <c r="P33" s="154"/>
      <c r="Q33" s="154"/>
      <c r="R33" s="154"/>
      <c r="S33" s="154"/>
      <c r="T33" s="154"/>
      <c r="U33" s="154"/>
      <c r="V33" s="154"/>
      <c r="W33" s="154"/>
      <c r="X33" s="154"/>
      <c r="Y33" s="155"/>
      <c r="Z33" s="155"/>
    </row>
    <row r="34" spans="1:26" ht="24.95" customHeight="1">
      <c r="A34" s="180">
        <v>1</v>
      </c>
      <c r="B34" s="181" t="s">
        <v>243</v>
      </c>
      <c r="C34" s="181" t="s">
        <v>342</v>
      </c>
      <c r="D34" s="181" t="s">
        <v>159</v>
      </c>
      <c r="E34" s="182" t="s">
        <v>180</v>
      </c>
      <c r="F34" s="181" t="s">
        <v>74</v>
      </c>
      <c r="G34" s="181">
        <v>1968</v>
      </c>
      <c r="H34" s="181">
        <v>2012</v>
      </c>
      <c r="I34" s="181" t="s">
        <v>160</v>
      </c>
      <c r="J34" s="181">
        <v>9</v>
      </c>
      <c r="K34" s="183" t="s">
        <v>49</v>
      </c>
      <c r="L34" s="181" t="s">
        <v>416</v>
      </c>
      <c r="M34" s="181" t="s">
        <v>56</v>
      </c>
      <c r="N34" s="181" t="s">
        <v>341</v>
      </c>
      <c r="O34" s="181" t="s">
        <v>162</v>
      </c>
      <c r="P34" s="184">
        <v>197055</v>
      </c>
      <c r="Q34" s="185">
        <v>53400</v>
      </c>
      <c r="R34" s="185" t="s">
        <v>505</v>
      </c>
      <c r="S34" s="160">
        <v>45153</v>
      </c>
      <c r="T34" s="160">
        <v>45518</v>
      </c>
      <c r="U34" s="160">
        <v>45153</v>
      </c>
      <c r="V34" s="160">
        <v>45518</v>
      </c>
      <c r="W34" s="160">
        <v>45153</v>
      </c>
      <c r="X34" s="160">
        <v>45518</v>
      </c>
      <c r="Y34" s="160">
        <v>45153</v>
      </c>
      <c r="Z34" s="160">
        <v>45518</v>
      </c>
    </row>
    <row r="35" spans="1:26" ht="24.95" customHeight="1">
      <c r="A35" s="180">
        <v>2</v>
      </c>
      <c r="B35" s="181" t="s">
        <v>243</v>
      </c>
      <c r="C35" s="181" t="s">
        <v>344</v>
      </c>
      <c r="D35" s="181" t="s">
        <v>328</v>
      </c>
      <c r="E35" s="182" t="s">
        <v>329</v>
      </c>
      <c r="F35" s="181" t="s">
        <v>74</v>
      </c>
      <c r="G35" s="181">
        <v>1968</v>
      </c>
      <c r="H35" s="181">
        <v>2016</v>
      </c>
      <c r="I35" s="181" t="s">
        <v>330</v>
      </c>
      <c r="J35" s="181">
        <v>9</v>
      </c>
      <c r="K35" s="183" t="s">
        <v>49</v>
      </c>
      <c r="L35" s="181" t="s">
        <v>161</v>
      </c>
      <c r="M35" s="181" t="s">
        <v>56</v>
      </c>
      <c r="N35" s="181" t="s">
        <v>343</v>
      </c>
      <c r="O35" s="181" t="s">
        <v>162</v>
      </c>
      <c r="P35" s="184">
        <v>234412</v>
      </c>
      <c r="Q35" s="185">
        <v>85651</v>
      </c>
      <c r="R35" s="185" t="s">
        <v>505</v>
      </c>
      <c r="S35" s="160">
        <v>45153</v>
      </c>
      <c r="T35" s="160">
        <v>45518</v>
      </c>
      <c r="U35" s="160">
        <v>45153</v>
      </c>
      <c r="V35" s="160">
        <v>45518</v>
      </c>
      <c r="W35" s="160">
        <v>45153</v>
      </c>
      <c r="X35" s="160">
        <v>45518</v>
      </c>
      <c r="Y35" s="160">
        <v>45153</v>
      </c>
      <c r="Z35" s="160">
        <v>45518</v>
      </c>
    </row>
    <row r="36" spans="1:26" s="147" customFormat="1" ht="12.75" customHeight="1">
      <c r="A36" s="186" t="s">
        <v>534</v>
      </c>
      <c r="B36" s="243" t="s">
        <v>46</v>
      </c>
      <c r="C36" s="243"/>
      <c r="D36" s="243"/>
      <c r="E36" s="187"/>
      <c r="F36" s="187"/>
      <c r="G36" s="187"/>
      <c r="H36" s="187"/>
      <c r="I36" s="187"/>
      <c r="J36" s="187"/>
      <c r="K36" s="187"/>
      <c r="L36" s="187"/>
      <c r="M36" s="187"/>
      <c r="N36" s="187"/>
      <c r="O36" s="187"/>
      <c r="P36" s="187"/>
      <c r="Q36" s="187"/>
      <c r="R36" s="187"/>
      <c r="S36" s="187"/>
      <c r="T36" s="187"/>
      <c r="U36" s="187"/>
      <c r="V36" s="187"/>
      <c r="W36" s="187"/>
      <c r="X36" s="187"/>
      <c r="Y36" s="187"/>
      <c r="Z36" s="187"/>
    </row>
    <row r="37" spans="1:26" s="147" customFormat="1" ht="23.25" customHeight="1">
      <c r="A37" s="157">
        <v>1</v>
      </c>
      <c r="B37" s="157" t="s">
        <v>243</v>
      </c>
      <c r="C37" s="157" t="s">
        <v>506</v>
      </c>
      <c r="D37" s="157" t="s">
        <v>337</v>
      </c>
      <c r="E37" s="148" t="s">
        <v>336</v>
      </c>
      <c r="F37" s="157" t="s">
        <v>425</v>
      </c>
      <c r="G37" s="157">
        <v>1968</v>
      </c>
      <c r="H37" s="157">
        <v>2016</v>
      </c>
      <c r="I37" s="170" t="s">
        <v>338</v>
      </c>
      <c r="J37" s="157">
        <v>9</v>
      </c>
      <c r="K37" s="157" t="s">
        <v>339</v>
      </c>
      <c r="L37" s="157" t="s">
        <v>161</v>
      </c>
      <c r="M37" s="159" t="s">
        <v>56</v>
      </c>
      <c r="N37" s="157" t="s">
        <v>343</v>
      </c>
      <c r="O37" s="157" t="s">
        <v>106</v>
      </c>
      <c r="P37" s="171">
        <v>240260</v>
      </c>
      <c r="Q37" s="150">
        <v>88852</v>
      </c>
      <c r="R37" s="159" t="s">
        <v>499</v>
      </c>
      <c r="S37" s="160">
        <v>45153</v>
      </c>
      <c r="T37" s="160">
        <v>45518</v>
      </c>
      <c r="U37" s="160">
        <v>45153</v>
      </c>
      <c r="V37" s="160">
        <v>45518</v>
      </c>
      <c r="W37" s="160">
        <v>45153</v>
      </c>
      <c r="X37" s="160">
        <v>45518</v>
      </c>
      <c r="Y37" s="160">
        <v>45153</v>
      </c>
      <c r="Z37" s="160">
        <v>45518</v>
      </c>
    </row>
    <row r="38" spans="1:26" ht="13.5" customHeight="1">
      <c r="A38" s="153" t="s">
        <v>535</v>
      </c>
      <c r="B38" s="244" t="s">
        <v>412</v>
      </c>
      <c r="C38" s="239"/>
      <c r="D38" s="245"/>
      <c r="E38" s="154"/>
      <c r="F38" s="154"/>
      <c r="G38" s="154"/>
      <c r="H38" s="154"/>
      <c r="I38" s="154"/>
      <c r="J38" s="154"/>
      <c r="K38" s="154"/>
      <c r="L38" s="154"/>
      <c r="M38" s="154"/>
      <c r="N38" s="154"/>
      <c r="O38" s="154"/>
      <c r="P38" s="154"/>
      <c r="Q38" s="154"/>
      <c r="R38" s="154"/>
      <c r="S38" s="154"/>
      <c r="T38" s="154"/>
      <c r="U38" s="154"/>
      <c r="V38" s="154"/>
      <c r="W38" s="154"/>
      <c r="X38" s="154"/>
      <c r="Y38" s="177"/>
      <c r="Z38" s="177"/>
    </row>
    <row r="39" spans="1:26" ht="24.95" customHeight="1">
      <c r="A39" s="157">
        <v>1</v>
      </c>
      <c r="B39" s="157" t="s">
        <v>166</v>
      </c>
      <c r="C39" s="157" t="s">
        <v>167</v>
      </c>
      <c r="D39" s="157" t="s">
        <v>182</v>
      </c>
      <c r="E39" s="148" t="s">
        <v>168</v>
      </c>
      <c r="F39" s="157" t="s">
        <v>250</v>
      </c>
      <c r="G39" s="157"/>
      <c r="H39" s="157">
        <v>1995</v>
      </c>
      <c r="I39" s="157" t="s">
        <v>169</v>
      </c>
      <c r="J39" s="157" t="s">
        <v>49</v>
      </c>
      <c r="K39" s="157" t="s">
        <v>260</v>
      </c>
      <c r="L39" s="157" t="s">
        <v>49</v>
      </c>
      <c r="M39" s="157" t="s">
        <v>56</v>
      </c>
      <c r="N39" s="157"/>
      <c r="O39" s="157" t="s">
        <v>49</v>
      </c>
      <c r="P39" s="188" t="s">
        <v>49</v>
      </c>
      <c r="Q39" s="150" t="s">
        <v>49</v>
      </c>
      <c r="R39" s="150"/>
      <c r="S39" s="160">
        <v>45153</v>
      </c>
      <c r="T39" s="160">
        <v>45518</v>
      </c>
      <c r="U39" s="148" t="s">
        <v>49</v>
      </c>
      <c r="V39" s="148" t="s">
        <v>49</v>
      </c>
      <c r="W39" s="148" t="s">
        <v>49</v>
      </c>
      <c r="X39" s="148" t="s">
        <v>49</v>
      </c>
      <c r="Y39" s="168" t="s">
        <v>49</v>
      </c>
      <c r="Z39" s="168" t="s">
        <v>49</v>
      </c>
    </row>
    <row r="40" spans="1:26" ht="24.95" customHeight="1">
      <c r="A40" s="157">
        <v>2</v>
      </c>
      <c r="B40" s="157" t="s">
        <v>166</v>
      </c>
      <c r="C40" s="157" t="s">
        <v>167</v>
      </c>
      <c r="D40" s="157" t="s">
        <v>358</v>
      </c>
      <c r="E40" s="148" t="s">
        <v>357</v>
      </c>
      <c r="F40" s="157" t="s">
        <v>250</v>
      </c>
      <c r="G40" s="157"/>
      <c r="H40" s="157">
        <v>2006</v>
      </c>
      <c r="I40" s="157" t="s">
        <v>359</v>
      </c>
      <c r="J40" s="157" t="s">
        <v>49</v>
      </c>
      <c r="K40" s="157" t="s">
        <v>360</v>
      </c>
      <c r="L40" s="157" t="s">
        <v>49</v>
      </c>
      <c r="M40" s="157" t="s">
        <v>56</v>
      </c>
      <c r="N40" s="157"/>
      <c r="O40" s="157" t="s">
        <v>49</v>
      </c>
      <c r="P40" s="188" t="s">
        <v>49</v>
      </c>
      <c r="Q40" s="150" t="s">
        <v>49</v>
      </c>
      <c r="R40" s="150"/>
      <c r="S40" s="160">
        <v>45153</v>
      </c>
      <c r="T40" s="160">
        <v>45518</v>
      </c>
      <c r="U40" s="148" t="s">
        <v>49</v>
      </c>
      <c r="V40" s="148" t="s">
        <v>49</v>
      </c>
      <c r="W40" s="148" t="s">
        <v>49</v>
      </c>
      <c r="X40" s="148" t="s">
        <v>49</v>
      </c>
      <c r="Y40" s="168" t="s">
        <v>49</v>
      </c>
      <c r="Z40" s="168" t="s">
        <v>49</v>
      </c>
    </row>
  </sheetData>
  <autoFilter ref="A6:WWH41" xr:uid="{80CA1F92-A3E0-4055-8923-73F4E646CF3B}"/>
  <mergeCells count="33">
    <mergeCell ref="N4:N6"/>
    <mergeCell ref="A3:Z3"/>
    <mergeCell ref="A4:A6"/>
    <mergeCell ref="B4:B6"/>
    <mergeCell ref="C4:C6"/>
    <mergeCell ref="D4:D6"/>
    <mergeCell ref="E4:E6"/>
    <mergeCell ref="F4:F6"/>
    <mergeCell ref="G4:G6"/>
    <mergeCell ref="H4:H6"/>
    <mergeCell ref="Y4:Z5"/>
    <mergeCell ref="U4:V5"/>
    <mergeCell ref="W4:X5"/>
    <mergeCell ref="I4:I6"/>
    <mergeCell ref="J4:J6"/>
    <mergeCell ref="K4:K6"/>
    <mergeCell ref="L4:L6"/>
    <mergeCell ref="M4:M6"/>
    <mergeCell ref="S4:T5"/>
    <mergeCell ref="O4:O6"/>
    <mergeCell ref="P4:P6"/>
    <mergeCell ref="Q4:Q6"/>
    <mergeCell ref="R4:R6"/>
    <mergeCell ref="B31:D31"/>
    <mergeCell ref="B33:D33"/>
    <mergeCell ref="B36:D36"/>
    <mergeCell ref="B38:D38"/>
    <mergeCell ref="A1:E1"/>
    <mergeCell ref="B29:D29"/>
    <mergeCell ref="B7:D7"/>
    <mergeCell ref="B11:D11"/>
    <mergeCell ref="B25:D25"/>
    <mergeCell ref="B27:D27"/>
  </mergeCells>
  <dataValidations count="1">
    <dataValidation type="list" allowBlank="1" showInputMessage="1" showErrorMessage="1" sqref="M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M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M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M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M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M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M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M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M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M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M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M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M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M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M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M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xr:uid="{D86FD2A2-E52F-461C-A832-D7892D06CF22}">
      <formula1>#REF!</formula1>
    </dataValidation>
  </dataValidations>
  <printOptions horizontalCentered="1"/>
  <pageMargins left="0" right="0" top="0.78740157480314965" bottom="0.39370078740157483" header="0.51181102362204722" footer="0.51181102362204722"/>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6BE0-2E5F-4189-9C37-5798613BDFE6}">
  <dimension ref="A1:G27"/>
  <sheetViews>
    <sheetView workbookViewId="0">
      <selection activeCell="G7" sqref="G7"/>
    </sheetView>
  </sheetViews>
  <sheetFormatPr defaultRowHeight="12.75"/>
  <cols>
    <col min="1" max="1" width="19.42578125" customWidth="1"/>
    <col min="2" max="2" width="16" customWidth="1"/>
    <col min="3" max="3" width="16.28515625" customWidth="1"/>
    <col min="4" max="4" width="14.42578125" customWidth="1"/>
    <col min="5" max="5" width="16" customWidth="1"/>
    <col min="6" max="6" width="16.5703125" customWidth="1"/>
    <col min="7" max="7" width="13.42578125" bestFit="1" customWidth="1"/>
  </cols>
  <sheetData>
    <row r="1" spans="1:7" s="268" customFormat="1" ht="15">
      <c r="A1" s="277" t="s">
        <v>603</v>
      </c>
      <c r="B1" s="275"/>
      <c r="C1" s="275"/>
      <c r="D1" s="275"/>
      <c r="E1" s="275"/>
      <c r="F1" s="276"/>
    </row>
    <row r="2" spans="1:7" s="268" customFormat="1" ht="15">
      <c r="A2" s="278" t="s">
        <v>604</v>
      </c>
      <c r="B2" s="275"/>
      <c r="C2" s="275"/>
      <c r="D2" s="275"/>
      <c r="E2" s="275"/>
      <c r="F2" s="275"/>
    </row>
    <row r="3" spans="1:7" s="268" customFormat="1" ht="30">
      <c r="A3" s="269"/>
      <c r="B3" s="274" t="s">
        <v>599</v>
      </c>
      <c r="C3" s="274" t="s">
        <v>600</v>
      </c>
      <c r="D3" s="274" t="s">
        <v>601</v>
      </c>
      <c r="E3" s="274" t="s">
        <v>602</v>
      </c>
      <c r="F3" s="270" t="s">
        <v>593</v>
      </c>
    </row>
    <row r="4" spans="1:7" s="268" customFormat="1" ht="15">
      <c r="A4" s="269" t="s">
        <v>594</v>
      </c>
      <c r="B4" s="271">
        <v>0</v>
      </c>
      <c r="C4" s="271">
        <v>1</v>
      </c>
      <c r="D4" s="271">
        <v>0</v>
      </c>
      <c r="E4" s="271">
        <v>3</v>
      </c>
      <c r="F4" s="271">
        <f>SUM(B4:E4)</f>
        <v>4</v>
      </c>
    </row>
    <row r="5" spans="1:7" s="268" customFormat="1" ht="15">
      <c r="A5" s="269" t="s">
        <v>595</v>
      </c>
      <c r="B5" s="272"/>
      <c r="C5" s="272">
        <v>38372</v>
      </c>
      <c r="D5" s="272">
        <v>0</v>
      </c>
      <c r="E5" s="272">
        <v>11174.17</v>
      </c>
      <c r="F5" s="272">
        <f>SUM(B5:E5)</f>
        <v>49546.17</v>
      </c>
    </row>
    <row r="6" spans="1:7" s="268" customFormat="1" ht="15">
      <c r="A6" s="269" t="s">
        <v>596</v>
      </c>
      <c r="B6" s="272">
        <v>0</v>
      </c>
      <c r="C6" s="272">
        <v>0</v>
      </c>
      <c r="D6" s="272">
        <v>0</v>
      </c>
      <c r="E6" s="272">
        <v>0</v>
      </c>
      <c r="F6" s="272">
        <f>SUM(B6:E6)</f>
        <v>0</v>
      </c>
    </row>
    <row r="7" spans="1:7" s="268" customFormat="1" ht="15">
      <c r="A7" s="269" t="s">
        <v>597</v>
      </c>
      <c r="B7" s="272">
        <f>B5+B6</f>
        <v>0</v>
      </c>
      <c r="C7" s="272">
        <f>C5+C6</f>
        <v>38372</v>
      </c>
      <c r="D7" s="272">
        <f>D5+D6</f>
        <v>0</v>
      </c>
      <c r="E7" s="272">
        <f>E5+E6</f>
        <v>11174.17</v>
      </c>
      <c r="F7" s="272">
        <f>SUM(B7:E7)</f>
        <v>49546.17</v>
      </c>
      <c r="G7" s="273"/>
    </row>
    <row r="8" spans="1:7" s="268" customFormat="1" ht="15">
      <c r="A8" s="278" t="s">
        <v>606</v>
      </c>
      <c r="B8" s="275"/>
      <c r="C8" s="275"/>
      <c r="D8" s="275"/>
      <c r="E8" s="275"/>
      <c r="F8" s="275"/>
      <c r="G8" s="273"/>
    </row>
    <row r="9" spans="1:7" s="268" customFormat="1" ht="30">
      <c r="A9" s="269"/>
      <c r="B9" s="274" t="s">
        <v>599</v>
      </c>
      <c r="C9" s="274" t="s">
        <v>600</v>
      </c>
      <c r="D9" s="274" t="s">
        <v>601</v>
      </c>
      <c r="E9" s="274" t="s">
        <v>602</v>
      </c>
      <c r="F9" s="270" t="s">
        <v>593</v>
      </c>
    </row>
    <row r="10" spans="1:7" s="268" customFormat="1" ht="15">
      <c r="A10" s="269" t="s">
        <v>594</v>
      </c>
      <c r="B10" s="271">
        <v>35</v>
      </c>
      <c r="C10" s="271">
        <v>39</v>
      </c>
      <c r="D10" s="271">
        <v>42</v>
      </c>
      <c r="E10" s="271">
        <v>24</v>
      </c>
      <c r="F10" s="271">
        <f>SUM(B10:E10)</f>
        <v>140</v>
      </c>
    </row>
    <row r="11" spans="1:7" s="268" customFormat="1" ht="15.75" customHeight="1">
      <c r="A11" s="269" t="s">
        <v>598</v>
      </c>
      <c r="B11" s="271">
        <v>18</v>
      </c>
      <c r="C11" s="271">
        <v>16</v>
      </c>
      <c r="D11" s="271">
        <v>32</v>
      </c>
      <c r="E11" s="271">
        <v>8</v>
      </c>
      <c r="F11" s="271">
        <f>SUM(B11:E11)</f>
        <v>74</v>
      </c>
    </row>
    <row r="12" spans="1:7" s="268" customFormat="1" ht="15">
      <c r="A12" s="269" t="s">
        <v>595</v>
      </c>
      <c r="B12" s="272">
        <v>24270.79</v>
      </c>
      <c r="C12" s="272">
        <v>30670.06</v>
      </c>
      <c r="D12" s="272">
        <v>39453.65</v>
      </c>
      <c r="E12" s="272">
        <v>27612.82</v>
      </c>
      <c r="F12" s="272">
        <f>SUM(B12:E12)</f>
        <v>122007.32</v>
      </c>
    </row>
    <row r="13" spans="1:7" s="268" customFormat="1" ht="15">
      <c r="A13" s="269" t="s">
        <v>596</v>
      </c>
      <c r="B13" s="272">
        <v>3897.7</v>
      </c>
      <c r="C13" s="272">
        <v>0</v>
      </c>
      <c r="D13" s="272">
        <v>7913.86</v>
      </c>
      <c r="E13" s="272">
        <v>0</v>
      </c>
      <c r="F13" s="272">
        <f>SUM(B13:E13)</f>
        <v>11811.56</v>
      </c>
    </row>
    <row r="14" spans="1:7" s="268" customFormat="1" ht="15">
      <c r="A14" s="269" t="s">
        <v>597</v>
      </c>
      <c r="B14" s="272">
        <f>B12+B13</f>
        <v>28168.49</v>
      </c>
      <c r="C14" s="272">
        <f>C12+C13</f>
        <v>30670.06</v>
      </c>
      <c r="D14" s="272">
        <f>D12+D13</f>
        <v>47367.51</v>
      </c>
      <c r="E14" s="272">
        <f>E12+E13</f>
        <v>27612.82</v>
      </c>
      <c r="F14" s="272">
        <f>SUM(B14:E14)</f>
        <v>133818.88</v>
      </c>
    </row>
    <row r="15" spans="1:7" ht="15">
      <c r="A15" s="278" t="s">
        <v>605</v>
      </c>
      <c r="B15" s="275"/>
      <c r="C15" s="275"/>
      <c r="D15" s="275"/>
      <c r="E15" s="275"/>
      <c r="F15" s="275"/>
    </row>
    <row r="16" spans="1:7" ht="30">
      <c r="A16" s="269"/>
      <c r="B16" s="274" t="s">
        <v>599</v>
      </c>
      <c r="C16" s="274" t="s">
        <v>600</v>
      </c>
      <c r="D16" s="274" t="s">
        <v>601</v>
      </c>
      <c r="E16" s="274" t="s">
        <v>602</v>
      </c>
      <c r="F16" s="270" t="s">
        <v>593</v>
      </c>
    </row>
    <row r="17" spans="1:6" ht="15">
      <c r="A17" s="269" t="s">
        <v>594</v>
      </c>
      <c r="B17" s="271">
        <v>1</v>
      </c>
      <c r="C17" s="271">
        <v>2</v>
      </c>
      <c r="D17" s="271">
        <v>2</v>
      </c>
      <c r="E17" s="271">
        <v>1</v>
      </c>
      <c r="F17" s="271">
        <f>SUM(B17:E17)</f>
        <v>6</v>
      </c>
    </row>
    <row r="18" spans="1:6" ht="15">
      <c r="A18" s="269" t="s">
        <v>598</v>
      </c>
      <c r="B18" s="271">
        <v>1</v>
      </c>
      <c r="C18" s="271">
        <v>1</v>
      </c>
      <c r="D18" s="271">
        <v>1</v>
      </c>
      <c r="E18" s="271">
        <v>1</v>
      </c>
      <c r="F18" s="271">
        <f>SUM(B18:E18)</f>
        <v>4</v>
      </c>
    </row>
    <row r="19" spans="1:6" ht="15">
      <c r="A19" s="269" t="s">
        <v>595</v>
      </c>
      <c r="B19" s="272">
        <v>358.91</v>
      </c>
      <c r="C19" s="272">
        <v>2838.23</v>
      </c>
      <c r="D19" s="272">
        <v>591.48</v>
      </c>
      <c r="E19" s="272">
        <v>2680.8</v>
      </c>
      <c r="F19" s="272">
        <f>SUM(B19:E19)</f>
        <v>6469.42</v>
      </c>
    </row>
    <row r="20" spans="1:6" ht="15">
      <c r="A20" s="269" t="s">
        <v>596</v>
      </c>
      <c r="B20" s="272">
        <v>0</v>
      </c>
      <c r="C20" s="272">
        <v>0</v>
      </c>
      <c r="D20" s="272">
        <v>0</v>
      </c>
      <c r="E20" s="272">
        <v>0</v>
      </c>
      <c r="F20" s="272">
        <f>SUM(B20:E20)</f>
        <v>0</v>
      </c>
    </row>
    <row r="21" spans="1:6" ht="15">
      <c r="A21" s="269" t="s">
        <v>597</v>
      </c>
      <c r="B21" s="272">
        <f>B19+B20</f>
        <v>358.91</v>
      </c>
      <c r="C21" s="272">
        <f>C19+C20</f>
        <v>2838.23</v>
      </c>
      <c r="D21" s="272">
        <f>D19+D20</f>
        <v>591.48</v>
      </c>
      <c r="E21" s="272">
        <f>E19+E20</f>
        <v>2680.8</v>
      </c>
      <c r="F21" s="272">
        <f>SUM(B21:E21)</f>
        <v>6469.42</v>
      </c>
    </row>
    <row r="22" spans="1:6" ht="15">
      <c r="A22" s="278" t="s">
        <v>607</v>
      </c>
      <c r="B22" s="275"/>
      <c r="C22" s="275"/>
      <c r="D22" s="275"/>
      <c r="E22" s="275"/>
      <c r="F22" s="275"/>
    </row>
    <row r="23" spans="1:6" ht="30">
      <c r="A23" s="269"/>
      <c r="B23" s="274" t="s">
        <v>599</v>
      </c>
      <c r="C23" s="274" t="s">
        <v>600</v>
      </c>
      <c r="D23" s="274" t="s">
        <v>601</v>
      </c>
      <c r="E23" s="274" t="s">
        <v>602</v>
      </c>
      <c r="F23" s="270" t="s">
        <v>593</v>
      </c>
    </row>
    <row r="24" spans="1:6" ht="15">
      <c r="A24" s="269" t="s">
        <v>594</v>
      </c>
      <c r="B24" s="271">
        <v>0</v>
      </c>
      <c r="C24" s="271">
        <v>0</v>
      </c>
      <c r="D24" s="271">
        <v>0</v>
      </c>
      <c r="E24" s="271">
        <v>0</v>
      </c>
      <c r="F24" s="271">
        <f>SUM(B24:E24)</f>
        <v>0</v>
      </c>
    </row>
    <row r="25" spans="1:6" ht="15">
      <c r="A25" s="269" t="s">
        <v>595</v>
      </c>
      <c r="B25" s="272">
        <v>0</v>
      </c>
      <c r="C25" s="272">
        <v>0</v>
      </c>
      <c r="D25" s="272">
        <v>0</v>
      </c>
      <c r="E25" s="272">
        <v>0</v>
      </c>
      <c r="F25" s="272">
        <f>SUM(B25:E25)</f>
        <v>0</v>
      </c>
    </row>
    <row r="26" spans="1:6" ht="15">
      <c r="A26" s="269" t="s">
        <v>596</v>
      </c>
      <c r="B26" s="272">
        <v>0</v>
      </c>
      <c r="C26" s="272">
        <v>0</v>
      </c>
      <c r="D26" s="272">
        <v>0</v>
      </c>
      <c r="E26" s="272">
        <v>0</v>
      </c>
      <c r="F26" s="272">
        <f>SUM(B26:E26)</f>
        <v>0</v>
      </c>
    </row>
    <row r="27" spans="1:6" ht="15">
      <c r="A27" s="269" t="s">
        <v>597</v>
      </c>
      <c r="B27" s="272">
        <f>B25+B26</f>
        <v>0</v>
      </c>
      <c r="C27" s="272">
        <f>C25+C26</f>
        <v>0</v>
      </c>
      <c r="D27" s="272">
        <f>D25+D26</f>
        <v>0</v>
      </c>
      <c r="E27" s="272">
        <f>E25+E26</f>
        <v>0</v>
      </c>
      <c r="F27" s="272">
        <f>SUM(B27:E27)</f>
        <v>0</v>
      </c>
    </row>
  </sheetData>
  <mergeCells count="5">
    <mergeCell ref="A22:F22"/>
    <mergeCell ref="A1:F1"/>
    <mergeCell ref="A2:F2"/>
    <mergeCell ref="A15:F15"/>
    <mergeCell ref="A8:F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C612-742B-4DEC-ABCA-0D07468939B7}">
  <sheetPr>
    <pageSetUpPr fitToPage="1"/>
  </sheetPr>
  <dimension ref="A1:F171"/>
  <sheetViews>
    <sheetView tabSelected="1" topLeftCell="A147" workbookViewId="0">
      <selection activeCell="G163" sqref="G163"/>
    </sheetView>
  </sheetViews>
  <sheetFormatPr defaultColWidth="10" defaultRowHeight="14.25"/>
  <cols>
    <col min="1" max="1" width="5" style="283" bestFit="1" customWidth="1"/>
    <col min="2" max="2" width="43.7109375" style="283" customWidth="1"/>
    <col min="3" max="3" width="32.140625" style="283" bestFit="1" customWidth="1"/>
    <col min="4" max="4" width="18.42578125" style="283" bestFit="1" customWidth="1"/>
    <col min="5" max="5" width="28.140625" style="283" bestFit="1" customWidth="1"/>
    <col min="6" max="6" width="15.140625" style="283" customWidth="1"/>
    <col min="7" max="7" width="12.28515625" style="283" customWidth="1"/>
    <col min="8" max="9" width="14.7109375" style="283" customWidth="1"/>
    <col min="10" max="11" width="12.28515625" style="283" customWidth="1"/>
    <col min="12" max="12" width="10" style="283" customWidth="1"/>
    <col min="13" max="16384" width="10" style="283"/>
  </cols>
  <sheetData>
    <row r="1" spans="1:6" s="279" customFormat="1" ht="15"/>
    <row r="2" spans="1:6" s="279" customFormat="1" ht="15">
      <c r="C2" s="279" t="s">
        <v>608</v>
      </c>
    </row>
    <row r="3" spans="1:6" s="279" customFormat="1" ht="15"/>
    <row r="4" spans="1:6" s="279" customFormat="1" ht="25.5">
      <c r="A4" s="280" t="s">
        <v>609</v>
      </c>
      <c r="B4" s="281" t="s">
        <v>610</v>
      </c>
      <c r="C4" s="281" t="s">
        <v>611</v>
      </c>
      <c r="D4" s="281" t="s">
        <v>612</v>
      </c>
      <c r="E4" s="281" t="s">
        <v>613</v>
      </c>
    </row>
    <row r="5" spans="1:6" ht="15">
      <c r="A5" s="299" t="s">
        <v>614</v>
      </c>
      <c r="B5" s="299"/>
      <c r="C5" s="300"/>
      <c r="D5" s="300"/>
      <c r="E5" s="300"/>
      <c r="F5" s="282"/>
    </row>
    <row r="6" spans="1:6" ht="28.5">
      <c r="A6" s="284"/>
      <c r="B6" s="285">
        <v>44082.84375</v>
      </c>
      <c r="C6" s="284" t="s">
        <v>615</v>
      </c>
      <c r="D6" s="286">
        <v>276</v>
      </c>
      <c r="E6" s="286">
        <v>0</v>
      </c>
      <c r="F6" s="282"/>
    </row>
    <row r="7" spans="1:6" ht="28.5">
      <c r="A7" s="284"/>
      <c r="B7" s="285">
        <v>44102.875</v>
      </c>
      <c r="C7" s="284" t="s">
        <v>615</v>
      </c>
      <c r="D7" s="286">
        <v>0</v>
      </c>
      <c r="E7" s="286">
        <v>0</v>
      </c>
      <c r="F7" s="282"/>
    </row>
    <row r="8" spans="1:6" ht="28.5">
      <c r="A8" s="284"/>
      <c r="B8" s="285">
        <v>44109</v>
      </c>
      <c r="C8" s="284" t="s">
        <v>615</v>
      </c>
      <c r="D8" s="286">
        <v>0</v>
      </c>
      <c r="E8" s="286">
        <v>0</v>
      </c>
      <c r="F8" s="282"/>
    </row>
    <row r="9" spans="1:6" ht="28.5">
      <c r="A9" s="284"/>
      <c r="B9" s="285">
        <v>44109</v>
      </c>
      <c r="C9" s="284" t="s">
        <v>615</v>
      </c>
      <c r="D9" s="286">
        <v>0</v>
      </c>
      <c r="E9" s="286">
        <v>0</v>
      </c>
      <c r="F9" s="282"/>
    </row>
    <row r="10" spans="1:6" ht="28.5">
      <c r="A10" s="284"/>
      <c r="B10" s="285">
        <v>44114.395833333336</v>
      </c>
      <c r="C10" s="284" t="s">
        <v>615</v>
      </c>
      <c r="D10" s="286">
        <v>290.92</v>
      </c>
      <c r="E10" s="286">
        <v>0</v>
      </c>
    </row>
    <row r="11" spans="1:6" ht="28.5">
      <c r="A11" s="284"/>
      <c r="B11" s="285">
        <v>44123.6875</v>
      </c>
      <c r="C11" s="284" t="s">
        <v>615</v>
      </c>
      <c r="D11" s="286">
        <v>1300</v>
      </c>
      <c r="E11" s="286">
        <v>0</v>
      </c>
    </row>
    <row r="12" spans="1:6">
      <c r="A12" s="284"/>
      <c r="B12" s="285">
        <v>44136</v>
      </c>
      <c r="C12" s="284" t="s">
        <v>616</v>
      </c>
      <c r="D12" s="286">
        <v>5542</v>
      </c>
      <c r="E12" s="286">
        <v>0</v>
      </c>
    </row>
    <row r="13" spans="1:6" ht="28.5">
      <c r="A13" s="284"/>
      <c r="B13" s="285">
        <v>44139.479166666664</v>
      </c>
      <c r="C13" s="284" t="s">
        <v>615</v>
      </c>
      <c r="D13" s="286">
        <v>13505.1</v>
      </c>
      <c r="E13" s="286">
        <v>0</v>
      </c>
    </row>
    <row r="14" spans="1:6" ht="28.5">
      <c r="A14" s="284"/>
      <c r="B14" s="285">
        <v>44145</v>
      </c>
      <c r="C14" s="284" t="s">
        <v>615</v>
      </c>
      <c r="D14" s="286">
        <v>0</v>
      </c>
      <c r="E14" s="286">
        <v>0</v>
      </c>
    </row>
    <row r="15" spans="1:6" ht="28.5">
      <c r="A15" s="284"/>
      <c r="B15" s="285">
        <v>44145</v>
      </c>
      <c r="C15" s="284" t="s">
        <v>615</v>
      </c>
      <c r="D15" s="286">
        <v>0</v>
      </c>
      <c r="E15" s="286">
        <v>0</v>
      </c>
    </row>
    <row r="16" spans="1:6" ht="28.5">
      <c r="A16" s="284"/>
      <c r="B16" s="285">
        <v>44158.763888888891</v>
      </c>
      <c r="C16" s="284" t="s">
        <v>615</v>
      </c>
      <c r="D16" s="286">
        <v>0</v>
      </c>
      <c r="E16" s="286">
        <v>0</v>
      </c>
    </row>
    <row r="17" spans="1:5" ht="28.5">
      <c r="A17" s="284"/>
      <c r="B17" s="285">
        <v>44194.666666666664</v>
      </c>
      <c r="C17" s="284" t="s">
        <v>615</v>
      </c>
      <c r="D17" s="286">
        <v>1100</v>
      </c>
      <c r="E17" s="286">
        <v>0</v>
      </c>
    </row>
    <row r="18" spans="1:5" ht="28.5">
      <c r="A18" s="284"/>
      <c r="B18" s="285">
        <v>44211.520833333336</v>
      </c>
      <c r="C18" s="284" t="s">
        <v>615</v>
      </c>
      <c r="D18" s="286">
        <v>0</v>
      </c>
      <c r="E18" s="286">
        <v>0</v>
      </c>
    </row>
    <row r="19" spans="1:5" ht="28.5">
      <c r="A19" s="284"/>
      <c r="B19" s="285">
        <v>44221.274305555555</v>
      </c>
      <c r="C19" s="284" t="s">
        <v>615</v>
      </c>
      <c r="D19" s="286">
        <v>1350</v>
      </c>
      <c r="E19" s="286">
        <v>0</v>
      </c>
    </row>
    <row r="20" spans="1:5" ht="28.5">
      <c r="A20" s="284"/>
      <c r="B20" s="285">
        <v>44242.729166666664</v>
      </c>
      <c r="C20" s="284" t="s">
        <v>615</v>
      </c>
      <c r="D20" s="286">
        <v>0</v>
      </c>
      <c r="E20" s="286">
        <v>0</v>
      </c>
    </row>
    <row r="21" spans="1:5" ht="28.5">
      <c r="A21" s="284"/>
      <c r="B21" s="285">
        <v>44249.236111111109</v>
      </c>
      <c r="C21" s="284" t="s">
        <v>615</v>
      </c>
      <c r="D21" s="286">
        <v>0</v>
      </c>
      <c r="E21" s="286">
        <v>0</v>
      </c>
    </row>
    <row r="22" spans="1:5" ht="28.5">
      <c r="A22" s="284"/>
      <c r="B22" s="285">
        <v>44304.041666666664</v>
      </c>
      <c r="C22" s="284" t="s">
        <v>615</v>
      </c>
      <c r="D22" s="286">
        <v>0</v>
      </c>
      <c r="E22" s="286">
        <v>0</v>
      </c>
    </row>
    <row r="23" spans="1:5" ht="28.5">
      <c r="A23" s="284"/>
      <c r="B23" s="285">
        <v>44306.270833333336</v>
      </c>
      <c r="C23" s="284" t="s">
        <v>615</v>
      </c>
      <c r="D23" s="286">
        <v>0</v>
      </c>
      <c r="E23" s="286">
        <v>0</v>
      </c>
    </row>
    <row r="24" spans="1:5" ht="28.5">
      <c r="A24" s="284"/>
      <c r="B24" s="285">
        <v>44306.590277777781</v>
      </c>
      <c r="C24" s="284" t="s">
        <v>615</v>
      </c>
      <c r="D24" s="286">
        <v>0</v>
      </c>
      <c r="E24" s="286">
        <v>0</v>
      </c>
    </row>
    <row r="25" spans="1:5" ht="28.5">
      <c r="A25" s="284"/>
      <c r="B25" s="285">
        <v>44313.618055555555</v>
      </c>
      <c r="C25" s="284" t="s">
        <v>615</v>
      </c>
      <c r="D25" s="286">
        <v>1523.56</v>
      </c>
      <c r="E25" s="286">
        <v>0</v>
      </c>
    </row>
    <row r="26" spans="1:5" ht="28.5">
      <c r="A26" s="284"/>
      <c r="B26" s="285">
        <v>44314</v>
      </c>
      <c r="C26" s="284" t="s">
        <v>617</v>
      </c>
      <c r="D26" s="286">
        <v>1857.3</v>
      </c>
      <c r="E26" s="286">
        <v>0</v>
      </c>
    </row>
    <row r="27" spans="1:5" ht="28.5">
      <c r="A27" s="284"/>
      <c r="B27" s="285">
        <v>44329.895833333336</v>
      </c>
      <c r="C27" s="284" t="s">
        <v>615</v>
      </c>
      <c r="D27" s="286">
        <v>0</v>
      </c>
      <c r="E27" s="286">
        <v>0</v>
      </c>
    </row>
    <row r="28" spans="1:5" ht="28.5">
      <c r="A28" s="284"/>
      <c r="B28" s="285">
        <v>44333.673611111109</v>
      </c>
      <c r="C28" s="284" t="s">
        <v>615</v>
      </c>
      <c r="D28" s="286">
        <v>0</v>
      </c>
      <c r="E28" s="286">
        <v>0</v>
      </c>
    </row>
    <row r="29" spans="1:5" ht="28.5">
      <c r="A29" s="284"/>
      <c r="B29" s="285">
        <v>44342.708333333336</v>
      </c>
      <c r="C29" s="284" t="s">
        <v>615</v>
      </c>
      <c r="D29" s="286">
        <v>8267.24</v>
      </c>
      <c r="E29" s="286">
        <v>0</v>
      </c>
    </row>
    <row r="30" spans="1:5" ht="28.5">
      <c r="A30" s="284"/>
      <c r="B30" s="285">
        <v>44371.275694444441</v>
      </c>
      <c r="C30" s="284" t="s">
        <v>615</v>
      </c>
      <c r="D30" s="286">
        <v>0</v>
      </c>
      <c r="E30" s="286">
        <v>0</v>
      </c>
    </row>
    <row r="31" spans="1:5">
      <c r="A31" s="284"/>
      <c r="B31" s="285">
        <v>44393</v>
      </c>
      <c r="C31" s="284" t="s">
        <v>618</v>
      </c>
      <c r="D31" s="286">
        <v>3774.87</v>
      </c>
      <c r="E31" s="286">
        <v>0</v>
      </c>
    </row>
    <row r="32" spans="1:5" ht="28.5">
      <c r="A32" s="284"/>
      <c r="B32" s="285">
        <v>44414.347222222219</v>
      </c>
      <c r="C32" s="284" t="s">
        <v>615</v>
      </c>
      <c r="D32" s="286">
        <v>0</v>
      </c>
      <c r="E32" s="286">
        <v>0</v>
      </c>
    </row>
    <row r="33" spans="1:5" ht="15">
      <c r="A33" s="299" t="s">
        <v>619</v>
      </c>
      <c r="B33" s="299"/>
      <c r="C33" s="300"/>
      <c r="D33" s="301"/>
      <c r="E33" s="301"/>
    </row>
    <row r="34" spans="1:5" ht="28.5">
      <c r="A34" s="284"/>
      <c r="B34" s="285">
        <v>44426</v>
      </c>
      <c r="C34" s="284" t="s">
        <v>615</v>
      </c>
      <c r="D34" s="286">
        <v>0</v>
      </c>
      <c r="E34" s="286">
        <v>0</v>
      </c>
    </row>
    <row r="35" spans="1:5" ht="28.5">
      <c r="A35" s="284"/>
      <c r="B35" s="285">
        <v>44442.791666666664</v>
      </c>
      <c r="C35" s="284" t="s">
        <v>615</v>
      </c>
      <c r="D35" s="286">
        <v>0</v>
      </c>
      <c r="E35" s="286">
        <v>7913.86</v>
      </c>
    </row>
    <row r="36" spans="1:5" ht="28.5">
      <c r="A36" s="284"/>
      <c r="B36" s="285">
        <v>44445.395833333336</v>
      </c>
      <c r="C36" s="284" t="s">
        <v>615</v>
      </c>
      <c r="D36" s="286">
        <v>239</v>
      </c>
      <c r="E36" s="286">
        <v>0</v>
      </c>
    </row>
    <row r="37" spans="1:5" ht="28.5">
      <c r="A37" s="284"/>
      <c r="B37" s="285">
        <v>44482.270833333336</v>
      </c>
      <c r="C37" s="284" t="s">
        <v>615</v>
      </c>
      <c r="D37" s="286">
        <v>0</v>
      </c>
      <c r="E37" s="286">
        <v>0</v>
      </c>
    </row>
    <row r="38" spans="1:5" ht="28.5">
      <c r="A38" s="284"/>
      <c r="B38" s="285">
        <v>44497.833333333336</v>
      </c>
      <c r="C38" s="284" t="s">
        <v>620</v>
      </c>
      <c r="D38" s="286">
        <v>0</v>
      </c>
      <c r="E38" s="286">
        <v>0</v>
      </c>
    </row>
    <row r="39" spans="1:5" ht="28.5">
      <c r="A39" s="284"/>
      <c r="B39" s="285">
        <v>44505.416666666664</v>
      </c>
      <c r="C39" s="284" t="s">
        <v>615</v>
      </c>
      <c r="D39" s="286">
        <v>950</v>
      </c>
      <c r="E39" s="286">
        <v>0</v>
      </c>
    </row>
    <row r="40" spans="1:5" ht="28.5">
      <c r="A40" s="284"/>
      <c r="B40" s="285">
        <v>44525.472222222219</v>
      </c>
      <c r="C40" s="284" t="s">
        <v>615</v>
      </c>
      <c r="D40" s="286">
        <v>0</v>
      </c>
      <c r="E40" s="286">
        <v>0</v>
      </c>
    </row>
    <row r="41" spans="1:5" ht="28.5">
      <c r="A41" s="284"/>
      <c r="B41" s="285">
        <v>44563.666666666664</v>
      </c>
      <c r="C41" s="284" t="s">
        <v>615</v>
      </c>
      <c r="D41" s="286">
        <v>1820.07</v>
      </c>
      <c r="E41" s="286">
        <v>0</v>
      </c>
    </row>
    <row r="42" spans="1:5" ht="28.5">
      <c r="A42" s="284"/>
      <c r="B42" s="285">
        <v>44575.916666666664</v>
      </c>
      <c r="C42" s="284" t="s">
        <v>615</v>
      </c>
      <c r="D42" s="286">
        <v>2153.7600000000002</v>
      </c>
      <c r="E42" s="286">
        <v>0</v>
      </c>
    </row>
    <row r="43" spans="1:5" ht="28.5">
      <c r="A43" s="284"/>
      <c r="B43" s="285">
        <v>44576.805555555555</v>
      </c>
      <c r="C43" s="284" t="s">
        <v>615</v>
      </c>
      <c r="D43" s="286">
        <v>306.42</v>
      </c>
      <c r="E43" s="286">
        <v>0</v>
      </c>
    </row>
    <row r="44" spans="1:5" ht="28.5">
      <c r="A44" s="284"/>
      <c r="B44" s="285">
        <v>44602.34375</v>
      </c>
      <c r="C44" s="284" t="s">
        <v>620</v>
      </c>
      <c r="D44" s="286">
        <v>251.47</v>
      </c>
      <c r="E44" s="286">
        <v>0</v>
      </c>
    </row>
    <row r="45" spans="1:5" ht="28.5">
      <c r="A45" s="284"/>
      <c r="B45" s="285">
        <v>44603.5625</v>
      </c>
      <c r="C45" s="284" t="s">
        <v>615</v>
      </c>
      <c r="D45" s="286">
        <v>1107.5899999999999</v>
      </c>
      <c r="E45" s="286">
        <v>0</v>
      </c>
    </row>
    <row r="46" spans="1:5" ht="28.5">
      <c r="A46" s="284"/>
      <c r="B46" s="285">
        <v>44603.5625</v>
      </c>
      <c r="C46" s="284" t="s">
        <v>615</v>
      </c>
      <c r="D46" s="286">
        <v>1628.9</v>
      </c>
      <c r="E46" s="286">
        <v>0</v>
      </c>
    </row>
    <row r="47" spans="1:5" ht="28.5">
      <c r="A47" s="284"/>
      <c r="B47" s="285">
        <v>44611.826388888891</v>
      </c>
      <c r="C47" s="284" t="s">
        <v>615</v>
      </c>
      <c r="D47" s="286">
        <v>1182.1400000000001</v>
      </c>
      <c r="E47" s="286">
        <v>0</v>
      </c>
    </row>
    <row r="48" spans="1:5" ht="28.5">
      <c r="A48" s="284"/>
      <c r="B48" s="285">
        <v>44612.802083333336</v>
      </c>
      <c r="C48" s="284" t="s">
        <v>615</v>
      </c>
      <c r="D48" s="286">
        <v>3014.69</v>
      </c>
      <c r="E48" s="286">
        <v>0</v>
      </c>
    </row>
    <row r="49" spans="1:5" ht="28.5">
      <c r="A49" s="284"/>
      <c r="B49" s="285">
        <v>44631.645833333336</v>
      </c>
      <c r="C49" s="284" t="s">
        <v>615</v>
      </c>
      <c r="D49" s="286">
        <v>0</v>
      </c>
      <c r="E49" s="286">
        <v>0</v>
      </c>
    </row>
    <row r="50" spans="1:5" ht="28.5">
      <c r="A50" s="284"/>
      <c r="B50" s="285">
        <v>44635.416666666664</v>
      </c>
      <c r="C50" s="284" t="s">
        <v>615</v>
      </c>
      <c r="D50" s="286">
        <v>300</v>
      </c>
      <c r="E50" s="286">
        <v>0</v>
      </c>
    </row>
    <row r="51" spans="1:5" ht="28.5">
      <c r="A51" s="284"/>
      <c r="B51" s="285">
        <v>44638.857638888891</v>
      </c>
      <c r="C51" s="284" t="s">
        <v>615</v>
      </c>
      <c r="D51" s="286">
        <v>473</v>
      </c>
      <c r="E51" s="286">
        <v>0</v>
      </c>
    </row>
    <row r="52" spans="1:5" ht="28.5">
      <c r="A52" s="284"/>
      <c r="B52" s="285">
        <v>44641.354166666664</v>
      </c>
      <c r="C52" s="284" t="s">
        <v>615</v>
      </c>
      <c r="D52" s="286">
        <v>640.75</v>
      </c>
      <c r="E52" s="286">
        <v>0</v>
      </c>
    </row>
    <row r="53" spans="1:5" ht="28.5">
      <c r="A53" s="284"/>
      <c r="B53" s="285">
        <v>44649.395833333336</v>
      </c>
      <c r="C53" s="284" t="s">
        <v>615</v>
      </c>
      <c r="D53" s="286">
        <v>646.67999999999995</v>
      </c>
      <c r="E53" s="286">
        <v>0</v>
      </c>
    </row>
    <row r="54" spans="1:5" ht="28.5">
      <c r="A54" s="284"/>
      <c r="B54" s="285">
        <v>44660.847222222219</v>
      </c>
      <c r="C54" s="284" t="s">
        <v>615</v>
      </c>
      <c r="D54" s="286">
        <v>1748.73</v>
      </c>
      <c r="E54" s="286">
        <v>0</v>
      </c>
    </row>
    <row r="55" spans="1:5" ht="28.5">
      <c r="A55" s="284"/>
      <c r="B55" s="285">
        <v>44662.96875</v>
      </c>
      <c r="C55" s="284" t="s">
        <v>615</v>
      </c>
      <c r="D55" s="286">
        <v>911.04</v>
      </c>
      <c r="E55" s="286">
        <v>0</v>
      </c>
    </row>
    <row r="56" spans="1:5" ht="28.5">
      <c r="A56" s="284"/>
      <c r="B56" s="285">
        <v>44669.694444444445</v>
      </c>
      <c r="C56" s="284" t="s">
        <v>615</v>
      </c>
      <c r="D56" s="286">
        <v>1690.92</v>
      </c>
      <c r="E56" s="286">
        <v>0</v>
      </c>
    </row>
    <row r="57" spans="1:5" ht="28.5">
      <c r="A57" s="284"/>
      <c r="B57" s="285">
        <v>44669.895833333336</v>
      </c>
      <c r="C57" s="284" t="s">
        <v>615</v>
      </c>
      <c r="D57" s="286">
        <v>0</v>
      </c>
      <c r="E57" s="286">
        <v>0</v>
      </c>
    </row>
    <row r="58" spans="1:5" ht="28.5">
      <c r="A58" s="284"/>
      <c r="B58" s="285">
        <v>44671.722222222219</v>
      </c>
      <c r="C58" s="284" t="s">
        <v>615</v>
      </c>
      <c r="D58" s="286">
        <v>1900</v>
      </c>
      <c r="E58" s="286">
        <v>0</v>
      </c>
    </row>
    <row r="59" spans="1:5" ht="28.5">
      <c r="A59" s="284"/>
      <c r="B59" s="285">
        <v>44679.802083333336</v>
      </c>
      <c r="C59" s="284" t="s">
        <v>615</v>
      </c>
      <c r="D59" s="286">
        <v>758.24</v>
      </c>
      <c r="E59" s="286">
        <v>0</v>
      </c>
    </row>
    <row r="60" spans="1:5" ht="28.5">
      <c r="A60" s="284"/>
      <c r="B60" s="285">
        <v>44686.404861111114</v>
      </c>
      <c r="C60" s="284" t="s">
        <v>615</v>
      </c>
      <c r="D60" s="286">
        <v>1890.18</v>
      </c>
      <c r="E60" s="286">
        <v>0</v>
      </c>
    </row>
    <row r="61" spans="1:5" ht="28.5">
      <c r="A61" s="284"/>
      <c r="B61" s="285">
        <v>44706.416666666664</v>
      </c>
      <c r="C61" s="284" t="s">
        <v>615</v>
      </c>
      <c r="D61" s="286">
        <v>289</v>
      </c>
      <c r="E61" s="286">
        <v>0</v>
      </c>
    </row>
    <row r="62" spans="1:5" ht="28.5">
      <c r="A62" s="284"/>
      <c r="B62" s="285">
        <v>44706.416666666664</v>
      </c>
      <c r="C62" s="284" t="s">
        <v>615</v>
      </c>
      <c r="D62" s="286">
        <v>0</v>
      </c>
      <c r="E62" s="286">
        <v>0</v>
      </c>
    </row>
    <row r="63" spans="1:5" ht="28.5">
      <c r="A63" s="284"/>
      <c r="B63" s="285">
        <v>44706.534722222219</v>
      </c>
      <c r="C63" s="284" t="s">
        <v>615</v>
      </c>
      <c r="D63" s="286">
        <v>386</v>
      </c>
      <c r="E63" s="286">
        <v>0</v>
      </c>
    </row>
    <row r="64" spans="1:5" ht="28.5">
      <c r="A64" s="284"/>
      <c r="B64" s="285">
        <v>44719.875</v>
      </c>
      <c r="C64" s="284" t="s">
        <v>615</v>
      </c>
      <c r="D64" s="286">
        <v>0</v>
      </c>
      <c r="E64" s="286">
        <v>0</v>
      </c>
    </row>
    <row r="65" spans="1:5" ht="28.5">
      <c r="A65" s="284"/>
      <c r="B65" s="285">
        <v>44722</v>
      </c>
      <c r="C65" s="284" t="s">
        <v>615</v>
      </c>
      <c r="D65" s="286">
        <v>2162.09</v>
      </c>
      <c r="E65" s="286">
        <v>0</v>
      </c>
    </row>
    <row r="66" spans="1:5" ht="28.5">
      <c r="A66" s="284"/>
      <c r="B66" s="285">
        <v>44727</v>
      </c>
      <c r="C66" s="284" t="s">
        <v>615</v>
      </c>
      <c r="D66" s="286">
        <v>381.02</v>
      </c>
      <c r="E66" s="286">
        <v>0</v>
      </c>
    </row>
    <row r="67" spans="1:5" ht="28.5">
      <c r="A67" s="284"/>
      <c r="B67" s="285">
        <v>44731.104166666664</v>
      </c>
      <c r="C67" s="284" t="s">
        <v>615</v>
      </c>
      <c r="D67" s="286">
        <v>363.9</v>
      </c>
      <c r="E67" s="286">
        <v>0</v>
      </c>
    </row>
    <row r="68" spans="1:5" ht="28.5">
      <c r="A68" s="284"/>
      <c r="B68" s="285">
        <v>44735.447916666664</v>
      </c>
      <c r="C68" s="284" t="s">
        <v>615</v>
      </c>
      <c r="D68" s="286">
        <v>937.45</v>
      </c>
      <c r="E68" s="286">
        <v>0</v>
      </c>
    </row>
    <row r="69" spans="1:5" ht="28.5">
      <c r="A69" s="284"/>
      <c r="B69" s="285">
        <v>44736.951388888891</v>
      </c>
      <c r="C69" s="284" t="s">
        <v>615</v>
      </c>
      <c r="D69" s="286">
        <v>412.11</v>
      </c>
      <c r="E69" s="286">
        <v>0</v>
      </c>
    </row>
    <row r="70" spans="1:5" ht="28.5">
      <c r="A70" s="284"/>
      <c r="B70" s="285">
        <v>44741.708333333336</v>
      </c>
      <c r="C70" s="284" t="s">
        <v>615</v>
      </c>
      <c r="D70" s="286">
        <v>0</v>
      </c>
      <c r="E70" s="286">
        <v>0</v>
      </c>
    </row>
    <row r="71" spans="1:5" ht="28.5">
      <c r="A71" s="284"/>
      <c r="B71" s="285">
        <v>44744.820138888892</v>
      </c>
      <c r="C71" s="284" t="s">
        <v>615</v>
      </c>
      <c r="D71" s="286">
        <v>1646.14</v>
      </c>
      <c r="E71" s="286">
        <v>0</v>
      </c>
    </row>
    <row r="72" spans="1:5" ht="28.5">
      <c r="A72" s="284"/>
      <c r="B72" s="285">
        <v>44746.385416666664</v>
      </c>
      <c r="C72" s="284" t="s">
        <v>615</v>
      </c>
      <c r="D72" s="286">
        <v>1028</v>
      </c>
      <c r="E72" s="286">
        <v>0</v>
      </c>
    </row>
    <row r="73" spans="1:5" ht="28.5">
      <c r="A73" s="284"/>
      <c r="B73" s="285">
        <v>44753.6875</v>
      </c>
      <c r="C73" s="284" t="s">
        <v>615</v>
      </c>
      <c r="D73" s="286">
        <v>973.55</v>
      </c>
      <c r="E73" s="286">
        <v>0</v>
      </c>
    </row>
    <row r="74" spans="1:5" ht="28.5">
      <c r="A74" s="284"/>
      <c r="B74" s="285">
        <v>44774</v>
      </c>
      <c r="C74" s="284" t="s">
        <v>615</v>
      </c>
      <c r="D74" s="286">
        <v>5039.43</v>
      </c>
      <c r="E74" s="286">
        <v>0</v>
      </c>
    </row>
    <row r="75" spans="1:5" ht="28.5">
      <c r="A75" s="284"/>
      <c r="B75" s="285">
        <v>44781.708333333336</v>
      </c>
      <c r="C75" s="284" t="s">
        <v>615</v>
      </c>
      <c r="D75" s="286">
        <v>2221.38</v>
      </c>
      <c r="E75" s="286">
        <v>0</v>
      </c>
    </row>
    <row r="76" spans="1:5" ht="15">
      <c r="A76" s="299" t="s">
        <v>621</v>
      </c>
      <c r="B76" s="299"/>
      <c r="C76" s="300"/>
      <c r="D76" s="301"/>
      <c r="E76" s="301"/>
    </row>
    <row r="77" spans="1:5" ht="28.5">
      <c r="A77" s="284"/>
      <c r="B77" s="285">
        <v>44799.444444444445</v>
      </c>
      <c r="C77" s="284" t="s">
        <v>615</v>
      </c>
      <c r="D77" s="286">
        <v>0</v>
      </c>
      <c r="E77" s="286">
        <v>0</v>
      </c>
    </row>
    <row r="78" spans="1:5">
      <c r="A78" s="284"/>
      <c r="B78" s="285">
        <v>44801</v>
      </c>
      <c r="C78" s="284" t="s">
        <v>622</v>
      </c>
      <c r="D78" s="286">
        <v>38372</v>
      </c>
      <c r="E78" s="286">
        <v>0</v>
      </c>
    </row>
    <row r="79" spans="1:5" ht="28.5">
      <c r="A79" s="284"/>
      <c r="B79" s="285">
        <v>44802.486111111109</v>
      </c>
      <c r="C79" s="284" t="s">
        <v>615</v>
      </c>
      <c r="D79" s="286">
        <v>3105.53</v>
      </c>
      <c r="E79" s="286">
        <v>0</v>
      </c>
    </row>
    <row r="80" spans="1:5" ht="28.5">
      <c r="A80" s="284"/>
      <c r="B80" s="285">
        <v>44804.408333333333</v>
      </c>
      <c r="C80" s="284" t="s">
        <v>615</v>
      </c>
      <c r="D80" s="286">
        <v>0</v>
      </c>
      <c r="E80" s="286">
        <v>0</v>
      </c>
    </row>
    <row r="81" spans="1:5" ht="28.5">
      <c r="A81" s="284"/>
      <c r="B81" s="285">
        <v>44809.677083333336</v>
      </c>
      <c r="C81" s="284" t="s">
        <v>615</v>
      </c>
      <c r="D81" s="286">
        <v>1000</v>
      </c>
      <c r="E81" s="286">
        <v>0</v>
      </c>
    </row>
    <row r="82" spans="1:5" ht="28.5">
      <c r="A82" s="284"/>
      <c r="B82" s="285">
        <v>44832.368055555555</v>
      </c>
      <c r="C82" s="284" t="s">
        <v>615</v>
      </c>
      <c r="D82" s="286">
        <v>0</v>
      </c>
      <c r="E82" s="286">
        <v>0</v>
      </c>
    </row>
    <row r="83" spans="1:5" ht="28.5">
      <c r="A83" s="284"/>
      <c r="B83" s="285">
        <v>44844.427083333336</v>
      </c>
      <c r="C83" s="284" t="s">
        <v>615</v>
      </c>
      <c r="D83" s="286">
        <v>0</v>
      </c>
      <c r="E83" s="286">
        <v>0</v>
      </c>
    </row>
    <row r="84" spans="1:5" ht="28.5">
      <c r="A84" s="284"/>
      <c r="B84" s="285">
        <v>44844.427083333336</v>
      </c>
      <c r="C84" s="284" t="s">
        <v>615</v>
      </c>
      <c r="D84" s="286">
        <v>1403.21</v>
      </c>
      <c r="E84" s="286">
        <v>0</v>
      </c>
    </row>
    <row r="85" spans="1:5" ht="28.5">
      <c r="A85" s="284"/>
      <c r="B85" s="285">
        <v>44844.541666666664</v>
      </c>
      <c r="C85" s="284" t="s">
        <v>615</v>
      </c>
      <c r="D85" s="286">
        <v>385</v>
      </c>
      <c r="E85" s="286">
        <v>0</v>
      </c>
    </row>
    <row r="86" spans="1:5" ht="28.5">
      <c r="A86" s="284"/>
      <c r="B86" s="285">
        <v>44867.440972222219</v>
      </c>
      <c r="C86" s="284" t="s">
        <v>615</v>
      </c>
      <c r="D86" s="286">
        <v>0</v>
      </c>
      <c r="E86" s="286">
        <v>0</v>
      </c>
    </row>
    <row r="87" spans="1:5" ht="28.5">
      <c r="A87" s="284"/>
      <c r="B87" s="285">
        <v>44867.694444444445</v>
      </c>
      <c r="C87" s="284" t="s">
        <v>615</v>
      </c>
      <c r="D87" s="286">
        <v>0</v>
      </c>
      <c r="E87" s="286">
        <v>0</v>
      </c>
    </row>
    <row r="88" spans="1:5" ht="28.5">
      <c r="A88" s="284"/>
      <c r="B88" s="285">
        <v>44874.597222222219</v>
      </c>
      <c r="C88" s="284" t="s">
        <v>615</v>
      </c>
      <c r="D88" s="286">
        <v>0</v>
      </c>
      <c r="E88" s="286">
        <v>0</v>
      </c>
    </row>
    <row r="89" spans="1:5" ht="28.5">
      <c r="A89" s="284"/>
      <c r="B89" s="285">
        <v>44898.361111111109</v>
      </c>
      <c r="C89" s="284" t="s">
        <v>615</v>
      </c>
      <c r="D89" s="286">
        <v>0</v>
      </c>
      <c r="E89" s="286">
        <v>0</v>
      </c>
    </row>
    <row r="90" spans="1:5" ht="28.5">
      <c r="A90" s="284"/>
      <c r="B90" s="285">
        <v>44912.715277777781</v>
      </c>
      <c r="C90" s="284" t="s">
        <v>615</v>
      </c>
      <c r="D90" s="286">
        <v>0</v>
      </c>
      <c r="E90" s="286">
        <v>0</v>
      </c>
    </row>
    <row r="91" spans="1:5" ht="28.5">
      <c r="A91" s="284"/>
      <c r="B91" s="285">
        <v>44923.770833333336</v>
      </c>
      <c r="C91" s="284" t="s">
        <v>615</v>
      </c>
      <c r="D91" s="286">
        <v>772.36</v>
      </c>
      <c r="E91" s="286">
        <v>0</v>
      </c>
    </row>
    <row r="92" spans="1:5" ht="28.5">
      <c r="A92" s="284"/>
      <c r="B92" s="285">
        <v>44940.472222222219</v>
      </c>
      <c r="C92" s="284" t="s">
        <v>615</v>
      </c>
      <c r="D92" s="286">
        <v>692.5</v>
      </c>
      <c r="E92" s="286">
        <v>0</v>
      </c>
    </row>
    <row r="93" spans="1:5" ht="28.5">
      <c r="A93" s="284"/>
      <c r="B93" s="285">
        <v>44940.472222222219</v>
      </c>
      <c r="C93" s="284" t="s">
        <v>615</v>
      </c>
      <c r="D93" s="286">
        <v>494.96</v>
      </c>
      <c r="E93" s="286">
        <v>0</v>
      </c>
    </row>
    <row r="94" spans="1:5" ht="28.5">
      <c r="A94" s="284"/>
      <c r="B94" s="285">
        <v>44943.666666666664</v>
      </c>
      <c r="C94" s="284" t="s">
        <v>615</v>
      </c>
      <c r="D94" s="286">
        <v>0</v>
      </c>
      <c r="E94" s="286">
        <v>0</v>
      </c>
    </row>
    <row r="95" spans="1:5" ht="28.5">
      <c r="A95" s="284"/>
      <c r="B95" s="285">
        <v>44944.694444444445</v>
      </c>
      <c r="C95" s="284" t="s">
        <v>615</v>
      </c>
      <c r="D95" s="286">
        <v>235</v>
      </c>
      <c r="E95" s="286">
        <v>0</v>
      </c>
    </row>
    <row r="96" spans="1:5" ht="28.5">
      <c r="A96" s="284"/>
      <c r="B96" s="285">
        <v>44944.784722222219</v>
      </c>
      <c r="C96" s="284" t="s">
        <v>615</v>
      </c>
      <c r="D96" s="286">
        <v>0</v>
      </c>
      <c r="E96" s="286">
        <v>0</v>
      </c>
    </row>
    <row r="97" spans="1:5" ht="28.5">
      <c r="A97" s="284"/>
      <c r="B97" s="285">
        <v>44965.436805555553</v>
      </c>
      <c r="C97" s="284" t="s">
        <v>617</v>
      </c>
      <c r="D97" s="286">
        <v>0</v>
      </c>
      <c r="E97" s="286">
        <v>0</v>
      </c>
    </row>
    <row r="98" spans="1:5" ht="28.5">
      <c r="A98" s="284"/>
      <c r="B98" s="285">
        <v>44965.927083333336</v>
      </c>
      <c r="C98" s="284" t="s">
        <v>615</v>
      </c>
      <c r="D98" s="286">
        <v>0</v>
      </c>
      <c r="E98" s="286">
        <v>0</v>
      </c>
    </row>
    <row r="99" spans="1:5" ht="28.5">
      <c r="A99" s="284"/>
      <c r="B99" s="285">
        <v>44968.583333333336</v>
      </c>
      <c r="C99" s="284" t="s">
        <v>615</v>
      </c>
      <c r="D99" s="286">
        <v>0</v>
      </c>
      <c r="E99" s="286">
        <v>0</v>
      </c>
    </row>
    <row r="100" spans="1:5" ht="28.5">
      <c r="A100" s="284"/>
      <c r="B100" s="285">
        <v>44971.486111111109</v>
      </c>
      <c r="C100" s="284" t="s">
        <v>615</v>
      </c>
      <c r="D100" s="286">
        <v>5311.9</v>
      </c>
      <c r="E100" s="286">
        <v>0</v>
      </c>
    </row>
    <row r="101" spans="1:5" ht="28.5">
      <c r="A101" s="284"/>
      <c r="B101" s="285">
        <v>44975.746527777781</v>
      </c>
      <c r="C101" s="284" t="s">
        <v>615</v>
      </c>
      <c r="D101" s="286">
        <v>0</v>
      </c>
      <c r="E101" s="286">
        <v>0</v>
      </c>
    </row>
    <row r="102" spans="1:5" ht="28.5">
      <c r="A102" s="284"/>
      <c r="B102" s="285">
        <v>44975.916666666664</v>
      </c>
      <c r="C102" s="284" t="s">
        <v>615</v>
      </c>
      <c r="D102" s="286">
        <v>0</v>
      </c>
      <c r="E102" s="286">
        <v>0</v>
      </c>
    </row>
    <row r="103" spans="1:5" ht="28.5">
      <c r="A103" s="284"/>
      <c r="B103" s="285">
        <v>44977.729166666664</v>
      </c>
      <c r="C103" s="284" t="s">
        <v>615</v>
      </c>
      <c r="D103" s="286">
        <v>1586.25</v>
      </c>
      <c r="E103" s="286">
        <v>0</v>
      </c>
    </row>
    <row r="104" spans="1:5" ht="28.5">
      <c r="A104" s="284"/>
      <c r="B104" s="285">
        <v>44985.527777777781</v>
      </c>
      <c r="C104" s="284" t="s">
        <v>615</v>
      </c>
      <c r="D104" s="286">
        <v>323.75</v>
      </c>
      <c r="E104" s="286">
        <v>0</v>
      </c>
    </row>
    <row r="105" spans="1:5" ht="28.5">
      <c r="A105" s="284"/>
      <c r="B105" s="285">
        <v>44995.001388888886</v>
      </c>
      <c r="C105" s="284" t="s">
        <v>615</v>
      </c>
      <c r="D105" s="286">
        <v>0</v>
      </c>
      <c r="E105" s="286">
        <v>0</v>
      </c>
    </row>
    <row r="106" spans="1:5" ht="28.5">
      <c r="A106" s="284"/>
      <c r="B106" s="285">
        <v>44995.804861111108</v>
      </c>
      <c r="C106" s="284" t="s">
        <v>615</v>
      </c>
      <c r="D106" s="286">
        <v>0</v>
      </c>
      <c r="E106" s="286">
        <v>0</v>
      </c>
    </row>
    <row r="107" spans="1:5" ht="28.5">
      <c r="A107" s="284"/>
      <c r="B107" s="285">
        <v>45011.836805555555</v>
      </c>
      <c r="C107" s="284" t="s">
        <v>615</v>
      </c>
      <c r="D107" s="286">
        <v>0</v>
      </c>
      <c r="E107" s="286">
        <v>0</v>
      </c>
    </row>
    <row r="108" spans="1:5" ht="28.5">
      <c r="A108" s="284"/>
      <c r="B108" s="285">
        <v>45025.90625</v>
      </c>
      <c r="C108" s="284" t="s">
        <v>615</v>
      </c>
      <c r="D108" s="286">
        <v>11611.9</v>
      </c>
      <c r="E108" s="286">
        <v>0</v>
      </c>
    </row>
    <row r="109" spans="1:5" ht="28.5">
      <c r="A109" s="284"/>
      <c r="B109" s="285">
        <v>45025.90625</v>
      </c>
      <c r="C109" s="284" t="s">
        <v>615</v>
      </c>
      <c r="D109" s="286">
        <v>323.35000000000002</v>
      </c>
      <c r="E109" s="286">
        <v>0</v>
      </c>
    </row>
    <row r="110" spans="1:5" ht="28.5">
      <c r="A110" s="284"/>
      <c r="B110" s="285">
        <v>45031.472222222219</v>
      </c>
      <c r="C110" s="284" t="s">
        <v>615</v>
      </c>
      <c r="D110" s="286">
        <v>1450</v>
      </c>
      <c r="E110" s="286">
        <v>0</v>
      </c>
    </row>
    <row r="111" spans="1:5" ht="28.5">
      <c r="A111" s="284"/>
      <c r="B111" s="285">
        <v>45084.652777777781</v>
      </c>
      <c r="C111" s="284" t="s">
        <v>620</v>
      </c>
      <c r="D111" s="286">
        <v>0</v>
      </c>
      <c r="E111" s="286">
        <v>0</v>
      </c>
    </row>
    <row r="112" spans="1:5" ht="28.5">
      <c r="A112" s="284"/>
      <c r="B112" s="285">
        <v>45098.875</v>
      </c>
      <c r="C112" s="284" t="s">
        <v>620</v>
      </c>
      <c r="D112" s="286">
        <v>0</v>
      </c>
      <c r="E112" s="286">
        <v>0</v>
      </c>
    </row>
    <row r="113" spans="1:5" ht="28.5">
      <c r="A113" s="284"/>
      <c r="B113" s="285">
        <v>45100.291666666664</v>
      </c>
      <c r="C113" s="284" t="s">
        <v>620</v>
      </c>
      <c r="D113" s="286">
        <v>0</v>
      </c>
      <c r="E113" s="286">
        <v>0</v>
      </c>
    </row>
    <row r="114" spans="1:5" ht="28.5">
      <c r="A114" s="284"/>
      <c r="B114" s="285">
        <v>45122.430555555555</v>
      </c>
      <c r="C114" s="284" t="s">
        <v>615</v>
      </c>
      <c r="D114" s="286">
        <v>1357.85</v>
      </c>
      <c r="E114" s="286">
        <v>0</v>
      </c>
    </row>
    <row r="115" spans="1:5" ht="28.5">
      <c r="A115" s="284"/>
      <c r="B115" s="285">
        <v>45128.506944444445</v>
      </c>
      <c r="C115" s="284" t="s">
        <v>615</v>
      </c>
      <c r="D115" s="286">
        <v>616.5</v>
      </c>
      <c r="E115" s="286">
        <v>0</v>
      </c>
    </row>
    <row r="116" spans="1:5" ht="28.5">
      <c r="A116" s="284"/>
      <c r="B116" s="285">
        <v>45151</v>
      </c>
      <c r="C116" s="284" t="s">
        <v>615</v>
      </c>
      <c r="D116" s="286">
        <v>0</v>
      </c>
      <c r="E116" s="286">
        <v>0</v>
      </c>
    </row>
    <row r="117" spans="1:5" ht="15">
      <c r="A117" s="299" t="s">
        <v>623</v>
      </c>
      <c r="B117" s="299"/>
      <c r="C117" s="300"/>
      <c r="D117" s="302"/>
      <c r="E117" s="302"/>
    </row>
    <row r="118" spans="1:5" ht="28.5">
      <c r="A118" s="284"/>
      <c r="B118" s="285">
        <v>45153.430555555555</v>
      </c>
      <c r="C118" s="284" t="s">
        <v>615</v>
      </c>
      <c r="D118" s="287">
        <v>0</v>
      </c>
      <c r="E118" s="287">
        <v>0</v>
      </c>
    </row>
    <row r="119" spans="1:5" ht="28.5">
      <c r="A119" s="284"/>
      <c r="B119" s="285">
        <v>45157.440972222219</v>
      </c>
      <c r="C119" s="284" t="s">
        <v>615</v>
      </c>
      <c r="D119" s="287">
        <v>3483.73</v>
      </c>
      <c r="E119" s="287">
        <v>0</v>
      </c>
    </row>
    <row r="120" spans="1:5" ht="28.5">
      <c r="A120" s="284"/>
      <c r="B120" s="285">
        <v>45213</v>
      </c>
      <c r="C120" s="284" t="s">
        <v>615</v>
      </c>
      <c r="D120" s="287">
        <v>0</v>
      </c>
      <c r="E120" s="287">
        <v>0</v>
      </c>
    </row>
    <row r="121" spans="1:5" ht="28.5">
      <c r="A121" s="284"/>
      <c r="B121" s="285">
        <v>45251.836805555555</v>
      </c>
      <c r="C121" s="284" t="s">
        <v>615</v>
      </c>
      <c r="D121" s="287">
        <v>1322.47</v>
      </c>
      <c r="E121" s="287">
        <v>0</v>
      </c>
    </row>
    <row r="122" spans="1:5" ht="28.5">
      <c r="A122" s="284"/>
      <c r="B122" s="285">
        <v>45287.75</v>
      </c>
      <c r="C122" s="284" t="s">
        <v>615</v>
      </c>
      <c r="D122" s="287">
        <v>460.54</v>
      </c>
      <c r="E122" s="287">
        <v>0</v>
      </c>
    </row>
    <row r="123" spans="1:5" ht="28.5">
      <c r="A123" s="284"/>
      <c r="B123" s="285">
        <v>45288.006944444445</v>
      </c>
      <c r="C123" s="284" t="s">
        <v>615</v>
      </c>
      <c r="D123" s="287">
        <v>1012.7</v>
      </c>
      <c r="E123" s="287">
        <v>0</v>
      </c>
    </row>
    <row r="124" spans="1:5" ht="28.5">
      <c r="A124" s="284"/>
      <c r="B124" s="285">
        <v>45319.729166666664</v>
      </c>
      <c r="C124" s="284" t="s">
        <v>615</v>
      </c>
      <c r="D124" s="287">
        <v>900</v>
      </c>
      <c r="E124" s="287">
        <v>0</v>
      </c>
    </row>
    <row r="125" spans="1:5" ht="28.5">
      <c r="A125" s="284"/>
      <c r="B125" s="285">
        <v>45320.326388888891</v>
      </c>
      <c r="C125" s="284" t="s">
        <v>615</v>
      </c>
      <c r="D125" s="287">
        <v>203.2</v>
      </c>
      <c r="E125" s="287">
        <v>0</v>
      </c>
    </row>
    <row r="126" spans="1:5" ht="28.5">
      <c r="A126" s="284"/>
      <c r="B126" s="285">
        <v>45320.628472222219</v>
      </c>
      <c r="C126" s="284" t="s">
        <v>615</v>
      </c>
      <c r="D126" s="287">
        <v>3135.76</v>
      </c>
      <c r="E126" s="287">
        <v>0</v>
      </c>
    </row>
    <row r="127" spans="1:5" ht="28.5">
      <c r="A127" s="284"/>
      <c r="B127" s="285">
        <v>45320.666666666664</v>
      </c>
      <c r="C127" s="284" t="s">
        <v>615</v>
      </c>
      <c r="D127" s="287">
        <v>1500</v>
      </c>
      <c r="E127" s="287">
        <v>0</v>
      </c>
    </row>
    <row r="128" spans="1:5" ht="28.5">
      <c r="A128" s="284"/>
      <c r="B128" s="285">
        <v>45322.479166666664</v>
      </c>
      <c r="C128" s="284" t="s">
        <v>615</v>
      </c>
      <c r="D128" s="287">
        <v>0</v>
      </c>
      <c r="E128" s="287">
        <v>0</v>
      </c>
    </row>
    <row r="129" spans="1:5" ht="28.5">
      <c r="A129" s="284"/>
      <c r="B129" s="285">
        <v>45325.044444444444</v>
      </c>
      <c r="C129" s="284" t="s">
        <v>615</v>
      </c>
      <c r="D129" s="287">
        <v>0</v>
      </c>
      <c r="E129" s="287">
        <v>0</v>
      </c>
    </row>
    <row r="130" spans="1:5" ht="28.5">
      <c r="A130" s="284"/>
      <c r="B130" s="285">
        <v>45328.042361111111</v>
      </c>
      <c r="C130" s="284" t="s">
        <v>615</v>
      </c>
      <c r="D130" s="287">
        <v>0</v>
      </c>
      <c r="E130" s="287">
        <v>0</v>
      </c>
    </row>
    <row r="131" spans="1:5" ht="28.5">
      <c r="A131" s="284"/>
      <c r="B131" s="285">
        <v>45328.731249999997</v>
      </c>
      <c r="C131" s="284" t="s">
        <v>615</v>
      </c>
      <c r="D131" s="287">
        <v>1100</v>
      </c>
      <c r="E131" s="287">
        <v>0</v>
      </c>
    </row>
    <row r="132" spans="1:5" ht="28.5">
      <c r="A132" s="284"/>
      <c r="B132" s="285">
        <v>45329.302083333336</v>
      </c>
      <c r="C132" s="284" t="s">
        <v>615</v>
      </c>
      <c r="D132" s="287">
        <v>327.5</v>
      </c>
      <c r="E132" s="287">
        <v>0</v>
      </c>
    </row>
    <row r="133" spans="1:5" ht="28.5">
      <c r="A133" s="284"/>
      <c r="B133" s="285">
        <v>45329.78125</v>
      </c>
      <c r="C133" s="284" t="s">
        <v>615</v>
      </c>
      <c r="D133" s="287">
        <v>4682.32</v>
      </c>
      <c r="E133" s="287">
        <v>0</v>
      </c>
    </row>
    <row r="134" spans="1:5" ht="28.5">
      <c r="A134" s="284"/>
      <c r="B134" s="285">
        <v>45335.520833333336</v>
      </c>
      <c r="C134" s="284" t="s">
        <v>615</v>
      </c>
      <c r="D134" s="287">
        <v>430</v>
      </c>
      <c r="E134" s="287">
        <v>0</v>
      </c>
    </row>
    <row r="135" spans="1:5" ht="28.5">
      <c r="A135" s="284"/>
      <c r="B135" s="285">
        <v>45342.753472222219</v>
      </c>
      <c r="C135" s="284" t="s">
        <v>615</v>
      </c>
      <c r="D135" s="287">
        <v>800</v>
      </c>
      <c r="E135" s="287">
        <v>0</v>
      </c>
    </row>
    <row r="136" spans="1:5" ht="28.5">
      <c r="A136" s="284"/>
      <c r="B136" s="285">
        <v>45345.75</v>
      </c>
      <c r="C136" s="284" t="s">
        <v>615</v>
      </c>
      <c r="D136" s="287">
        <v>493.89</v>
      </c>
      <c r="E136" s="287">
        <v>0</v>
      </c>
    </row>
    <row r="137" spans="1:5" ht="28.5">
      <c r="A137" s="284"/>
      <c r="B137" s="285">
        <v>45348.760416666664</v>
      </c>
      <c r="C137" s="284" t="s">
        <v>615</v>
      </c>
      <c r="D137" s="287">
        <v>0</v>
      </c>
      <c r="E137" s="287">
        <v>0</v>
      </c>
    </row>
    <row r="138" spans="1:5" ht="28.5">
      <c r="A138" s="284"/>
      <c r="B138" s="285">
        <v>45351.326388888891</v>
      </c>
      <c r="C138" s="284" t="s">
        <v>615</v>
      </c>
      <c r="D138" s="287">
        <v>976.49</v>
      </c>
      <c r="E138" s="287">
        <v>0</v>
      </c>
    </row>
    <row r="139" spans="1:5" ht="28.5">
      <c r="A139" s="284"/>
      <c r="B139" s="285">
        <v>45351.375</v>
      </c>
      <c r="C139" s="284" t="s">
        <v>615</v>
      </c>
      <c r="D139" s="287">
        <v>0</v>
      </c>
      <c r="E139" s="287">
        <v>0</v>
      </c>
    </row>
    <row r="140" spans="1:5" ht="28.5">
      <c r="A140" s="284"/>
      <c r="B140" s="285">
        <v>45352.75</v>
      </c>
      <c r="C140" s="284" t="s">
        <v>615</v>
      </c>
      <c r="D140" s="287">
        <v>2122.65</v>
      </c>
      <c r="E140" s="287">
        <v>0</v>
      </c>
    </row>
    <row r="141" spans="1:5" ht="28.5">
      <c r="A141" s="284"/>
      <c r="B141" s="285">
        <v>45353.75</v>
      </c>
      <c r="C141" s="284" t="s">
        <v>615</v>
      </c>
      <c r="D141" s="287">
        <v>0</v>
      </c>
      <c r="E141" s="287">
        <v>0</v>
      </c>
    </row>
    <row r="142" spans="1:5" ht="28.5">
      <c r="A142" s="284"/>
      <c r="B142" s="285">
        <v>45355</v>
      </c>
      <c r="C142" s="284" t="s">
        <v>615</v>
      </c>
      <c r="D142" s="287">
        <v>0</v>
      </c>
      <c r="E142" s="287">
        <v>0</v>
      </c>
    </row>
    <row r="143" spans="1:5" ht="28.5">
      <c r="A143" s="284"/>
      <c r="B143" s="285">
        <v>45355</v>
      </c>
      <c r="C143" s="284" t="s">
        <v>615</v>
      </c>
      <c r="D143" s="287">
        <v>0</v>
      </c>
      <c r="E143" s="287">
        <v>0</v>
      </c>
    </row>
    <row r="144" spans="1:5" ht="28.5">
      <c r="A144" s="284"/>
      <c r="B144" s="285">
        <v>45355.65625</v>
      </c>
      <c r="C144" s="284" t="s">
        <v>615</v>
      </c>
      <c r="D144" s="287">
        <v>0</v>
      </c>
      <c r="E144" s="287">
        <v>0</v>
      </c>
    </row>
    <row r="145" spans="1:5" ht="28.5">
      <c r="A145" s="284"/>
      <c r="B145" s="285">
        <v>45361.826388888891</v>
      </c>
      <c r="C145" s="284" t="s">
        <v>615</v>
      </c>
      <c r="D145" s="287">
        <v>1000</v>
      </c>
      <c r="E145" s="287">
        <v>0</v>
      </c>
    </row>
    <row r="146" spans="1:5" ht="28.5">
      <c r="A146" s="284"/>
      <c r="B146" s="285">
        <v>45362.375</v>
      </c>
      <c r="C146" s="284" t="s">
        <v>615</v>
      </c>
      <c r="D146" s="287">
        <v>319.54000000000002</v>
      </c>
      <c r="E146" s="287">
        <v>0</v>
      </c>
    </row>
    <row r="147" spans="1:5" ht="28.5">
      <c r="A147" s="284"/>
      <c r="B147" s="285">
        <v>45363.746527777781</v>
      </c>
      <c r="C147" s="284" t="s">
        <v>615</v>
      </c>
      <c r="D147" s="287">
        <v>0</v>
      </c>
      <c r="E147" s="287">
        <v>0</v>
      </c>
    </row>
    <row r="148" spans="1:5" ht="28.5">
      <c r="A148" s="284"/>
      <c r="B148" s="285">
        <v>45379.395833333336</v>
      </c>
      <c r="C148" s="284" t="s">
        <v>615</v>
      </c>
      <c r="D148" s="287">
        <v>0</v>
      </c>
      <c r="E148" s="287">
        <v>530.83000000000004</v>
      </c>
    </row>
    <row r="149" spans="1:5" ht="28.5">
      <c r="A149" s="284"/>
      <c r="B149" s="285">
        <v>45379.770833333336</v>
      </c>
      <c r="C149" s="284" t="s">
        <v>615</v>
      </c>
      <c r="D149" s="287">
        <v>0</v>
      </c>
      <c r="E149" s="287">
        <v>0</v>
      </c>
    </row>
    <row r="150" spans="1:5" ht="28.5">
      <c r="A150" s="284"/>
      <c r="B150" s="285">
        <v>45402.791666666664</v>
      </c>
      <c r="C150" s="284" t="s">
        <v>615</v>
      </c>
      <c r="D150" s="287">
        <v>0</v>
      </c>
      <c r="E150" s="287">
        <v>2188.87</v>
      </c>
    </row>
    <row r="151" spans="1:5" ht="28.5">
      <c r="A151" s="284"/>
      <c r="B151" s="285">
        <v>45420.833333333336</v>
      </c>
      <c r="C151" s="284" t="s">
        <v>615</v>
      </c>
      <c r="D151" s="287">
        <v>0</v>
      </c>
      <c r="E151" s="287">
        <v>0</v>
      </c>
    </row>
    <row r="152" spans="1:5" ht="28.5">
      <c r="A152" s="284"/>
      <c r="B152" s="285">
        <v>45444.774305555555</v>
      </c>
      <c r="C152" s="284" t="s">
        <v>615</v>
      </c>
      <c r="D152" s="287">
        <v>0</v>
      </c>
      <c r="E152" s="287">
        <v>1178</v>
      </c>
    </row>
    <row r="153" spans="1:5">
      <c r="A153" s="288"/>
      <c r="B153" s="289"/>
      <c r="C153" s="288"/>
      <c r="D153" s="290"/>
      <c r="E153" s="290"/>
    </row>
    <row r="154" spans="1:5">
      <c r="A154" s="288"/>
      <c r="B154" s="289"/>
      <c r="C154" s="291" t="s">
        <v>624</v>
      </c>
      <c r="D154" s="291"/>
      <c r="E154" s="290"/>
    </row>
    <row r="155" spans="1:5">
      <c r="A155" s="292"/>
      <c r="B155" s="293"/>
      <c r="C155" s="292"/>
      <c r="D155" s="294"/>
      <c r="E155" s="294"/>
    </row>
    <row r="156" spans="1:5">
      <c r="A156" s="292"/>
      <c r="B156" s="293"/>
      <c r="C156" s="292"/>
      <c r="D156" s="294"/>
      <c r="E156" s="294"/>
    </row>
    <row r="157" spans="1:5" ht="15">
      <c r="A157" s="295"/>
      <c r="B157" s="296" t="s">
        <v>625</v>
      </c>
      <c r="C157" s="295" t="s">
        <v>626</v>
      </c>
      <c r="D157" s="295" t="s">
        <v>627</v>
      </c>
      <c r="E157" s="295" t="s">
        <v>628</v>
      </c>
    </row>
    <row r="158" spans="1:5" ht="15">
      <c r="A158" s="299" t="s">
        <v>614</v>
      </c>
      <c r="B158" s="299"/>
      <c r="C158" s="300"/>
      <c r="D158" s="300"/>
      <c r="E158" s="300"/>
    </row>
    <row r="159" spans="1:5">
      <c r="A159" s="284"/>
      <c r="B159" s="285">
        <v>44210.555555555555</v>
      </c>
      <c r="C159" s="284" t="s">
        <v>629</v>
      </c>
      <c r="D159" s="286">
        <v>2680.8</v>
      </c>
      <c r="E159" s="286">
        <v>0</v>
      </c>
    </row>
    <row r="160" spans="1:5" ht="15">
      <c r="A160" s="284"/>
      <c r="B160" s="285"/>
      <c r="C160" s="284"/>
      <c r="D160" s="302">
        <f>SUM(D159)</f>
        <v>2680.8</v>
      </c>
      <c r="E160" s="302">
        <f>SUM(E159)</f>
        <v>0</v>
      </c>
    </row>
    <row r="161" spans="1:5" ht="15">
      <c r="A161" s="299" t="s">
        <v>619</v>
      </c>
      <c r="B161" s="299"/>
      <c r="C161" s="300"/>
      <c r="D161" s="302"/>
      <c r="E161" s="302"/>
    </row>
    <row r="162" spans="1:5">
      <c r="A162" s="284"/>
      <c r="B162" s="285">
        <v>44509.322916666664</v>
      </c>
      <c r="C162" s="284" t="s">
        <v>629</v>
      </c>
      <c r="D162" s="286">
        <v>591.48</v>
      </c>
      <c r="E162" s="286">
        <v>0</v>
      </c>
    </row>
    <row r="163" spans="1:5" ht="28.5">
      <c r="A163" s="284"/>
      <c r="B163" s="285">
        <v>44522.479166666664</v>
      </c>
      <c r="C163" s="284" t="s">
        <v>630</v>
      </c>
      <c r="D163" s="286">
        <v>0</v>
      </c>
      <c r="E163" s="286">
        <v>0</v>
      </c>
    </row>
    <row r="164" spans="1:5" ht="15">
      <c r="A164" s="284"/>
      <c r="B164" s="285"/>
      <c r="C164" s="284"/>
      <c r="D164" s="302">
        <f>SUM(D162:D163)</f>
        <v>591.48</v>
      </c>
      <c r="E164" s="302">
        <f>SUM(E162:E163)</f>
        <v>0</v>
      </c>
    </row>
    <row r="165" spans="1:5" ht="15">
      <c r="A165" s="299" t="s">
        <v>621</v>
      </c>
      <c r="B165" s="299"/>
      <c r="C165" s="300"/>
      <c r="D165" s="302"/>
      <c r="E165" s="302"/>
    </row>
    <row r="166" spans="1:5" ht="28.5">
      <c r="A166" s="284"/>
      <c r="B166" s="285">
        <v>44811</v>
      </c>
      <c r="C166" s="284" t="s">
        <v>630</v>
      </c>
      <c r="D166" s="286">
        <v>2838.23</v>
      </c>
      <c r="E166" s="286">
        <v>0</v>
      </c>
    </row>
    <row r="167" spans="1:5" ht="28.5">
      <c r="A167" s="284"/>
      <c r="B167" s="285">
        <v>45043.583333333336</v>
      </c>
      <c r="C167" s="284" t="s">
        <v>630</v>
      </c>
      <c r="D167" s="286">
        <v>0</v>
      </c>
      <c r="E167" s="286">
        <v>0</v>
      </c>
    </row>
    <row r="168" spans="1:5" ht="15">
      <c r="A168" s="284"/>
      <c r="B168" s="285"/>
      <c r="C168" s="284"/>
      <c r="D168" s="302">
        <f>SUM(D166:D167)</f>
        <v>2838.23</v>
      </c>
      <c r="E168" s="302">
        <f>SUM(E166:E167)</f>
        <v>0</v>
      </c>
    </row>
    <row r="169" spans="1:5" ht="15">
      <c r="A169" s="299" t="s">
        <v>623</v>
      </c>
      <c r="B169" s="299"/>
      <c r="C169" s="300"/>
      <c r="D169" s="302"/>
      <c r="E169" s="302"/>
    </row>
    <row r="170" spans="1:5">
      <c r="A170" s="284"/>
      <c r="B170" s="285">
        <v>45222</v>
      </c>
      <c r="C170" s="284" t="s">
        <v>631</v>
      </c>
      <c r="D170" s="286">
        <v>358.91</v>
      </c>
      <c r="E170" s="286">
        <v>0</v>
      </c>
    </row>
    <row r="171" spans="1:5" ht="15">
      <c r="A171" s="297"/>
      <c r="B171" s="298"/>
      <c r="C171" s="297"/>
      <c r="D171" s="303">
        <f>SUM(D170)</f>
        <v>358.91</v>
      </c>
      <c r="E171" s="303">
        <f>SUM(E170)</f>
        <v>0</v>
      </c>
    </row>
  </sheetData>
  <mergeCells count="9">
    <mergeCell ref="A161:B161"/>
    <mergeCell ref="A165:B165"/>
    <mergeCell ref="A169:B169"/>
    <mergeCell ref="A5:B5"/>
    <mergeCell ref="A33:B33"/>
    <mergeCell ref="A76:B76"/>
    <mergeCell ref="A117:B117"/>
    <mergeCell ref="C154:D154"/>
    <mergeCell ref="A158:B158"/>
  </mergeCells>
  <pageMargins left="0" right="0" top="0.39370078740157505" bottom="0.39370078740157505" header="0" footer="0"/>
  <pageSetup paperSize="0" fitToHeight="0" orientation="portrait" horizontalDpi="0" verticalDpi="0" copies="0"/>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3</vt:i4>
      </vt:variant>
    </vt:vector>
  </HeadingPairs>
  <TitlesOfParts>
    <vt:vector size="10" baseType="lpstr">
      <vt:lpstr>Informacje ogólne</vt:lpstr>
      <vt:lpstr>budynki i budowle</vt:lpstr>
      <vt:lpstr>mienie</vt:lpstr>
      <vt:lpstr>maszyny</vt:lpstr>
      <vt:lpstr>pojazdy</vt:lpstr>
      <vt:lpstr>szkodowość</vt:lpstr>
      <vt:lpstr>szkodowość zbiorczo</vt:lpstr>
      <vt:lpstr>'budynki i budowle'!Obszar_wydruku</vt:lpstr>
      <vt:lpstr>mienie!Obszar_wydruku</vt:lpstr>
      <vt:lpstr>pojazdy!Obszar_wydruku</vt:lpstr>
    </vt:vector>
  </TitlesOfParts>
  <Company>MedicEuro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załączniki</dc:title>
  <dc:creator>MAXIMUS BROKER</dc:creator>
  <cp:lastModifiedBy>Daria Wielec</cp:lastModifiedBy>
  <cp:lastPrinted>2018-05-14T14:57:59Z</cp:lastPrinted>
  <dcterms:created xsi:type="dcterms:W3CDTF">2004-04-21T13:58:08Z</dcterms:created>
  <dcterms:modified xsi:type="dcterms:W3CDTF">2024-06-25T12:29:46Z</dcterms:modified>
</cp:coreProperties>
</file>