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H8" i="1" l="1"/>
  <c r="H9" i="1"/>
  <c r="H19" i="1" l="1"/>
  <c r="L18" i="1"/>
  <c r="J18" i="1"/>
  <c r="H18" i="1"/>
  <c r="M18" i="1" l="1"/>
  <c r="J19" i="1"/>
  <c r="J17" i="1"/>
  <c r="J16" i="1"/>
  <c r="J15" i="1"/>
  <c r="J14" i="1"/>
  <c r="L17" i="1"/>
  <c r="L16" i="1"/>
  <c r="L15" i="1"/>
  <c r="L14" i="1"/>
  <c r="M16" i="1" l="1"/>
  <c r="M15" i="1"/>
  <c r="M17" i="1"/>
  <c r="M14" i="1"/>
  <c r="H10" i="1"/>
  <c r="L19" i="1"/>
  <c r="M19" i="1" s="1"/>
  <c r="M20" i="1" l="1"/>
  <c r="M23" i="1" s="1"/>
  <c r="M24" i="1" s="1"/>
  <c r="M25" i="1" s="1"/>
</calcChain>
</file>

<file path=xl/sharedStrings.xml><?xml version="1.0" encoding="utf-8"?>
<sst xmlns="http://schemas.openxmlformats.org/spreadsheetml/2006/main" count="65" uniqueCount="52">
  <si>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</si>
  <si>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</si>
  <si>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</si>
  <si>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</si>
  <si>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</si>
  <si>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</si>
  <si>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</si>
  <si>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</si>
  <si>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</si>
  <si>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</si>
  <si>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</si>
  <si>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</si>
  <si>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t>Podatek VAT 23%</t>
  </si>
  <si>
    <t>Załącznik nr 1a do SIWZ - formularz cenowy</t>
  </si>
  <si>
    <t>Grupy taryfowe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</si>
  <si>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</si>
  <si>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</si>
  <si>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</si>
  <si>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</si>
  <si>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</si>
  <si>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</si>
  <si>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</si>
  <si>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</si>
  <si>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</si>
  <si>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</si>
  <si>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</si>
  <si>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</si>
  <si>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 xml:space="preserve">Razem SPRZEDAŻ
netto [zł]
[kol.3×kol.4]/100 </t>
  </si>
  <si>
    <t xml:space="preserve">Wartości należy przenieść do formularza oferty     </t>
  </si>
  <si>
    <t>……………………………………………………………………….…………………………………..</t>
  </si>
  <si>
    <t>FORMULARZ CENOWY</t>
  </si>
  <si>
    <t>Razem cena oferty netto (sprzedaż + dystrybucja):</t>
  </si>
  <si>
    <t>Razem netto (sprzedaż)</t>
  </si>
  <si>
    <t>Razem netto (dystrybucja)</t>
  </si>
  <si>
    <t>Razem cena oferty brutto (sprzedaż + dystrybucja)</t>
  </si>
  <si>
    <t>podpis osoby uprawnionej</t>
  </si>
  <si>
    <t>W-3.6_TA</t>
  </si>
  <si>
    <t>n.d.</t>
  </si>
  <si>
    <t>W-5.1_TA</t>
  </si>
  <si>
    <t xml:space="preserve"> </t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</si>
  <si>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bez akcyzy 
    (uwzględniającą opłaty abonamentowe i bez odnoszenia do poszczególnych grup taryfowych)</t>
    </r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</si>
  <si>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</si>
  <si>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t>W-1.1_TA</t>
  </si>
  <si>
    <t>W-2.1_TA</t>
  </si>
  <si>
    <t>W-4_TA</t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</si>
  <si>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3) </t>
    </r>
    <r>
      <rPr>
        <b/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</t>
    </r>
    <r>
      <rPr>
        <sz val="9"/>
        <color theme="1"/>
        <rFont val="Cambria"/>
        <family val="1"/>
        <charset val="238"/>
        <scheme val="major"/>
      </rPr>
      <t>.
    Stawki opłat dystrybucyjnych zostały podane przez Zamawiającego na podstawie Taryfy nr 8 OSD zatwierdzonej przez Prezesa Urzędu Regulacji Energetyki 
    w dniu 18 marca 2020 r. decyzją Nr DRG.DRG-2.4212.51.2019.AIK  - w celu ułatwienia Wykonawcom obliczenia ceny oferty.</t>
    </r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</si>
  <si>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3)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</si>
  <si>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3)</t>
    </r>
  </si>
  <si>
    <t>Stawka opłaty stałej netto
a) dla grup taryfowych:
W-1.1_TA, W-2.1_TA, 
W-3.6_TA, W-4_TA
[zł/m-c]
b) dla grup taryfowych:
W-5.1_TA
[gr/(kWh/h) za h]</t>
  </si>
  <si>
    <t>Razem opłata stała netto
[zł]
a) dla grup taryfowych:
W-1.1_TA, W-2.1_TA, 
W-3.6_TA, W-4_TA
[kol.2×kol.5×kol.9]
b) dla grup taryfowych:
W-5.1_TA
[kol.4×kol.6×kol.9)/100]</t>
  </si>
  <si>
    <r>
      <t>W-1.12_TA</t>
    </r>
    <r>
      <rPr>
        <vertAlign val="superscript"/>
        <sz val="9"/>
        <rFont val="Cambria"/>
        <family val="1"/>
        <charset val="238"/>
        <scheme val="major"/>
      </rPr>
      <t xml:space="preserve">2), </t>
    </r>
    <r>
      <rPr>
        <sz val="9"/>
        <rFont val="Cambria"/>
        <family val="1"/>
        <charset val="238"/>
        <scheme val="major"/>
      </rPr>
      <t>W-2.12_TA</t>
    </r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
W-1.1_TA, W-2.1_TA, 
W-3.6_TA, W-4_TA, W-5.1_TA</t>
    </r>
  </si>
  <si>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 Dla podanych grup taryfowych W-1.12T_TA i W-2.12T_TA Operator Systemu Dystrybucyjnego stosuje odpowiednio grupy taryfowe W-1.1_TA i W_2.1_TA.
    Rozliczenia za sprzedaż paliwa gazowego będą prowadzone zgodnie z postanowieniami umowy według grupy taryfowej W-1.12T_TA i W-2.12T_TA, natomiast za dystrybucję paliwa gazowego według Taryfy OSD W-1.1_TA i W_2.1_TA.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</si>
</sst>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  <font>
      <b/>
      <sz val="9"/>
      <color rgb="FFFF0000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8" fillId="0" borderId="0" xfId="0" applyFont="1" applyFill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3" fontId="6" fillId="0" borderId="0" xfId="0" applyNumberFormat="1" applyFont="1" applyFill="1"/>
    <xf numFmtId="0" fontId="12" fillId="0" borderId="0" xfId="0" applyFont="1" applyFill="1" applyBorder="1" applyAlignment="1">
      <alignment horizontal="right" vertical="center"/>
    </xf>
    <xf numFmtId="43" fontId="6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vertical="top" wrapText="1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" fontId="3" fillId="5" borderId="1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top" wrapText="1"/>
    </xf>
    <xf numFmtId="0" fontId="6" fillId="0" borderId="0" xfId="0" applyFont="1" applyFill="1"/>
    <xf numFmtId="43" fontId="6" fillId="0" borderId="0" xfId="0" applyNumberFormat="1" applyFont="1" applyFill="1"/>
    <xf numFmtId="43" fontId="6" fillId="0" borderId="0" xfId="1" applyFont="1" applyFill="1" applyBorder="1" applyAlignment="1">
      <alignment horizontal="center" vertical="center"/>
    </xf>
    <xf numFmtId="0" fontId="6" fillId="0" borderId="0" xfId="0" applyFont="1" applyFill="1"/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6" fillId="0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 wrapText="1"/>
    </xf>
    <xf numFmtId="0" fontId="1" fillId="5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FF00"/>
      <color rgb="FF00EA75"/>
      <color rgb="FF43BC00"/>
      <color rgb="FFECFAF4"/>
      <color rgb="FFD0F4E4"/>
      <color rgb="FF00CC66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5"/>
  <sheetViews>
    <sheetView showGridLines="0" tabSelected="1" view="pageBreakPreview" topLeftCell="A4" zoomScale="80" zoomScaleNormal="55" zoomScaleSheetLayoutView="80" zoomScalePageLayoutView="70" workbookViewId="0">
      <selection activeCell="Q8" sqref="Q8"/>
    </sheetView>
  </sheetViews>
  <sheetFormatPr defaultRowHeight="24.95" customHeight="1" x14ac:dyDescent="0.2"/>
  <cols>
    <col min="1" max="1" width="3.875" style="3" customWidth="1"/>
    <col min="2" max="2" width="25.125" style="3" customWidth="1"/>
    <col min="3" max="3" width="13.875" style="3" customWidth="1"/>
    <col min="4" max="4" width="5.125" style="3" customWidth="1"/>
    <col min="5" max="5" width="16.625" style="3" customWidth="1"/>
    <col min="6" max="6" width="10.625" style="3" customWidth="1"/>
    <col min="7" max="7" width="10.25" style="4" customWidth="1"/>
    <col min="8" max="8" width="14.875" style="3" customWidth="1"/>
    <col min="9" max="9" width="13.375" style="3" customWidth="1"/>
    <col min="10" max="10" width="19" style="3" customWidth="1"/>
    <col min="11" max="11" width="22" style="3" customWidth="1"/>
    <col min="12" max="12" width="22.75" style="3" customWidth="1"/>
    <col min="13" max="13" width="15.375" style="3" customWidth="1"/>
    <col min="14" max="16" width="9" style="3"/>
    <col min="17" max="17" width="13.625" style="3" customWidth="1"/>
    <col min="18" max="16384" width="9" style="3"/>
  </cols>
  <sheetData>
    <row r="1" spans="2:18" ht="6.75" customHeight="1" x14ac:dyDescent="0.2"/>
    <row r="2" spans="2:18" ht="9.75" customHeight="1" x14ac:dyDescent="0.2"/>
    <row r="3" spans="2:18" ht="15" customHeight="1" x14ac:dyDescent="0.2">
      <c r="M3" s="7" t="s">
        <v>13</v>
      </c>
    </row>
    <row r="4" spans="2:18" ht="9.75" customHeight="1" x14ac:dyDescent="0.2"/>
    <row r="5" spans="2:18" ht="33" customHeight="1" x14ac:dyDescent="0.2">
      <c r="B5" s="68" t="s">
        <v>6</v>
      </c>
      <c r="C5" s="69"/>
      <c r="D5" s="69"/>
      <c r="E5" s="69"/>
      <c r="F5" s="69"/>
      <c r="G5" s="69"/>
      <c r="H5" s="69"/>
      <c r="I5" s="70"/>
      <c r="J5" s="71" t="s">
        <v>30</v>
      </c>
      <c r="K5" s="72"/>
      <c r="L5" s="72"/>
      <c r="M5" s="73"/>
    </row>
    <row r="6" spans="2:18" ht="46.5" customHeight="1" x14ac:dyDescent="0.2">
      <c r="B6" s="10" t="s">
        <v>14</v>
      </c>
      <c r="C6" s="65" t="s">
        <v>8</v>
      </c>
      <c r="D6" s="65"/>
      <c r="E6" s="65"/>
      <c r="F6" s="65" t="s">
        <v>7</v>
      </c>
      <c r="G6" s="65"/>
      <c r="H6" s="87" t="s">
        <v>27</v>
      </c>
      <c r="I6" s="87"/>
      <c r="J6" s="74"/>
      <c r="K6" s="75"/>
      <c r="L6" s="75"/>
      <c r="M6" s="76"/>
    </row>
    <row r="7" spans="2:18" s="5" customFormat="1" ht="14.25" customHeight="1" x14ac:dyDescent="0.2">
      <c r="B7" s="12" t="s">
        <v>16</v>
      </c>
      <c r="C7" s="88" t="s">
        <v>17</v>
      </c>
      <c r="D7" s="89"/>
      <c r="E7" s="12" t="s">
        <v>18</v>
      </c>
      <c r="F7" s="88" t="s">
        <v>19</v>
      </c>
      <c r="G7" s="89"/>
      <c r="H7" s="66" t="s">
        <v>20</v>
      </c>
      <c r="I7" s="66"/>
      <c r="J7" s="74"/>
      <c r="K7" s="75"/>
      <c r="L7" s="75"/>
      <c r="M7" s="76"/>
    </row>
    <row r="8" spans="2:18" s="23" customFormat="1" ht="60.75" customHeight="1" x14ac:dyDescent="0.2">
      <c r="B8" s="54" t="s">
        <v>50</v>
      </c>
      <c r="C8" s="86" t="s">
        <v>11</v>
      </c>
      <c r="D8" s="86"/>
      <c r="E8" s="30">
        <v>28928314</v>
      </c>
      <c r="F8" s="85"/>
      <c r="G8" s="85"/>
      <c r="H8" s="57">
        <f>+ROUND(F8*E8/100,2)</f>
        <v>0</v>
      </c>
      <c r="I8" s="57"/>
      <c r="J8" s="74"/>
      <c r="K8" s="75"/>
      <c r="L8" s="75"/>
      <c r="M8" s="76"/>
    </row>
    <row r="9" spans="2:18" ht="60.75" customHeight="1" x14ac:dyDescent="0.2">
      <c r="B9" s="54" t="s">
        <v>50</v>
      </c>
      <c r="C9" s="86" t="s">
        <v>41</v>
      </c>
      <c r="D9" s="86"/>
      <c r="E9" s="11">
        <v>1413820</v>
      </c>
      <c r="F9" s="85"/>
      <c r="G9" s="85"/>
      <c r="H9" s="57">
        <f>+ROUND(F9*E9/100,2)</f>
        <v>0</v>
      </c>
      <c r="I9" s="57"/>
      <c r="J9" s="74"/>
      <c r="K9" s="75"/>
      <c r="L9" s="75"/>
      <c r="M9" s="76"/>
      <c r="P9" s="15"/>
      <c r="Q9" s="15"/>
    </row>
    <row r="10" spans="2:18" ht="34.5" customHeight="1" x14ac:dyDescent="0.2">
      <c r="B10" s="80"/>
      <c r="C10" s="81"/>
      <c r="D10" s="81"/>
      <c r="E10" s="82"/>
      <c r="F10" s="83" t="s">
        <v>32</v>
      </c>
      <c r="G10" s="83"/>
      <c r="H10" s="84">
        <f>SUM(H8:I9)</f>
        <v>0</v>
      </c>
      <c r="I10" s="84"/>
      <c r="J10" s="77"/>
      <c r="K10" s="78"/>
      <c r="L10" s="78"/>
      <c r="M10" s="79"/>
    </row>
    <row r="11" spans="2:18" ht="33" customHeight="1" x14ac:dyDescent="0.2">
      <c r="B11" s="64" t="s">
        <v>47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Q11" s="15"/>
    </row>
    <row r="12" spans="2:18" ht="113.25" customHeight="1" x14ac:dyDescent="0.2">
      <c r="B12" s="10" t="s">
        <v>46</v>
      </c>
      <c r="C12" s="10" t="s">
        <v>2</v>
      </c>
      <c r="D12" s="65" t="s">
        <v>1</v>
      </c>
      <c r="E12" s="65"/>
      <c r="F12" s="10" t="s">
        <v>4</v>
      </c>
      <c r="G12" s="10" t="s">
        <v>0</v>
      </c>
      <c r="H12" s="10" t="s">
        <v>15</v>
      </c>
      <c r="I12" s="10" t="s">
        <v>3</v>
      </c>
      <c r="J12" s="10" t="s">
        <v>9</v>
      </c>
      <c r="K12" s="33" t="s">
        <v>48</v>
      </c>
      <c r="L12" s="33" t="s">
        <v>49</v>
      </c>
      <c r="M12" s="13" t="s">
        <v>10</v>
      </c>
    </row>
    <row r="13" spans="2:18" ht="15" customHeight="1" x14ac:dyDescent="0.2">
      <c r="B13" s="12" t="s">
        <v>16</v>
      </c>
      <c r="C13" s="12" t="s">
        <v>17</v>
      </c>
      <c r="D13" s="66" t="s">
        <v>18</v>
      </c>
      <c r="E13" s="66"/>
      <c r="F13" s="12" t="s">
        <v>19</v>
      </c>
      <c r="G13" s="12" t="s">
        <v>20</v>
      </c>
      <c r="H13" s="12" t="s">
        <v>21</v>
      </c>
      <c r="I13" s="12" t="s">
        <v>22</v>
      </c>
      <c r="J13" s="12" t="s">
        <v>23</v>
      </c>
      <c r="K13" s="12" t="s">
        <v>24</v>
      </c>
      <c r="L13" s="12" t="s">
        <v>25</v>
      </c>
      <c r="M13" s="12" t="s">
        <v>26</v>
      </c>
    </row>
    <row r="14" spans="2:18" s="23" customFormat="1" ht="24.75" customHeight="1" x14ac:dyDescent="0.2">
      <c r="B14" s="37" t="s">
        <v>42</v>
      </c>
      <c r="C14" s="37">
        <v>25</v>
      </c>
      <c r="D14" s="55">
        <v>26880</v>
      </c>
      <c r="E14" s="56"/>
      <c r="F14" s="37" t="s">
        <v>5</v>
      </c>
      <c r="G14" s="37">
        <v>24</v>
      </c>
      <c r="H14" s="37" t="s">
        <v>37</v>
      </c>
      <c r="I14" s="38">
        <v>4.883</v>
      </c>
      <c r="J14" s="26">
        <f>+ROUND(D14*I14/100,2)</f>
        <v>1312.55</v>
      </c>
      <c r="K14" s="8">
        <v>3.22</v>
      </c>
      <c r="L14" s="39">
        <f>+ROUND(C14*G14*K14,2)</f>
        <v>1932</v>
      </c>
      <c r="M14" s="39">
        <f t="shared" ref="M14:M19" si="0">+J14+L14</f>
        <v>3244.55</v>
      </c>
    </row>
    <row r="15" spans="2:18" s="23" customFormat="1" ht="24.75" customHeight="1" x14ac:dyDescent="0.2">
      <c r="B15" s="37" t="s">
        <v>43</v>
      </c>
      <c r="C15" s="37">
        <v>21</v>
      </c>
      <c r="D15" s="55">
        <v>296280</v>
      </c>
      <c r="E15" s="56"/>
      <c r="F15" s="37" t="s">
        <v>5</v>
      </c>
      <c r="G15" s="37">
        <v>24</v>
      </c>
      <c r="H15" s="37" t="s">
        <v>37</v>
      </c>
      <c r="I15" s="38">
        <v>3.552</v>
      </c>
      <c r="J15" s="26">
        <f t="shared" ref="J15" si="1">+ROUND(D15*I15/100,2)</f>
        <v>10523.87</v>
      </c>
      <c r="K15" s="8">
        <v>8.2100000000000009</v>
      </c>
      <c r="L15" s="39">
        <f>+ROUND(C15*G15*K15,2)</f>
        <v>4137.84</v>
      </c>
      <c r="M15" s="39">
        <f t="shared" si="0"/>
        <v>14661.710000000001</v>
      </c>
      <c r="R15" s="15"/>
    </row>
    <row r="16" spans="2:18" s="23" customFormat="1" ht="24.75" customHeight="1" x14ac:dyDescent="0.2">
      <c r="B16" s="37" t="s">
        <v>36</v>
      </c>
      <c r="C16" s="37">
        <v>66</v>
      </c>
      <c r="D16" s="55">
        <v>5695026</v>
      </c>
      <c r="E16" s="56"/>
      <c r="F16" s="37" t="s">
        <v>5</v>
      </c>
      <c r="G16" s="37">
        <v>24</v>
      </c>
      <c r="H16" s="37" t="s">
        <v>37</v>
      </c>
      <c r="I16" s="38">
        <v>2.6629999999999998</v>
      </c>
      <c r="J16" s="26">
        <f>+ROUND(D16*I16/100,2)</f>
        <v>151658.54</v>
      </c>
      <c r="K16" s="8">
        <v>31.7</v>
      </c>
      <c r="L16" s="39">
        <f>+ROUND(C16*G16*K16,2)</f>
        <v>50212.800000000003</v>
      </c>
      <c r="M16" s="39">
        <f t="shared" si="0"/>
        <v>201871.34000000003</v>
      </c>
    </row>
    <row r="17" spans="2:17" s="23" customFormat="1" ht="24.95" customHeight="1" x14ac:dyDescent="0.2">
      <c r="B17" s="37" t="s">
        <v>44</v>
      </c>
      <c r="C17" s="37">
        <v>23</v>
      </c>
      <c r="D17" s="55">
        <v>5931546</v>
      </c>
      <c r="E17" s="56"/>
      <c r="F17" s="37" t="s">
        <v>5</v>
      </c>
      <c r="G17" s="37">
        <v>24</v>
      </c>
      <c r="H17" s="37" t="s">
        <v>37</v>
      </c>
      <c r="I17" s="38">
        <v>2.61</v>
      </c>
      <c r="J17" s="26">
        <f>+ROUND(D17*I17/100,2)</f>
        <v>154813.35</v>
      </c>
      <c r="K17" s="8">
        <v>177.11</v>
      </c>
      <c r="L17" s="39">
        <f>+ROUND(C17*G17*K17,2)</f>
        <v>97764.72</v>
      </c>
      <c r="M17" s="39">
        <f t="shared" si="0"/>
        <v>252578.07</v>
      </c>
      <c r="Q17" s="17"/>
    </row>
    <row r="18" spans="2:17" s="46" customFormat="1" ht="24.95" customHeight="1" x14ac:dyDescent="0.2">
      <c r="B18" s="48" t="s">
        <v>38</v>
      </c>
      <c r="C18" s="48">
        <v>27</v>
      </c>
      <c r="D18" s="55">
        <v>18094992</v>
      </c>
      <c r="E18" s="56"/>
      <c r="F18" s="47">
        <v>5510</v>
      </c>
      <c r="G18" s="48">
        <v>24</v>
      </c>
      <c r="H18" s="48">
        <f>365*24*2</f>
        <v>17520</v>
      </c>
      <c r="I18" s="52">
        <v>2.3660000000000001</v>
      </c>
      <c r="J18" s="51">
        <f>+ROUND(D18*I18/100,2)</f>
        <v>428127.51</v>
      </c>
      <c r="K18" s="50">
        <v>0.45800000000000002</v>
      </c>
      <c r="L18" s="53">
        <f>+ROUND(F18*H18*K18/100,2)</f>
        <v>442131.22</v>
      </c>
      <c r="M18" s="53">
        <f t="shared" ref="M18" si="2">+J18+L18</f>
        <v>870258.73</v>
      </c>
      <c r="Q18" s="49"/>
    </row>
    <row r="19" spans="2:17" s="23" customFormat="1" ht="24.95" customHeight="1" x14ac:dyDescent="0.2">
      <c r="B19" s="36" t="s">
        <v>38</v>
      </c>
      <c r="C19" s="36">
        <v>2</v>
      </c>
      <c r="D19" s="55">
        <v>297410</v>
      </c>
      <c r="E19" s="56"/>
      <c r="F19" s="30">
        <v>253</v>
      </c>
      <c r="G19" s="36">
        <v>12</v>
      </c>
      <c r="H19" s="36">
        <f>365*12*2</f>
        <v>8760</v>
      </c>
      <c r="I19" s="34">
        <v>2.3660000000000001</v>
      </c>
      <c r="J19" s="26">
        <f>+ROUND(D19*I19/100,2)</f>
        <v>7036.72</v>
      </c>
      <c r="K19" s="25">
        <v>0.45800000000000002</v>
      </c>
      <c r="L19" s="35">
        <f>+ROUND(F19*H19*K19/100,2)</f>
        <v>10150.56</v>
      </c>
      <c r="M19" s="35">
        <f t="shared" si="0"/>
        <v>17187.28</v>
      </c>
      <c r="Q19" s="17"/>
    </row>
    <row r="20" spans="2:17" ht="33.75" customHeight="1" x14ac:dyDescent="0.2">
      <c r="B20" s="62" t="s">
        <v>40</v>
      </c>
      <c r="C20" s="62"/>
      <c r="D20" s="62"/>
      <c r="E20" s="62"/>
      <c r="F20" s="62"/>
      <c r="G20" s="62"/>
      <c r="H20" s="62"/>
      <c r="I20" s="62"/>
      <c r="J20" s="62"/>
      <c r="K20" s="1"/>
      <c r="L20" s="24" t="s">
        <v>33</v>
      </c>
      <c r="M20" s="27">
        <f>SUM(M14:M19)</f>
        <v>1359801.68</v>
      </c>
      <c r="Q20" s="17"/>
    </row>
    <row r="21" spans="2:17" s="43" customFormat="1" ht="33" customHeight="1" x14ac:dyDescent="0.2">
      <c r="B21" s="67" t="s">
        <v>51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45"/>
      <c r="Q21" s="44"/>
    </row>
    <row r="22" spans="2:17" ht="40.5" customHeight="1" x14ac:dyDescent="0.2">
      <c r="B22" s="63" t="s">
        <v>45</v>
      </c>
      <c r="C22" s="63"/>
      <c r="D22" s="63"/>
      <c r="E22" s="63"/>
      <c r="F22" s="63"/>
      <c r="G22" s="63"/>
      <c r="H22" s="63"/>
      <c r="I22" s="63"/>
      <c r="J22" s="63"/>
      <c r="L22" s="31"/>
      <c r="M22" s="32"/>
    </row>
    <row r="23" spans="2:17" ht="24.75" customHeight="1" x14ac:dyDescent="0.2">
      <c r="C23" s="15"/>
      <c r="E23" s="15"/>
      <c r="G23" s="3"/>
      <c r="K23" s="28"/>
      <c r="L23" s="29" t="s">
        <v>31</v>
      </c>
      <c r="M23" s="40">
        <f>+M20+H10</f>
        <v>1359801.68</v>
      </c>
    </row>
    <row r="24" spans="2:17" ht="24.75" customHeight="1" x14ac:dyDescent="0.2">
      <c r="C24" s="19" t="s">
        <v>29</v>
      </c>
      <c r="E24" s="18"/>
      <c r="F24" s="6"/>
      <c r="G24" s="6"/>
      <c r="H24" s="6"/>
      <c r="I24" s="3" t="s">
        <v>39</v>
      </c>
      <c r="K24" s="60" t="s">
        <v>12</v>
      </c>
      <c r="L24" s="61"/>
      <c r="M24" s="41">
        <f>+ROUND(M23*0.23,2)</f>
        <v>312754.39</v>
      </c>
    </row>
    <row r="25" spans="2:17" ht="24.75" customHeight="1" x14ac:dyDescent="0.2">
      <c r="C25" s="20" t="s">
        <v>35</v>
      </c>
      <c r="D25" s="21"/>
      <c r="E25" s="22"/>
      <c r="F25" s="6"/>
      <c r="G25" s="6"/>
      <c r="I25" s="14"/>
      <c r="K25" s="58" t="s">
        <v>34</v>
      </c>
      <c r="L25" s="59"/>
      <c r="M25" s="41">
        <f>+M24+M23</f>
        <v>1672556.0699999998</v>
      </c>
    </row>
    <row r="26" spans="2:17" ht="24.75" customHeight="1" x14ac:dyDescent="0.2">
      <c r="D26" s="6"/>
      <c r="E26" s="6"/>
      <c r="F26" s="6"/>
      <c r="G26" s="6"/>
      <c r="K26" s="2"/>
      <c r="M26" s="16" t="s">
        <v>28</v>
      </c>
    </row>
    <row r="27" spans="2:17" ht="24.75" customHeight="1" x14ac:dyDescent="0.2">
      <c r="D27" s="6"/>
      <c r="E27" s="42"/>
      <c r="F27" s="6"/>
      <c r="G27" s="6"/>
      <c r="I27" s="9"/>
    </row>
    <row r="28" spans="2:17" ht="24.75" customHeight="1" x14ac:dyDescent="0.2">
      <c r="D28" s="6"/>
      <c r="E28" s="6"/>
      <c r="F28" s="6"/>
      <c r="G28" s="6"/>
      <c r="I28" s="9"/>
    </row>
    <row r="29" spans="2:17" ht="24.75" customHeight="1" x14ac:dyDescent="0.2">
      <c r="D29" s="6"/>
      <c r="E29" s="6"/>
      <c r="F29" s="6"/>
      <c r="G29" s="6"/>
      <c r="I29" s="9"/>
    </row>
    <row r="30" spans="2:17" ht="24.75" customHeight="1" x14ac:dyDescent="0.2">
      <c r="D30" s="6"/>
      <c r="E30" s="6"/>
      <c r="F30" s="6"/>
      <c r="G30" s="6"/>
      <c r="I30" s="9"/>
    </row>
    <row r="31" spans="2:17" ht="24.75" customHeight="1" x14ac:dyDescent="0.2">
      <c r="D31" s="6"/>
      <c r="E31" s="6"/>
      <c r="F31" s="6"/>
      <c r="G31" s="6"/>
      <c r="I31" s="9"/>
    </row>
    <row r="32" spans="2:17" ht="24.75" customHeight="1" x14ac:dyDescent="0.2">
      <c r="D32" s="6"/>
      <c r="E32" s="6"/>
      <c r="F32" s="6"/>
      <c r="G32" s="6"/>
      <c r="I32" s="9"/>
    </row>
    <row r="33" spans="2:10" ht="24.75" customHeight="1" x14ac:dyDescent="0.2">
      <c r="D33" s="6"/>
      <c r="E33" s="6"/>
      <c r="F33" s="6"/>
      <c r="G33" s="6"/>
      <c r="H33" s="6"/>
      <c r="I33" s="6"/>
    </row>
    <row r="34" spans="2:10" ht="24.75" customHeight="1" x14ac:dyDescent="0.2">
      <c r="D34" s="6"/>
      <c r="E34" s="6"/>
      <c r="F34" s="6"/>
      <c r="G34" s="6"/>
      <c r="I34" s="6"/>
    </row>
    <row r="35" spans="2:10" ht="24.75" customHeight="1" x14ac:dyDescent="0.2">
      <c r="B35" s="6"/>
      <c r="C35" s="6"/>
      <c r="D35" s="6"/>
      <c r="E35" s="6"/>
      <c r="F35" s="6"/>
      <c r="G35" s="6"/>
      <c r="H35" s="6"/>
      <c r="I35" s="6"/>
      <c r="J35" s="6"/>
    </row>
  </sheetData>
  <mergeCells count="31">
    <mergeCell ref="B5:I5"/>
    <mergeCell ref="J5:M10"/>
    <mergeCell ref="C6:E6"/>
    <mergeCell ref="B10:E10"/>
    <mergeCell ref="F10:G10"/>
    <mergeCell ref="H10:I10"/>
    <mergeCell ref="F9:G9"/>
    <mergeCell ref="H9:I9"/>
    <mergeCell ref="C9:D9"/>
    <mergeCell ref="F6:G6"/>
    <mergeCell ref="H6:I6"/>
    <mergeCell ref="C7:D7"/>
    <mergeCell ref="F7:G7"/>
    <mergeCell ref="H7:I7"/>
    <mergeCell ref="C8:D8"/>
    <mergeCell ref="F8:G8"/>
    <mergeCell ref="D18:E18"/>
    <mergeCell ref="H8:I8"/>
    <mergeCell ref="K25:L25"/>
    <mergeCell ref="K24:L24"/>
    <mergeCell ref="B20:J20"/>
    <mergeCell ref="B22:J22"/>
    <mergeCell ref="B11:M11"/>
    <mergeCell ref="D12:E12"/>
    <mergeCell ref="D13:E13"/>
    <mergeCell ref="D19:E19"/>
    <mergeCell ref="D14:E14"/>
    <mergeCell ref="D15:E15"/>
    <mergeCell ref="D16:E16"/>
    <mergeCell ref="D17:E17"/>
    <mergeCell ref="B21:L21"/>
  </mergeCells>
  <pageMargins left="0.28000000000000003" right="0.26" top="0.28999999999999998" bottom="0.22" header="0.19" footer="0.14000000000000001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2019-09-16T05:10:11Z</cp:lastPrinted>
  <dcterms:created xsi:type="dcterms:W3CDTF">2015-09-16T11:15:51Z</dcterms:created>
  <dcterms:modified xsi:type="dcterms:W3CDTF">2020-09-22T14:22:27Z</dcterms:modified>
</cp:coreProperties>
</file>