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 tabRatio="427"/>
  </bookViews>
  <sheets>
    <sheet name="INWESTORSKI" sheetId="1" r:id="rId1"/>
  </sheets>
  <definedNames>
    <definedName name="_C" localSheetId="0">#REF!</definedName>
    <definedName name="_C">#REF!</definedName>
    <definedName name="_xlnm._FilterDatabase" localSheetId="0" hidden="1">INWESTORSKI!$A$7:$G$132</definedName>
    <definedName name="d" localSheetId="0">#REF!</definedName>
    <definedName name="d">#REF!</definedName>
    <definedName name="Excel_BuiltIn__FilterDatabase_1" localSheetId="0">INWESTORSKI!$A$15:$E$555</definedName>
    <definedName name="Excel_BuiltIn__FilterDatabase_1">#REF!</definedName>
    <definedName name="Excel_BuiltIn__FilterDatabase_2">#REF!</definedName>
    <definedName name="_xlnm.Print_Area" localSheetId="0">INWESTORSKI!$A$1:$G$133</definedName>
    <definedName name="_xlnm.Print_Titles" localSheetId="0">INWESTORSKI!$4:$7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0" i="1"/>
  <c r="G14"/>
  <c r="A17"/>
  <c r="G13"/>
  <c r="G129" l="1"/>
  <c r="G128" s="1"/>
  <c r="G127" s="1"/>
  <c r="G37"/>
  <c r="G36" s="1"/>
  <c r="G124"/>
  <c r="G123" s="1"/>
  <c r="G121"/>
  <c r="G120" s="1"/>
  <c r="G119" s="1"/>
  <c r="G115"/>
  <c r="G110"/>
  <c r="G109" s="1"/>
  <c r="G108"/>
  <c r="G107"/>
  <c r="G105"/>
  <c r="G104" s="1"/>
  <c r="G44"/>
  <c r="G39"/>
  <c r="G35"/>
  <c r="G34" s="1"/>
  <c r="G28"/>
  <c r="G21"/>
  <c r="G12"/>
  <c r="A10"/>
  <c r="A11" s="1"/>
  <c r="A12" s="1"/>
  <c r="A20" s="1"/>
  <c r="A21" s="1"/>
  <c r="A23" s="1"/>
  <c r="A25" s="1"/>
  <c r="E17"/>
  <c r="E20" s="1"/>
  <c r="G23"/>
  <c r="G22" s="1"/>
  <c r="E29"/>
  <c r="G30"/>
  <c r="G31"/>
  <c r="G32"/>
  <c r="G45"/>
  <c r="E60"/>
  <c r="G60" s="1"/>
  <c r="E67"/>
  <c r="E86"/>
  <c r="E73" s="1"/>
  <c r="E88"/>
  <c r="E80" s="1"/>
  <c r="E90"/>
  <c r="E70" s="1"/>
  <c r="E91"/>
  <c r="E83" s="1"/>
  <c r="G92"/>
  <c r="G94"/>
  <c r="G93" s="1"/>
  <c r="E96"/>
  <c r="E76" s="1"/>
  <c r="E100"/>
  <c r="G102"/>
  <c r="G101" s="1"/>
  <c r="G112"/>
  <c r="G111" s="1"/>
  <c r="G116"/>
  <c r="G117"/>
  <c r="G118"/>
  <c r="G43" l="1"/>
  <c r="G42" s="1"/>
  <c r="E40"/>
  <c r="G40" s="1"/>
  <c r="E81"/>
  <c r="G100"/>
  <c r="G98" s="1"/>
  <c r="G97" s="1"/>
  <c r="G76"/>
  <c r="G80"/>
  <c r="G67"/>
  <c r="G20"/>
  <c r="G18" s="1"/>
  <c r="G29"/>
  <c r="G17"/>
  <c r="G16" s="1"/>
  <c r="G86"/>
  <c r="G85" s="1"/>
  <c r="G90"/>
  <c r="E78"/>
  <c r="G114"/>
  <c r="G113" s="1"/>
  <c r="G106"/>
  <c r="G103" s="1"/>
  <c r="E51"/>
  <c r="E26"/>
  <c r="E61"/>
  <c r="E58"/>
  <c r="G58" s="1"/>
  <c r="G83"/>
  <c r="G82" s="1"/>
  <c r="E65"/>
  <c r="E68"/>
  <c r="E72"/>
  <c r="G70"/>
  <c r="E57"/>
  <c r="G57" s="1"/>
  <c r="E64"/>
  <c r="G64" s="1"/>
  <c r="A28"/>
  <c r="A26"/>
  <c r="A27" s="1"/>
  <c r="A29" s="1"/>
  <c r="A30" s="1"/>
  <c r="A31" s="1"/>
  <c r="A32" s="1"/>
  <c r="A35" s="1"/>
  <c r="A37" s="1"/>
  <c r="A39" s="1"/>
  <c r="E50"/>
  <c r="G73"/>
  <c r="E48"/>
  <c r="E10"/>
  <c r="E75"/>
  <c r="G96"/>
  <c r="G95" s="1"/>
  <c r="G88"/>
  <c r="G87" s="1"/>
  <c r="E71"/>
  <c r="E53"/>
  <c r="E25"/>
  <c r="G91"/>
  <c r="A40" l="1"/>
  <c r="A41" s="1"/>
  <c r="A44" s="1"/>
  <c r="A45" s="1"/>
  <c r="A48" s="1"/>
  <c r="A49" s="1"/>
  <c r="A50" s="1"/>
  <c r="A51" s="1"/>
  <c r="A52" s="1"/>
  <c r="A53" s="1"/>
  <c r="A57" s="1"/>
  <c r="A58" s="1"/>
  <c r="A60" s="1"/>
  <c r="A61" s="1"/>
  <c r="A64" s="1"/>
  <c r="A65" s="1"/>
  <c r="A67" s="1"/>
  <c r="A68" s="1"/>
  <c r="A70" s="1"/>
  <c r="A71" s="1"/>
  <c r="A72" s="1"/>
  <c r="A73" s="1"/>
  <c r="A75" s="1"/>
  <c r="A76" s="1"/>
  <c r="A77" s="1"/>
  <c r="A78" s="1"/>
  <c r="A80" s="1"/>
  <c r="A81" s="1"/>
  <c r="A83" s="1"/>
  <c r="A86" s="1"/>
  <c r="A88" s="1"/>
  <c r="A90" s="1"/>
  <c r="A91" s="1"/>
  <c r="A92" s="1"/>
  <c r="A94" s="1"/>
  <c r="A96" s="1"/>
  <c r="A102" s="1"/>
  <c r="A105" s="1"/>
  <c r="A107" s="1"/>
  <c r="A108" s="1"/>
  <c r="A110" s="1"/>
  <c r="A112" s="1"/>
  <c r="A115" s="1"/>
  <c r="A116" s="1"/>
  <c r="A117" s="1"/>
  <c r="A118" s="1"/>
  <c r="A121" s="1"/>
  <c r="A124" s="1"/>
  <c r="A126" s="1"/>
  <c r="A129" s="1"/>
  <c r="G89"/>
  <c r="G84" s="1"/>
  <c r="G61"/>
  <c r="G26"/>
  <c r="G48"/>
  <c r="G10"/>
  <c r="G25"/>
  <c r="G68"/>
  <c r="G50"/>
  <c r="G71"/>
  <c r="G78"/>
  <c r="G81"/>
  <c r="G79" s="1"/>
  <c r="E77"/>
  <c r="G72"/>
  <c r="E27"/>
  <c r="E41"/>
  <c r="G75"/>
  <c r="E49"/>
  <c r="G49" l="1"/>
  <c r="G51"/>
  <c r="G41"/>
  <c r="G38" s="1"/>
  <c r="G33" s="1"/>
  <c r="G65"/>
  <c r="G54" s="1"/>
  <c r="G69"/>
  <c r="G27"/>
  <c r="G24" s="1"/>
  <c r="G15" s="1"/>
  <c r="E52"/>
  <c r="E126"/>
  <c r="G77"/>
  <c r="G74" s="1"/>
  <c r="G126" l="1"/>
  <c r="G125" s="1"/>
  <c r="G122" s="1"/>
  <c r="G52"/>
  <c r="G53" l="1"/>
  <c r="G47" s="1"/>
  <c r="G46" s="1"/>
  <c r="G9"/>
  <c r="G11"/>
  <c r="G8" l="1"/>
  <c r="G130" s="1"/>
  <c r="G131" l="1"/>
  <c r="G132" s="1"/>
</calcChain>
</file>

<file path=xl/sharedStrings.xml><?xml version="1.0" encoding="utf-8"?>
<sst xmlns="http://schemas.openxmlformats.org/spreadsheetml/2006/main" count="444" uniqueCount="215">
  <si>
    <t>dla zadania:</t>
  </si>
  <si>
    <t>Budowa ścieżki pieszo - rowerowej oraz rowerowej przy drodze powiatowej nr 2521G Człuchów - Polnica - droga wojewódzka nr 212 ( granica powiatu)</t>
  </si>
  <si>
    <t>Lp.</t>
  </si>
  <si>
    <t>Podstawy</t>
  </si>
  <si>
    <t>Rodzaj robót</t>
  </si>
  <si>
    <t>Jednostka</t>
  </si>
  <si>
    <t>Cena jednostkowa (zł)</t>
  </si>
  <si>
    <t>Wartość
 pozycji
(zł)</t>
  </si>
  <si>
    <t>Nazwa</t>
  </si>
  <si>
    <t xml:space="preserve">Ilość </t>
  </si>
  <si>
    <t>3</t>
  </si>
  <si>
    <t>D 00.00.00</t>
  </si>
  <si>
    <t>WYMAGANIA OGÓLNE</t>
  </si>
  <si>
    <t>x</t>
  </si>
  <si>
    <t>Koszt dostosowania się do wymagań Warunków Kontraktu i Wymagań Ogólnych zawartych w Specyfikacji Technicznej D.00.00.00</t>
  </si>
  <si>
    <t>ryczałt</t>
  </si>
  <si>
    <t xml:space="preserve">Odtworzenie, oczyszczenie, odmulenie i profilowanie istniejących rowów przydrożnych </t>
  </si>
  <si>
    <t>km</t>
  </si>
  <si>
    <t>Regulacja istniejącej infrastruktury</t>
  </si>
  <si>
    <t>Miejsca obsługi rowerzystów</t>
  </si>
  <si>
    <t>szt.</t>
  </si>
  <si>
    <t xml:space="preserve"> D 01.00.00</t>
  </si>
  <si>
    <t xml:space="preserve"> ROBOTY PRZYGOTOWAWCZE</t>
  </si>
  <si>
    <t>D 01.01.01
45233000-9</t>
  </si>
  <si>
    <t>ODTWORZENIE (WYZNACZENIE) TRASY I PUNKTÓW WYSOKOSCIOWYCH
CPV: Roboty w zakresie konstruowania, fundamentowania oraz wykonywania nawierzchni autostrad, dróg</t>
  </si>
  <si>
    <t>D 01.01.01.</t>
  </si>
  <si>
    <t>Odtworzenie trasy i punktów wysokościowych w terenie równinnym</t>
  </si>
  <si>
    <t>D 01.02.1
45112000-5</t>
  </si>
  <si>
    <t>USUNIĘCIE DRZEW LUB KRZEWÓW
CPV: Roboty w zakresie usuwania gleby</t>
  </si>
  <si>
    <t>D 01.02.01</t>
  </si>
  <si>
    <t>Karczowanie krzewów i poszycia z wywozwem:</t>
  </si>
  <si>
    <t>*</t>
  </si>
  <si>
    <t>Karczowanie krzewów do granicy pasa drogowego z wywozem</t>
  </si>
  <si>
    <t>ha</t>
  </si>
  <si>
    <t>Mechaniczne ścinanie drzew z karczowaniem pni i wywozem</t>
  </si>
  <si>
    <t>D 01.02.02                                                45112000-5</t>
  </si>
  <si>
    <t>ZDJĘCIE WARSTWY ZIEMI URODZAJNEJ (HUMUSU I DARNINY)
CPV: Roboty w zakresie usuwania gleby</t>
  </si>
  <si>
    <t xml:space="preserve">D 01.02.02                                         </t>
  </si>
  <si>
    <t>Mechaniczne usunięcie warstwy ziemi urodzajnej (humusu) - o grubości od 15 do 60 cm z transportowaniem urobku na odkład (składowisko Wykonawcy)</t>
  </si>
  <si>
    <r>
      <t>m</t>
    </r>
    <r>
      <rPr>
        <vertAlign val="superscript"/>
        <sz val="10"/>
        <rFont val="Arial CE"/>
        <family val="2"/>
        <charset val="238"/>
      </rPr>
      <t>2</t>
    </r>
  </si>
  <si>
    <t>D 01.02.04                                       45111000-8</t>
  </si>
  <si>
    <t>ROZBIÓRKA ELEMENTÓW DRÓG, OGRODZEŃ I PRZEPUSTÓW                                                                                                
CPV: Robty w zakresie burzenia, roboty ziemne</t>
  </si>
  <si>
    <t>D 01.02.04.</t>
  </si>
  <si>
    <t>Rozebranie istniejącej konstrukcji zjazdów</t>
  </si>
  <si>
    <t>Rozebranie istniejącej konstrukcji chodników</t>
  </si>
  <si>
    <t>Rozebranie istniejących poboczy</t>
  </si>
  <si>
    <t>Rozebranie istniejących barier</t>
  </si>
  <si>
    <t>m</t>
  </si>
  <si>
    <t>Rozebranie istniejących krawężników, obrzeży chodnikowych i oporników</t>
  </si>
  <si>
    <t>Rozebranie istniejących przepustów pod drogą powiatową</t>
  </si>
  <si>
    <t>Rozebranie istniejących przepustów pod zjazdami (wraz z wlotem i wylotem)</t>
  </si>
  <si>
    <t>Rozebranie istniejących znaków (tarcze i słupki)</t>
  </si>
  <si>
    <t>D 02.00.00</t>
  </si>
  <si>
    <t>ROBOTY ZIEMNE</t>
  </si>
  <si>
    <t>D 02.01.01
45112000-5</t>
  </si>
  <si>
    <t>WYKONANIE WYKOPÓW W GRUNTACH I-V KATEGORII
CPV: Roboty w zakresie usuwania gleby</t>
  </si>
  <si>
    <t>D 02.01.01</t>
  </si>
  <si>
    <t>Wykonanie wykopów mechanicznie w gr. kat. I-V z transportem urobku na składowisko Wykonawcy</t>
  </si>
  <si>
    <r>
      <t>m</t>
    </r>
    <r>
      <rPr>
        <vertAlign val="superscript"/>
        <sz val="10"/>
        <rFont val="Arial CE"/>
        <family val="2"/>
        <charset val="238"/>
      </rPr>
      <t>3</t>
    </r>
  </si>
  <si>
    <t>D 02.03.01
45112000-5</t>
  </si>
  <si>
    <t>WYKONANIE NASYPÓW
CPV: Roboty w zakresie usuwania gleby</t>
  </si>
  <si>
    <t>D 02.03.01.</t>
  </si>
  <si>
    <t>Wykonanie plantowania powierzchni skarp wykopów i nasypów</t>
  </si>
  <si>
    <t>Wykonanie plantowania powierzchni poboczy</t>
  </si>
  <si>
    <t>D 03.00.00</t>
  </si>
  <si>
    <t>ODWODNIENIE KORPUSU DROGOWEGO</t>
  </si>
  <si>
    <t>D 03.01.02
45221000-2</t>
  </si>
  <si>
    <t>PRZEPUSTY.
CPV: Roboty budowlane w zakresie budowy mostów i tuneli, szybów i kolei podziemnej</t>
  </si>
  <si>
    <t>D 03.01.02.</t>
  </si>
  <si>
    <t>Wykonanie przepustu z rur stalowych spiralnie karbowanych o przekroju kołowym o średnicy 600 mm - wraz z posadowieniem oraz umocnieniem</t>
  </si>
  <si>
    <t xml:space="preserve">m </t>
  </si>
  <si>
    <t>D 04.00.00</t>
  </si>
  <si>
    <t xml:space="preserve"> PODBUDOWY</t>
  </si>
  <si>
    <t>D 04.01.01                                   45233000-9</t>
  </si>
  <si>
    <t>PROFILOWANIE I ZAGĘSZCZANIE PODŁOŻA KORYTA
CPV:Roboty w zakresie konstruowania, fundamentowania oraz wykonywania nawierzchni autostrad, dróg</t>
  </si>
  <si>
    <t>D 04.01.01.</t>
  </si>
  <si>
    <t>Profilowanie i zagęszczeniem podłoża koryta w gruntach kat. I-VI (ścieżka rowerowa z kostki)</t>
  </si>
  <si>
    <t>Profilowanie i zagęszczeniem podłoża koryta w gruntach kat. I-VI (ścieżka rowerowa z AC)</t>
  </si>
  <si>
    <t>Profilowanie i zagęszczeniem podłoża koryta w gruntach kat. I-VI (ścieżka rowerowa na terenach leśnych)</t>
  </si>
  <si>
    <t>Profilowanie i zagęszczeniem podłoża koryta w gruntach kat. I-VI (zatoki autobusowe)</t>
  </si>
  <si>
    <t>Profilowanie i zagęszczeniem podłoża koryta w gruntach kat. I-VI (zjazdy z AC)</t>
  </si>
  <si>
    <t>Profilowanie i zagęszczeniem podłoża koryta w gruntach kat. I-VI (pobocza)</t>
  </si>
  <si>
    <t>D 04.03.01                                      45233000-9</t>
  </si>
  <si>
    <t>OCZYSZCZENIE I SKROPIENIE WARST KONSTRUKCYJNYCH                                                            
CPV:Roboty w zakresie konstruowania, fundamentowania oraz wykonywania nawierzchni autostrad, dróg</t>
  </si>
  <si>
    <t xml:space="preserve">D 04.03.01 </t>
  </si>
  <si>
    <t>Oczyszczenie warstw konstrukcyjnych</t>
  </si>
  <si>
    <t>Oczyszczenie warstw konstrukcyjnych - warstwy niebitumiczne</t>
  </si>
  <si>
    <t>podbudowa z mieszanki niezwiązanej (kruszywa łamanego, stabilizowanego mechanicznie) 0/31,5 mm (ścieżka rowerowa z AC)</t>
  </si>
  <si>
    <t>podbudowa z mieszanki niezwiązanej (kruszywa łamanego, stabilizowanego mechanicznie) 0/31,5 mm (zjazdy z AC)</t>
  </si>
  <si>
    <t>Oczyszczenie warstw konstrukcyjnych - warstwy bitumiczne</t>
  </si>
  <si>
    <t>istniejąca droga po sfrezowaniu</t>
  </si>
  <si>
    <t>podbudowa zasadnicza z betonu asfaltowego AC 16 P (zjazdy z AC)</t>
  </si>
  <si>
    <t>Skropienie warstw konstrukcyjnych emulsją asfaltową</t>
  </si>
  <si>
    <t>Skropienie warstw konstrukcyjnych emulsją asfaltową - warstwy niebitumiczne</t>
  </si>
  <si>
    <t>Skropienie warstw konstrukcyjnych emulsją asfaltową - warstwy bitumiczne</t>
  </si>
  <si>
    <t>D 04.04.02                         45233000-9</t>
  </si>
  <si>
    <t>PODBUDOWA Z MIESZANKI NIEZWIĄZANEJ                                                                                             
CPV:Roboty w zakresie konstruowania, fundamentowania oraz wykonywania nawierzchni autostrad, dróg</t>
  </si>
  <si>
    <t xml:space="preserve">D 04.04.02b  </t>
  </si>
  <si>
    <t>Wykonanie podbudowy z mieszanki niezwiązanej (kruszywa łamanego, stabilizowanego mechanicznie) 0/31,5 mm grubości 15cm (ścieżka rowerowa z AC)</t>
  </si>
  <si>
    <t>Wykonanie podbudowy z mieszanki niezwiązanej (kruszywa łamanego, stabilizowanego mechanicznie) 0/31,5 mm grubości 15cm (ścieżka rowerowa z kostki)</t>
  </si>
  <si>
    <t>Wykonanie podbudowy z mieszanki niezwiązanej (kruszywa łamanego, stabilizowanego mechanicznie) 0/31,5 mm grubości 20cm (zjazdy z AC)</t>
  </si>
  <si>
    <t>Wykonanie podbudowy zasadniczej z mieszanki niezwiązanej (tłucznia kamiennego niesortowanego o uziarnieniu ciągłym) 0/63 mm grubości 18cm (ścieżka rowerowa na terenach leśnych)</t>
  </si>
  <si>
    <r>
      <t>m</t>
    </r>
    <r>
      <rPr>
        <vertAlign val="superscript"/>
        <sz val="11"/>
        <rFont val="Arial"/>
        <family val="2"/>
        <charset val="238"/>
      </rPr>
      <t>2</t>
    </r>
  </si>
  <si>
    <t>D 04.05.01                                      45233000-9</t>
  </si>
  <si>
    <t>PODBUDOWA I ULEPSZONE PODŁOŻE Z GRUNTU LUB MIESZANKI ZWIĄZANEJ                                                              
CPV:Roboty w zakresie konstruowania, fundamentowania oraz wykonywania nawierzchni autostrad, dróg</t>
  </si>
  <si>
    <t xml:space="preserve">D 04.05.01 </t>
  </si>
  <si>
    <t>Wykonanie warstwy ulepszonego podłoża z gruntu stabilizowanego cementem C1,5/2,0 gr. 10cm (ścieżka rowerowa z AC)</t>
  </si>
  <si>
    <t>Wykonanie warstwy ulepszonego podłoża z gruntu stabilizowanego cementem C1,5/2,0 gr. 10cm (ścieżka rowerowa z kostki)</t>
  </si>
  <si>
    <t>Wykonanie warstwy ulepszonego podłoża z gruntu stabilizowanego cementem C1,5/2,0 gr. 10cm (zjazdy z AC)</t>
  </si>
  <si>
    <t>Wykonanie warstwy ulepszonego podłoża z gruntu stabilizowanego cementem C1,5/2,0 gr. 15cm (zatoki autobusowe)</t>
  </si>
  <si>
    <t>D 04.06.01                                          45233000-9</t>
  </si>
  <si>
    <t>PODBUDOWA Z MIESZANKI ZWIĄZANEJ CEMENTEM                                                                                                      
CPV:Roboty w zakresie konstruowania, fundamentowania oraz wykonywania nawierzchni autostrad, dróg</t>
  </si>
  <si>
    <t xml:space="preserve">D 04.06.01 </t>
  </si>
  <si>
    <t>Wykonanie warstwy podbudowy zasadniczaj z mieszanki związanej cementem klasy C5/6, grubość warstwy 20 cm (zatoki autobusowe)</t>
  </si>
  <si>
    <t>Wykonanie warstwy podbudowy zasadniczaj z mieszanki związanej cementem klasy C8/10, grubość warstwy 20 cm (zatoki autobusowe)</t>
  </si>
  <si>
    <t>D 04.07.01                         45233000-9</t>
  </si>
  <si>
    <t>PODBUDOWA Z BETONU ASFALTOWEGO                                                                                           
CPV:Roboty w zakresie konstruowania, fundamentowania oraz wykonywania nawierzchni autostrad, dróg</t>
  </si>
  <si>
    <t xml:space="preserve">D 04.07.01  </t>
  </si>
  <si>
    <t>Wykonanie podbudowy zasadniczej z betonu asfaltowego AC 11 P 50/70 gr. 4cm (zjazdy z AC)</t>
  </si>
  <si>
    <t>D 05.00.00</t>
  </si>
  <si>
    <t>NAWIERZCHNIE</t>
  </si>
  <si>
    <t>D 05.02.01                      45233000-9</t>
  </si>
  <si>
    <t>NAWIERZCHNIA TŁUCZNIOWA                                
CPV:Roboty w zakresie konstruowania, fundamentowania oraz wykonywania nawierzchni autostrad, dróg</t>
  </si>
  <si>
    <t>D 05.02.01</t>
  </si>
  <si>
    <t>Wykonanie nawierzchni z klińca kamiennego 0/31,5 mm grubości 9cm + miałowanie (ścieżka rowerowa na terenach leśnych)</t>
  </si>
  <si>
    <t>D 05.03.01
45233000-9</t>
  </si>
  <si>
    <t>NAWIERZCHNIA Z KOSTKI KAMIENNEJ
CPV: Roboty w zakresie konstruowania, fundamentowania oraz wykonywania nawierzchni autostrad, dróg</t>
  </si>
  <si>
    <t>D.05.03.01.</t>
  </si>
  <si>
    <t>Wykonanie nawierzchni z kostki kamiennej nieregularnej spoinowanej piaskiem kwarcowym na bazie żywic reaktywnych, gr 16 cm, na podsypce kruszywowo cementowej, gr. 3 cm (zatoki autobusowe)</t>
  </si>
  <si>
    <t>D 05.03.05b                      45233000-9</t>
  </si>
  <si>
    <t>D 05.03.05b</t>
  </si>
  <si>
    <t>D 05.03.11                      45233000-9</t>
  </si>
  <si>
    <t>FREZOWANIE NAWIERZCHNI NA ZIMNO                                    
CPV:Roboty w zakresie konstruowania, fundamentowania oraz wykonywania nawierzchni autostrad, dróg</t>
  </si>
  <si>
    <t xml:space="preserve">D 05.03.11 </t>
  </si>
  <si>
    <t>Wykonanie frezowania nawierzchni asfaltowych na zimno, średnia grubość warstwy 4cm wraz z odwozem na składowisko Wykonawcy (droga)</t>
  </si>
  <si>
    <t>D 05.03.23                       45233000-9</t>
  </si>
  <si>
    <t>NAWIERZCHNIA Z KOSTKI BRUKOWEJ BETONOWEJ                                        
CPV:Roboty w zakresie konstruowania, fundamentowania oraz wykonywania nawierzchni autostrad, dróg</t>
  </si>
  <si>
    <t xml:space="preserve">D 05.03.23 </t>
  </si>
  <si>
    <t>Wykonanie nawierzchni z kostki brukowej betonowej szarej o gr. 8 cm na podsypce cementowo-piaskowej gr.5cm (ścieżka rowerowa z kostki)</t>
  </si>
  <si>
    <t>D 06.00.00</t>
  </si>
  <si>
    <t>ROBOTY WYKOŃCZENIOWE</t>
  </si>
  <si>
    <t>D 06.01.01a                                         45112000-5</t>
  </si>
  <si>
    <t>UMOCNIENIE SKARP, ROWÓW I ŚCIEKÓW                                                                                                   
CPV: Roboty w zakresie usuwania gleby</t>
  </si>
  <si>
    <t xml:space="preserve">D 06.01.01b </t>
  </si>
  <si>
    <t>Umocnienie skarp płytami ażurowymi betonowymi  8x40x60 na podsypce z ziemi urodzajnej gr. 5cm</t>
  </si>
  <si>
    <t>D 06.02.01
45221000-2</t>
  </si>
  <si>
    <t>PRZEPUSTY POD ZJAZDAMI.
CPV: Roboty budowlane w zakresie budowy mostów i tuneli, szybów i kolei podziemnej</t>
  </si>
  <si>
    <t>D 06.02.01</t>
  </si>
  <si>
    <t>Przepusty pod zjazdami o średnicy 400mm (wraz z umocnieniem wlotu i wylotu)</t>
  </si>
  <si>
    <t>D 07.00.00</t>
  </si>
  <si>
    <t>OZNAKOWANIE DRÓG I URZĄDZENIA BEZPIECZEŃSTWA RUCHU</t>
  </si>
  <si>
    <t>D 07.01.01                45233000-9</t>
  </si>
  <si>
    <t>OZNAKOWANIE POZIOME
CPV:Roboty w zakresie konstruowania, fundamentowania oraz wykonywania nawierzchni autostrad, dróg</t>
  </si>
  <si>
    <t xml:space="preserve">D 07.01.01 </t>
  </si>
  <si>
    <t>Oznakowanie poziome jezdni materiałami cienkowarstwowymi</t>
  </si>
  <si>
    <t>D 07.02.01                      45233000-9</t>
  </si>
  <si>
    <t>OZNAKOWANIE PIONOWE
CPV:Roboty w zakresie konstruowania, fundamentowania oraz wykonywania nawierzchni autostrad, dróg</t>
  </si>
  <si>
    <t xml:space="preserve">D 07.02.01 </t>
  </si>
  <si>
    <t>Ustawienie słupków z rur stalowych dla znaków drogowych</t>
  </si>
  <si>
    <t xml:space="preserve">Przymocowanie tarcz znaków drogowych  do gotowych słupków </t>
  </si>
  <si>
    <t>D 07.05.01                      45233000-9</t>
  </si>
  <si>
    <t>BARIERY OCHRONNE STALOWE
CPV: Roboty w zakresie konstruowania, fundamentowania oraz wykonywania nawierzchni autostrad, dróg</t>
  </si>
  <si>
    <t xml:space="preserve">D 07.05.01 </t>
  </si>
  <si>
    <t>Ustawienie barier ochronnych stalowych jednostronnych  - przekładkowych typu u-14A (wraz z odcinkami początkowym i końcowym)</t>
  </si>
  <si>
    <t>D 07.06.02
45233000-9</t>
  </si>
  <si>
    <t>URZĄDZENIA ZABEZPIECZAJĄCE RUCH PIESZYCH.
CPV: Roboty w zakresie konstruowania, fundamentowania oraz wykonywania nawierzchni autostrad, dróg.</t>
  </si>
  <si>
    <t>D 07.06.02.</t>
  </si>
  <si>
    <t>Ustawienie poręczy ochronnych sztywnych (balustrada segmentowa h=120 cm)</t>
  </si>
  <si>
    <t>D 08.00.00</t>
  </si>
  <si>
    <t>ELEMENTY ULIC</t>
  </si>
  <si>
    <t>D 08.01.01
45233000-9</t>
  </si>
  <si>
    <t>KRAWĘŻNIKI BETONOWE
CPV: Roboty w zakresie konstruowania, fundamentowania oraz wykonywania nawierzchni autostrad, dróg</t>
  </si>
  <si>
    <t>D 08.01.01</t>
  </si>
  <si>
    <t>Krawężnik betonowy o wymiarach 15x30cm (wystający 12 cm) z wykonaniem ławy betonowej z oporem
z betonu C12/15 na podsypce cementowo-piaskowej 1:4 gr. 5cm</t>
  </si>
  <si>
    <t>Krawężnik betonowy wyłukowany o wymiarach 15x22cm (obniżony 2 cm) z wykonaniem ławy betonowej z oporem z betonu C12/15 na podsypce cementowo-piaskowej 1:4 gr. 5cm</t>
  </si>
  <si>
    <t>Opornik betonowy o wymiarach 12x25x100cm wtopiony z wykonaniem ławy betonowej z oporem z betonu C12/15 na podsypce cementowo-piaskowej 1:4 gr. 5cm (na obramowanie zjazdów)</t>
  </si>
  <si>
    <t>Ustawienie obrzeży betonowych o wymiarach 30x8cm (na ławie betonowej i z oporem) na podsypce cementowo-piaskowej</t>
  </si>
  <si>
    <t>D 09.01.01</t>
  </si>
  <si>
    <t>ZIELEŃ DROGOWA</t>
  </si>
  <si>
    <t>D 09.01.01
77211600-8</t>
  </si>
  <si>
    <t>ZIELEŃ DROGOWA
CPV: Sadzenie drzew</t>
  </si>
  <si>
    <t>Nasadzenie zastępcze drzew</t>
  </si>
  <si>
    <t>D 10.00.00</t>
  </si>
  <si>
    <t>INNE ROBOTY</t>
  </si>
  <si>
    <t>D 10.06.02                               45233000-9</t>
  </si>
  <si>
    <t>WIATY AUTOBUSOWE
CPV:Konstrukcje</t>
  </si>
  <si>
    <t>D 10.06.02.</t>
  </si>
  <si>
    <t>Ustawienie wiaty autobusowej o wymiarach 360 x 120 cm (szkielet z profili aluminiowych, ściany ze szkła hartowanego)</t>
  </si>
  <si>
    <t>D 10.07.01                               45233000-9</t>
  </si>
  <si>
    <t>ZJAZDY DO GOSPODARSTW I NA DROGI BOCZNE
CPV:Roboty w zakresie konstruowania, fundamentowania oraz wykonywania nawierzchni autostrad, dróg</t>
  </si>
  <si>
    <t>D 10.07.01</t>
  </si>
  <si>
    <t xml:space="preserve">RAZEM NETTO </t>
  </si>
  <si>
    <t xml:space="preserve">VAT (23%) </t>
  </si>
  <si>
    <t xml:space="preserve">RAZEM BRUTTO </t>
  </si>
  <si>
    <t>Zjazdy na pola z KŁ 0-31,5mm</t>
  </si>
  <si>
    <t>Wykonywanie nasypów mechanicznie z gr. kat. I-VI z transportem wraz z wyk. poboczy</t>
  </si>
  <si>
    <t>D 02.01.01f                                           45112000-5</t>
  </si>
  <si>
    <t xml:space="preserve">WZMOCNIENIE PODŁOŻA GRUNTOWEGO NA TERENACH ZALEWOWYCH 
CPV:Roboty ziemne i wykopaliskowe               </t>
  </si>
  <si>
    <t xml:space="preserve">D 02.01.01f   </t>
  </si>
  <si>
    <t>Wzmocnienie podłoża gruntowego na terenach zalewowych (w tym m. in.: bagrowanie)</t>
  </si>
  <si>
    <r>
      <t>m</t>
    </r>
    <r>
      <rPr>
        <b/>
        <vertAlign val="superscript"/>
        <sz val="11"/>
        <rFont val="Calibri"/>
        <family val="2"/>
        <charset val="238"/>
      </rPr>
      <t>2</t>
    </r>
  </si>
  <si>
    <t xml:space="preserve"> M.11.00.00</t>
  </si>
  <si>
    <t>ROBOTY MOSTOWE</t>
  </si>
  <si>
    <t>M 11.07.01
45111000-8</t>
  </si>
  <si>
    <t>STALOWA ŚCIANKA SZCZELNA
CPV: Roboty w zakresie rozbiórek, przygotowania oraz oczyszczenia terenu pod budowę</t>
  </si>
  <si>
    <t>M 11.07.01</t>
  </si>
  <si>
    <t>Wykonanie ścianek szczelnych traconych dł. 4m</t>
  </si>
  <si>
    <t>Przestawienie istniejących słupów telekomunikacyjnych</t>
  </si>
  <si>
    <t>Przebudowa hydrantów naziemnych na podziemne</t>
  </si>
  <si>
    <t>Wykonanie przepustu z rur stalowych spiralnie karbowanych o przekroju kołowym o średnicy 800 mm - wraz z posadowieniem oraz umocnieniem</t>
  </si>
  <si>
    <t>Wykonanie nawierzchni z betonu asfaltowego* AC 8 S gr. 3cm z asfaltem 50/70 - warstwa ścieralna (ścieżka rowerowa z AC8S) / kostki bet. gr. 8 cm                                   * niepotrzebne skreślić</t>
  </si>
  <si>
    <t>Wykonanie nawierzchni z betonu asfaltowego* AC 11 S gr. 4cm z asfaltem 50/70 - warstwa ścieralna (zjazdy z AC8S) / kostki bet. gr. 8 cm                                                      * niepotrzebne skreślić</t>
  </si>
  <si>
    <t>NAWIERZCHNIA Z BETONU ASFALTOWEGO*/KOSTKI BET. - WARSTWA ŚCIERALNA                                    
CPV:Roboty w zakresie konstruowania, fundamentowania oraz wykonywania nawierzchni autostrad, dróg</t>
  </si>
  <si>
    <t>Wykonanie nawierzchni z betonu asfaltowego* AC 11 S gr. 4 cm z asfaltem 50/70 - warstwa ścieralna (drogaAC8S) / kostki bet. gr. 8 cm                                                           * niepotrzebne skreślić</t>
  </si>
  <si>
    <t>PRZEDMIAR</t>
  </si>
</sst>
</file>

<file path=xl/styles.xml><?xml version="1.0" encoding="utf-8"?>
<styleSheet xmlns="http://schemas.openxmlformats.org/spreadsheetml/2006/main">
  <numFmts count="7">
    <numFmt numFmtId="164" formatCode="#,##0_ ;[Red]\-#,##0\ "/>
    <numFmt numFmtId="165" formatCode="#,##0.00_ ;[Red]\-#,##0.00\ "/>
    <numFmt numFmtId="166" formatCode="#,##0&quot; F&quot;_);[Red]\(#,##0&quot; F)&quot;"/>
    <numFmt numFmtId="167" formatCode="#,##0.00&quot; F&quot;_);[Red]\(#,##0.00&quot; F)&quot;"/>
    <numFmt numFmtId="168" formatCode="_-* #,##0.00&quot; zł&quot;_-;\-* #,##0.00&quot; zł&quot;_-;_-* \-??&quot; zł&quot;_-;_-@_-"/>
    <numFmt numFmtId="169" formatCode="0.0"/>
    <numFmt numFmtId="170" formatCode="0.000"/>
  </numFmts>
  <fonts count="16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8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0"/>
      <name val="Arial CE"/>
      <family val="2"/>
      <charset val="238"/>
    </font>
    <font>
      <sz val="6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b/>
      <vertAlign val="superscript"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31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164" fontId="14" fillId="0" borderId="0" applyFill="0" applyBorder="0" applyAlignment="0" applyProtection="0"/>
    <xf numFmtId="165" fontId="14" fillId="0" borderId="0" applyFill="0" applyBorder="0" applyAlignment="0" applyProtection="0"/>
    <xf numFmtId="166" fontId="14" fillId="0" borderId="0" applyFill="0" applyBorder="0" applyAlignment="0" applyProtection="0"/>
    <xf numFmtId="167" fontId="14" fillId="0" borderId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168" fontId="14" fillId="0" borderId="0" applyFill="0" applyBorder="0" applyAlignment="0" applyProtection="0"/>
  </cellStyleXfs>
  <cellXfs count="175">
    <xf numFmtId="0" fontId="0" fillId="0" borderId="0" xfId="0"/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169" fontId="8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69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vertical="center" wrapText="1"/>
    </xf>
    <xf numFmtId="4" fontId="8" fillId="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 shrinkToFit="1"/>
    </xf>
    <xf numFmtId="49" fontId="4" fillId="0" borderId="5" xfId="0" applyNumberFormat="1" applyFont="1" applyBorder="1" applyAlignment="1">
      <alignment horizontal="left" vertical="center" wrapText="1" shrinkToFi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 applyProtection="1">
      <alignment vertical="center" wrapText="1"/>
      <protection locked="0"/>
    </xf>
    <xf numFmtId="0" fontId="8" fillId="4" borderId="23" xfId="0" applyFont="1" applyFill="1" applyBorder="1" applyAlignment="1">
      <alignment horizontal="center" vertical="center"/>
    </xf>
    <xf numFmtId="1" fontId="8" fillId="4" borderId="23" xfId="0" applyNumberFormat="1" applyFont="1" applyFill="1" applyBorder="1" applyAlignment="1">
      <alignment horizontal="center" vertical="center"/>
    </xf>
    <xf numFmtId="4" fontId="8" fillId="4" borderId="24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49" fontId="8" fillId="6" borderId="23" xfId="0" applyNumberFormat="1" applyFont="1" applyFill="1" applyBorder="1" applyAlignment="1">
      <alignment horizontal="left" vertical="center" wrapText="1"/>
    </xf>
    <xf numFmtId="1" fontId="8" fillId="6" borderId="23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8" fillId="4" borderId="0" xfId="0" applyNumberFormat="1" applyFont="1" applyFill="1" applyAlignment="1">
      <alignment horizontal="left" vertical="center" wrapText="1"/>
    </xf>
    <xf numFmtId="170" fontId="4" fillId="7" borderId="0" xfId="0" applyNumberFormat="1" applyFont="1" applyFill="1" applyAlignment="1">
      <alignment vertical="center"/>
    </xf>
    <xf numFmtId="0" fontId="4" fillId="7" borderId="0" xfId="0" applyFont="1" applyFill="1" applyAlignment="1">
      <alignment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169" fontId="4" fillId="0" borderId="28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</cellXfs>
  <cellStyles count="20">
    <cellStyle name="_PERSONAL" xfId="1"/>
    <cellStyle name="_PERSONAL_1" xfId="2"/>
    <cellStyle name="Comma [0]_laroux" xfId="3"/>
    <cellStyle name="Comma_laroux" xfId="4"/>
    <cellStyle name="Currency [0]_laroux" xfId="5"/>
    <cellStyle name="Currency_laroux" xfId="6"/>
    <cellStyle name="Normal_laroux" xfId="7"/>
    <cellStyle name="normální_laroux" xfId="17"/>
    <cellStyle name="Normalny" xfId="0" builtinId="0"/>
    <cellStyle name="Normalny 2" xfId="8"/>
    <cellStyle name="Normalny 2 2" xfId="9"/>
    <cellStyle name="Normalny 2 2 2" xfId="10"/>
    <cellStyle name="Normalny 3" xfId="11"/>
    <cellStyle name="Normalny 4" xfId="12"/>
    <cellStyle name="Normalny 5" xfId="13"/>
    <cellStyle name="Normalny 6" xfId="14"/>
    <cellStyle name="Normalny 7" xfId="15"/>
    <cellStyle name="Normalny 8" xfId="16"/>
    <cellStyle name="Styl 1" xfId="18"/>
    <cellStyle name="Walutowy 2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view="pageBreakPreview" zoomScaleSheetLayoutView="100" workbookViewId="0">
      <selection activeCell="L7" sqref="L7"/>
    </sheetView>
  </sheetViews>
  <sheetFormatPr defaultColWidth="9.140625" defaultRowHeight="14.25"/>
  <cols>
    <col min="1" max="1" width="7.85546875" style="1" customWidth="1"/>
    <col min="2" max="2" width="14.42578125" style="1" customWidth="1"/>
    <col min="3" max="3" width="100.5703125" style="2" customWidth="1"/>
    <col min="4" max="4" width="8" style="3" customWidth="1"/>
    <col min="5" max="5" width="11.140625" style="4" customWidth="1"/>
    <col min="6" max="6" width="14.7109375" style="3" customWidth="1"/>
    <col min="7" max="7" width="17" style="3" customWidth="1"/>
    <col min="8" max="8" width="25.42578125" style="5" customWidth="1"/>
    <col min="9" max="10" width="9.140625" style="2"/>
    <col min="11" max="11" width="9.28515625" style="2" customWidth="1"/>
    <col min="12" max="16384" width="9.140625" style="2"/>
  </cols>
  <sheetData>
    <row r="1" spans="1:8" ht="23.25">
      <c r="A1" s="167" t="s">
        <v>214</v>
      </c>
      <c r="B1" s="167"/>
      <c r="C1" s="167"/>
      <c r="D1" s="167"/>
      <c r="E1" s="167"/>
      <c r="F1" s="167"/>
      <c r="G1" s="167"/>
    </row>
    <row r="2" spans="1:8" ht="15.75" customHeight="1">
      <c r="A2" s="168" t="s">
        <v>0</v>
      </c>
      <c r="B2" s="168"/>
      <c r="C2" s="168"/>
      <c r="D2" s="168"/>
      <c r="E2" s="168"/>
      <c r="F2" s="168"/>
      <c r="G2" s="168"/>
    </row>
    <row r="3" spans="1:8" ht="53.25" customHeight="1" thickBot="1">
      <c r="A3" s="169" t="s">
        <v>1</v>
      </c>
      <c r="B3" s="169"/>
      <c r="C3" s="169"/>
      <c r="D3" s="169"/>
      <c r="E3" s="169"/>
      <c r="F3" s="169"/>
      <c r="G3" s="169"/>
    </row>
    <row r="4" spans="1:8" s="7" customFormat="1" ht="15.75" customHeight="1" thickTop="1" thickBot="1">
      <c r="A4" s="170" t="s">
        <v>2</v>
      </c>
      <c r="B4" s="171" t="s">
        <v>3</v>
      </c>
      <c r="C4" s="172" t="s">
        <v>4</v>
      </c>
      <c r="D4" s="173" t="s">
        <v>5</v>
      </c>
      <c r="E4" s="173"/>
      <c r="F4" s="173" t="s">
        <v>6</v>
      </c>
      <c r="G4" s="174" t="s">
        <v>7</v>
      </c>
      <c r="H4" s="6"/>
    </row>
    <row r="5" spans="1:8" s="7" customFormat="1" ht="15.75" thickTop="1" thickBot="1">
      <c r="A5" s="170"/>
      <c r="B5" s="171"/>
      <c r="C5" s="172"/>
      <c r="D5" s="173"/>
      <c r="E5" s="173"/>
      <c r="F5" s="173"/>
      <c r="G5" s="174"/>
      <c r="H5" s="6"/>
    </row>
    <row r="6" spans="1:8" s="10" customFormat="1" ht="26.25" customHeight="1" thickTop="1">
      <c r="A6" s="170"/>
      <c r="B6" s="171"/>
      <c r="C6" s="172"/>
      <c r="D6" s="8" t="s">
        <v>8</v>
      </c>
      <c r="E6" s="9" t="s">
        <v>9</v>
      </c>
      <c r="F6" s="173"/>
      <c r="G6" s="174"/>
      <c r="H6" s="6"/>
    </row>
    <row r="7" spans="1:8" s="17" customFormat="1" ht="15">
      <c r="A7" s="11">
        <v>1</v>
      </c>
      <c r="B7" s="12">
        <v>2</v>
      </c>
      <c r="C7" s="13" t="s">
        <v>10</v>
      </c>
      <c r="D7" s="14">
        <v>4</v>
      </c>
      <c r="E7" s="14">
        <v>5</v>
      </c>
      <c r="F7" s="14">
        <v>6</v>
      </c>
      <c r="G7" s="15">
        <v>7</v>
      </c>
      <c r="H7" s="16"/>
    </row>
    <row r="8" spans="1:8" s="10" customFormat="1" ht="15">
      <c r="A8" s="18"/>
      <c r="B8" s="18" t="s">
        <v>11</v>
      </c>
      <c r="C8" s="18" t="s">
        <v>12</v>
      </c>
      <c r="D8" s="18" t="s">
        <v>13</v>
      </c>
      <c r="E8" s="18" t="s">
        <v>13</v>
      </c>
      <c r="F8" s="18" t="s">
        <v>13</v>
      </c>
      <c r="G8" s="19">
        <f>G9+G10+G11+G12</f>
        <v>0</v>
      </c>
      <c r="H8" s="6"/>
    </row>
    <row r="9" spans="1:8" s="10" customFormat="1" ht="28.5">
      <c r="A9" s="20">
        <v>1</v>
      </c>
      <c r="B9" s="21" t="s">
        <v>11</v>
      </c>
      <c r="C9" s="22" t="s">
        <v>14</v>
      </c>
      <c r="D9" s="23" t="s">
        <v>15</v>
      </c>
      <c r="E9" s="24">
        <v>1</v>
      </c>
      <c r="F9" s="25"/>
      <c r="G9" s="26">
        <f t="shared" ref="G9:G14" si="0">E9*F9</f>
        <v>0</v>
      </c>
      <c r="H9" s="6"/>
    </row>
    <row r="10" spans="1:8" s="10" customFormat="1">
      <c r="A10" s="20">
        <f>A9+1</f>
        <v>2</v>
      </c>
      <c r="B10" s="21" t="s">
        <v>11</v>
      </c>
      <c r="C10" s="22" t="s">
        <v>16</v>
      </c>
      <c r="D10" s="23" t="s">
        <v>17</v>
      </c>
      <c r="E10" s="24">
        <f>E17*3.5/2</f>
        <v>30.408000000000001</v>
      </c>
      <c r="F10" s="61"/>
      <c r="G10" s="26">
        <f t="shared" si="0"/>
        <v>0</v>
      </c>
      <c r="H10" s="27"/>
    </row>
    <row r="11" spans="1:8" s="10" customFormat="1">
      <c r="A11" s="28">
        <f>A10+1</f>
        <v>3</v>
      </c>
      <c r="B11" s="29" t="s">
        <v>11</v>
      </c>
      <c r="C11" s="30" t="s">
        <v>18</v>
      </c>
      <c r="D11" s="23" t="s">
        <v>15</v>
      </c>
      <c r="E11" s="24">
        <v>1</v>
      </c>
      <c r="F11" s="25"/>
      <c r="G11" s="31">
        <f t="shared" si="0"/>
        <v>0</v>
      </c>
      <c r="H11" s="27"/>
    </row>
    <row r="12" spans="1:8" s="10" customFormat="1">
      <c r="A12" s="20">
        <f>A11+1</f>
        <v>4</v>
      </c>
      <c r="B12" s="21" t="s">
        <v>11</v>
      </c>
      <c r="C12" s="22" t="s">
        <v>19</v>
      </c>
      <c r="D12" s="23" t="s">
        <v>20</v>
      </c>
      <c r="E12" s="24">
        <v>4</v>
      </c>
      <c r="F12" s="61"/>
      <c r="G12" s="26">
        <f t="shared" si="0"/>
        <v>0</v>
      </c>
      <c r="H12" s="27"/>
    </row>
    <row r="13" spans="1:8" s="10" customFormat="1">
      <c r="A13" s="20">
        <v>5</v>
      </c>
      <c r="B13" s="21" t="s">
        <v>11</v>
      </c>
      <c r="C13" s="22" t="s">
        <v>207</v>
      </c>
      <c r="D13" s="23" t="s">
        <v>20</v>
      </c>
      <c r="E13" s="24">
        <v>2</v>
      </c>
      <c r="F13" s="61"/>
      <c r="G13" s="26">
        <f t="shared" si="0"/>
        <v>0</v>
      </c>
      <c r="H13" s="27"/>
    </row>
    <row r="14" spans="1:8" s="10" customFormat="1">
      <c r="A14" s="20">
        <v>6</v>
      </c>
      <c r="B14" s="21" t="s">
        <v>11</v>
      </c>
      <c r="C14" s="22" t="s">
        <v>208</v>
      </c>
      <c r="D14" s="23" t="s">
        <v>20</v>
      </c>
      <c r="E14" s="24">
        <v>20</v>
      </c>
      <c r="F14" s="61"/>
      <c r="G14" s="149">
        <f t="shared" si="0"/>
        <v>0</v>
      </c>
      <c r="H14" s="27"/>
    </row>
    <row r="15" spans="1:8" s="36" customFormat="1" ht="15">
      <c r="A15" s="32"/>
      <c r="B15" s="18" t="s">
        <v>21</v>
      </c>
      <c r="C15" s="33" t="s">
        <v>22</v>
      </c>
      <c r="D15" s="18" t="s">
        <v>13</v>
      </c>
      <c r="E15" s="34" t="s">
        <v>13</v>
      </c>
      <c r="F15" s="19" t="s">
        <v>13</v>
      </c>
      <c r="G15" s="19">
        <f>G16+G18+G22+G24</f>
        <v>0</v>
      </c>
      <c r="H15" s="35"/>
    </row>
    <row r="16" spans="1:8" s="36" customFormat="1" ht="45">
      <c r="A16" s="37"/>
      <c r="B16" s="38" t="s">
        <v>23</v>
      </c>
      <c r="C16" s="39" t="s">
        <v>24</v>
      </c>
      <c r="D16" s="40" t="s">
        <v>13</v>
      </c>
      <c r="E16" s="41" t="s">
        <v>13</v>
      </c>
      <c r="F16" s="41" t="s">
        <v>13</v>
      </c>
      <c r="G16" s="42">
        <f>G17</f>
        <v>0</v>
      </c>
      <c r="H16" s="43"/>
    </row>
    <row r="17" spans="1:8" s="10" customFormat="1">
      <c r="A17" s="20">
        <f>A13+1</f>
        <v>6</v>
      </c>
      <c r="B17" s="21" t="s">
        <v>25</v>
      </c>
      <c r="C17" s="22" t="s">
        <v>26</v>
      </c>
      <c r="D17" s="23" t="s">
        <v>17</v>
      </c>
      <c r="E17" s="24">
        <f>17376/1000</f>
        <v>17.376000000000001</v>
      </c>
      <c r="F17" s="25"/>
      <c r="G17" s="26">
        <f>E17*F17</f>
        <v>0</v>
      </c>
      <c r="H17" s="6"/>
    </row>
    <row r="18" spans="1:8" s="36" customFormat="1" ht="30">
      <c r="A18" s="37"/>
      <c r="B18" s="38" t="s">
        <v>27</v>
      </c>
      <c r="C18" s="39" t="s">
        <v>28</v>
      </c>
      <c r="D18" s="40" t="s">
        <v>13</v>
      </c>
      <c r="E18" s="41" t="s">
        <v>13</v>
      </c>
      <c r="F18" s="41" t="s">
        <v>13</v>
      </c>
      <c r="G18" s="42">
        <f>G21+G20</f>
        <v>0</v>
      </c>
      <c r="H18" s="43"/>
    </row>
    <row r="19" spans="1:8" s="10" customFormat="1">
      <c r="A19" s="44"/>
      <c r="B19" s="45" t="s">
        <v>29</v>
      </c>
      <c r="C19" s="46" t="s">
        <v>30</v>
      </c>
      <c r="D19" s="47" t="s">
        <v>31</v>
      </c>
      <c r="E19" s="47" t="s">
        <v>31</v>
      </c>
      <c r="F19" s="48"/>
      <c r="G19" s="26"/>
      <c r="H19" s="6"/>
    </row>
    <row r="20" spans="1:8" s="53" customFormat="1">
      <c r="A20" s="28">
        <f>A17+1</f>
        <v>7</v>
      </c>
      <c r="B20" s="49" t="s">
        <v>29</v>
      </c>
      <c r="C20" s="30" t="s">
        <v>32</v>
      </c>
      <c r="D20" s="49" t="s">
        <v>33</v>
      </c>
      <c r="E20" s="50">
        <f>1000*E17*1/10000</f>
        <v>1.7376</v>
      </c>
      <c r="F20" s="51"/>
      <c r="G20" s="31">
        <f>E20*F20</f>
        <v>0</v>
      </c>
      <c r="H20" s="52"/>
    </row>
    <row r="21" spans="1:8" s="53" customFormat="1">
      <c r="A21" s="28">
        <f>A20+1</f>
        <v>8</v>
      </c>
      <c r="B21" s="49" t="s">
        <v>29</v>
      </c>
      <c r="C21" s="30" t="s">
        <v>34</v>
      </c>
      <c r="D21" s="49" t="s">
        <v>20</v>
      </c>
      <c r="E21" s="24">
        <v>208</v>
      </c>
      <c r="F21" s="51"/>
      <c r="G21" s="31">
        <f>E21*F21</f>
        <v>0</v>
      </c>
      <c r="H21" s="52"/>
    </row>
    <row r="22" spans="1:8" s="36" customFormat="1" ht="30">
      <c r="A22" s="37"/>
      <c r="B22" s="38" t="s">
        <v>35</v>
      </c>
      <c r="C22" s="39" t="s">
        <v>36</v>
      </c>
      <c r="D22" s="40" t="s">
        <v>13</v>
      </c>
      <c r="E22" s="41" t="s">
        <v>13</v>
      </c>
      <c r="F22" s="41" t="s">
        <v>13</v>
      </c>
      <c r="G22" s="42">
        <f>G23</f>
        <v>0</v>
      </c>
      <c r="H22" s="43"/>
    </row>
    <row r="23" spans="1:8" s="10" customFormat="1" ht="28.5">
      <c r="A23" s="54">
        <f>A21+1</f>
        <v>9</v>
      </c>
      <c r="B23" s="45" t="s">
        <v>37</v>
      </c>
      <c r="C23" s="55" t="s">
        <v>38</v>
      </c>
      <c r="D23" s="23" t="s">
        <v>39</v>
      </c>
      <c r="E23" s="56">
        <v>87669</v>
      </c>
      <c r="F23" s="61"/>
      <c r="G23" s="26">
        <f>E23*F23</f>
        <v>0</v>
      </c>
      <c r="H23" s="27"/>
    </row>
    <row r="24" spans="1:8" s="36" customFormat="1" ht="30">
      <c r="A24" s="37"/>
      <c r="B24" s="38" t="s">
        <v>40</v>
      </c>
      <c r="C24" s="39" t="s">
        <v>41</v>
      </c>
      <c r="D24" s="40" t="s">
        <v>13</v>
      </c>
      <c r="E24" s="41" t="s">
        <v>13</v>
      </c>
      <c r="F24" s="41" t="s">
        <v>13</v>
      </c>
      <c r="G24" s="42">
        <f>SUM(G25:G32)</f>
        <v>0</v>
      </c>
      <c r="H24" s="43"/>
    </row>
    <row r="25" spans="1:8" s="10" customFormat="1" ht="19.5" customHeight="1">
      <c r="A25" s="20">
        <f>A23+1</f>
        <v>10</v>
      </c>
      <c r="B25" s="23" t="s">
        <v>42</v>
      </c>
      <c r="C25" s="55" t="s">
        <v>43</v>
      </c>
      <c r="D25" s="23" t="s">
        <v>39</v>
      </c>
      <c r="E25" s="56">
        <f>1.5*(E91)</f>
        <v>346.5</v>
      </c>
      <c r="F25" s="25"/>
      <c r="G25" s="26">
        <f>E25*F25</f>
        <v>0</v>
      </c>
      <c r="H25" s="43"/>
    </row>
    <row r="26" spans="1:8" s="10" customFormat="1" ht="19.5" customHeight="1">
      <c r="A26" s="20">
        <f>A25+1</f>
        <v>11</v>
      </c>
      <c r="B26" s="23" t="s">
        <v>42</v>
      </c>
      <c r="C26" s="57" t="s">
        <v>44</v>
      </c>
      <c r="D26" s="49" t="s">
        <v>39</v>
      </c>
      <c r="E26" s="58">
        <f>0.11*E96</f>
        <v>1081.08</v>
      </c>
      <c r="F26" s="25"/>
      <c r="G26" s="31">
        <f>E26*F26</f>
        <v>0</v>
      </c>
      <c r="H26" s="43"/>
    </row>
    <row r="27" spans="1:8" s="10" customFormat="1" ht="19.5" customHeight="1">
      <c r="A27" s="20">
        <f>A26+1</f>
        <v>12</v>
      </c>
      <c r="B27" s="23" t="s">
        <v>42</v>
      </c>
      <c r="C27" s="55" t="s">
        <v>45</v>
      </c>
      <c r="D27" s="23" t="s">
        <v>39</v>
      </c>
      <c r="E27" s="56">
        <f>0.2*E53</f>
        <v>3475.2000000000003</v>
      </c>
      <c r="F27" s="25"/>
      <c r="G27" s="26">
        <f>E27*F27</f>
        <v>0</v>
      </c>
      <c r="H27" s="43"/>
    </row>
    <row r="28" spans="1:8" s="10" customFormat="1" ht="19.5" customHeight="1">
      <c r="A28" s="20">
        <f>A25+1</f>
        <v>11</v>
      </c>
      <c r="B28" s="59" t="s">
        <v>42</v>
      </c>
      <c r="C28" s="55" t="s">
        <v>46</v>
      </c>
      <c r="D28" s="23" t="s">
        <v>47</v>
      </c>
      <c r="E28" s="60">
        <v>450</v>
      </c>
      <c r="F28" s="25"/>
      <c r="G28" s="26">
        <f>ROUND(E28*F28,2)</f>
        <v>0</v>
      </c>
      <c r="H28" s="43"/>
    </row>
    <row r="29" spans="1:8" s="10" customFormat="1" ht="19.5" customHeight="1">
      <c r="A29" s="20">
        <f>A27+1</f>
        <v>13</v>
      </c>
      <c r="B29" s="59" t="s">
        <v>42</v>
      </c>
      <c r="C29" s="55" t="s">
        <v>48</v>
      </c>
      <c r="D29" s="23" t="s">
        <v>47</v>
      </c>
      <c r="E29" s="60">
        <f>0.2*(E115+E116+E117+E118)</f>
        <v>7083.4000000000005</v>
      </c>
      <c r="F29" s="25"/>
      <c r="G29" s="26">
        <f>ROUND(E29*F29,2)</f>
        <v>0</v>
      </c>
      <c r="H29" s="43"/>
    </row>
    <row r="30" spans="1:8" s="10" customFormat="1" ht="19.5" customHeight="1">
      <c r="A30" s="20">
        <f>A29+1</f>
        <v>14</v>
      </c>
      <c r="B30" s="59" t="s">
        <v>42</v>
      </c>
      <c r="C30" s="55" t="s">
        <v>49</v>
      </c>
      <c r="D30" s="23" t="s">
        <v>47</v>
      </c>
      <c r="E30" s="60">
        <v>144</v>
      </c>
      <c r="F30" s="61"/>
      <c r="G30" s="26">
        <f>ROUND(E30*F30,2)</f>
        <v>0</v>
      </c>
      <c r="H30" s="43"/>
    </row>
    <row r="31" spans="1:8" s="10" customFormat="1" ht="19.5" customHeight="1">
      <c r="A31" s="20">
        <f>A30+1</f>
        <v>15</v>
      </c>
      <c r="B31" s="59" t="s">
        <v>42</v>
      </c>
      <c r="C31" s="55" t="s">
        <v>50</v>
      </c>
      <c r="D31" s="23" t="s">
        <v>47</v>
      </c>
      <c r="E31" s="60">
        <v>90</v>
      </c>
      <c r="F31" s="61"/>
      <c r="G31" s="26">
        <f>ROUND(E31*F31,2)</f>
        <v>0</v>
      </c>
      <c r="H31" s="43"/>
    </row>
    <row r="32" spans="1:8" s="10" customFormat="1" ht="15">
      <c r="A32" s="20">
        <f>A31+1</f>
        <v>16</v>
      </c>
      <c r="B32" s="23" t="s">
        <v>42</v>
      </c>
      <c r="C32" s="22" t="s">
        <v>51</v>
      </c>
      <c r="D32" s="23" t="s">
        <v>20</v>
      </c>
      <c r="E32" s="56">
        <v>30</v>
      </c>
      <c r="F32" s="25"/>
      <c r="G32" s="26">
        <f>ROUND(E32*F32,2)</f>
        <v>0</v>
      </c>
      <c r="H32" s="43"/>
    </row>
    <row r="33" spans="1:8" s="36" customFormat="1" ht="15">
      <c r="A33" s="32"/>
      <c r="B33" s="18" t="s">
        <v>52</v>
      </c>
      <c r="C33" s="33" t="s">
        <v>53</v>
      </c>
      <c r="D33" s="18" t="s">
        <v>13</v>
      </c>
      <c r="E33" s="34" t="s">
        <v>13</v>
      </c>
      <c r="F33" s="19" t="s">
        <v>13</v>
      </c>
      <c r="G33" s="19">
        <f>G34+G38+G36</f>
        <v>0</v>
      </c>
      <c r="H33" s="35"/>
    </row>
    <row r="34" spans="1:8" s="36" customFormat="1" ht="30">
      <c r="A34" s="37"/>
      <c r="B34" s="38" t="s">
        <v>54</v>
      </c>
      <c r="C34" s="39" t="s">
        <v>55</v>
      </c>
      <c r="D34" s="40" t="s">
        <v>13</v>
      </c>
      <c r="E34" s="41" t="s">
        <v>13</v>
      </c>
      <c r="F34" s="41" t="s">
        <v>13</v>
      </c>
      <c r="G34" s="42">
        <f>G35</f>
        <v>0</v>
      </c>
      <c r="H34" s="43"/>
    </row>
    <row r="35" spans="1:8" s="36" customFormat="1">
      <c r="A35" s="20">
        <f>A32+1</f>
        <v>17</v>
      </c>
      <c r="B35" s="23" t="s">
        <v>56</v>
      </c>
      <c r="C35" s="22" t="s">
        <v>57</v>
      </c>
      <c r="D35" s="23" t="s">
        <v>58</v>
      </c>
      <c r="E35" s="56">
        <v>54300</v>
      </c>
      <c r="F35" s="61"/>
      <c r="G35" s="26">
        <f>E35*F35</f>
        <v>0</v>
      </c>
      <c r="H35" s="27"/>
    </row>
    <row r="36" spans="1:8" s="36" customFormat="1" ht="30">
      <c r="A36" s="134"/>
      <c r="B36" s="135" t="s">
        <v>196</v>
      </c>
      <c r="C36" s="136" t="s">
        <v>197</v>
      </c>
      <c r="D36" s="137" t="s">
        <v>13</v>
      </c>
      <c r="E36" s="138" t="s">
        <v>13</v>
      </c>
      <c r="F36" s="138" t="s">
        <v>13</v>
      </c>
      <c r="G36" s="139">
        <f>G37</f>
        <v>0</v>
      </c>
      <c r="H36" s="27"/>
    </row>
    <row r="37" spans="1:8" s="36" customFormat="1">
      <c r="A37" s="153">
        <f>A35+1</f>
        <v>18</v>
      </c>
      <c r="B37" s="154" t="s">
        <v>198</v>
      </c>
      <c r="C37" s="155" t="s">
        <v>199</v>
      </c>
      <c r="D37" s="156" t="s">
        <v>20</v>
      </c>
      <c r="E37" s="157">
        <v>7</v>
      </c>
      <c r="F37" s="158"/>
      <c r="G37" s="159">
        <f>ROUND(E37*F37,2)</f>
        <v>0</v>
      </c>
      <c r="H37" s="27"/>
    </row>
    <row r="38" spans="1:8" s="36" customFormat="1" ht="30">
      <c r="A38" s="37"/>
      <c r="B38" s="38" t="s">
        <v>59</v>
      </c>
      <c r="C38" s="39" t="s">
        <v>60</v>
      </c>
      <c r="D38" s="40" t="s">
        <v>13</v>
      </c>
      <c r="E38" s="41" t="s">
        <v>13</v>
      </c>
      <c r="F38" s="41" t="s">
        <v>13</v>
      </c>
      <c r="G38" s="42">
        <f>G39+G40+G41</f>
        <v>0</v>
      </c>
      <c r="H38" s="43"/>
    </row>
    <row r="39" spans="1:8" s="36" customFormat="1">
      <c r="A39" s="20">
        <f>A37+1</f>
        <v>19</v>
      </c>
      <c r="B39" s="23" t="s">
        <v>61</v>
      </c>
      <c r="C39" s="22" t="s">
        <v>195</v>
      </c>
      <c r="D39" s="23" t="s">
        <v>58</v>
      </c>
      <c r="E39" s="56">
        <v>25000</v>
      </c>
      <c r="F39" s="61"/>
      <c r="G39" s="26">
        <f>E39*F39</f>
        <v>0</v>
      </c>
      <c r="H39" s="27"/>
    </row>
    <row r="40" spans="1:8" s="36" customFormat="1">
      <c r="A40" s="20">
        <f>A39+1</f>
        <v>20</v>
      </c>
      <c r="B40" s="23" t="s">
        <v>61</v>
      </c>
      <c r="C40" s="22" t="s">
        <v>62</v>
      </c>
      <c r="D40" s="23" t="s">
        <v>39</v>
      </c>
      <c r="E40" s="56">
        <f>E17*1000*1.2*2</f>
        <v>41702.400000000001</v>
      </c>
      <c r="F40" s="61"/>
      <c r="G40" s="26">
        <f>E40*F40</f>
        <v>0</v>
      </c>
      <c r="H40" s="27"/>
    </row>
    <row r="41" spans="1:8" s="36" customFormat="1">
      <c r="A41" s="20">
        <f>A40+1</f>
        <v>21</v>
      </c>
      <c r="B41" s="23" t="s">
        <v>61</v>
      </c>
      <c r="C41" s="22" t="s">
        <v>63</v>
      </c>
      <c r="D41" s="23" t="s">
        <v>39</v>
      </c>
      <c r="E41" s="56">
        <f>E53</f>
        <v>17376</v>
      </c>
      <c r="F41" s="61"/>
      <c r="G41" s="26">
        <f>E41*F41</f>
        <v>0</v>
      </c>
      <c r="H41" s="27"/>
    </row>
    <row r="42" spans="1:8" s="68" customFormat="1" ht="15">
      <c r="A42" s="62"/>
      <c r="B42" s="63" t="s">
        <v>64</v>
      </c>
      <c r="C42" s="33" t="s">
        <v>65</v>
      </c>
      <c r="D42" s="63" t="s">
        <v>13</v>
      </c>
      <c r="E42" s="64" t="s">
        <v>13</v>
      </c>
      <c r="F42" s="65" t="s">
        <v>13</v>
      </c>
      <c r="G42" s="66">
        <f>G43</f>
        <v>0</v>
      </c>
      <c r="H42" s="67"/>
    </row>
    <row r="43" spans="1:8" s="68" customFormat="1" ht="30">
      <c r="A43" s="69"/>
      <c r="B43" s="70" t="s">
        <v>66</v>
      </c>
      <c r="C43" s="71" t="s">
        <v>67</v>
      </c>
      <c r="D43" s="40" t="s">
        <v>13</v>
      </c>
      <c r="E43" s="41" t="s">
        <v>13</v>
      </c>
      <c r="F43" s="41" t="s">
        <v>13</v>
      </c>
      <c r="G43" s="42">
        <f>G44+G45</f>
        <v>0</v>
      </c>
      <c r="H43" s="72"/>
    </row>
    <row r="44" spans="1:8" s="74" customFormat="1" ht="28.5">
      <c r="A44" s="44">
        <f>A41+1</f>
        <v>22</v>
      </c>
      <c r="B44" s="45" t="s">
        <v>68</v>
      </c>
      <c r="C44" s="46" t="s">
        <v>69</v>
      </c>
      <c r="D44" s="47" t="s">
        <v>70</v>
      </c>
      <c r="E44" s="150">
        <v>77</v>
      </c>
      <c r="F44" s="151"/>
      <c r="G44" s="152">
        <f>F44*E44</f>
        <v>0</v>
      </c>
      <c r="H44" s="73"/>
    </row>
    <row r="45" spans="1:8" s="74" customFormat="1" ht="28.5">
      <c r="A45" s="20">
        <f>A44+1</f>
        <v>23</v>
      </c>
      <c r="B45" s="23" t="s">
        <v>68</v>
      </c>
      <c r="C45" s="22" t="s">
        <v>209</v>
      </c>
      <c r="D45" s="23" t="s">
        <v>70</v>
      </c>
      <c r="E45" s="24">
        <v>115</v>
      </c>
      <c r="F45" s="61"/>
      <c r="G45" s="26">
        <f>F45*E45</f>
        <v>0</v>
      </c>
      <c r="H45" s="73"/>
    </row>
    <row r="46" spans="1:8" s="36" customFormat="1" ht="15">
      <c r="A46" s="32"/>
      <c r="B46" s="18" t="s">
        <v>71</v>
      </c>
      <c r="C46" s="33" t="s">
        <v>72</v>
      </c>
      <c r="D46" s="18" t="s">
        <v>13</v>
      </c>
      <c r="E46" s="34">
        <v>7</v>
      </c>
      <c r="F46" s="19" t="s">
        <v>13</v>
      </c>
      <c r="G46" s="19">
        <f>G47+G54+G69+G74+G79+G82</f>
        <v>0</v>
      </c>
      <c r="H46" s="35"/>
    </row>
    <row r="47" spans="1:8" s="36" customFormat="1" ht="45">
      <c r="A47" s="37"/>
      <c r="B47" s="38" t="s">
        <v>73</v>
      </c>
      <c r="C47" s="39" t="s">
        <v>74</v>
      </c>
      <c r="D47" s="40" t="s">
        <v>13</v>
      </c>
      <c r="E47" s="41" t="s">
        <v>13</v>
      </c>
      <c r="F47" s="41" t="s">
        <v>13</v>
      </c>
      <c r="G47" s="42">
        <f>SUM(G48:G53)</f>
        <v>0</v>
      </c>
      <c r="H47" s="43"/>
    </row>
    <row r="48" spans="1:8" s="36" customFormat="1">
      <c r="A48" s="20">
        <f>A45+1</f>
        <v>24</v>
      </c>
      <c r="B48" s="49" t="s">
        <v>75</v>
      </c>
      <c r="C48" s="75" t="s">
        <v>76</v>
      </c>
      <c r="D48" s="49" t="s">
        <v>39</v>
      </c>
      <c r="E48" s="56">
        <f>E96</f>
        <v>9828</v>
      </c>
      <c r="F48" s="61"/>
      <c r="G48" s="31">
        <f t="shared" ref="G48:G53" si="1">E48*F48</f>
        <v>0</v>
      </c>
      <c r="H48" s="27"/>
    </row>
    <row r="49" spans="1:8" s="36" customFormat="1">
      <c r="A49" s="20">
        <f>A48+1</f>
        <v>25</v>
      </c>
      <c r="B49" s="49" t="s">
        <v>75</v>
      </c>
      <c r="C49" s="75" t="s">
        <v>77</v>
      </c>
      <c r="D49" s="49" t="s">
        <v>39</v>
      </c>
      <c r="E49" s="56">
        <f>E75</f>
        <v>36079.050000000003</v>
      </c>
      <c r="F49" s="61"/>
      <c r="G49" s="31">
        <f t="shared" si="1"/>
        <v>0</v>
      </c>
      <c r="H49" s="27"/>
    </row>
    <row r="50" spans="1:8" s="36" customFormat="1" ht="17.25" customHeight="1">
      <c r="A50" s="20">
        <f>A49+1</f>
        <v>26</v>
      </c>
      <c r="B50" s="49" t="s">
        <v>75</v>
      </c>
      <c r="C50" s="75" t="s">
        <v>78</v>
      </c>
      <c r="D50" s="49" t="s">
        <v>39</v>
      </c>
      <c r="E50" s="56">
        <f>E73</f>
        <v>5862.1500000000005</v>
      </c>
      <c r="F50" s="61"/>
      <c r="G50" s="31">
        <f>E50*F50</f>
        <v>0</v>
      </c>
      <c r="H50" s="27"/>
    </row>
    <row r="51" spans="1:8" s="36" customFormat="1">
      <c r="A51" s="20">
        <f>A50+1</f>
        <v>27</v>
      </c>
      <c r="B51" s="49" t="s">
        <v>75</v>
      </c>
      <c r="C51" s="75" t="s">
        <v>79</v>
      </c>
      <c r="D51" s="49" t="s">
        <v>39</v>
      </c>
      <c r="E51" s="56">
        <f>E88</f>
        <v>131.25</v>
      </c>
      <c r="F51" s="61"/>
      <c r="G51" s="31">
        <f t="shared" si="1"/>
        <v>0</v>
      </c>
      <c r="H51" s="27"/>
    </row>
    <row r="52" spans="1:8" s="36" customFormat="1">
      <c r="A52" s="20">
        <f>A51+1</f>
        <v>28</v>
      </c>
      <c r="B52" s="49" t="s">
        <v>75</v>
      </c>
      <c r="C52" s="75" t="s">
        <v>80</v>
      </c>
      <c r="D52" s="49" t="s">
        <v>39</v>
      </c>
      <c r="E52" s="56">
        <f>E77</f>
        <v>307.46100000000007</v>
      </c>
      <c r="F52" s="61"/>
      <c r="G52" s="31">
        <f>E52*F52</f>
        <v>0</v>
      </c>
      <c r="H52" s="27"/>
    </row>
    <row r="53" spans="1:8" s="36" customFormat="1">
      <c r="A53" s="20">
        <f>A52+1</f>
        <v>29</v>
      </c>
      <c r="B53" s="49" t="s">
        <v>75</v>
      </c>
      <c r="C53" s="75" t="s">
        <v>81</v>
      </c>
      <c r="D53" s="49" t="s">
        <v>39</v>
      </c>
      <c r="E53" s="56">
        <f>E17*2*0.5*1000</f>
        <v>17376</v>
      </c>
      <c r="F53" s="61"/>
      <c r="G53" s="31">
        <f t="shared" si="1"/>
        <v>0</v>
      </c>
      <c r="H53" s="27"/>
    </row>
    <row r="54" spans="1:8" s="36" customFormat="1" ht="45">
      <c r="A54" s="37"/>
      <c r="B54" s="38" t="s">
        <v>82</v>
      </c>
      <c r="C54" s="39" t="s">
        <v>83</v>
      </c>
      <c r="D54" s="40" t="s">
        <v>13</v>
      </c>
      <c r="E54" s="41" t="s">
        <v>13</v>
      </c>
      <c r="F54" s="41" t="s">
        <v>13</v>
      </c>
      <c r="G54" s="42">
        <f>SUM(G55:G68)</f>
        <v>0</v>
      </c>
      <c r="H54" s="43"/>
    </row>
    <row r="55" spans="1:8" s="36" customFormat="1" ht="15">
      <c r="A55" s="20"/>
      <c r="B55" s="23" t="s">
        <v>84</v>
      </c>
      <c r="C55" s="76" t="s">
        <v>85</v>
      </c>
      <c r="D55" s="77"/>
      <c r="E55" s="56"/>
      <c r="F55" s="61"/>
      <c r="G55" s="26"/>
      <c r="H55" s="27"/>
    </row>
    <row r="56" spans="1:8" s="36" customFormat="1" ht="15">
      <c r="A56" s="44"/>
      <c r="B56" s="47"/>
      <c r="C56" s="76" t="s">
        <v>86</v>
      </c>
      <c r="D56" s="77"/>
      <c r="E56" s="56"/>
      <c r="F56" s="61"/>
      <c r="G56" s="26"/>
      <c r="H56" s="27"/>
    </row>
    <row r="57" spans="1:8" s="36" customFormat="1" ht="33.75" customHeight="1">
      <c r="A57" s="54">
        <f>A53+1</f>
        <v>30</v>
      </c>
      <c r="B57" s="45"/>
      <c r="C57" s="78" t="s">
        <v>87</v>
      </c>
      <c r="D57" s="79" t="s">
        <v>39</v>
      </c>
      <c r="E57" s="80">
        <f>E70</f>
        <v>36079.050000000003</v>
      </c>
      <c r="F57" s="81"/>
      <c r="G57" s="82">
        <f>E57*F57</f>
        <v>0</v>
      </c>
      <c r="H57" s="27"/>
    </row>
    <row r="58" spans="1:8" s="36" customFormat="1" ht="33.75" customHeight="1">
      <c r="A58" s="54">
        <f>A57+1</f>
        <v>31</v>
      </c>
      <c r="B58" s="45"/>
      <c r="C58" s="78" t="s">
        <v>88</v>
      </c>
      <c r="D58" s="83" t="s">
        <v>39</v>
      </c>
      <c r="E58" s="84">
        <f>E83</f>
        <v>254.10000000000002</v>
      </c>
      <c r="F58" s="85"/>
      <c r="G58" s="86">
        <f>E58*F58</f>
        <v>0</v>
      </c>
      <c r="H58" s="27"/>
    </row>
    <row r="59" spans="1:8" s="36" customFormat="1" ht="15">
      <c r="A59" s="54"/>
      <c r="B59" s="45"/>
      <c r="C59" s="76" t="s">
        <v>89</v>
      </c>
      <c r="D59" s="77"/>
      <c r="E59" s="56"/>
      <c r="F59" s="61"/>
      <c r="G59" s="26"/>
      <c r="H59" s="27"/>
    </row>
    <row r="60" spans="1:8" s="36" customFormat="1">
      <c r="A60" s="54">
        <f>A58+1</f>
        <v>32</v>
      </c>
      <c r="B60" s="45"/>
      <c r="C60" s="78" t="s">
        <v>90</v>
      </c>
      <c r="D60" s="79" t="s">
        <v>39</v>
      </c>
      <c r="E60" s="80">
        <f>E94</f>
        <v>1415</v>
      </c>
      <c r="F60" s="81"/>
      <c r="G60" s="82">
        <f>E60*F60</f>
        <v>0</v>
      </c>
      <c r="H60" s="27"/>
    </row>
    <row r="61" spans="1:8" s="36" customFormat="1">
      <c r="A61" s="54">
        <f>A60+1</f>
        <v>33</v>
      </c>
      <c r="B61" s="45"/>
      <c r="C61" s="87" t="s">
        <v>91</v>
      </c>
      <c r="D61" s="83" t="s">
        <v>39</v>
      </c>
      <c r="E61" s="84">
        <f>E83</f>
        <v>254.10000000000002</v>
      </c>
      <c r="F61" s="85"/>
      <c r="G61" s="86">
        <f>E61*F61</f>
        <v>0</v>
      </c>
      <c r="H61" s="27"/>
    </row>
    <row r="62" spans="1:8" s="36" customFormat="1" ht="15">
      <c r="A62" s="20"/>
      <c r="B62" s="23" t="s">
        <v>84</v>
      </c>
      <c r="C62" s="76" t="s">
        <v>92</v>
      </c>
      <c r="D62" s="77"/>
      <c r="E62" s="56"/>
      <c r="F62" s="61"/>
      <c r="G62" s="26"/>
      <c r="H62" s="27"/>
    </row>
    <row r="63" spans="1:8" s="36" customFormat="1" ht="15">
      <c r="A63" s="44"/>
      <c r="B63" s="47"/>
      <c r="C63" s="76" t="s">
        <v>93</v>
      </c>
      <c r="D63" s="77"/>
      <c r="E63" s="56"/>
      <c r="F63" s="61"/>
      <c r="G63" s="26"/>
      <c r="H63" s="27"/>
    </row>
    <row r="64" spans="1:8" s="36" customFormat="1" ht="33.75" customHeight="1">
      <c r="A64" s="54">
        <f>A61+1</f>
        <v>34</v>
      </c>
      <c r="B64" s="45"/>
      <c r="C64" s="78" t="s">
        <v>87</v>
      </c>
      <c r="D64" s="79" t="s">
        <v>39</v>
      </c>
      <c r="E64" s="80">
        <f>E70</f>
        <v>36079.050000000003</v>
      </c>
      <c r="F64" s="81"/>
      <c r="G64" s="82">
        <f>E64*F64</f>
        <v>0</v>
      </c>
      <c r="H64" s="27"/>
    </row>
    <row r="65" spans="1:8" s="36" customFormat="1" ht="33.75" customHeight="1">
      <c r="A65" s="54">
        <f>A64+1</f>
        <v>35</v>
      </c>
      <c r="B65" s="45"/>
      <c r="C65" s="78" t="s">
        <v>88</v>
      </c>
      <c r="D65" s="83" t="s">
        <v>39</v>
      </c>
      <c r="E65" s="84">
        <f>E83</f>
        <v>254.10000000000002</v>
      </c>
      <c r="F65" s="85"/>
      <c r="G65" s="86">
        <f>E65*F65</f>
        <v>0</v>
      </c>
      <c r="H65" s="27"/>
    </row>
    <row r="66" spans="1:8" s="36" customFormat="1" ht="15">
      <c r="A66" s="54"/>
      <c r="B66" s="45"/>
      <c r="C66" s="76" t="s">
        <v>94</v>
      </c>
      <c r="D66" s="77"/>
      <c r="E66" s="56"/>
      <c r="F66" s="61"/>
      <c r="G66" s="26"/>
      <c r="H66" s="27"/>
    </row>
    <row r="67" spans="1:8" s="36" customFormat="1">
      <c r="A67" s="54">
        <f>A65+1</f>
        <v>36</v>
      </c>
      <c r="B67" s="45"/>
      <c r="C67" s="78" t="s">
        <v>90</v>
      </c>
      <c r="D67" s="79" t="s">
        <v>39</v>
      </c>
      <c r="E67" s="80">
        <f>E94</f>
        <v>1415</v>
      </c>
      <c r="F67" s="81"/>
      <c r="G67" s="82">
        <f>E67*F67</f>
        <v>0</v>
      </c>
      <c r="H67" s="27"/>
    </row>
    <row r="68" spans="1:8" s="36" customFormat="1">
      <c r="A68" s="54">
        <f>A67+1</f>
        <v>37</v>
      </c>
      <c r="B68" s="45"/>
      <c r="C68" s="87" t="s">
        <v>91</v>
      </c>
      <c r="D68" s="83" t="s">
        <v>39</v>
      </c>
      <c r="E68" s="84">
        <f>E83</f>
        <v>254.10000000000002</v>
      </c>
      <c r="F68" s="85"/>
      <c r="G68" s="86">
        <f>E68*F68</f>
        <v>0</v>
      </c>
      <c r="H68" s="27"/>
    </row>
    <row r="69" spans="1:8" s="36" customFormat="1" ht="45">
      <c r="A69" s="37"/>
      <c r="B69" s="38" t="s">
        <v>95</v>
      </c>
      <c r="C69" s="39" t="s">
        <v>96</v>
      </c>
      <c r="D69" s="40" t="s">
        <v>13</v>
      </c>
      <c r="E69" s="41" t="s">
        <v>13</v>
      </c>
      <c r="F69" s="41" t="s">
        <v>13</v>
      </c>
      <c r="G69" s="42">
        <f>SUM(G70:G73)</f>
        <v>0</v>
      </c>
      <c r="H69" s="43"/>
    </row>
    <row r="70" spans="1:8" s="36" customFormat="1" ht="28.5">
      <c r="A70" s="20">
        <f>A68+1</f>
        <v>38</v>
      </c>
      <c r="B70" s="23" t="s">
        <v>97</v>
      </c>
      <c r="C70" s="22" t="s">
        <v>98</v>
      </c>
      <c r="D70" s="77" t="s">
        <v>39</v>
      </c>
      <c r="E70" s="88">
        <f>E90</f>
        <v>36079.050000000003</v>
      </c>
      <c r="F70" s="61"/>
      <c r="G70" s="26">
        <f>E70*F70</f>
        <v>0</v>
      </c>
      <c r="H70" s="27"/>
    </row>
    <row r="71" spans="1:8" s="36" customFormat="1" ht="28.5">
      <c r="A71" s="20">
        <f>A70+1</f>
        <v>39</v>
      </c>
      <c r="B71" s="23" t="s">
        <v>97</v>
      </c>
      <c r="C71" s="22" t="s">
        <v>99</v>
      </c>
      <c r="D71" s="77" t="s">
        <v>39</v>
      </c>
      <c r="E71" s="88">
        <f>E96</f>
        <v>9828</v>
      </c>
      <c r="F71" s="61"/>
      <c r="G71" s="26">
        <f>E71*F71</f>
        <v>0</v>
      </c>
      <c r="H71" s="27"/>
    </row>
    <row r="72" spans="1:8" s="36" customFormat="1" ht="28.5">
      <c r="A72" s="20">
        <f>A71+1</f>
        <v>40</v>
      </c>
      <c r="B72" s="23" t="s">
        <v>97</v>
      </c>
      <c r="C72" s="22" t="s">
        <v>100</v>
      </c>
      <c r="D72" s="77" t="s">
        <v>39</v>
      </c>
      <c r="E72" s="88">
        <f>1.1*E83</f>
        <v>279.51000000000005</v>
      </c>
      <c r="F72" s="61"/>
      <c r="G72" s="26">
        <f>E72*F72</f>
        <v>0</v>
      </c>
      <c r="H72" s="27"/>
    </row>
    <row r="73" spans="1:8" s="36" customFormat="1" ht="28.5">
      <c r="A73" s="20">
        <f>A72+1</f>
        <v>41</v>
      </c>
      <c r="B73" s="23" t="s">
        <v>97</v>
      </c>
      <c r="C73" s="30" t="s">
        <v>101</v>
      </c>
      <c r="D73" s="89" t="s">
        <v>102</v>
      </c>
      <c r="E73" s="89">
        <f>E86</f>
        <v>5862.1500000000005</v>
      </c>
      <c r="F73" s="61"/>
      <c r="G73" s="31">
        <f>ROUND(E73*F73,2)</f>
        <v>0</v>
      </c>
      <c r="H73" s="27"/>
    </row>
    <row r="74" spans="1:8" s="36" customFormat="1" ht="45">
      <c r="A74" s="37"/>
      <c r="B74" s="38" t="s">
        <v>103</v>
      </c>
      <c r="C74" s="39" t="s">
        <v>104</v>
      </c>
      <c r="D74" s="40" t="s">
        <v>13</v>
      </c>
      <c r="E74" s="41" t="s">
        <v>13</v>
      </c>
      <c r="F74" s="41" t="s">
        <v>13</v>
      </c>
      <c r="G74" s="42">
        <f>SUM(G75:G78)</f>
        <v>0</v>
      </c>
      <c r="H74" s="43"/>
    </row>
    <row r="75" spans="1:8" s="36" customFormat="1" ht="28.5">
      <c r="A75" s="20">
        <f>A73+1</f>
        <v>42</v>
      </c>
      <c r="B75" s="23" t="s">
        <v>105</v>
      </c>
      <c r="C75" s="22" t="s">
        <v>106</v>
      </c>
      <c r="D75" s="77" t="s">
        <v>39</v>
      </c>
      <c r="E75" s="56">
        <f>E90</f>
        <v>36079.050000000003</v>
      </c>
      <c r="F75" s="25"/>
      <c r="G75" s="26">
        <f>E75*F75</f>
        <v>0</v>
      </c>
      <c r="H75" s="27"/>
    </row>
    <row r="76" spans="1:8" s="36" customFormat="1" ht="28.5">
      <c r="A76" s="20">
        <f>A75+1</f>
        <v>43</v>
      </c>
      <c r="B76" s="23" t="s">
        <v>105</v>
      </c>
      <c r="C76" s="22" t="s">
        <v>107</v>
      </c>
      <c r="D76" s="77" t="s">
        <v>39</v>
      </c>
      <c r="E76" s="56">
        <f>E96</f>
        <v>9828</v>
      </c>
      <c r="F76" s="25"/>
      <c r="G76" s="26">
        <f>E76*F76</f>
        <v>0</v>
      </c>
      <c r="H76" s="27"/>
    </row>
    <row r="77" spans="1:8" s="36" customFormat="1" ht="28.5">
      <c r="A77" s="20">
        <f>A76+1</f>
        <v>44</v>
      </c>
      <c r="B77" s="23" t="s">
        <v>105</v>
      </c>
      <c r="C77" s="22" t="s">
        <v>108</v>
      </c>
      <c r="D77" s="77" t="s">
        <v>39</v>
      </c>
      <c r="E77" s="56">
        <f>1.1*E72</f>
        <v>307.46100000000007</v>
      </c>
      <c r="F77" s="25"/>
      <c r="G77" s="26">
        <f>E77*F77</f>
        <v>0</v>
      </c>
      <c r="H77" s="27"/>
    </row>
    <row r="78" spans="1:8" s="36" customFormat="1" ht="28.5">
      <c r="A78" s="20">
        <f>A77+1</f>
        <v>45</v>
      </c>
      <c r="B78" s="23" t="s">
        <v>105</v>
      </c>
      <c r="C78" s="30" t="s">
        <v>109</v>
      </c>
      <c r="D78" s="89" t="s">
        <v>39</v>
      </c>
      <c r="E78" s="58">
        <f>E88</f>
        <v>131.25</v>
      </c>
      <c r="F78" s="25"/>
      <c r="G78" s="31">
        <f>E78*F78</f>
        <v>0</v>
      </c>
      <c r="H78" s="27"/>
    </row>
    <row r="79" spans="1:8" s="36" customFormat="1" ht="45">
      <c r="A79" s="37"/>
      <c r="B79" s="38" t="s">
        <v>110</v>
      </c>
      <c r="C79" s="39" t="s">
        <v>111</v>
      </c>
      <c r="D79" s="40" t="s">
        <v>13</v>
      </c>
      <c r="E79" s="41" t="s">
        <v>13</v>
      </c>
      <c r="F79" s="41" t="s">
        <v>13</v>
      </c>
      <c r="G79" s="42">
        <f>SUM(G80:G81)</f>
        <v>0</v>
      </c>
      <c r="H79" s="43"/>
    </row>
    <row r="80" spans="1:8" s="36" customFormat="1" ht="32.25" customHeight="1">
      <c r="A80" s="28">
        <f>A78+1</f>
        <v>46</v>
      </c>
      <c r="B80" s="23" t="s">
        <v>112</v>
      </c>
      <c r="C80" s="30" t="s">
        <v>113</v>
      </c>
      <c r="D80" s="89" t="s">
        <v>39</v>
      </c>
      <c r="E80" s="58">
        <f>E88</f>
        <v>131.25</v>
      </c>
      <c r="F80" s="51"/>
      <c r="G80" s="31">
        <f>E80*F80</f>
        <v>0</v>
      </c>
      <c r="H80" s="35"/>
    </row>
    <row r="81" spans="1:8" s="36" customFormat="1" ht="32.25" customHeight="1">
      <c r="A81" s="28">
        <f>A80+1</f>
        <v>47</v>
      </c>
      <c r="B81" s="23" t="s">
        <v>112</v>
      </c>
      <c r="C81" s="30" t="s">
        <v>114</v>
      </c>
      <c r="D81" s="89" t="s">
        <v>39</v>
      </c>
      <c r="E81" s="58">
        <f>E88</f>
        <v>131.25</v>
      </c>
      <c r="F81" s="51"/>
      <c r="G81" s="31">
        <f>E81*F81</f>
        <v>0</v>
      </c>
      <c r="H81" s="35"/>
    </row>
    <row r="82" spans="1:8" s="36" customFormat="1" ht="45">
      <c r="A82" s="37"/>
      <c r="B82" s="38" t="s">
        <v>115</v>
      </c>
      <c r="C82" s="39" t="s">
        <v>116</v>
      </c>
      <c r="D82" s="40" t="s">
        <v>13</v>
      </c>
      <c r="E82" s="41" t="s">
        <v>13</v>
      </c>
      <c r="F82" s="41" t="s">
        <v>13</v>
      </c>
      <c r="G82" s="42">
        <f>SUM(G83:G83)</f>
        <v>0</v>
      </c>
      <c r="H82" s="43"/>
    </row>
    <row r="83" spans="1:8" s="36" customFormat="1">
      <c r="A83" s="20">
        <f>A81+1</f>
        <v>48</v>
      </c>
      <c r="B83" s="23" t="s">
        <v>117</v>
      </c>
      <c r="C83" s="22" t="s">
        <v>118</v>
      </c>
      <c r="D83" s="77" t="s">
        <v>39</v>
      </c>
      <c r="E83" s="88">
        <f>1.1*E91</f>
        <v>254.10000000000002</v>
      </c>
      <c r="F83" s="61"/>
      <c r="G83" s="26">
        <f>E83*F83</f>
        <v>0</v>
      </c>
      <c r="H83" s="27"/>
    </row>
    <row r="84" spans="1:8" s="36" customFormat="1" ht="15">
      <c r="A84" s="32"/>
      <c r="B84" s="18" t="s">
        <v>119</v>
      </c>
      <c r="C84" s="33" t="s">
        <v>120</v>
      </c>
      <c r="D84" s="18" t="s">
        <v>13</v>
      </c>
      <c r="E84" s="34" t="s">
        <v>13</v>
      </c>
      <c r="F84" s="19" t="s">
        <v>13</v>
      </c>
      <c r="G84" s="19">
        <f>G85+G87+G89+G93+G95</f>
        <v>0</v>
      </c>
      <c r="H84" s="35"/>
    </row>
    <row r="85" spans="1:8" s="36" customFormat="1" ht="45">
      <c r="A85" s="37"/>
      <c r="B85" s="38" t="s">
        <v>121</v>
      </c>
      <c r="C85" s="39" t="s">
        <v>122</v>
      </c>
      <c r="D85" s="40" t="s">
        <v>13</v>
      </c>
      <c r="E85" s="40" t="s">
        <v>13</v>
      </c>
      <c r="F85" s="38" t="s">
        <v>13</v>
      </c>
      <c r="G85" s="42">
        <f>G86</f>
        <v>0</v>
      </c>
      <c r="H85" s="43"/>
    </row>
    <row r="86" spans="1:8" s="36" customFormat="1" ht="28.5">
      <c r="A86" s="28">
        <f>A83+1</f>
        <v>49</v>
      </c>
      <c r="B86" s="49" t="s">
        <v>123</v>
      </c>
      <c r="C86" s="30" t="s">
        <v>124</v>
      </c>
      <c r="D86" s="89" t="s">
        <v>102</v>
      </c>
      <c r="E86" s="90">
        <f>1.05*(296+295+384+369+380+275+313+340+378+530+807+638+578)</f>
        <v>5862.1500000000005</v>
      </c>
      <c r="F86" s="25"/>
      <c r="G86" s="31">
        <f>ROUND(E86*F86,2)</f>
        <v>0</v>
      </c>
      <c r="H86" s="27"/>
    </row>
    <row r="87" spans="1:8" s="36" customFormat="1" ht="45">
      <c r="A87" s="37"/>
      <c r="B87" s="38" t="s">
        <v>125</v>
      </c>
      <c r="C87" s="39" t="s">
        <v>126</v>
      </c>
      <c r="D87" s="40" t="s">
        <v>13</v>
      </c>
      <c r="E87" s="41" t="s">
        <v>13</v>
      </c>
      <c r="F87" s="41" t="s">
        <v>13</v>
      </c>
      <c r="G87" s="42">
        <f>G88</f>
        <v>0</v>
      </c>
      <c r="H87" s="27"/>
    </row>
    <row r="88" spans="1:8" s="36" customFormat="1" ht="28.5">
      <c r="A88" s="28">
        <f>A86+1</f>
        <v>50</v>
      </c>
      <c r="B88" s="49" t="s">
        <v>127</v>
      </c>
      <c r="C88" s="30" t="s">
        <v>128</v>
      </c>
      <c r="D88" s="89" t="s">
        <v>39</v>
      </c>
      <c r="E88" s="90">
        <f>1.05*125</f>
        <v>131.25</v>
      </c>
      <c r="F88" s="25"/>
      <c r="G88" s="31">
        <f>E88*F88</f>
        <v>0</v>
      </c>
      <c r="H88" s="27"/>
    </row>
    <row r="89" spans="1:8" s="36" customFormat="1" ht="45">
      <c r="A89" s="37"/>
      <c r="B89" s="38" t="s">
        <v>129</v>
      </c>
      <c r="C89" s="39" t="s">
        <v>212</v>
      </c>
      <c r="D89" s="40" t="s">
        <v>13</v>
      </c>
      <c r="E89" s="41" t="s">
        <v>13</v>
      </c>
      <c r="F89" s="41" t="s">
        <v>13</v>
      </c>
      <c r="G89" s="42">
        <f>G92+G90+G91</f>
        <v>0</v>
      </c>
      <c r="H89" s="43"/>
    </row>
    <row r="90" spans="1:8" s="36" customFormat="1" ht="28.5">
      <c r="A90" s="20">
        <f>A88+1</f>
        <v>51</v>
      </c>
      <c r="B90" s="23" t="s">
        <v>130</v>
      </c>
      <c r="C90" s="22" t="s">
        <v>210</v>
      </c>
      <c r="D90" s="77" t="s">
        <v>39</v>
      </c>
      <c r="E90" s="56">
        <f>1.05*34361</f>
        <v>36079.050000000003</v>
      </c>
      <c r="F90" s="25"/>
      <c r="G90" s="26">
        <f>E90*F90</f>
        <v>0</v>
      </c>
      <c r="H90" s="27"/>
    </row>
    <row r="91" spans="1:8" s="36" customFormat="1" ht="28.5">
      <c r="A91" s="20">
        <f>A90+1</f>
        <v>52</v>
      </c>
      <c r="B91" s="23" t="s">
        <v>130</v>
      </c>
      <c r="C91" s="22" t="s">
        <v>211</v>
      </c>
      <c r="D91" s="77" t="s">
        <v>39</v>
      </c>
      <c r="E91" s="56">
        <f>1.05*220</f>
        <v>231</v>
      </c>
      <c r="F91" s="25"/>
      <c r="G91" s="26">
        <f>E91*F91</f>
        <v>0</v>
      </c>
      <c r="H91" s="27"/>
    </row>
    <row r="92" spans="1:8" s="36" customFormat="1" ht="28.5">
      <c r="A92" s="20">
        <f>A91+1</f>
        <v>53</v>
      </c>
      <c r="B92" s="23" t="s">
        <v>130</v>
      </c>
      <c r="C92" s="22" t="s">
        <v>213</v>
      </c>
      <c r="D92" s="77" t="s">
        <v>39</v>
      </c>
      <c r="E92" s="56">
        <v>421</v>
      </c>
      <c r="F92" s="61"/>
      <c r="G92" s="26">
        <f>E92*F92</f>
        <v>0</v>
      </c>
      <c r="H92" s="27"/>
    </row>
    <row r="93" spans="1:8" s="36" customFormat="1" ht="45">
      <c r="A93" s="37"/>
      <c r="B93" s="38" t="s">
        <v>131</v>
      </c>
      <c r="C93" s="39" t="s">
        <v>132</v>
      </c>
      <c r="D93" s="40" t="s">
        <v>13</v>
      </c>
      <c r="E93" s="41" t="s">
        <v>13</v>
      </c>
      <c r="F93" s="41" t="s">
        <v>13</v>
      </c>
      <c r="G93" s="42">
        <f>G94</f>
        <v>0</v>
      </c>
      <c r="H93" s="27"/>
    </row>
    <row r="94" spans="1:8" s="36" customFormat="1" ht="28.5">
      <c r="A94" s="28">
        <f>A92+1</f>
        <v>54</v>
      </c>
      <c r="B94" s="49" t="s">
        <v>133</v>
      </c>
      <c r="C94" s="30" t="s">
        <v>134</v>
      </c>
      <c r="D94" s="89" t="s">
        <v>102</v>
      </c>
      <c r="E94" s="56">
        <v>1415</v>
      </c>
      <c r="F94" s="61"/>
      <c r="G94" s="31">
        <f>ROUND(E94*F94,2)</f>
        <v>0</v>
      </c>
      <c r="H94" s="27"/>
    </row>
    <row r="95" spans="1:8" s="36" customFormat="1" ht="45">
      <c r="A95" s="37"/>
      <c r="B95" s="38" t="s">
        <v>135</v>
      </c>
      <c r="C95" s="39" t="s">
        <v>136</v>
      </c>
      <c r="D95" s="40" t="s">
        <v>13</v>
      </c>
      <c r="E95" s="41" t="s">
        <v>13</v>
      </c>
      <c r="F95" s="41" t="s">
        <v>13</v>
      </c>
      <c r="G95" s="42">
        <f>SUM(G96:G96)</f>
        <v>0</v>
      </c>
      <c r="H95" s="43"/>
    </row>
    <row r="96" spans="1:8" s="36" customFormat="1" ht="28.5">
      <c r="A96" s="20">
        <f>A94+1</f>
        <v>55</v>
      </c>
      <c r="B96" s="23" t="s">
        <v>137</v>
      </c>
      <c r="C96" s="22" t="s">
        <v>138</v>
      </c>
      <c r="D96" s="77" t="s">
        <v>39</v>
      </c>
      <c r="E96" s="56">
        <f>1.05*9360</f>
        <v>9828</v>
      </c>
      <c r="F96" s="61"/>
      <c r="G96" s="26">
        <f>ROUND(E96*F96,2)</f>
        <v>0</v>
      </c>
      <c r="H96" s="27"/>
    </row>
    <row r="97" spans="1:8" s="36" customFormat="1" ht="15">
      <c r="A97" s="32"/>
      <c r="B97" s="18" t="s">
        <v>139</v>
      </c>
      <c r="C97" s="33" t="s">
        <v>140</v>
      </c>
      <c r="D97" s="18" t="s">
        <v>13</v>
      </c>
      <c r="E97" s="34" t="s">
        <v>13</v>
      </c>
      <c r="F97" s="19" t="s">
        <v>13</v>
      </c>
      <c r="G97" s="19">
        <f>G98+G101</f>
        <v>0</v>
      </c>
      <c r="H97" s="35"/>
    </row>
    <row r="98" spans="1:8" s="36" customFormat="1" ht="30">
      <c r="A98" s="37"/>
      <c r="B98" s="38" t="s">
        <v>141</v>
      </c>
      <c r="C98" s="39" t="s">
        <v>142</v>
      </c>
      <c r="D98" s="40" t="s">
        <v>13</v>
      </c>
      <c r="E98" s="41" t="s">
        <v>13</v>
      </c>
      <c r="F98" s="41" t="s">
        <v>13</v>
      </c>
      <c r="G98" s="42">
        <f>G99+G100</f>
        <v>0</v>
      </c>
      <c r="H98" s="43"/>
    </row>
    <row r="99" spans="1:8" s="36" customFormat="1">
      <c r="A99" s="20"/>
      <c r="B99" s="23"/>
      <c r="C99" s="22"/>
      <c r="D99" s="77"/>
      <c r="E99" s="56"/>
      <c r="F99" s="61"/>
      <c r="G99" s="26"/>
      <c r="H99" s="27"/>
    </row>
    <row r="100" spans="1:8" s="36" customFormat="1">
      <c r="A100" s="20">
        <f>A96+1</f>
        <v>56</v>
      </c>
      <c r="B100" s="23" t="s">
        <v>143</v>
      </c>
      <c r="C100" s="22" t="s">
        <v>144</v>
      </c>
      <c r="D100" s="77" t="s">
        <v>39</v>
      </c>
      <c r="E100" s="56">
        <f>500*3</f>
        <v>1500</v>
      </c>
      <c r="F100" s="61"/>
      <c r="G100" s="26">
        <f>E100*F100</f>
        <v>0</v>
      </c>
      <c r="H100" s="27"/>
    </row>
    <row r="101" spans="1:8" s="36" customFormat="1" ht="30">
      <c r="A101" s="37"/>
      <c r="B101" s="38" t="s">
        <v>145</v>
      </c>
      <c r="C101" s="39" t="s">
        <v>146</v>
      </c>
      <c r="D101" s="40" t="s">
        <v>13</v>
      </c>
      <c r="E101" s="41" t="s">
        <v>13</v>
      </c>
      <c r="F101" s="41" t="s">
        <v>13</v>
      </c>
      <c r="G101" s="42">
        <f>G102</f>
        <v>0</v>
      </c>
      <c r="H101" s="43"/>
    </row>
    <row r="102" spans="1:8" s="36" customFormat="1">
      <c r="A102" s="20">
        <f>A100+1</f>
        <v>57</v>
      </c>
      <c r="B102" s="23" t="s">
        <v>147</v>
      </c>
      <c r="C102" s="91" t="s">
        <v>148</v>
      </c>
      <c r="D102" s="77" t="s">
        <v>47</v>
      </c>
      <c r="E102" s="56">
        <v>300</v>
      </c>
      <c r="F102" s="61"/>
      <c r="G102" s="26">
        <f>E102*F102</f>
        <v>0</v>
      </c>
      <c r="H102" s="27"/>
    </row>
    <row r="103" spans="1:8" s="36" customFormat="1" ht="15">
      <c r="A103" s="32"/>
      <c r="B103" s="18" t="s">
        <v>149</v>
      </c>
      <c r="C103" s="33" t="s">
        <v>150</v>
      </c>
      <c r="D103" s="18" t="s">
        <v>13</v>
      </c>
      <c r="E103" s="34" t="s">
        <v>13</v>
      </c>
      <c r="F103" s="19" t="s">
        <v>13</v>
      </c>
      <c r="G103" s="19">
        <f>G104+G106+G109+G111</f>
        <v>0</v>
      </c>
      <c r="H103" s="35"/>
    </row>
    <row r="104" spans="1:8" s="36" customFormat="1" ht="45">
      <c r="A104" s="37"/>
      <c r="B104" s="38" t="s">
        <v>151</v>
      </c>
      <c r="C104" s="39" t="s">
        <v>152</v>
      </c>
      <c r="D104" s="40" t="s">
        <v>13</v>
      </c>
      <c r="E104" s="41" t="s">
        <v>13</v>
      </c>
      <c r="F104" s="41" t="s">
        <v>13</v>
      </c>
      <c r="G104" s="42">
        <f>G105</f>
        <v>0</v>
      </c>
      <c r="H104" s="43"/>
    </row>
    <row r="105" spans="1:8" s="36" customFormat="1" ht="15">
      <c r="A105" s="20">
        <f>A102+1</f>
        <v>58</v>
      </c>
      <c r="B105" s="23" t="s">
        <v>153</v>
      </c>
      <c r="C105" s="91" t="s">
        <v>154</v>
      </c>
      <c r="D105" s="77" t="s">
        <v>39</v>
      </c>
      <c r="E105" s="56">
        <v>600</v>
      </c>
      <c r="F105" s="61"/>
      <c r="G105" s="26">
        <f>E105*F105</f>
        <v>0</v>
      </c>
      <c r="H105" s="43"/>
    </row>
    <row r="106" spans="1:8" s="36" customFormat="1" ht="45">
      <c r="A106" s="37"/>
      <c r="B106" s="38" t="s">
        <v>155</v>
      </c>
      <c r="C106" s="39" t="s">
        <v>156</v>
      </c>
      <c r="D106" s="40" t="s">
        <v>13</v>
      </c>
      <c r="E106" s="41" t="s">
        <v>13</v>
      </c>
      <c r="F106" s="41" t="s">
        <v>13</v>
      </c>
      <c r="G106" s="42">
        <f>G107+G108</f>
        <v>0</v>
      </c>
      <c r="H106" s="43"/>
    </row>
    <row r="107" spans="1:8" s="36" customFormat="1" ht="15">
      <c r="A107" s="20">
        <f>A105+1</f>
        <v>59</v>
      </c>
      <c r="B107" s="23" t="s">
        <v>157</v>
      </c>
      <c r="C107" s="91" t="s">
        <v>158</v>
      </c>
      <c r="D107" s="77" t="s">
        <v>20</v>
      </c>
      <c r="E107" s="56">
        <v>60</v>
      </c>
      <c r="F107" s="61"/>
      <c r="G107" s="26">
        <f>E107*F107</f>
        <v>0</v>
      </c>
      <c r="H107" s="43"/>
    </row>
    <row r="108" spans="1:8" s="36" customFormat="1" ht="15">
      <c r="A108" s="20">
        <f>A107+1</f>
        <v>60</v>
      </c>
      <c r="B108" s="23" t="s">
        <v>157</v>
      </c>
      <c r="C108" s="91" t="s">
        <v>159</v>
      </c>
      <c r="D108" s="77" t="s">
        <v>20</v>
      </c>
      <c r="E108" s="56">
        <v>80</v>
      </c>
      <c r="F108" s="61"/>
      <c r="G108" s="26">
        <f>E108*F108</f>
        <v>0</v>
      </c>
      <c r="H108" s="43"/>
    </row>
    <row r="109" spans="1:8" s="36" customFormat="1" ht="45">
      <c r="A109" s="37"/>
      <c r="B109" s="38" t="s">
        <v>160</v>
      </c>
      <c r="C109" s="39" t="s">
        <v>161</v>
      </c>
      <c r="D109" s="40" t="s">
        <v>13</v>
      </c>
      <c r="E109" s="41" t="s">
        <v>13</v>
      </c>
      <c r="F109" s="41" t="s">
        <v>13</v>
      </c>
      <c r="G109" s="42">
        <f>G110</f>
        <v>0</v>
      </c>
      <c r="H109" s="43"/>
    </row>
    <row r="110" spans="1:8" s="36" customFormat="1" ht="28.5">
      <c r="A110" s="20">
        <f>A108+1</f>
        <v>61</v>
      </c>
      <c r="B110" s="23" t="s">
        <v>162</v>
      </c>
      <c r="C110" s="91" t="s">
        <v>163</v>
      </c>
      <c r="D110" s="77" t="s">
        <v>47</v>
      </c>
      <c r="E110" s="56">
        <v>624</v>
      </c>
      <c r="F110" s="61"/>
      <c r="G110" s="26">
        <f>E110*F110</f>
        <v>0</v>
      </c>
      <c r="H110" s="27"/>
    </row>
    <row r="111" spans="1:8" s="36" customFormat="1" ht="45">
      <c r="A111" s="37"/>
      <c r="B111" s="38" t="s">
        <v>164</v>
      </c>
      <c r="C111" s="39" t="s">
        <v>165</v>
      </c>
      <c r="D111" s="40" t="s">
        <v>13</v>
      </c>
      <c r="E111" s="41" t="s">
        <v>13</v>
      </c>
      <c r="F111" s="41" t="s">
        <v>13</v>
      </c>
      <c r="G111" s="42">
        <f>G112</f>
        <v>0</v>
      </c>
      <c r="H111" s="27"/>
    </row>
    <row r="112" spans="1:8" s="36" customFormat="1">
      <c r="A112" s="28">
        <f>A110+1</f>
        <v>62</v>
      </c>
      <c r="B112" s="49" t="s">
        <v>166</v>
      </c>
      <c r="C112" s="92" t="s">
        <v>167</v>
      </c>
      <c r="D112" s="89" t="s">
        <v>47</v>
      </c>
      <c r="E112" s="58">
        <v>755</v>
      </c>
      <c r="F112" s="25"/>
      <c r="G112" s="31">
        <f>E112*F112</f>
        <v>0</v>
      </c>
      <c r="H112" s="27"/>
    </row>
    <row r="113" spans="1:11" s="36" customFormat="1" ht="15">
      <c r="A113" s="32"/>
      <c r="B113" s="18" t="s">
        <v>168</v>
      </c>
      <c r="C113" s="33" t="s">
        <v>169</v>
      </c>
      <c r="D113" s="18" t="s">
        <v>13</v>
      </c>
      <c r="E113" s="34" t="s">
        <v>13</v>
      </c>
      <c r="F113" s="19" t="s">
        <v>13</v>
      </c>
      <c r="G113" s="19">
        <f>G114</f>
        <v>0</v>
      </c>
      <c r="H113" s="35"/>
    </row>
    <row r="114" spans="1:11" s="36" customFormat="1" ht="45">
      <c r="A114" s="37"/>
      <c r="B114" s="38" t="s">
        <v>170</v>
      </c>
      <c r="C114" s="39" t="s">
        <v>171</v>
      </c>
      <c r="D114" s="40" t="s">
        <v>13</v>
      </c>
      <c r="E114" s="41" t="s">
        <v>13</v>
      </c>
      <c r="F114" s="41" t="s">
        <v>13</v>
      </c>
      <c r="G114" s="42">
        <f>SUM(G115:G118)</f>
        <v>0</v>
      </c>
      <c r="H114" s="43"/>
    </row>
    <row r="115" spans="1:11" s="36" customFormat="1" ht="39" customHeight="1">
      <c r="A115" s="93">
        <f>A112+1</f>
        <v>63</v>
      </c>
      <c r="B115" s="94" t="s">
        <v>172</v>
      </c>
      <c r="C115" s="95" t="s">
        <v>173</v>
      </c>
      <c r="D115" s="23" t="s">
        <v>47</v>
      </c>
      <c r="E115" s="56">
        <v>120</v>
      </c>
      <c r="F115" s="25"/>
      <c r="G115" s="26">
        <f>E115*F115</f>
        <v>0</v>
      </c>
      <c r="H115" s="27"/>
    </row>
    <row r="116" spans="1:11" s="36" customFormat="1" ht="39" customHeight="1">
      <c r="A116" s="93">
        <f>A115+1</f>
        <v>64</v>
      </c>
      <c r="B116" s="94" t="s">
        <v>172</v>
      </c>
      <c r="C116" s="95" t="s">
        <v>174</v>
      </c>
      <c r="D116" s="23" t="s">
        <v>47</v>
      </c>
      <c r="E116" s="56">
        <v>470</v>
      </c>
      <c r="F116" s="25"/>
      <c r="G116" s="26">
        <f>E116*F116</f>
        <v>0</v>
      </c>
      <c r="H116" s="27"/>
    </row>
    <row r="117" spans="1:11" s="36" customFormat="1" ht="39" customHeight="1">
      <c r="A117" s="93">
        <f>A116+1</f>
        <v>65</v>
      </c>
      <c r="B117" s="94" t="s">
        <v>172</v>
      </c>
      <c r="C117" s="95" t="s">
        <v>175</v>
      </c>
      <c r="D117" s="23" t="s">
        <v>47</v>
      </c>
      <c r="E117" s="56">
        <v>1290</v>
      </c>
      <c r="F117" s="25"/>
      <c r="G117" s="26">
        <f>E117*F117</f>
        <v>0</v>
      </c>
      <c r="H117" s="27"/>
    </row>
    <row r="118" spans="1:11" s="36" customFormat="1" ht="28.5">
      <c r="A118" s="93">
        <f>A117+1</f>
        <v>66</v>
      </c>
      <c r="B118" s="23" t="s">
        <v>172</v>
      </c>
      <c r="C118" s="22" t="s">
        <v>176</v>
      </c>
      <c r="D118" s="23" t="s">
        <v>47</v>
      </c>
      <c r="E118" s="56">
        <v>33537</v>
      </c>
      <c r="F118" s="25"/>
      <c r="G118" s="26">
        <f>E118*F118</f>
        <v>0</v>
      </c>
      <c r="H118" s="27"/>
    </row>
    <row r="119" spans="1:11" s="36" customFormat="1" ht="15">
      <c r="A119" s="62"/>
      <c r="B119" s="63" t="s">
        <v>177</v>
      </c>
      <c r="C119" s="33" t="s">
        <v>178</v>
      </c>
      <c r="D119" s="63" t="s">
        <v>13</v>
      </c>
      <c r="E119" s="64" t="s">
        <v>13</v>
      </c>
      <c r="F119" s="96" t="s">
        <v>13</v>
      </c>
      <c r="G119" s="97">
        <f>G120</f>
        <v>0</v>
      </c>
      <c r="H119" s="98"/>
    </row>
    <row r="120" spans="1:11" s="36" customFormat="1" ht="30">
      <c r="A120" s="99"/>
      <c r="B120" s="38" t="s">
        <v>179</v>
      </c>
      <c r="C120" s="100" t="s">
        <v>180</v>
      </c>
      <c r="D120" s="40" t="s">
        <v>13</v>
      </c>
      <c r="E120" s="41" t="s">
        <v>13</v>
      </c>
      <c r="F120" s="101" t="s">
        <v>13</v>
      </c>
      <c r="G120" s="102">
        <f>G121</f>
        <v>0</v>
      </c>
      <c r="H120" s="103"/>
    </row>
    <row r="121" spans="1:11" s="36" customFormat="1">
      <c r="A121" s="20">
        <f>A118+1</f>
        <v>67</v>
      </c>
      <c r="B121" s="23" t="s">
        <v>177</v>
      </c>
      <c r="C121" s="22" t="s">
        <v>181</v>
      </c>
      <c r="D121" s="23" t="s">
        <v>20</v>
      </c>
      <c r="E121" s="56">
        <v>208</v>
      </c>
      <c r="F121" s="61"/>
      <c r="G121" s="149">
        <f>E121*F121</f>
        <v>0</v>
      </c>
      <c r="H121" s="104"/>
    </row>
    <row r="122" spans="1:11" s="106" customFormat="1" ht="15">
      <c r="A122" s="105"/>
      <c r="B122" s="63" t="s">
        <v>182</v>
      </c>
      <c r="C122" s="33" t="s">
        <v>183</v>
      </c>
      <c r="D122" s="63" t="s">
        <v>13</v>
      </c>
      <c r="E122" s="64" t="s">
        <v>13</v>
      </c>
      <c r="F122" s="96" t="s">
        <v>13</v>
      </c>
      <c r="G122" s="96">
        <f>G123+G125</f>
        <v>0</v>
      </c>
      <c r="H122" s="27"/>
    </row>
    <row r="123" spans="1:11" s="106" customFormat="1" ht="30">
      <c r="A123" s="37"/>
      <c r="B123" s="38" t="s">
        <v>184</v>
      </c>
      <c r="C123" s="39" t="s">
        <v>185</v>
      </c>
      <c r="D123" s="40" t="s">
        <v>13</v>
      </c>
      <c r="E123" s="41" t="s">
        <v>13</v>
      </c>
      <c r="F123" s="101" t="s">
        <v>13</v>
      </c>
      <c r="G123" s="101">
        <f>G124</f>
        <v>0</v>
      </c>
      <c r="H123" s="27"/>
    </row>
    <row r="124" spans="1:11" s="106" customFormat="1" ht="28.5">
      <c r="A124" s="107">
        <f>A121+1</f>
        <v>68</v>
      </c>
      <c r="B124" s="108" t="s">
        <v>186</v>
      </c>
      <c r="C124" s="109" t="s">
        <v>187</v>
      </c>
      <c r="D124" s="108" t="s">
        <v>20</v>
      </c>
      <c r="E124" s="110">
        <v>1</v>
      </c>
      <c r="F124" s="111"/>
      <c r="G124" s="31">
        <f>F124*E124</f>
        <v>0</v>
      </c>
      <c r="H124" s="27"/>
    </row>
    <row r="125" spans="1:11" s="36" customFormat="1" ht="45">
      <c r="A125" s="99"/>
      <c r="B125" s="38" t="s">
        <v>188</v>
      </c>
      <c r="C125" s="100" t="s">
        <v>189</v>
      </c>
      <c r="D125" s="40" t="s">
        <v>13</v>
      </c>
      <c r="E125" s="41" t="s">
        <v>13</v>
      </c>
      <c r="F125" s="101" t="s">
        <v>13</v>
      </c>
      <c r="G125" s="101">
        <f>G126</f>
        <v>0</v>
      </c>
      <c r="H125" s="27"/>
    </row>
    <row r="126" spans="1:11" s="36" customFormat="1" ht="16.5">
      <c r="A126" s="28">
        <f>A124+1</f>
        <v>69</v>
      </c>
      <c r="B126" s="49" t="s">
        <v>190</v>
      </c>
      <c r="C126" s="30" t="s">
        <v>194</v>
      </c>
      <c r="D126" s="49" t="s">
        <v>102</v>
      </c>
      <c r="E126" s="58">
        <f>E77</f>
        <v>307.46100000000007</v>
      </c>
      <c r="F126" s="25"/>
      <c r="G126" s="26">
        <f>ROUND(E126*F126,2)</f>
        <v>0</v>
      </c>
      <c r="H126" s="27"/>
    </row>
    <row r="127" spans="1:11" s="145" customFormat="1" ht="15">
      <c r="A127" s="140"/>
      <c r="B127" s="141" t="s">
        <v>201</v>
      </c>
      <c r="C127" s="142" t="s">
        <v>202</v>
      </c>
      <c r="D127" s="143" t="s">
        <v>13</v>
      </c>
      <c r="E127" s="143" t="s">
        <v>13</v>
      </c>
      <c r="F127" s="144" t="s">
        <v>13</v>
      </c>
      <c r="G127" s="144">
        <f>G128</f>
        <v>0</v>
      </c>
      <c r="H127" s="52"/>
    </row>
    <row r="128" spans="1:11" s="113" customFormat="1" ht="30">
      <c r="A128" s="134"/>
      <c r="B128" s="135" t="s">
        <v>203</v>
      </c>
      <c r="C128" s="136" t="s">
        <v>204</v>
      </c>
      <c r="D128" s="138" t="s">
        <v>13</v>
      </c>
      <c r="E128" s="138" t="s">
        <v>13</v>
      </c>
      <c r="F128" s="138" t="s">
        <v>13</v>
      </c>
      <c r="G128" s="139">
        <f>G129</f>
        <v>0</v>
      </c>
      <c r="H128" s="146"/>
      <c r="J128" s="147"/>
      <c r="K128" s="148"/>
    </row>
    <row r="129" spans="1:8" s="113" customFormat="1" ht="18" thickBot="1">
      <c r="A129" s="160">
        <f>A126+1</f>
        <v>70</v>
      </c>
      <c r="B129" s="161" t="s">
        <v>205</v>
      </c>
      <c r="C129" s="162" t="s">
        <v>206</v>
      </c>
      <c r="D129" s="161" t="s">
        <v>200</v>
      </c>
      <c r="E129" s="163">
        <v>400</v>
      </c>
      <c r="F129" s="164"/>
      <c r="G129" s="165">
        <f>ROUND(E129*F129,2)</f>
        <v>0</v>
      </c>
      <c r="H129" s="52"/>
    </row>
    <row r="130" spans="1:8" s="113" customFormat="1" ht="16.5" customHeight="1" thickTop="1" thickBot="1">
      <c r="A130" s="166" t="s">
        <v>191</v>
      </c>
      <c r="B130" s="166"/>
      <c r="C130" s="166"/>
      <c r="D130" s="166"/>
      <c r="E130" s="166"/>
      <c r="F130" s="166"/>
      <c r="G130" s="112">
        <f>G122+G119+G113+G103+G97+G84+G46+G42+G33+G15+G8+G127</f>
        <v>0</v>
      </c>
      <c r="H130" s="6"/>
    </row>
    <row r="131" spans="1:8" s="113" customFormat="1" ht="16.5" thickTop="1" thickBot="1">
      <c r="A131" s="166" t="s">
        <v>192</v>
      </c>
      <c r="B131" s="166"/>
      <c r="C131" s="166"/>
      <c r="D131" s="166"/>
      <c r="E131" s="166"/>
      <c r="F131" s="166"/>
      <c r="G131" s="114">
        <f>ROUND((G130)*0.23,2)</f>
        <v>0</v>
      </c>
      <c r="H131" s="6"/>
    </row>
    <row r="132" spans="1:8" s="113" customFormat="1" ht="16.5" thickTop="1" thickBot="1">
      <c r="A132" s="166" t="s">
        <v>193</v>
      </c>
      <c r="B132" s="166"/>
      <c r="C132" s="166"/>
      <c r="D132" s="166"/>
      <c r="E132" s="166"/>
      <c r="F132" s="166"/>
      <c r="G132" s="112">
        <f>G130+G131</f>
        <v>0</v>
      </c>
      <c r="H132" s="6"/>
    </row>
    <row r="133" spans="1:8" s="113" customFormat="1" ht="15" thickTop="1">
      <c r="A133" s="115"/>
      <c r="B133" s="53"/>
      <c r="D133" s="53"/>
      <c r="E133" s="4"/>
      <c r="F133" s="53"/>
      <c r="G133" s="53"/>
      <c r="H133" s="6"/>
    </row>
    <row r="134" spans="1:8" ht="15">
      <c r="A134" s="116"/>
      <c r="B134" s="116"/>
      <c r="C134" s="117"/>
      <c r="D134" s="118"/>
      <c r="E134" s="119"/>
      <c r="F134" s="120"/>
    </row>
    <row r="135" spans="1:8" ht="15">
      <c r="A135" s="116"/>
      <c r="B135" s="116"/>
      <c r="C135" s="117"/>
      <c r="D135" s="118"/>
      <c r="E135" s="119"/>
      <c r="F135" s="120"/>
    </row>
    <row r="136" spans="1:8" ht="15">
      <c r="A136" s="116"/>
      <c r="B136" s="116"/>
      <c r="C136" s="117"/>
      <c r="D136" s="118"/>
      <c r="E136" s="119"/>
      <c r="F136" s="120"/>
      <c r="G136" s="121"/>
    </row>
    <row r="137" spans="1:8" ht="15">
      <c r="A137" s="116"/>
      <c r="B137" s="116"/>
      <c r="C137" s="117"/>
      <c r="D137" s="118"/>
      <c r="E137" s="119"/>
      <c r="F137" s="120"/>
    </row>
    <row r="138" spans="1:8" ht="15">
      <c r="A138" s="116"/>
      <c r="B138" s="116"/>
      <c r="C138" s="117"/>
      <c r="D138" s="118"/>
      <c r="E138" s="119"/>
      <c r="F138" s="120"/>
    </row>
    <row r="139" spans="1:8" ht="15">
      <c r="A139" s="116"/>
      <c r="B139" s="116"/>
      <c r="C139" s="117"/>
      <c r="D139" s="118"/>
      <c r="E139" s="119"/>
      <c r="F139" s="120"/>
    </row>
    <row r="140" spans="1:8" ht="15">
      <c r="A140" s="116"/>
      <c r="B140" s="116"/>
      <c r="C140" s="117"/>
      <c r="D140" s="118"/>
      <c r="E140" s="119"/>
      <c r="F140" s="120"/>
    </row>
    <row r="141" spans="1:8" ht="15">
      <c r="A141" s="116"/>
      <c r="B141" s="116"/>
      <c r="C141" s="117"/>
      <c r="D141" s="118"/>
      <c r="E141" s="119"/>
      <c r="F141" s="120"/>
    </row>
    <row r="142" spans="1:8" ht="15">
      <c r="A142" s="116"/>
      <c r="B142" s="116"/>
      <c r="C142" s="117"/>
      <c r="D142" s="118"/>
      <c r="E142" s="119"/>
      <c r="F142" s="120"/>
    </row>
    <row r="143" spans="1:8" ht="15">
      <c r="A143" s="116"/>
      <c r="B143" s="116"/>
      <c r="C143" s="117"/>
      <c r="D143" s="118"/>
      <c r="E143" s="119"/>
      <c r="F143" s="120"/>
    </row>
    <row r="144" spans="1:8" ht="15">
      <c r="A144" s="116"/>
      <c r="B144" s="116"/>
      <c r="C144" s="117"/>
      <c r="D144" s="118"/>
      <c r="E144" s="119"/>
      <c r="F144" s="120"/>
    </row>
    <row r="145" spans="1:6" ht="15">
      <c r="A145" s="116"/>
      <c r="B145" s="116"/>
      <c r="C145" s="117"/>
      <c r="D145" s="118"/>
      <c r="E145" s="119"/>
      <c r="F145" s="120"/>
    </row>
    <row r="146" spans="1:6" ht="15">
      <c r="A146" s="116"/>
      <c r="B146" s="116"/>
      <c r="C146" s="117"/>
      <c r="D146" s="118"/>
      <c r="E146" s="119"/>
      <c r="F146" s="120"/>
    </row>
    <row r="147" spans="1:6" ht="15">
      <c r="A147" s="116"/>
      <c r="B147" s="116"/>
      <c r="C147" s="117"/>
      <c r="D147" s="118"/>
      <c r="E147" s="119"/>
      <c r="F147" s="120"/>
    </row>
    <row r="148" spans="1:6" ht="15">
      <c r="A148" s="116"/>
      <c r="B148" s="116"/>
      <c r="C148" s="117"/>
      <c r="D148" s="118"/>
      <c r="E148" s="119"/>
      <c r="F148" s="120"/>
    </row>
    <row r="149" spans="1:6" ht="15">
      <c r="A149" s="116"/>
      <c r="B149" s="116"/>
      <c r="C149" s="117"/>
      <c r="D149" s="118"/>
      <c r="E149" s="119"/>
      <c r="F149" s="120"/>
    </row>
    <row r="150" spans="1:6" ht="15">
      <c r="A150" s="116"/>
      <c r="B150" s="116"/>
      <c r="C150" s="117"/>
      <c r="D150" s="118"/>
      <c r="E150" s="119"/>
      <c r="F150" s="120"/>
    </row>
    <row r="151" spans="1:6" ht="15">
      <c r="A151" s="116"/>
      <c r="B151" s="116"/>
      <c r="C151" s="117"/>
      <c r="D151" s="118"/>
      <c r="E151" s="119"/>
      <c r="F151" s="120"/>
    </row>
    <row r="152" spans="1:6" ht="15">
      <c r="A152" s="116"/>
      <c r="B152" s="116"/>
      <c r="C152" s="117"/>
      <c r="D152" s="118"/>
      <c r="E152" s="119"/>
      <c r="F152" s="120"/>
    </row>
    <row r="153" spans="1:6" ht="15">
      <c r="A153" s="116"/>
      <c r="B153" s="116"/>
      <c r="C153" s="117"/>
      <c r="D153" s="118"/>
      <c r="E153" s="119"/>
      <c r="F153" s="120"/>
    </row>
    <row r="154" spans="1:6" ht="15">
      <c r="A154" s="116"/>
      <c r="B154" s="116"/>
      <c r="C154" s="117"/>
      <c r="D154" s="118"/>
      <c r="E154" s="119"/>
      <c r="F154" s="120"/>
    </row>
    <row r="155" spans="1:6" ht="15">
      <c r="A155" s="116"/>
      <c r="B155" s="116"/>
      <c r="C155" s="117"/>
      <c r="D155" s="118"/>
      <c r="E155" s="119"/>
      <c r="F155" s="120"/>
    </row>
    <row r="156" spans="1:6" ht="15">
      <c r="A156" s="116"/>
      <c r="B156" s="116"/>
      <c r="C156" s="117"/>
      <c r="D156" s="118"/>
      <c r="E156" s="119"/>
      <c r="F156" s="120"/>
    </row>
    <row r="157" spans="1:6" ht="15">
      <c r="A157" s="116"/>
      <c r="B157" s="116"/>
      <c r="C157" s="117"/>
      <c r="D157" s="118"/>
      <c r="E157" s="119"/>
      <c r="F157" s="120"/>
    </row>
    <row r="158" spans="1:6" ht="15">
      <c r="A158" s="116"/>
      <c r="B158" s="116"/>
      <c r="C158" s="117"/>
      <c r="D158" s="118"/>
      <c r="E158" s="119"/>
      <c r="F158" s="120"/>
    </row>
    <row r="159" spans="1:6" ht="15">
      <c r="A159" s="116"/>
      <c r="B159" s="116"/>
      <c r="C159" s="117"/>
      <c r="D159" s="122"/>
      <c r="E159" s="119"/>
      <c r="F159" s="120"/>
    </row>
    <row r="160" spans="1:6" ht="15">
      <c r="A160" s="116"/>
      <c r="B160" s="116"/>
      <c r="C160" s="117"/>
      <c r="D160" s="118"/>
      <c r="E160" s="119"/>
      <c r="F160" s="120"/>
    </row>
    <row r="161" spans="1:6" ht="15">
      <c r="A161" s="116"/>
      <c r="B161" s="116"/>
      <c r="C161" s="123"/>
      <c r="D161" s="118"/>
      <c r="E161" s="119"/>
      <c r="F161" s="120"/>
    </row>
    <row r="162" spans="1:6" ht="15">
      <c r="A162" s="116"/>
      <c r="B162" s="116"/>
      <c r="C162" s="117"/>
      <c r="D162" s="122"/>
      <c r="E162" s="119"/>
      <c r="F162" s="120"/>
    </row>
    <row r="163" spans="1:6" ht="15">
      <c r="A163" s="116"/>
      <c r="B163" s="116"/>
      <c r="C163" s="117"/>
      <c r="D163" s="122"/>
      <c r="E163" s="119"/>
      <c r="F163" s="120"/>
    </row>
    <row r="164" spans="1:6" ht="15">
      <c r="A164" s="116"/>
      <c r="B164" s="116"/>
      <c r="C164" s="117"/>
      <c r="D164" s="118"/>
      <c r="E164" s="119"/>
      <c r="F164" s="120"/>
    </row>
    <row r="165" spans="1:6" ht="15">
      <c r="A165" s="116"/>
      <c r="B165" s="116"/>
      <c r="C165" s="123"/>
      <c r="D165" s="122"/>
      <c r="E165" s="119"/>
      <c r="F165" s="120"/>
    </row>
    <row r="166" spans="1:6" ht="15">
      <c r="A166" s="116"/>
      <c r="B166" s="116"/>
      <c r="C166" s="117"/>
      <c r="D166" s="122"/>
      <c r="E166" s="119"/>
      <c r="F166" s="120"/>
    </row>
    <row r="167" spans="1:6" ht="15">
      <c r="A167" s="116"/>
      <c r="B167" s="116"/>
      <c r="C167" s="117"/>
      <c r="D167" s="118"/>
      <c r="E167" s="119"/>
      <c r="F167" s="120"/>
    </row>
    <row r="168" spans="1:6" ht="15">
      <c r="A168" s="124"/>
      <c r="B168" s="124"/>
      <c r="C168" s="123"/>
      <c r="D168" s="122"/>
      <c r="E168" s="125"/>
      <c r="F168" s="120"/>
    </row>
    <row r="169" spans="1:6" ht="15">
      <c r="A169" s="116"/>
      <c r="B169" s="116"/>
      <c r="C169" s="117"/>
      <c r="D169" s="122"/>
      <c r="E169" s="119"/>
      <c r="F169" s="120"/>
    </row>
    <row r="170" spans="1:6" ht="15">
      <c r="A170" s="116"/>
      <c r="B170" s="116"/>
      <c r="C170" s="117"/>
      <c r="D170" s="126"/>
      <c r="E170" s="119"/>
      <c r="F170" s="120"/>
    </row>
    <row r="171" spans="1:6" ht="15">
      <c r="A171" s="116"/>
      <c r="B171" s="116"/>
      <c r="C171" s="123"/>
      <c r="D171" s="118"/>
      <c r="E171" s="119"/>
      <c r="F171" s="120"/>
    </row>
    <row r="172" spans="1:6" ht="15.75">
      <c r="A172" s="116"/>
      <c r="B172" s="116"/>
      <c r="C172" s="127"/>
      <c r="D172" s="118"/>
      <c r="E172" s="119"/>
      <c r="F172" s="120"/>
    </row>
    <row r="173" spans="1:6" ht="15">
      <c r="A173" s="116"/>
      <c r="B173" s="116"/>
      <c r="C173" s="117"/>
      <c r="D173" s="118"/>
      <c r="E173" s="119"/>
      <c r="F173" s="120"/>
    </row>
    <row r="174" spans="1:6" ht="15">
      <c r="A174" s="116"/>
      <c r="B174" s="116"/>
      <c r="C174" s="117"/>
      <c r="D174" s="118"/>
      <c r="E174" s="119"/>
      <c r="F174" s="120"/>
    </row>
    <row r="175" spans="1:6" ht="15">
      <c r="A175" s="116"/>
      <c r="B175" s="116"/>
      <c r="C175" s="117"/>
      <c r="D175" s="118"/>
      <c r="E175" s="119"/>
      <c r="F175" s="120"/>
    </row>
    <row r="176" spans="1:6" ht="15.75">
      <c r="A176" s="116"/>
      <c r="B176" s="116"/>
      <c r="C176" s="127"/>
      <c r="D176" s="118"/>
      <c r="E176" s="119"/>
      <c r="F176" s="120"/>
    </row>
    <row r="177" spans="1:6" ht="15">
      <c r="A177" s="116"/>
      <c r="B177" s="116"/>
      <c r="C177" s="117"/>
      <c r="D177" s="118"/>
      <c r="E177" s="119"/>
      <c r="F177" s="120"/>
    </row>
    <row r="178" spans="1:6" ht="15">
      <c r="A178" s="116"/>
      <c r="B178" s="116"/>
      <c r="C178" s="117"/>
      <c r="D178" s="118"/>
      <c r="E178" s="119"/>
      <c r="F178" s="120"/>
    </row>
    <row r="179" spans="1:6" ht="15">
      <c r="A179" s="116"/>
      <c r="B179" s="116"/>
      <c r="C179" s="123"/>
      <c r="D179" s="118"/>
      <c r="E179" s="119"/>
      <c r="F179" s="120"/>
    </row>
    <row r="180" spans="1:6" ht="15">
      <c r="A180" s="116"/>
      <c r="B180" s="116"/>
      <c r="C180" s="117"/>
      <c r="D180" s="118"/>
      <c r="E180" s="119"/>
      <c r="F180" s="120"/>
    </row>
    <row r="181" spans="1:6" ht="15">
      <c r="A181" s="116"/>
      <c r="B181" s="116"/>
      <c r="C181" s="123"/>
      <c r="D181" s="118"/>
      <c r="E181" s="119"/>
      <c r="F181" s="120"/>
    </row>
    <row r="182" spans="1:6" ht="15">
      <c r="A182" s="124"/>
      <c r="B182" s="124"/>
      <c r="C182" s="117"/>
      <c r="D182" s="118"/>
      <c r="E182" s="125"/>
      <c r="F182" s="120"/>
    </row>
    <row r="183" spans="1:6" ht="15">
      <c r="A183" s="116"/>
      <c r="B183" s="116"/>
      <c r="C183" s="117"/>
      <c r="D183" s="118"/>
      <c r="E183" s="119"/>
      <c r="F183" s="120"/>
    </row>
    <row r="184" spans="1:6" ht="15">
      <c r="A184" s="116"/>
      <c r="B184" s="116"/>
      <c r="C184" s="117"/>
      <c r="D184" s="126"/>
      <c r="E184" s="119"/>
      <c r="F184" s="120"/>
    </row>
    <row r="185" spans="1:6" ht="15">
      <c r="A185" s="116"/>
      <c r="B185" s="116"/>
      <c r="C185" s="123"/>
      <c r="D185" s="118"/>
      <c r="E185" s="119"/>
      <c r="F185" s="120"/>
    </row>
    <row r="186" spans="1:6" ht="15">
      <c r="A186" s="116"/>
      <c r="B186" s="116"/>
      <c r="C186" s="123"/>
      <c r="D186" s="118"/>
      <c r="E186" s="119"/>
      <c r="F186" s="120"/>
    </row>
    <row r="187" spans="1:6" ht="15">
      <c r="A187" s="116"/>
      <c r="B187" s="116"/>
      <c r="C187" s="117"/>
      <c r="D187" s="118"/>
      <c r="E187" s="119"/>
      <c r="F187" s="120"/>
    </row>
    <row r="188" spans="1:6" ht="15">
      <c r="A188" s="124"/>
      <c r="B188" s="124"/>
      <c r="C188" s="117"/>
      <c r="D188" s="118"/>
      <c r="E188" s="119"/>
      <c r="F188" s="120"/>
    </row>
    <row r="189" spans="1:6" ht="15">
      <c r="A189" s="116"/>
      <c r="B189" s="116"/>
      <c r="C189" s="117"/>
      <c r="D189" s="118"/>
      <c r="E189" s="119"/>
      <c r="F189" s="120"/>
    </row>
    <row r="190" spans="1:6" ht="15">
      <c r="A190" s="116"/>
      <c r="B190" s="116"/>
      <c r="C190" s="117"/>
      <c r="D190" s="118"/>
      <c r="E190" s="119"/>
      <c r="F190" s="120"/>
    </row>
    <row r="191" spans="1:6" ht="15">
      <c r="A191" s="128"/>
      <c r="B191" s="128"/>
      <c r="C191" s="123"/>
      <c r="D191" s="118"/>
      <c r="E191" s="119"/>
      <c r="F191" s="120"/>
    </row>
    <row r="192" spans="1:6" ht="15">
      <c r="A192" s="128"/>
      <c r="B192" s="128"/>
      <c r="C192" s="123"/>
      <c r="D192" s="118"/>
      <c r="E192" s="119"/>
      <c r="F192" s="120"/>
    </row>
    <row r="193" spans="1:6">
      <c r="A193" s="128"/>
      <c r="B193" s="128"/>
      <c r="C193" s="117"/>
      <c r="D193" s="118"/>
      <c r="E193" s="119"/>
      <c r="F193" s="120"/>
    </row>
    <row r="194" spans="1:6">
      <c r="A194" s="128"/>
      <c r="B194" s="128"/>
      <c r="C194" s="117"/>
      <c r="D194" s="118"/>
      <c r="E194" s="119"/>
      <c r="F194" s="120"/>
    </row>
    <row r="195" spans="1:6" ht="15">
      <c r="A195" s="116"/>
      <c r="B195" s="116"/>
      <c r="C195" s="117"/>
      <c r="D195" s="118"/>
      <c r="E195" s="119"/>
      <c r="F195" s="120"/>
    </row>
    <row r="196" spans="1:6" ht="15">
      <c r="A196" s="116"/>
      <c r="B196" s="116"/>
      <c r="C196" s="117"/>
      <c r="D196" s="118"/>
      <c r="E196" s="119"/>
      <c r="F196" s="120"/>
    </row>
    <row r="197" spans="1:6" ht="15">
      <c r="A197" s="116"/>
      <c r="B197" s="116"/>
      <c r="C197" s="117"/>
      <c r="D197" s="118"/>
      <c r="E197" s="119"/>
      <c r="F197" s="120"/>
    </row>
    <row r="198" spans="1:6" ht="15">
      <c r="A198" s="116"/>
      <c r="B198" s="116"/>
      <c r="C198" s="117"/>
      <c r="D198" s="118"/>
      <c r="E198" s="119"/>
      <c r="F198" s="120"/>
    </row>
    <row r="199" spans="1:6" ht="15">
      <c r="A199" s="116"/>
      <c r="B199" s="116"/>
      <c r="C199" s="117"/>
      <c r="D199" s="118"/>
      <c r="E199" s="119"/>
      <c r="F199" s="120"/>
    </row>
    <row r="200" spans="1:6" ht="15">
      <c r="A200" s="116"/>
      <c r="B200" s="116"/>
      <c r="C200" s="117"/>
      <c r="D200" s="118"/>
      <c r="E200" s="119"/>
      <c r="F200" s="120"/>
    </row>
    <row r="201" spans="1:6" ht="15">
      <c r="A201" s="116"/>
      <c r="B201" s="116"/>
      <c r="C201" s="117"/>
      <c r="D201" s="118"/>
      <c r="E201" s="119"/>
      <c r="F201" s="120"/>
    </row>
    <row r="202" spans="1:6" ht="15">
      <c r="A202" s="116"/>
      <c r="B202" s="116"/>
      <c r="C202" s="117"/>
      <c r="D202" s="118"/>
      <c r="E202" s="119"/>
      <c r="F202" s="120"/>
    </row>
    <row r="203" spans="1:6" ht="15">
      <c r="A203" s="116"/>
      <c r="B203" s="116"/>
      <c r="C203" s="117"/>
      <c r="D203" s="118"/>
      <c r="E203" s="119"/>
      <c r="F203" s="120"/>
    </row>
    <row r="204" spans="1:6" ht="15">
      <c r="A204" s="116"/>
      <c r="B204" s="116"/>
      <c r="C204" s="123"/>
      <c r="D204" s="118"/>
      <c r="E204" s="119"/>
      <c r="F204" s="120"/>
    </row>
    <row r="205" spans="1:6" ht="15">
      <c r="A205" s="116"/>
      <c r="B205" s="116"/>
      <c r="C205" s="117"/>
      <c r="D205" s="118"/>
      <c r="E205" s="119"/>
      <c r="F205" s="120"/>
    </row>
    <row r="206" spans="1:6" ht="15">
      <c r="A206" s="116"/>
      <c r="B206" s="116"/>
      <c r="C206" s="117"/>
      <c r="D206" s="118"/>
      <c r="E206" s="119"/>
      <c r="F206" s="120"/>
    </row>
    <row r="207" spans="1:6" ht="15">
      <c r="A207" s="116"/>
      <c r="B207" s="116"/>
      <c r="C207" s="117"/>
      <c r="D207" s="118"/>
      <c r="E207" s="119"/>
      <c r="F207" s="120"/>
    </row>
    <row r="208" spans="1:6" ht="15">
      <c r="A208" s="116"/>
      <c r="B208" s="116"/>
      <c r="C208" s="117"/>
      <c r="D208" s="118"/>
      <c r="E208" s="119"/>
      <c r="F208" s="120"/>
    </row>
    <row r="209" spans="1:6" ht="15">
      <c r="A209" s="116"/>
      <c r="B209" s="116"/>
      <c r="C209" s="117"/>
      <c r="D209" s="118"/>
      <c r="E209" s="119"/>
      <c r="F209" s="120"/>
    </row>
    <row r="210" spans="1:6" ht="15">
      <c r="A210" s="116"/>
      <c r="B210" s="116"/>
      <c r="C210" s="117"/>
      <c r="D210" s="118"/>
      <c r="E210" s="119"/>
      <c r="F210" s="120"/>
    </row>
    <row r="211" spans="1:6" ht="15">
      <c r="A211" s="116"/>
      <c r="B211" s="116"/>
      <c r="C211" s="123"/>
      <c r="D211" s="118"/>
      <c r="E211" s="119"/>
      <c r="F211" s="120"/>
    </row>
    <row r="212" spans="1:6" ht="15">
      <c r="A212" s="116"/>
      <c r="B212" s="116"/>
      <c r="C212" s="117"/>
      <c r="D212" s="118"/>
      <c r="E212" s="119"/>
      <c r="F212" s="120"/>
    </row>
    <row r="213" spans="1:6" ht="15">
      <c r="A213" s="116"/>
      <c r="B213" s="116"/>
      <c r="C213" s="117"/>
      <c r="D213" s="118"/>
      <c r="E213" s="119"/>
      <c r="F213" s="120"/>
    </row>
    <row r="214" spans="1:6" ht="15">
      <c r="A214" s="116"/>
      <c r="B214" s="116"/>
      <c r="C214" s="117"/>
      <c r="D214" s="118"/>
      <c r="E214" s="119"/>
      <c r="F214" s="120"/>
    </row>
    <row r="215" spans="1:6" ht="15">
      <c r="A215" s="116"/>
      <c r="B215" s="116"/>
      <c r="C215" s="117"/>
      <c r="D215" s="118"/>
      <c r="E215" s="119"/>
      <c r="F215" s="120"/>
    </row>
    <row r="216" spans="1:6" ht="15">
      <c r="A216" s="116"/>
      <c r="B216" s="116"/>
      <c r="C216" s="117"/>
      <c r="D216" s="118"/>
      <c r="E216" s="119"/>
      <c r="F216" s="120"/>
    </row>
    <row r="217" spans="1:6" ht="15">
      <c r="A217" s="116"/>
      <c r="B217" s="116"/>
      <c r="C217" s="117"/>
      <c r="D217" s="118"/>
      <c r="E217" s="119"/>
      <c r="F217" s="120"/>
    </row>
    <row r="218" spans="1:6" ht="15">
      <c r="A218" s="116"/>
      <c r="B218" s="116"/>
      <c r="C218" s="117"/>
      <c r="D218" s="118"/>
      <c r="E218" s="119"/>
      <c r="F218" s="120"/>
    </row>
    <row r="219" spans="1:6" ht="15">
      <c r="A219" s="116"/>
      <c r="B219" s="116"/>
      <c r="C219" s="123"/>
      <c r="D219" s="118"/>
      <c r="E219" s="119"/>
      <c r="F219" s="120"/>
    </row>
    <row r="220" spans="1:6" ht="15">
      <c r="A220" s="116"/>
      <c r="B220" s="116"/>
      <c r="C220" s="117"/>
      <c r="D220" s="118"/>
      <c r="E220" s="119"/>
      <c r="F220" s="120"/>
    </row>
    <row r="221" spans="1:6" ht="15">
      <c r="A221" s="116"/>
      <c r="B221" s="116"/>
      <c r="C221" s="123"/>
      <c r="D221" s="118"/>
      <c r="E221" s="119"/>
      <c r="F221" s="120"/>
    </row>
    <row r="222" spans="1:6" ht="15">
      <c r="A222" s="116"/>
      <c r="B222" s="116"/>
      <c r="C222" s="117"/>
      <c r="D222" s="118"/>
      <c r="E222" s="119"/>
      <c r="F222" s="120"/>
    </row>
    <row r="223" spans="1:6" ht="15">
      <c r="A223" s="116"/>
      <c r="B223" s="116"/>
      <c r="C223" s="123"/>
      <c r="D223" s="118"/>
      <c r="E223" s="119"/>
      <c r="F223" s="120"/>
    </row>
    <row r="224" spans="1:6" ht="15">
      <c r="A224" s="116"/>
      <c r="B224" s="116"/>
      <c r="C224" s="117"/>
      <c r="D224" s="118"/>
      <c r="E224" s="119"/>
      <c r="F224" s="120"/>
    </row>
    <row r="225" spans="1:6" ht="15">
      <c r="A225" s="116"/>
      <c r="B225" s="116"/>
      <c r="C225" s="117"/>
      <c r="D225" s="118"/>
      <c r="E225" s="119"/>
      <c r="F225" s="120"/>
    </row>
    <row r="226" spans="1:6" ht="15">
      <c r="A226" s="116"/>
      <c r="B226" s="116"/>
      <c r="C226" s="123"/>
      <c r="D226" s="118"/>
      <c r="E226" s="119"/>
      <c r="F226" s="120"/>
    </row>
    <row r="227" spans="1:6" ht="15">
      <c r="A227" s="129"/>
      <c r="B227" s="129"/>
      <c r="C227" s="117"/>
      <c r="D227" s="118"/>
      <c r="E227" s="119"/>
      <c r="F227" s="120"/>
    </row>
    <row r="228" spans="1:6" ht="15">
      <c r="A228" s="116"/>
      <c r="B228" s="116"/>
      <c r="C228" s="123"/>
      <c r="D228" s="118"/>
      <c r="E228" s="119"/>
      <c r="F228" s="120"/>
    </row>
    <row r="229" spans="1:6" ht="15">
      <c r="A229" s="116"/>
      <c r="B229" s="116"/>
      <c r="C229" s="117"/>
      <c r="D229" s="118"/>
      <c r="E229" s="119"/>
      <c r="F229" s="120"/>
    </row>
    <row r="230" spans="1:6" ht="15">
      <c r="A230" s="116"/>
      <c r="B230" s="116"/>
      <c r="C230" s="123"/>
      <c r="D230" s="118"/>
      <c r="E230" s="119"/>
      <c r="F230" s="120"/>
    </row>
    <row r="231" spans="1:6" ht="15">
      <c r="A231" s="116"/>
      <c r="B231" s="116"/>
      <c r="C231" s="123"/>
      <c r="D231" s="118"/>
      <c r="E231" s="119"/>
      <c r="F231" s="120"/>
    </row>
    <row r="232" spans="1:6" ht="15">
      <c r="A232" s="116"/>
      <c r="B232" s="116"/>
      <c r="C232" s="117"/>
      <c r="D232" s="118"/>
      <c r="E232" s="119"/>
      <c r="F232" s="120"/>
    </row>
    <row r="233" spans="1:6" ht="15">
      <c r="A233" s="116"/>
      <c r="B233" s="116"/>
      <c r="C233" s="117"/>
      <c r="D233" s="118"/>
      <c r="E233" s="119"/>
      <c r="F233" s="120"/>
    </row>
    <row r="234" spans="1:6" ht="15">
      <c r="A234" s="116"/>
      <c r="B234" s="116"/>
      <c r="C234" s="117"/>
      <c r="D234" s="118"/>
      <c r="E234" s="119"/>
      <c r="F234" s="120"/>
    </row>
    <row r="235" spans="1:6" ht="15">
      <c r="A235" s="116"/>
      <c r="B235" s="116"/>
      <c r="C235" s="117"/>
      <c r="D235" s="118"/>
      <c r="E235" s="119"/>
      <c r="F235" s="120"/>
    </row>
    <row r="236" spans="1:6" ht="15">
      <c r="A236" s="116"/>
      <c r="B236" s="116"/>
      <c r="C236" s="123"/>
      <c r="D236" s="118"/>
      <c r="E236" s="119"/>
      <c r="F236" s="120"/>
    </row>
    <row r="237" spans="1:6" ht="15">
      <c r="A237" s="116"/>
      <c r="B237" s="116"/>
      <c r="C237" s="117"/>
      <c r="D237" s="118"/>
      <c r="E237" s="119"/>
      <c r="F237" s="120"/>
    </row>
    <row r="238" spans="1:6" ht="15">
      <c r="A238" s="116"/>
      <c r="B238" s="116"/>
      <c r="C238" s="117"/>
      <c r="D238" s="118"/>
      <c r="E238" s="119"/>
      <c r="F238" s="120"/>
    </row>
    <row r="239" spans="1:6" ht="15">
      <c r="A239" s="116"/>
      <c r="B239" s="116"/>
      <c r="C239" s="117"/>
      <c r="D239" s="118"/>
      <c r="E239" s="119"/>
      <c r="F239" s="120"/>
    </row>
    <row r="240" spans="1:6" ht="15">
      <c r="A240" s="116"/>
      <c r="B240" s="116"/>
      <c r="C240" s="117"/>
      <c r="D240" s="118"/>
      <c r="E240" s="119"/>
      <c r="F240" s="120"/>
    </row>
    <row r="241" spans="1:6" ht="15">
      <c r="A241" s="116"/>
      <c r="B241" s="116"/>
      <c r="C241" s="130"/>
      <c r="D241" s="118"/>
      <c r="E241" s="119"/>
      <c r="F241" s="120"/>
    </row>
    <row r="242" spans="1:6" ht="15">
      <c r="A242" s="116"/>
      <c r="B242" s="116"/>
      <c r="C242" s="131"/>
      <c r="D242" s="118"/>
      <c r="E242" s="119"/>
      <c r="F242" s="120"/>
    </row>
    <row r="243" spans="1:6" ht="15">
      <c r="A243" s="116"/>
      <c r="B243" s="116"/>
      <c r="C243" s="131"/>
      <c r="D243" s="118"/>
      <c r="E243" s="119"/>
      <c r="F243" s="120"/>
    </row>
    <row r="244" spans="1:6" ht="15">
      <c r="A244" s="116"/>
      <c r="B244" s="116"/>
      <c r="C244" s="131"/>
      <c r="D244" s="118"/>
      <c r="E244" s="119"/>
      <c r="F244" s="120"/>
    </row>
    <row r="245" spans="1:6" ht="15">
      <c r="A245" s="116"/>
      <c r="B245" s="116"/>
      <c r="C245" s="131"/>
      <c r="D245" s="118"/>
      <c r="E245" s="119"/>
      <c r="F245" s="120"/>
    </row>
    <row r="246" spans="1:6" ht="15">
      <c r="A246" s="116"/>
      <c r="B246" s="116"/>
      <c r="C246" s="131"/>
      <c r="D246" s="118"/>
      <c r="E246" s="119"/>
      <c r="F246" s="120"/>
    </row>
    <row r="247" spans="1:6" ht="15">
      <c r="A247" s="116"/>
      <c r="B247" s="116"/>
      <c r="C247" s="131"/>
      <c r="D247" s="118"/>
      <c r="E247" s="119"/>
      <c r="F247" s="120"/>
    </row>
    <row r="248" spans="1:6" ht="15">
      <c r="A248" s="116"/>
      <c r="B248" s="116"/>
      <c r="C248" s="131"/>
      <c r="D248" s="118"/>
      <c r="E248" s="119"/>
      <c r="F248" s="120"/>
    </row>
    <row r="249" spans="1:6" ht="15">
      <c r="A249" s="116"/>
      <c r="B249" s="116"/>
      <c r="C249" s="130"/>
      <c r="D249" s="118"/>
      <c r="E249" s="119"/>
      <c r="F249" s="120"/>
    </row>
    <row r="250" spans="1:6" ht="15">
      <c r="A250" s="132"/>
      <c r="B250" s="132"/>
      <c r="C250" s="117"/>
      <c r="D250" s="118"/>
      <c r="E250" s="119"/>
      <c r="F250" s="120"/>
    </row>
    <row r="251" spans="1:6" ht="15">
      <c r="A251" s="116"/>
      <c r="B251" s="116"/>
      <c r="C251" s="123"/>
      <c r="D251" s="118"/>
      <c r="E251" s="119"/>
      <c r="F251" s="120"/>
    </row>
    <row r="252" spans="1:6" ht="15">
      <c r="A252" s="116"/>
      <c r="B252" s="116"/>
      <c r="C252" s="117"/>
      <c r="D252" s="118"/>
      <c r="E252" s="119"/>
      <c r="F252" s="120"/>
    </row>
    <row r="253" spans="1:6" ht="15">
      <c r="A253" s="116"/>
      <c r="B253" s="116"/>
      <c r="C253" s="123"/>
      <c r="D253" s="118"/>
      <c r="E253" s="119"/>
      <c r="F253" s="120"/>
    </row>
    <row r="254" spans="1:6" ht="15">
      <c r="A254" s="116"/>
      <c r="B254" s="116"/>
      <c r="C254" s="130"/>
      <c r="D254" s="118"/>
      <c r="E254" s="119"/>
      <c r="F254" s="120"/>
    </row>
    <row r="255" spans="1:6" ht="15">
      <c r="A255" s="116"/>
      <c r="B255" s="116"/>
      <c r="C255" s="131"/>
      <c r="D255" s="118"/>
      <c r="E255" s="119"/>
      <c r="F255" s="120"/>
    </row>
    <row r="256" spans="1:6" ht="15">
      <c r="A256" s="116"/>
      <c r="B256" s="116"/>
      <c r="C256" s="117"/>
      <c r="D256" s="118"/>
      <c r="E256" s="119"/>
      <c r="F256" s="120"/>
    </row>
    <row r="257" spans="1:6" ht="15">
      <c r="A257" s="116"/>
      <c r="B257" s="116"/>
      <c r="C257" s="130"/>
      <c r="D257" s="118"/>
      <c r="E257" s="119"/>
      <c r="F257" s="120"/>
    </row>
    <row r="258" spans="1:6" ht="15">
      <c r="A258" s="116"/>
      <c r="B258" s="116"/>
      <c r="C258" s="131"/>
      <c r="D258" s="118"/>
      <c r="E258" s="119"/>
      <c r="F258" s="120"/>
    </row>
    <row r="259" spans="1:6" ht="15">
      <c r="A259" s="116"/>
      <c r="B259" s="116"/>
      <c r="C259" s="131"/>
      <c r="D259" s="118"/>
      <c r="E259" s="119"/>
      <c r="F259" s="120"/>
    </row>
    <row r="260" spans="1:6" ht="15">
      <c r="A260" s="116"/>
      <c r="B260" s="116"/>
      <c r="C260" s="131"/>
      <c r="D260" s="118"/>
      <c r="E260" s="133"/>
      <c r="F260" s="120"/>
    </row>
  </sheetData>
  <sheetProtection selectLockedCells="1" selectUnlockedCells="1"/>
  <autoFilter ref="A7:G132"/>
  <mergeCells count="12">
    <mergeCell ref="A130:F130"/>
    <mergeCell ref="A131:F131"/>
    <mergeCell ref="A132:F132"/>
    <mergeCell ref="A1:G1"/>
    <mergeCell ref="A2:G2"/>
    <mergeCell ref="A3:G3"/>
    <mergeCell ref="A4:A6"/>
    <mergeCell ref="B4:B6"/>
    <mergeCell ref="C4:C6"/>
    <mergeCell ref="D4:E5"/>
    <mergeCell ref="F4:F6"/>
    <mergeCell ref="G4:G6"/>
  </mergeCells>
  <printOptions horizontalCentered="1"/>
  <pageMargins left="0.43333333333333335" right="0.27569444444444446" top="0.35416666666666669" bottom="0.31527777777777777" header="0.51180555555555551" footer="0.51180555555555551"/>
  <pageSetup paperSize="9" scale="56" orientation="portrait" useFirstPageNumber="1" horizontalDpi="300" verticalDpi="300" r:id="rId1"/>
  <headerFooter alignWithMargins="0"/>
  <rowBreaks count="1" manualBreakCount="1"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INWESTORSKI</vt:lpstr>
      <vt:lpstr>INWESTORSKI!Excel_BuiltIn__FilterDatabase_1</vt:lpstr>
      <vt:lpstr>INWESTORSKI!Obszar_wydruku</vt:lpstr>
      <vt:lpstr>INWESTORSKI!Tytuły_wydruku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Brzozowski</dc:creator>
  <cp:lastModifiedBy>Użytkownik systemu Windows</cp:lastModifiedBy>
  <dcterms:created xsi:type="dcterms:W3CDTF">2022-04-22T10:08:58Z</dcterms:created>
  <dcterms:modified xsi:type="dcterms:W3CDTF">2022-05-18T19:35:06Z</dcterms:modified>
</cp:coreProperties>
</file>