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34B2E4BB-293E-4C09-A0EC-0DBDA12AD1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Arkusz1!$A$1:$K$95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3" i="1" l="1"/>
  <c r="H102" i="1"/>
  <c r="J102" i="1" s="1"/>
  <c r="H91" i="1"/>
  <c r="J91" i="1" s="1"/>
  <c r="H90" i="1"/>
  <c r="H86" i="1"/>
  <c r="H85" i="1"/>
  <c r="H74" i="1"/>
  <c r="H73" i="1"/>
  <c r="H72" i="1"/>
  <c r="H69" i="1"/>
  <c r="H68" i="1"/>
  <c r="H54" i="1"/>
  <c r="H53" i="1"/>
  <c r="H40" i="1"/>
  <c r="H39" i="1"/>
  <c r="H38" i="1"/>
  <c r="H24" i="1"/>
  <c r="H23" i="1"/>
  <c r="H9" i="1"/>
  <c r="F88" i="1"/>
  <c r="H88" i="1" s="1"/>
  <c r="F14" i="1"/>
  <c r="H14" i="1" s="1"/>
  <c r="D13" i="1"/>
  <c r="H13" i="1" s="1"/>
  <c r="F12" i="1"/>
  <c r="D12" i="1"/>
  <c r="F11" i="1"/>
  <c r="H11" i="1" s="1"/>
  <c r="H8" i="1"/>
  <c r="J8" i="1" s="1"/>
  <c r="H12" i="1" l="1"/>
  <c r="K102" i="1"/>
  <c r="J103" i="1"/>
  <c r="K103" i="1" s="1"/>
  <c r="J14" i="1"/>
  <c r="K14" i="1" s="1"/>
  <c r="J11" i="1"/>
  <c r="K11" i="1" s="1"/>
  <c r="J12" i="1"/>
  <c r="K12" i="1" s="1"/>
  <c r="J13" i="1"/>
  <c r="K13" i="1" s="1"/>
  <c r="J90" i="1"/>
  <c r="K90" i="1" s="1"/>
  <c r="J9" i="1"/>
  <c r="K9" i="1" s="1"/>
  <c r="K8" i="1"/>
  <c r="F15" i="1"/>
  <c r="K91" i="1"/>
  <c r="H15" i="1" l="1"/>
  <c r="J15" i="1" s="1"/>
  <c r="K15" i="1" s="1"/>
  <c r="K16" i="1" s="1"/>
  <c r="D58" i="1" l="1"/>
  <c r="H58" i="1" s="1"/>
  <c r="F57" i="1"/>
  <c r="D57" i="1"/>
  <c r="F56" i="1"/>
  <c r="H56" i="1" s="1"/>
  <c r="H57" i="1" l="1"/>
  <c r="J57" i="1" s="1"/>
  <c r="K57" i="1" s="1"/>
  <c r="J53" i="1"/>
  <c r="K53" i="1" s="1"/>
  <c r="J54" i="1"/>
  <c r="K54" i="1" s="1"/>
  <c r="F60" i="1"/>
  <c r="H60" i="1" s="1"/>
  <c r="F59" i="1"/>
  <c r="H59" i="1" s="1"/>
  <c r="J58" i="1"/>
  <c r="K58" i="1" s="1"/>
  <c r="J60" i="1" l="1"/>
  <c r="K60" i="1" s="1"/>
  <c r="J56" i="1"/>
  <c r="K56" i="1" s="1"/>
  <c r="J59" i="1"/>
  <c r="K59" i="1" s="1"/>
  <c r="K61" i="1" l="1"/>
  <c r="F76" i="1" l="1"/>
  <c r="H76" i="1" s="1"/>
  <c r="F71" i="1"/>
  <c r="H71" i="1" s="1"/>
  <c r="F29" i="1"/>
  <c r="H29" i="1" s="1"/>
  <c r="J74" i="1" l="1"/>
  <c r="J73" i="1"/>
  <c r="K73" i="1" s="1"/>
  <c r="J29" i="1"/>
  <c r="K29" i="1" s="1"/>
  <c r="J76" i="1"/>
  <c r="K76" i="1" s="1"/>
  <c r="K74" i="1" l="1"/>
  <c r="K104" i="1"/>
  <c r="J23" i="1"/>
  <c r="F41" i="1"/>
  <c r="H41" i="1" s="1"/>
  <c r="F26" i="1"/>
  <c r="H26" i="1" s="1"/>
  <c r="F92" i="1"/>
  <c r="D92" i="1"/>
  <c r="H92" i="1" s="1"/>
  <c r="D89" i="1"/>
  <c r="H89" i="1" s="1"/>
  <c r="J85" i="1"/>
  <c r="K85" i="1" s="1"/>
  <c r="F75" i="1"/>
  <c r="H75" i="1"/>
  <c r="D43" i="1"/>
  <c r="H43" i="1" s="1"/>
  <c r="F42" i="1"/>
  <c r="D42" i="1"/>
  <c r="H42" i="1" s="1"/>
  <c r="J38" i="1"/>
  <c r="K38" i="1" s="1"/>
  <c r="D28" i="1"/>
  <c r="H28" i="1" s="1"/>
  <c r="F27" i="1"/>
  <c r="D27" i="1"/>
  <c r="H27" i="1" l="1"/>
  <c r="J75" i="1"/>
  <c r="K75" i="1" s="1"/>
  <c r="J92" i="1"/>
  <c r="K92" i="1" s="1"/>
  <c r="F44" i="1"/>
  <c r="J42" i="1"/>
  <c r="K42" i="1" s="1"/>
  <c r="K23" i="1"/>
  <c r="J27" i="1"/>
  <c r="K27" i="1" s="1"/>
  <c r="J72" i="1"/>
  <c r="K72" i="1" s="1"/>
  <c r="J89" i="1"/>
  <c r="K89" i="1" s="1"/>
  <c r="J86" i="1"/>
  <c r="K86" i="1" s="1"/>
  <c r="F77" i="1"/>
  <c r="J71" i="1"/>
  <c r="K71" i="1" s="1"/>
  <c r="F45" i="1"/>
  <c r="H45" i="1" s="1"/>
  <c r="J24" i="1"/>
  <c r="K24" i="1" s="1"/>
  <c r="J28" i="1"/>
  <c r="K28" i="1" s="1"/>
  <c r="J43" i="1"/>
  <c r="K43" i="1" s="1"/>
  <c r="J40" i="1"/>
  <c r="K40" i="1" s="1"/>
  <c r="J69" i="1"/>
  <c r="K69" i="1" s="1"/>
  <c r="F30" i="1"/>
  <c r="J39" i="1"/>
  <c r="K39" i="1" s="1"/>
  <c r="J68" i="1"/>
  <c r="K68" i="1" s="1"/>
  <c r="H77" i="1" l="1"/>
  <c r="J77" i="1" s="1"/>
  <c r="K77" i="1" s="1"/>
  <c r="K78" i="1" s="1"/>
  <c r="H44" i="1"/>
  <c r="J44" i="1" s="1"/>
  <c r="K44" i="1" s="1"/>
  <c r="H30" i="1"/>
  <c r="D113" i="1"/>
  <c r="J30" i="1"/>
  <c r="K30" i="1" s="1"/>
  <c r="J45" i="1"/>
  <c r="K45" i="1" s="1"/>
  <c r="F94" i="1"/>
  <c r="F93" i="1"/>
  <c r="H93" i="1" s="1"/>
  <c r="J88" i="1"/>
  <c r="K88" i="1" s="1"/>
  <c r="J41" i="1"/>
  <c r="K41" i="1" s="1"/>
  <c r="J26" i="1"/>
  <c r="K26" i="1" s="1"/>
  <c r="H94" i="1" l="1"/>
  <c r="D114" i="1"/>
  <c r="F114" i="1" s="1"/>
  <c r="H114" i="1" s="1"/>
  <c r="I114" i="1" s="1"/>
  <c r="D115" i="1"/>
  <c r="J93" i="1"/>
  <c r="K93" i="1" s="1"/>
  <c r="J94" i="1"/>
  <c r="K94" i="1" s="1"/>
  <c r="K46" i="1"/>
  <c r="K31" i="1"/>
  <c r="K106" i="1" s="1"/>
  <c r="F113" i="1"/>
  <c r="H113" i="1" s="1"/>
  <c r="I113" i="1" s="1"/>
  <c r="I115" i="1" l="1"/>
  <c r="K118" i="1" s="1"/>
  <c r="K95" i="1"/>
  <c r="K119" i="1" l="1"/>
  <c r="K121" i="1" s="1"/>
  <c r="K122" i="1" s="1"/>
  <c r="S130" i="1"/>
  <c r="S131" i="1" s="1"/>
  <c r="S132" i="1" s="1"/>
</calcChain>
</file>

<file path=xl/sharedStrings.xml><?xml version="1.0" encoding="utf-8"?>
<sst xmlns="http://schemas.openxmlformats.org/spreadsheetml/2006/main" count="313" uniqueCount="72">
  <si>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</si>
  <si>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</si>
  <si>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</si>
  <si>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</si>
  <si>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</si>
  <si>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</si>
  <si>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</si>
  <si>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</si>
  <si>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</si>
  <si>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</si>
  <si>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</si>
  <si>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</si>
  <si>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</si>
  <si>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</si>
  <si>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</si>
  <si>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</si>
  <si>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</si>
  <si>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</si>
  <si>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</si>
  <si>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kW</t>
  </si>
  <si>
    <t>kWh</t>
  </si>
  <si>
    <t>x</t>
  </si>
  <si>
    <t>ilość miesięcy</t>
  </si>
  <si>
    <t>Wartość brutto w zł.(dwa miejsca po przecinku)
 kol. 7 + kol. 9</t>
  </si>
  <si>
    <t>Ilość miesięcy</t>
  </si>
  <si>
    <t>Wartość netto w zł. (dwa miejsca po przecinku) 
kol. 3 x kol. 5 x kol. 6</t>
  </si>
  <si>
    <t>Opłata OZE [zł/kWh]</t>
  </si>
  <si>
    <t>m-c/ppe</t>
  </si>
  <si>
    <t>Cena jednostkowa netto w zł. (do czterech miejsc po przecinku)</t>
  </si>
  <si>
    <t>Składnik stały stawki sieciowej [zł/m-c]</t>
  </si>
  <si>
    <t xml:space="preserve">Razem brutto </t>
  </si>
  <si>
    <t>J.m. kW/kWh/ppe</t>
  </si>
  <si>
    <t>Ilość j.m.</t>
  </si>
  <si>
    <t>suma brutto</t>
  </si>
  <si>
    <t>suma netto</t>
  </si>
  <si>
    <t>z prawem opcji</t>
  </si>
  <si>
    <t>wartość w Euro</t>
  </si>
  <si>
    <t>8.</t>
  </si>
  <si>
    <t>Opłata mocowa - ryczałt</t>
  </si>
  <si>
    <t>Opłata mocowa - od zużycia w kWh</t>
  </si>
  <si>
    <t>Stawka opłaty przejściowej [zł/m-c]  roczne zużycie energii poniżej 500 kWh</t>
  </si>
  <si>
    <t>Stawka opłaty przejściowej [zł/m-c]  roczne zużycie energii powyżej 1 200 kWh</t>
  </si>
  <si>
    <t>Ilość energii elektrycznej (kWh) - wielkość planowana bez zwiększenia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</si>
  <si>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</si>
  <si>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</si>
  <si>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</si>
  <si>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%*</t>
  </si>
  <si>
    <t>Cena jednostkowa netto w zł. (do pięciu miejsc po przecinku)*</t>
  </si>
  <si>
    <t>Stawka opłaty przejściowej [zł/m-c]  roczne zużycie energii od 500 do 1 200 kWh</t>
  </si>
  <si>
    <t>2.  OPŁATA ZA ŚWIADCZONE USŁUGI DYSTRYBUCJI – GRUPA TARYFOWA C11o</t>
  </si>
  <si>
    <t>3.  OPŁATA ZA ŚWIADCZONE USŁUGI DYSTRYBUCJI – GRUPA TARYFOWA C12a</t>
  </si>
  <si>
    <t>4.  OPŁATA ZA ŚWIADCZONE USŁUGI DYSTRYBUCJI – GRUPA TARYFOWA C21</t>
  </si>
  <si>
    <t xml:space="preserve">5.  OPŁATA ZA ŚWIADCZONE USŁUGI DYSTRYBUCJI – GRUPA TARYFOWA G11 1 faza </t>
  </si>
  <si>
    <t>6.  OPŁATA ZA ŚWIADCZONE USŁUGI DYSTRYBUCJI – GRUPA TARYFOWA G11 3 fazowy</t>
  </si>
  <si>
    <t>7. OPŁATA MOCOWA</t>
  </si>
  <si>
    <t>8.  ENERGIA CZYNNA</t>
  </si>
  <si>
    <t>Opłata Kogeneracyjna (zł/kWh)</t>
  </si>
  <si>
    <t xml:space="preserve">Wartość dystrybucji brutto łącznie (Tabela od nr 1 do  7): </t>
  </si>
  <si>
    <t>RAZEM  BRUTTO poz. 1. do 8.</t>
  </si>
  <si>
    <t>RAZEM BRUTTO  poz. 1. do  2.</t>
  </si>
  <si>
    <t>1.  OPŁATA ZA ŚWIADCZONE USŁUGI DYSTRYBUCJI – GRUPA TARYFOWA C11, R</t>
  </si>
  <si>
    <t>Podsumowanie wartości  dla zamówienia podstawowego:</t>
  </si>
  <si>
    <t>Wyliczenie wartości dla prawa opcji:</t>
  </si>
  <si>
    <t>1. Suma brutto (podsumowanie wartości z Tabel od nr 1 do 8:</t>
  </si>
  <si>
    <t>2. Suma netto (suma brutto/1,23)</t>
  </si>
  <si>
    <t>1. Wartość opcji netto (suma netto oferty (poz. 2 w tabeli powyżej x 30%):</t>
  </si>
  <si>
    <t>2. Wartość opcji brutto (wartość opcji netto x 1,23):</t>
  </si>
  <si>
    <t xml:space="preserve">Załącznik nr 4 do SWZ - kalkulator </t>
  </si>
  <si>
    <t xml:space="preserve">Wykonawca może skorzystać z przygotowanego przez Zamawiającego kalkulatora stanowiącego Załącznik nr 4 do SWZ, przy czym  wyliczenia z kalkulatora nie  stanowią podstawy do jakichkolwiek roszczeń Wykonawcy w stosunku do Zamawiającego i sam kalkulator nie stanowi załącznika do oferty. </t>
  </si>
  <si>
    <t>"Kompleksowa dostawę energii elektrycznej wraz z usługą dystrybucji do obiektów Gminy Murowana Goślina w okresie od 01.03.2023 r. do 31.12.2023 r."</t>
  </si>
  <si>
    <t>Energia elektryczna (czynna)  dla Taryf C2X, CXX - od 01.03.2023 r. do 31.12.2023 r.</t>
  </si>
  <si>
    <t>Energia elektryczna (czynna)  dla Taryf G11 - od 01.03.2023 r. do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</si>
</sst>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#,##0.00;[Red]#,##0.00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2"/>
      <color theme="1"/>
      <name val="Calibri Light"/>
      <family val="1"/>
      <charset val="238"/>
    </font>
    <font>
      <sz val="9"/>
      <color theme="1"/>
      <name val="Calibri Light"/>
      <family val="1"/>
      <charset val="238"/>
    </font>
    <font>
      <b/>
      <sz val="11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  <font>
      <b/>
      <sz val="10"/>
      <color rgb="FFFF000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5" fontId="2" fillId="0" borderId="1" xfId="0" applyNumberFormat="1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3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2" fillId="0" borderId="0" xfId="0" applyFont="1"/>
    <xf numFmtId="9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2" xfId="0" applyFont="1" applyBorder="1"/>
    <xf numFmtId="0" fontId="3" fillId="0" borderId="2" xfId="0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/>
    <xf numFmtId="4" fontId="3" fillId="2" borderId="1" xfId="0" applyNumberFormat="1" applyFont="1" applyFill="1" applyBorder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167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/>
    <xf numFmtId="3" fontId="8" fillId="0" borderId="1" xfId="0" applyNumberFormat="1" applyFont="1" applyBorder="1"/>
    <xf numFmtId="3" fontId="9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5"/>
  <sheetViews>
    <sheetView showGridLines="0" tabSelected="1" topLeftCell="A65" zoomScale="95" zoomScaleNormal="95" workbookViewId="0">
      <selection activeCell="E119" sqref="E119"/>
    </sheetView>
  </sheetViews>
  <sheetFormatPr defaultColWidth="9.21875" defaultRowHeight="13.8" x14ac:dyDescent="0.3"/>
  <cols>
    <col min="1" max="1" width="5.77734375" style="24" customWidth="1"/>
    <col min="2" max="2" width="6.77734375" style="24" customWidth="1"/>
    <col min="3" max="3" width="49.77734375" style="24" customWidth="1"/>
    <col min="4" max="4" width="12.5546875" style="24" customWidth="1"/>
    <col min="5" max="5" width="13.33203125" style="24" customWidth="1"/>
    <col min="6" max="6" width="14.77734375" style="38" customWidth="1"/>
    <col min="7" max="7" width="15.33203125" style="38" customWidth="1"/>
    <col min="8" max="8" width="14.33203125" style="24" customWidth="1"/>
    <col min="9" max="9" width="13" style="24" customWidth="1"/>
    <col min="10" max="10" width="14.6640625" style="24" customWidth="1"/>
    <col min="11" max="11" width="15.77734375" style="24" customWidth="1"/>
    <col min="12" max="12" width="5.21875" style="24" customWidth="1"/>
    <col min="13" max="13" width="38.21875" style="24" customWidth="1"/>
    <col min="14" max="14" width="14" style="24" customWidth="1"/>
    <col min="15" max="15" width="11.21875" style="24" customWidth="1"/>
    <col min="16" max="16" width="13.44140625" style="24" customWidth="1"/>
    <col min="17" max="17" width="14.44140625" style="24" customWidth="1"/>
    <col min="18" max="18" width="15.21875" style="24" customWidth="1"/>
    <col min="19" max="19" width="12.77734375" style="24" customWidth="1"/>
    <col min="20" max="20" width="12.5546875" style="24" customWidth="1"/>
    <col min="21" max="21" width="13.5546875" style="24" customWidth="1"/>
    <col min="22" max="16384" width="9.21875" style="24"/>
  </cols>
  <sheetData>
    <row r="1" spans="1:11" x14ac:dyDescent="0.3">
      <c r="A1" s="84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x14ac:dyDescent="0.3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26" customFormat="1" x14ac:dyDescent="0.3">
      <c r="B3" s="65" t="s">
        <v>0</v>
      </c>
      <c r="C3" s="65" t="s">
        <v>1</v>
      </c>
      <c r="D3" s="65" t="s">
        <v>22</v>
      </c>
      <c r="E3" s="66" t="s">
        <v>31</v>
      </c>
      <c r="F3" s="69" t="s">
        <v>32</v>
      </c>
      <c r="G3" s="69" t="s">
        <v>47</v>
      </c>
      <c r="H3" s="66" t="s">
        <v>25</v>
      </c>
      <c r="I3" s="65" t="s">
        <v>3</v>
      </c>
      <c r="J3" s="65"/>
      <c r="K3" s="65" t="s">
        <v>23</v>
      </c>
    </row>
    <row r="4" spans="1:11" s="26" customFormat="1" x14ac:dyDescent="0.3">
      <c r="B4" s="65"/>
      <c r="C4" s="65"/>
      <c r="D4" s="65"/>
      <c r="E4" s="67"/>
      <c r="F4" s="69"/>
      <c r="G4" s="69"/>
      <c r="H4" s="67"/>
      <c r="I4" s="65"/>
      <c r="J4" s="65"/>
      <c r="K4" s="65"/>
    </row>
    <row r="5" spans="1:11" s="26" customFormat="1" ht="41.4" x14ac:dyDescent="0.3">
      <c r="B5" s="65"/>
      <c r="C5" s="65"/>
      <c r="D5" s="65"/>
      <c r="E5" s="68"/>
      <c r="F5" s="69"/>
      <c r="G5" s="69"/>
      <c r="H5" s="67"/>
      <c r="I5" s="1" t="s">
        <v>46</v>
      </c>
      <c r="J5" s="2" t="s">
        <v>18</v>
      </c>
      <c r="K5" s="65"/>
    </row>
    <row r="6" spans="1:11" x14ac:dyDescent="0.3">
      <c r="B6" s="3">
        <v>1</v>
      </c>
      <c r="C6" s="3">
        <v>2</v>
      </c>
      <c r="D6" s="3">
        <v>3</v>
      </c>
      <c r="E6" s="3">
        <v>4</v>
      </c>
      <c r="F6" s="37">
        <v>5</v>
      </c>
      <c r="G6" s="37">
        <v>6</v>
      </c>
      <c r="H6" s="3">
        <v>7</v>
      </c>
      <c r="I6" s="3">
        <v>8</v>
      </c>
      <c r="J6" s="4">
        <v>9</v>
      </c>
      <c r="K6" s="3">
        <v>10</v>
      </c>
    </row>
    <row r="7" spans="1:11" x14ac:dyDescent="0.3">
      <c r="B7" s="73" t="s">
        <v>60</v>
      </c>
      <c r="C7" s="73"/>
      <c r="D7" s="73"/>
      <c r="E7" s="73"/>
      <c r="F7" s="73"/>
      <c r="G7" s="73"/>
      <c r="H7" s="73"/>
      <c r="I7" s="73"/>
      <c r="J7" s="73"/>
      <c r="K7" s="73"/>
    </row>
    <row r="8" spans="1:11" x14ac:dyDescent="0.3">
      <c r="B8" s="3" t="s">
        <v>5</v>
      </c>
      <c r="C8" s="5" t="s">
        <v>17</v>
      </c>
      <c r="D8" s="6">
        <v>10</v>
      </c>
      <c r="E8" s="6" t="s">
        <v>19</v>
      </c>
      <c r="F8" s="86">
        <v>128.5</v>
      </c>
      <c r="G8" s="36">
        <v>6.88</v>
      </c>
      <c r="H8" s="7">
        <f>ROUND(D8*F8*G8,2)</f>
        <v>8840.7999999999993</v>
      </c>
      <c r="I8" s="8">
        <v>23</v>
      </c>
      <c r="J8" s="7">
        <f>ROUND(H8*0.23,2)</f>
        <v>2033.38</v>
      </c>
      <c r="K8" s="7">
        <f>ROUND(H8+J8,2)</f>
        <v>10874.18</v>
      </c>
    </row>
    <row r="9" spans="1:11" x14ac:dyDescent="0.3">
      <c r="B9" s="3" t="s">
        <v>6</v>
      </c>
      <c r="C9" s="9" t="s">
        <v>7</v>
      </c>
      <c r="D9" s="6">
        <v>1</v>
      </c>
      <c r="E9" s="6" t="s">
        <v>20</v>
      </c>
      <c r="F9" s="87">
        <v>67172</v>
      </c>
      <c r="G9" s="36">
        <v>0.2427</v>
      </c>
      <c r="H9" s="7">
        <f t="shared" ref="H9:H15" si="0">ROUND(D9*F9*G9,2)</f>
        <v>16302.64</v>
      </c>
      <c r="I9" s="8">
        <v>23</v>
      </c>
      <c r="J9" s="7">
        <f>ROUND(H9*0.23,2)</f>
        <v>3749.61</v>
      </c>
      <c r="K9" s="7">
        <f>ROUND(H9+J9,2)</f>
        <v>20052.25</v>
      </c>
    </row>
    <row r="10" spans="1:11" x14ac:dyDescent="0.3">
      <c r="B10" s="3" t="s">
        <v>8</v>
      </c>
      <c r="C10" s="9" t="s">
        <v>9</v>
      </c>
      <c r="D10" s="6" t="s">
        <v>21</v>
      </c>
      <c r="E10" s="6" t="s">
        <v>21</v>
      </c>
      <c r="F10" s="87" t="s">
        <v>21</v>
      </c>
      <c r="G10" s="36" t="s">
        <v>21</v>
      </c>
      <c r="H10" s="7" t="s">
        <v>21</v>
      </c>
      <c r="I10" s="8" t="s">
        <v>21</v>
      </c>
      <c r="J10" s="7" t="s">
        <v>21</v>
      </c>
      <c r="K10" s="7" t="s">
        <v>21</v>
      </c>
    </row>
    <row r="11" spans="1:11" x14ac:dyDescent="0.3">
      <c r="B11" s="3" t="s">
        <v>10</v>
      </c>
      <c r="C11" s="9" t="s">
        <v>11</v>
      </c>
      <c r="D11" s="6">
        <v>1</v>
      </c>
      <c r="E11" s="6" t="s">
        <v>20</v>
      </c>
      <c r="F11" s="87">
        <f>F9</f>
        <v>67172</v>
      </c>
      <c r="G11" s="36">
        <v>2.4199999999999999E-2</v>
      </c>
      <c r="H11" s="7">
        <f t="shared" si="0"/>
        <v>1625.56</v>
      </c>
      <c r="I11" s="8">
        <v>23</v>
      </c>
      <c r="J11" s="7">
        <f t="shared" ref="J11:J13" si="1">ROUND(H11*0.23,2)</f>
        <v>373.88</v>
      </c>
      <c r="K11" s="7">
        <f t="shared" ref="K11:K15" si="2">ROUND(H11+J11,2)</f>
        <v>1999.44</v>
      </c>
    </row>
    <row r="12" spans="1:11" x14ac:dyDescent="0.3">
      <c r="B12" s="3" t="s">
        <v>12</v>
      </c>
      <c r="C12" s="9" t="s">
        <v>13</v>
      </c>
      <c r="D12" s="6">
        <f>D8</f>
        <v>10</v>
      </c>
      <c r="E12" s="6" t="s">
        <v>19</v>
      </c>
      <c r="F12" s="86">
        <f>F8</f>
        <v>128.5</v>
      </c>
      <c r="G12" s="36">
        <v>0.08</v>
      </c>
      <c r="H12" s="7">
        <f t="shared" si="0"/>
        <v>102.8</v>
      </c>
      <c r="I12" s="8">
        <v>23</v>
      </c>
      <c r="J12" s="7">
        <f t="shared" si="1"/>
        <v>23.64</v>
      </c>
      <c r="K12" s="7">
        <f t="shared" si="2"/>
        <v>126.44</v>
      </c>
    </row>
    <row r="13" spans="1:11" x14ac:dyDescent="0.3">
      <c r="B13" s="3" t="s">
        <v>14</v>
      </c>
      <c r="C13" s="9" t="s">
        <v>15</v>
      </c>
      <c r="D13" s="6">
        <f>D8</f>
        <v>10</v>
      </c>
      <c r="E13" s="6" t="s">
        <v>27</v>
      </c>
      <c r="F13" s="87">
        <v>11</v>
      </c>
      <c r="G13" s="36">
        <v>1.92</v>
      </c>
      <c r="H13" s="7">
        <f t="shared" si="0"/>
        <v>211.2</v>
      </c>
      <c r="I13" s="8">
        <v>23</v>
      </c>
      <c r="J13" s="7">
        <f t="shared" si="1"/>
        <v>48.58</v>
      </c>
      <c r="K13" s="7">
        <f t="shared" si="2"/>
        <v>259.77999999999997</v>
      </c>
    </row>
    <row r="14" spans="1:11" x14ac:dyDescent="0.3">
      <c r="B14" s="3" t="s">
        <v>16</v>
      </c>
      <c r="C14" s="9" t="s">
        <v>56</v>
      </c>
      <c r="D14" s="6">
        <v>1</v>
      </c>
      <c r="E14" s="6" t="s">
        <v>20</v>
      </c>
      <c r="F14" s="87">
        <f>F9</f>
        <v>67172</v>
      </c>
      <c r="G14" s="36">
        <v>4.96E-3</v>
      </c>
      <c r="H14" s="7">
        <f t="shared" si="0"/>
        <v>333.17</v>
      </c>
      <c r="I14" s="8">
        <v>23</v>
      </c>
      <c r="J14" s="7">
        <f>ROUND(H14*0.23,2)</f>
        <v>76.63</v>
      </c>
      <c r="K14" s="7">
        <f t="shared" si="2"/>
        <v>409.8</v>
      </c>
    </row>
    <row r="15" spans="1:11" x14ac:dyDescent="0.3">
      <c r="B15" s="3" t="s">
        <v>37</v>
      </c>
      <c r="C15" s="9" t="s">
        <v>26</v>
      </c>
      <c r="D15" s="6">
        <v>1</v>
      </c>
      <c r="E15" s="6" t="s">
        <v>20</v>
      </c>
      <c r="F15" s="87">
        <f>F11</f>
        <v>67172</v>
      </c>
      <c r="G15" s="36">
        <v>0</v>
      </c>
      <c r="H15" s="7">
        <f t="shared" si="0"/>
        <v>0</v>
      </c>
      <c r="I15" s="8">
        <v>23</v>
      </c>
      <c r="J15" s="7">
        <f t="shared" ref="J15" si="3">ROUND(H15*0.23,2)</f>
        <v>0</v>
      </c>
      <c r="K15" s="7">
        <f t="shared" si="2"/>
        <v>0</v>
      </c>
    </row>
    <row r="16" spans="1:11" x14ac:dyDescent="0.3">
      <c r="B16" s="74" t="s">
        <v>58</v>
      </c>
      <c r="C16" s="75"/>
      <c r="D16" s="75"/>
      <c r="E16" s="75"/>
      <c r="F16" s="75"/>
      <c r="G16" s="75"/>
      <c r="H16" s="75"/>
      <c r="I16" s="75"/>
      <c r="J16" s="76"/>
      <c r="K16" s="10">
        <f>SUM(K8:K15)</f>
        <v>33721.890000000007</v>
      </c>
    </row>
    <row r="17" spans="2:11" x14ac:dyDescent="0.3">
      <c r="B17" s="64"/>
      <c r="C17" s="64"/>
      <c r="D17" s="25"/>
    </row>
    <row r="18" spans="2:11" s="26" customFormat="1" x14ac:dyDescent="0.3">
      <c r="B18" s="65" t="s">
        <v>0</v>
      </c>
      <c r="C18" s="65" t="s">
        <v>1</v>
      </c>
      <c r="D18" s="65" t="s">
        <v>22</v>
      </c>
      <c r="E18" s="66" t="s">
        <v>31</v>
      </c>
      <c r="F18" s="69" t="s">
        <v>32</v>
      </c>
      <c r="G18" s="69" t="s">
        <v>47</v>
      </c>
      <c r="H18" s="66" t="s">
        <v>25</v>
      </c>
      <c r="I18" s="65" t="s">
        <v>3</v>
      </c>
      <c r="J18" s="65"/>
      <c r="K18" s="65" t="s">
        <v>23</v>
      </c>
    </row>
    <row r="19" spans="2:11" s="26" customFormat="1" x14ac:dyDescent="0.3">
      <c r="B19" s="65"/>
      <c r="C19" s="65"/>
      <c r="D19" s="65"/>
      <c r="E19" s="67"/>
      <c r="F19" s="69"/>
      <c r="G19" s="69"/>
      <c r="H19" s="67"/>
      <c r="I19" s="65"/>
      <c r="J19" s="65"/>
      <c r="K19" s="65"/>
    </row>
    <row r="20" spans="2:11" s="26" customFormat="1" ht="41.4" x14ac:dyDescent="0.3">
      <c r="B20" s="65"/>
      <c r="C20" s="65"/>
      <c r="D20" s="65"/>
      <c r="E20" s="68"/>
      <c r="F20" s="69"/>
      <c r="G20" s="69"/>
      <c r="H20" s="67"/>
      <c r="I20" s="1" t="s">
        <v>46</v>
      </c>
      <c r="J20" s="2" t="s">
        <v>18</v>
      </c>
      <c r="K20" s="65"/>
    </row>
    <row r="21" spans="2:11" x14ac:dyDescent="0.3">
      <c r="B21" s="3">
        <v>1</v>
      </c>
      <c r="C21" s="3">
        <v>2</v>
      </c>
      <c r="D21" s="3">
        <v>3</v>
      </c>
      <c r="E21" s="3">
        <v>4</v>
      </c>
      <c r="F21" s="37">
        <v>5</v>
      </c>
      <c r="G21" s="37">
        <v>6</v>
      </c>
      <c r="H21" s="3">
        <v>7</v>
      </c>
      <c r="I21" s="3">
        <v>8</v>
      </c>
      <c r="J21" s="4">
        <v>9</v>
      </c>
      <c r="K21" s="3">
        <v>10</v>
      </c>
    </row>
    <row r="22" spans="2:11" x14ac:dyDescent="0.3">
      <c r="B22" s="73" t="s">
        <v>49</v>
      </c>
      <c r="C22" s="73"/>
      <c r="D22" s="73"/>
      <c r="E22" s="73"/>
      <c r="F22" s="73"/>
      <c r="G22" s="73"/>
      <c r="H22" s="73"/>
      <c r="I22" s="73"/>
      <c r="J22" s="73"/>
      <c r="K22" s="73"/>
    </row>
    <row r="23" spans="2:11" x14ac:dyDescent="0.3">
      <c r="B23" s="3" t="s">
        <v>5</v>
      </c>
      <c r="C23" s="5" t="s">
        <v>17</v>
      </c>
      <c r="D23" s="6">
        <v>10</v>
      </c>
      <c r="E23" s="6" t="s">
        <v>19</v>
      </c>
      <c r="F23" s="47">
        <v>944</v>
      </c>
      <c r="G23" s="36">
        <v>11.04</v>
      </c>
      <c r="H23" s="7">
        <f t="shared" ref="H23:H30" si="4">ROUND(D23*F23*G23,2)</f>
        <v>104217.60000000001</v>
      </c>
      <c r="I23" s="8">
        <v>23</v>
      </c>
      <c r="J23" s="7">
        <f>ROUND(H23*0.23,2)</f>
        <v>23970.05</v>
      </c>
      <c r="K23" s="7">
        <f>ROUND(H23+J23,2)</f>
        <v>128187.65</v>
      </c>
    </row>
    <row r="24" spans="2:11" x14ac:dyDescent="0.3">
      <c r="B24" s="3" t="s">
        <v>6</v>
      </c>
      <c r="C24" s="9" t="s">
        <v>7</v>
      </c>
      <c r="D24" s="6">
        <v>1</v>
      </c>
      <c r="E24" s="6" t="s">
        <v>20</v>
      </c>
      <c r="F24" s="47">
        <v>517410</v>
      </c>
      <c r="G24" s="36">
        <v>0.15540000000000001</v>
      </c>
      <c r="H24" s="7">
        <f t="shared" si="4"/>
        <v>80405.509999999995</v>
      </c>
      <c r="I24" s="8">
        <v>23</v>
      </c>
      <c r="J24" s="7">
        <f>ROUND(H24*0.23,2)</f>
        <v>18493.27</v>
      </c>
      <c r="K24" s="7">
        <f>ROUND(H24+J24,2)</f>
        <v>98898.78</v>
      </c>
    </row>
    <row r="25" spans="2:11" x14ac:dyDescent="0.3">
      <c r="B25" s="3" t="s">
        <v>8</v>
      </c>
      <c r="C25" s="9" t="s">
        <v>9</v>
      </c>
      <c r="D25" s="6" t="s">
        <v>21</v>
      </c>
      <c r="E25" s="6" t="s">
        <v>21</v>
      </c>
      <c r="F25" s="47" t="s">
        <v>21</v>
      </c>
      <c r="G25" s="36" t="s">
        <v>21</v>
      </c>
      <c r="H25" s="7" t="s">
        <v>21</v>
      </c>
      <c r="I25" s="8" t="s">
        <v>21</v>
      </c>
      <c r="J25" s="7" t="s">
        <v>21</v>
      </c>
      <c r="K25" s="7" t="s">
        <v>21</v>
      </c>
    </row>
    <row r="26" spans="2:11" x14ac:dyDescent="0.3">
      <c r="B26" s="3" t="s">
        <v>10</v>
      </c>
      <c r="C26" s="9" t="s">
        <v>11</v>
      </c>
      <c r="D26" s="6">
        <v>1</v>
      </c>
      <c r="E26" s="6" t="s">
        <v>20</v>
      </c>
      <c r="F26" s="47">
        <f>F24</f>
        <v>517410</v>
      </c>
      <c r="G26" s="36">
        <v>2.4199999999999999E-2</v>
      </c>
      <c r="H26" s="7">
        <f t="shared" si="4"/>
        <v>12521.32</v>
      </c>
      <c r="I26" s="8">
        <v>23</v>
      </c>
      <c r="J26" s="7">
        <f t="shared" ref="J26:J30" si="5">ROUND(H26*0.23,2)</f>
        <v>2879.9</v>
      </c>
      <c r="K26" s="7">
        <f t="shared" ref="K26:K30" si="6">ROUND(H26+J26,2)</f>
        <v>15401.22</v>
      </c>
    </row>
    <row r="27" spans="2:11" x14ac:dyDescent="0.3">
      <c r="B27" s="3" t="s">
        <v>12</v>
      </c>
      <c r="C27" s="9" t="s">
        <v>13</v>
      </c>
      <c r="D27" s="6">
        <f>D23</f>
        <v>10</v>
      </c>
      <c r="E27" s="6" t="s">
        <v>19</v>
      </c>
      <c r="F27" s="47">
        <f>F23</f>
        <v>944</v>
      </c>
      <c r="G27" s="36">
        <v>0.08</v>
      </c>
      <c r="H27" s="7">
        <f t="shared" si="4"/>
        <v>755.2</v>
      </c>
      <c r="I27" s="8">
        <v>23</v>
      </c>
      <c r="J27" s="7">
        <f t="shared" si="5"/>
        <v>173.7</v>
      </c>
      <c r="K27" s="7">
        <f t="shared" si="6"/>
        <v>928.9</v>
      </c>
    </row>
    <row r="28" spans="2:11" x14ac:dyDescent="0.3">
      <c r="B28" s="3" t="s">
        <v>14</v>
      </c>
      <c r="C28" s="9" t="s">
        <v>15</v>
      </c>
      <c r="D28" s="6">
        <f>D23</f>
        <v>10</v>
      </c>
      <c r="E28" s="6" t="s">
        <v>27</v>
      </c>
      <c r="F28" s="47">
        <v>114</v>
      </c>
      <c r="G28" s="36">
        <v>1.92</v>
      </c>
      <c r="H28" s="7">
        <f t="shared" si="4"/>
        <v>2188.8000000000002</v>
      </c>
      <c r="I28" s="8">
        <v>23</v>
      </c>
      <c r="J28" s="7">
        <f t="shared" si="5"/>
        <v>503.42</v>
      </c>
      <c r="K28" s="7">
        <f t="shared" si="6"/>
        <v>2692.22</v>
      </c>
    </row>
    <row r="29" spans="2:11" x14ac:dyDescent="0.3">
      <c r="B29" s="3" t="s">
        <v>16</v>
      </c>
      <c r="C29" s="9" t="s">
        <v>56</v>
      </c>
      <c r="D29" s="6">
        <v>1</v>
      </c>
      <c r="E29" s="6" t="s">
        <v>20</v>
      </c>
      <c r="F29" s="47">
        <f>F24</f>
        <v>517410</v>
      </c>
      <c r="G29" s="36">
        <v>4.96E-3</v>
      </c>
      <c r="H29" s="7">
        <f t="shared" si="4"/>
        <v>2566.35</v>
      </c>
      <c r="I29" s="8">
        <v>23</v>
      </c>
      <c r="J29" s="7">
        <f>ROUND(H29*0.23,2)</f>
        <v>590.26</v>
      </c>
      <c r="K29" s="7">
        <f t="shared" si="6"/>
        <v>3156.61</v>
      </c>
    </row>
    <row r="30" spans="2:11" x14ac:dyDescent="0.3">
      <c r="B30" s="3" t="s">
        <v>37</v>
      </c>
      <c r="C30" s="9" t="s">
        <v>26</v>
      </c>
      <c r="D30" s="6">
        <v>1</v>
      </c>
      <c r="E30" s="6" t="s">
        <v>20</v>
      </c>
      <c r="F30" s="47">
        <f>F26</f>
        <v>517410</v>
      </c>
      <c r="G30" s="36">
        <v>0</v>
      </c>
      <c r="H30" s="7">
        <f t="shared" si="4"/>
        <v>0</v>
      </c>
      <c r="I30" s="8">
        <v>23</v>
      </c>
      <c r="J30" s="7">
        <f t="shared" si="5"/>
        <v>0</v>
      </c>
      <c r="K30" s="7">
        <f t="shared" si="6"/>
        <v>0</v>
      </c>
    </row>
    <row r="31" spans="2:11" x14ac:dyDescent="0.3">
      <c r="B31" s="74" t="s">
        <v>58</v>
      </c>
      <c r="C31" s="75"/>
      <c r="D31" s="75"/>
      <c r="E31" s="75"/>
      <c r="F31" s="75"/>
      <c r="G31" s="75"/>
      <c r="H31" s="75"/>
      <c r="I31" s="75"/>
      <c r="J31" s="76"/>
      <c r="K31" s="10">
        <f>SUM(K23:K30)</f>
        <v>249265.37999999998</v>
      </c>
    </row>
    <row r="33" spans="2:11" s="26" customFormat="1" x14ac:dyDescent="0.3">
      <c r="B33" s="65" t="s">
        <v>0</v>
      </c>
      <c r="C33" s="65" t="s">
        <v>1</v>
      </c>
      <c r="D33" s="65" t="s">
        <v>24</v>
      </c>
      <c r="E33" s="66" t="s">
        <v>31</v>
      </c>
      <c r="F33" s="69" t="s">
        <v>32</v>
      </c>
      <c r="G33" s="69" t="s">
        <v>2</v>
      </c>
      <c r="H33" s="66" t="s">
        <v>25</v>
      </c>
      <c r="I33" s="65" t="s">
        <v>3</v>
      </c>
      <c r="J33" s="65"/>
      <c r="K33" s="65" t="s">
        <v>23</v>
      </c>
    </row>
    <row r="34" spans="2:11" s="26" customFormat="1" x14ac:dyDescent="0.3">
      <c r="B34" s="65"/>
      <c r="C34" s="65"/>
      <c r="D34" s="65"/>
      <c r="E34" s="67"/>
      <c r="F34" s="69"/>
      <c r="G34" s="69"/>
      <c r="H34" s="67"/>
      <c r="I34" s="65"/>
      <c r="J34" s="65"/>
      <c r="K34" s="65"/>
    </row>
    <row r="35" spans="2:11" s="26" customFormat="1" ht="41.4" x14ac:dyDescent="0.3">
      <c r="B35" s="65"/>
      <c r="C35" s="65"/>
      <c r="D35" s="65"/>
      <c r="E35" s="68"/>
      <c r="F35" s="69"/>
      <c r="G35" s="69"/>
      <c r="H35" s="67"/>
      <c r="I35" s="1" t="s">
        <v>4</v>
      </c>
      <c r="J35" s="2" t="s">
        <v>18</v>
      </c>
      <c r="K35" s="65"/>
    </row>
    <row r="36" spans="2:11" x14ac:dyDescent="0.3">
      <c r="B36" s="3">
        <v>1</v>
      </c>
      <c r="C36" s="3">
        <v>2</v>
      </c>
      <c r="D36" s="3">
        <v>3</v>
      </c>
      <c r="E36" s="3">
        <v>4</v>
      </c>
      <c r="F36" s="37">
        <v>5</v>
      </c>
      <c r="G36" s="37">
        <v>6</v>
      </c>
      <c r="H36" s="3">
        <v>7</v>
      </c>
      <c r="I36" s="3">
        <v>8</v>
      </c>
      <c r="J36" s="4">
        <v>9</v>
      </c>
      <c r="K36" s="3">
        <v>10</v>
      </c>
    </row>
    <row r="37" spans="2:11" x14ac:dyDescent="0.3">
      <c r="B37" s="73" t="s">
        <v>50</v>
      </c>
      <c r="C37" s="73"/>
      <c r="D37" s="73"/>
      <c r="E37" s="73"/>
      <c r="F37" s="73"/>
      <c r="G37" s="73"/>
      <c r="H37" s="73"/>
      <c r="I37" s="73"/>
      <c r="J37" s="73"/>
      <c r="K37" s="73"/>
    </row>
    <row r="38" spans="2:11" x14ac:dyDescent="0.3">
      <c r="B38" s="3" t="s">
        <v>5</v>
      </c>
      <c r="C38" s="5" t="s">
        <v>17</v>
      </c>
      <c r="D38" s="6">
        <v>10</v>
      </c>
      <c r="E38" s="6" t="s">
        <v>19</v>
      </c>
      <c r="F38" s="47">
        <v>296</v>
      </c>
      <c r="G38" s="36">
        <v>6.88</v>
      </c>
      <c r="H38" s="7">
        <f t="shared" ref="H38:H45" si="7">ROUND(D38*F38*G38,2)</f>
        <v>20364.8</v>
      </c>
      <c r="I38" s="8">
        <v>23</v>
      </c>
      <c r="J38" s="7">
        <f>ROUND(H38*0.23,2)</f>
        <v>4683.8999999999996</v>
      </c>
      <c r="K38" s="7">
        <f>ROUND(H38+J38,2)</f>
        <v>25048.7</v>
      </c>
    </row>
    <row r="39" spans="2:11" x14ac:dyDescent="0.3">
      <c r="B39" s="3" t="s">
        <v>6</v>
      </c>
      <c r="C39" s="9" t="s">
        <v>7</v>
      </c>
      <c r="D39" s="6">
        <v>1</v>
      </c>
      <c r="E39" s="6" t="s">
        <v>20</v>
      </c>
      <c r="F39" s="47">
        <v>40117</v>
      </c>
      <c r="G39" s="36">
        <v>0.20730000000000001</v>
      </c>
      <c r="H39" s="7">
        <f t="shared" si="7"/>
        <v>8316.25</v>
      </c>
      <c r="I39" s="8">
        <v>23</v>
      </c>
      <c r="J39" s="7">
        <f>ROUND(H39*0.23,2)</f>
        <v>1912.74</v>
      </c>
      <c r="K39" s="7">
        <f>ROUND(H39+J39,2)</f>
        <v>10228.99</v>
      </c>
    </row>
    <row r="40" spans="2:11" x14ac:dyDescent="0.3">
      <c r="B40" s="3" t="s">
        <v>8</v>
      </c>
      <c r="C40" s="9" t="s">
        <v>9</v>
      </c>
      <c r="D40" s="6">
        <v>1</v>
      </c>
      <c r="E40" s="6" t="s">
        <v>20</v>
      </c>
      <c r="F40" s="47">
        <v>86522</v>
      </c>
      <c r="G40" s="36">
        <v>0.20730000000000001</v>
      </c>
      <c r="H40" s="7">
        <f t="shared" si="7"/>
        <v>17936.009999999998</v>
      </c>
      <c r="I40" s="8">
        <v>23</v>
      </c>
      <c r="J40" s="7">
        <f>ROUND(H40*0.23,2)</f>
        <v>4125.28</v>
      </c>
      <c r="K40" s="7">
        <f>ROUND(H40+J40,2)</f>
        <v>22061.29</v>
      </c>
    </row>
    <row r="41" spans="2:11" x14ac:dyDescent="0.3">
      <c r="B41" s="3" t="s">
        <v>10</v>
      </c>
      <c r="C41" s="9" t="s">
        <v>11</v>
      </c>
      <c r="D41" s="6">
        <v>1</v>
      </c>
      <c r="E41" s="6" t="s">
        <v>20</v>
      </c>
      <c r="F41" s="47">
        <f>F39+F40</f>
        <v>126639</v>
      </c>
      <c r="G41" s="36">
        <v>2.4199999999999999E-2</v>
      </c>
      <c r="H41" s="7">
        <f t="shared" si="7"/>
        <v>3064.66</v>
      </c>
      <c r="I41" s="8">
        <v>23</v>
      </c>
      <c r="J41" s="7">
        <f t="shared" ref="J41:J45" si="8">ROUND(H41*0.23,2)</f>
        <v>704.87</v>
      </c>
      <c r="K41" s="7">
        <f t="shared" ref="K41:K45" si="9">ROUND(H41+J41,2)</f>
        <v>3769.53</v>
      </c>
    </row>
    <row r="42" spans="2:11" x14ac:dyDescent="0.3">
      <c r="B42" s="3" t="s">
        <v>12</v>
      </c>
      <c r="C42" s="9" t="s">
        <v>13</v>
      </c>
      <c r="D42" s="6">
        <f>D38</f>
        <v>10</v>
      </c>
      <c r="E42" s="6" t="s">
        <v>19</v>
      </c>
      <c r="F42" s="47">
        <f>F38</f>
        <v>296</v>
      </c>
      <c r="G42" s="36">
        <v>0.08</v>
      </c>
      <c r="H42" s="7">
        <f t="shared" si="7"/>
        <v>236.8</v>
      </c>
      <c r="I42" s="8">
        <v>23</v>
      </c>
      <c r="J42" s="7">
        <f t="shared" si="8"/>
        <v>54.46</v>
      </c>
      <c r="K42" s="7">
        <f t="shared" si="9"/>
        <v>291.26</v>
      </c>
    </row>
    <row r="43" spans="2:11" x14ac:dyDescent="0.3">
      <c r="B43" s="3" t="s">
        <v>14</v>
      </c>
      <c r="C43" s="9" t="s">
        <v>15</v>
      </c>
      <c r="D43" s="6">
        <f>D38</f>
        <v>10</v>
      </c>
      <c r="E43" s="6" t="s">
        <v>27</v>
      </c>
      <c r="F43" s="47">
        <v>26</v>
      </c>
      <c r="G43" s="36">
        <v>1.92</v>
      </c>
      <c r="H43" s="7">
        <f t="shared" si="7"/>
        <v>499.2</v>
      </c>
      <c r="I43" s="8">
        <v>23</v>
      </c>
      <c r="J43" s="7">
        <f t="shared" si="8"/>
        <v>114.82</v>
      </c>
      <c r="K43" s="7">
        <f t="shared" si="9"/>
        <v>614.02</v>
      </c>
    </row>
    <row r="44" spans="2:11" x14ac:dyDescent="0.3">
      <c r="B44" s="3" t="s">
        <v>16</v>
      </c>
      <c r="C44" s="9" t="s">
        <v>56</v>
      </c>
      <c r="D44" s="6">
        <v>1</v>
      </c>
      <c r="E44" s="6" t="s">
        <v>20</v>
      </c>
      <c r="F44" s="47">
        <f>F41</f>
        <v>126639</v>
      </c>
      <c r="G44" s="36">
        <v>4.96E-3</v>
      </c>
      <c r="H44" s="7">
        <f t="shared" si="7"/>
        <v>628.13</v>
      </c>
      <c r="I44" s="8">
        <v>23</v>
      </c>
      <c r="J44" s="7">
        <f>ROUND(H44*0.23,2)</f>
        <v>144.47</v>
      </c>
      <c r="K44" s="7">
        <f t="shared" si="9"/>
        <v>772.6</v>
      </c>
    </row>
    <row r="45" spans="2:11" x14ac:dyDescent="0.3">
      <c r="B45" s="3" t="s">
        <v>37</v>
      </c>
      <c r="C45" s="9" t="s">
        <v>26</v>
      </c>
      <c r="D45" s="6">
        <v>1</v>
      </c>
      <c r="E45" s="6" t="s">
        <v>20</v>
      </c>
      <c r="F45" s="47">
        <f>F41</f>
        <v>126639</v>
      </c>
      <c r="G45" s="36">
        <v>0</v>
      </c>
      <c r="H45" s="7">
        <f t="shared" si="7"/>
        <v>0</v>
      </c>
      <c r="I45" s="8">
        <v>23</v>
      </c>
      <c r="J45" s="7">
        <f t="shared" si="8"/>
        <v>0</v>
      </c>
      <c r="K45" s="7">
        <f t="shared" si="9"/>
        <v>0</v>
      </c>
    </row>
    <row r="46" spans="2:11" x14ac:dyDescent="0.3">
      <c r="B46" s="73" t="s">
        <v>58</v>
      </c>
      <c r="C46" s="73"/>
      <c r="D46" s="73"/>
      <c r="E46" s="73"/>
      <c r="F46" s="73"/>
      <c r="G46" s="73"/>
      <c r="H46" s="73"/>
      <c r="I46" s="73"/>
      <c r="J46" s="73"/>
      <c r="K46" s="10">
        <f>SUM(K38:K45)</f>
        <v>62786.39</v>
      </c>
    </row>
    <row r="47" spans="2:11" x14ac:dyDescent="0.3">
      <c r="B47" s="11"/>
      <c r="C47" s="11"/>
      <c r="D47" s="11"/>
      <c r="E47" s="11"/>
      <c r="F47" s="39"/>
      <c r="G47" s="39"/>
      <c r="H47" s="11"/>
      <c r="I47" s="11"/>
      <c r="J47" s="11"/>
      <c r="K47" s="12"/>
    </row>
    <row r="48" spans="2:11" ht="13.8" customHeight="1" x14ac:dyDescent="0.3">
      <c r="B48" s="65" t="s">
        <v>0</v>
      </c>
      <c r="C48" s="65" t="s">
        <v>1</v>
      </c>
      <c r="D48" s="65" t="s">
        <v>24</v>
      </c>
      <c r="E48" s="66" t="s">
        <v>31</v>
      </c>
      <c r="F48" s="69" t="s">
        <v>32</v>
      </c>
      <c r="G48" s="69" t="s">
        <v>2</v>
      </c>
      <c r="H48" s="66" t="s">
        <v>25</v>
      </c>
      <c r="I48" s="65" t="s">
        <v>3</v>
      </c>
      <c r="J48" s="65"/>
      <c r="K48" s="65" t="s">
        <v>23</v>
      </c>
    </row>
    <row r="49" spans="2:11" x14ac:dyDescent="0.3">
      <c r="B49" s="65"/>
      <c r="C49" s="65"/>
      <c r="D49" s="65"/>
      <c r="E49" s="67"/>
      <c r="F49" s="69"/>
      <c r="G49" s="69"/>
      <c r="H49" s="67"/>
      <c r="I49" s="65"/>
      <c r="J49" s="65"/>
      <c r="K49" s="65"/>
    </row>
    <row r="50" spans="2:11" ht="41.4" x14ac:dyDescent="0.3">
      <c r="B50" s="65"/>
      <c r="C50" s="65"/>
      <c r="D50" s="65"/>
      <c r="E50" s="68"/>
      <c r="F50" s="69"/>
      <c r="G50" s="69"/>
      <c r="H50" s="67"/>
      <c r="I50" s="1" t="s">
        <v>4</v>
      </c>
      <c r="J50" s="2" t="s">
        <v>18</v>
      </c>
      <c r="K50" s="65"/>
    </row>
    <row r="51" spans="2:11" x14ac:dyDescent="0.3">
      <c r="B51" s="3">
        <v>1</v>
      </c>
      <c r="C51" s="3">
        <v>2</v>
      </c>
      <c r="D51" s="3">
        <v>3</v>
      </c>
      <c r="E51" s="3">
        <v>4</v>
      </c>
      <c r="F51" s="37">
        <v>5</v>
      </c>
      <c r="G51" s="37">
        <v>6</v>
      </c>
      <c r="H51" s="3">
        <v>7</v>
      </c>
      <c r="I51" s="3">
        <v>8</v>
      </c>
      <c r="J51" s="4">
        <v>9</v>
      </c>
      <c r="K51" s="3">
        <v>10</v>
      </c>
    </row>
    <row r="52" spans="2:11" x14ac:dyDescent="0.3">
      <c r="B52" s="73" t="s">
        <v>51</v>
      </c>
      <c r="C52" s="73"/>
      <c r="D52" s="73"/>
      <c r="E52" s="73"/>
      <c r="F52" s="73"/>
      <c r="G52" s="73"/>
      <c r="H52" s="73"/>
      <c r="I52" s="73"/>
      <c r="J52" s="73"/>
      <c r="K52" s="73"/>
    </row>
    <row r="53" spans="2:11" x14ac:dyDescent="0.3">
      <c r="B53" s="3" t="s">
        <v>5</v>
      </c>
      <c r="C53" s="5" t="s">
        <v>17</v>
      </c>
      <c r="D53" s="6">
        <v>10</v>
      </c>
      <c r="E53" s="6" t="s">
        <v>19</v>
      </c>
      <c r="F53" s="47">
        <v>277</v>
      </c>
      <c r="G53" s="36">
        <v>23.06</v>
      </c>
      <c r="H53" s="7">
        <f t="shared" ref="H53:H60" si="10">ROUND(D53*F53*G53,2)</f>
        <v>63876.2</v>
      </c>
      <c r="I53" s="8">
        <v>23</v>
      </c>
      <c r="J53" s="7">
        <f>ROUND(H53*0.23,2)</f>
        <v>14691.53</v>
      </c>
      <c r="K53" s="7">
        <f>ROUND(H53+J53,2)</f>
        <v>78567.73</v>
      </c>
    </row>
    <row r="54" spans="2:11" x14ac:dyDescent="0.3">
      <c r="B54" s="3" t="s">
        <v>6</v>
      </c>
      <c r="C54" s="9" t="s">
        <v>7</v>
      </c>
      <c r="D54" s="6">
        <v>1</v>
      </c>
      <c r="E54" s="6" t="s">
        <v>20</v>
      </c>
      <c r="F54" s="47">
        <v>233710</v>
      </c>
      <c r="G54" s="36">
        <v>0.16189999999999999</v>
      </c>
      <c r="H54" s="7">
        <f t="shared" si="10"/>
        <v>37837.65</v>
      </c>
      <c r="I54" s="8">
        <v>23</v>
      </c>
      <c r="J54" s="7">
        <f>ROUND(H54*0.23,2)</f>
        <v>8702.66</v>
      </c>
      <c r="K54" s="7">
        <f>ROUND(H54+J54,2)</f>
        <v>46540.31</v>
      </c>
    </row>
    <row r="55" spans="2:11" x14ac:dyDescent="0.3">
      <c r="B55" s="3" t="s">
        <v>8</v>
      </c>
      <c r="C55" s="9" t="s">
        <v>9</v>
      </c>
      <c r="D55" s="6" t="s">
        <v>21</v>
      </c>
      <c r="E55" s="6" t="s">
        <v>21</v>
      </c>
      <c r="F55" s="47" t="s">
        <v>21</v>
      </c>
      <c r="G55" s="36" t="s">
        <v>21</v>
      </c>
      <c r="H55" s="7" t="s">
        <v>21</v>
      </c>
      <c r="I55" s="8" t="s">
        <v>21</v>
      </c>
      <c r="J55" s="7" t="s">
        <v>21</v>
      </c>
      <c r="K55" s="7" t="s">
        <v>21</v>
      </c>
    </row>
    <row r="56" spans="2:11" x14ac:dyDescent="0.3">
      <c r="B56" s="3" t="s">
        <v>10</v>
      </c>
      <c r="C56" s="9" t="s">
        <v>11</v>
      </c>
      <c r="D56" s="6">
        <v>1</v>
      </c>
      <c r="E56" s="6" t="s">
        <v>20</v>
      </c>
      <c r="F56" s="47">
        <f>F54</f>
        <v>233710</v>
      </c>
      <c r="G56" s="36">
        <v>2.4199999999999999E-2</v>
      </c>
      <c r="H56" s="7">
        <f t="shared" si="10"/>
        <v>5655.78</v>
      </c>
      <c r="I56" s="8">
        <v>23</v>
      </c>
      <c r="J56" s="7">
        <f t="shared" ref="J56:J60" si="11">ROUND(H56*0.23,2)</f>
        <v>1300.83</v>
      </c>
      <c r="K56" s="7">
        <f t="shared" ref="K56:K60" si="12">ROUND(H56+J56,2)</f>
        <v>6956.61</v>
      </c>
    </row>
    <row r="57" spans="2:11" x14ac:dyDescent="0.3">
      <c r="B57" s="3" t="s">
        <v>12</v>
      </c>
      <c r="C57" s="9" t="s">
        <v>13</v>
      </c>
      <c r="D57" s="6">
        <f>D53</f>
        <v>10</v>
      </c>
      <c r="E57" s="6" t="s">
        <v>19</v>
      </c>
      <c r="F57" s="47">
        <f>F53</f>
        <v>277</v>
      </c>
      <c r="G57" s="36">
        <v>0.08</v>
      </c>
      <c r="H57" s="7">
        <f t="shared" si="10"/>
        <v>221.6</v>
      </c>
      <c r="I57" s="8">
        <v>23</v>
      </c>
      <c r="J57" s="7">
        <f t="shared" si="11"/>
        <v>50.97</v>
      </c>
      <c r="K57" s="7">
        <f t="shared" si="12"/>
        <v>272.57</v>
      </c>
    </row>
    <row r="58" spans="2:11" x14ac:dyDescent="0.3">
      <c r="B58" s="3" t="s">
        <v>14</v>
      </c>
      <c r="C58" s="9" t="s">
        <v>15</v>
      </c>
      <c r="D58" s="6">
        <f>D53</f>
        <v>10</v>
      </c>
      <c r="E58" s="6" t="s">
        <v>27</v>
      </c>
      <c r="F58" s="47">
        <v>5</v>
      </c>
      <c r="G58" s="36">
        <v>10</v>
      </c>
      <c r="H58" s="7">
        <f t="shared" si="10"/>
        <v>500</v>
      </c>
      <c r="I58" s="8">
        <v>23</v>
      </c>
      <c r="J58" s="7">
        <f t="shared" si="11"/>
        <v>115</v>
      </c>
      <c r="K58" s="7">
        <f t="shared" si="12"/>
        <v>615</v>
      </c>
    </row>
    <row r="59" spans="2:11" x14ac:dyDescent="0.3">
      <c r="B59" s="3" t="s">
        <v>16</v>
      </c>
      <c r="C59" s="9" t="s">
        <v>56</v>
      </c>
      <c r="D59" s="6">
        <v>1</v>
      </c>
      <c r="E59" s="6" t="s">
        <v>20</v>
      </c>
      <c r="F59" s="47">
        <f>F56</f>
        <v>233710</v>
      </c>
      <c r="G59" s="36">
        <v>4.96E-3</v>
      </c>
      <c r="H59" s="7">
        <f t="shared" si="10"/>
        <v>1159.2</v>
      </c>
      <c r="I59" s="8">
        <v>23</v>
      </c>
      <c r="J59" s="7">
        <f>ROUND(H59*0.23,2)</f>
        <v>266.62</v>
      </c>
      <c r="K59" s="7">
        <f t="shared" si="12"/>
        <v>1425.82</v>
      </c>
    </row>
    <row r="60" spans="2:11" x14ac:dyDescent="0.3">
      <c r="B60" s="3" t="s">
        <v>37</v>
      </c>
      <c r="C60" s="9" t="s">
        <v>26</v>
      </c>
      <c r="D60" s="6">
        <v>1</v>
      </c>
      <c r="E60" s="6" t="s">
        <v>20</v>
      </c>
      <c r="F60" s="47">
        <f>F56</f>
        <v>233710</v>
      </c>
      <c r="G60" s="36">
        <v>0</v>
      </c>
      <c r="H60" s="7">
        <f t="shared" si="10"/>
        <v>0</v>
      </c>
      <c r="I60" s="8">
        <v>23</v>
      </c>
      <c r="J60" s="7">
        <f t="shared" si="11"/>
        <v>0</v>
      </c>
      <c r="K60" s="7">
        <f t="shared" si="12"/>
        <v>0</v>
      </c>
    </row>
    <row r="61" spans="2:11" x14ac:dyDescent="0.3">
      <c r="B61" s="73" t="s">
        <v>58</v>
      </c>
      <c r="C61" s="73"/>
      <c r="D61" s="73"/>
      <c r="E61" s="73"/>
      <c r="F61" s="73"/>
      <c r="G61" s="73"/>
      <c r="H61" s="73"/>
      <c r="I61" s="73"/>
      <c r="J61" s="73"/>
      <c r="K61" s="10">
        <f>SUM(K53:K60)</f>
        <v>134378.04</v>
      </c>
    </row>
    <row r="62" spans="2:11" x14ac:dyDescent="0.3">
      <c r="B62" s="11"/>
      <c r="C62" s="11"/>
      <c r="D62" s="11"/>
      <c r="E62" s="11"/>
      <c r="F62" s="39"/>
      <c r="G62" s="39"/>
      <c r="H62" s="11"/>
      <c r="I62" s="11"/>
      <c r="J62" s="11"/>
      <c r="K62" s="12"/>
    </row>
    <row r="63" spans="2:11" s="26" customFormat="1" x14ac:dyDescent="0.3">
      <c r="B63" s="65" t="s">
        <v>0</v>
      </c>
      <c r="C63" s="65" t="s">
        <v>1</v>
      </c>
      <c r="D63" s="65" t="s">
        <v>24</v>
      </c>
      <c r="E63" s="66" t="s">
        <v>31</v>
      </c>
      <c r="F63" s="69" t="s">
        <v>32</v>
      </c>
      <c r="G63" s="69" t="s">
        <v>2</v>
      </c>
      <c r="H63" s="66" t="s">
        <v>25</v>
      </c>
      <c r="I63" s="65" t="s">
        <v>3</v>
      </c>
      <c r="J63" s="65"/>
      <c r="K63" s="65" t="s">
        <v>23</v>
      </c>
    </row>
    <row r="64" spans="2:11" s="26" customFormat="1" x14ac:dyDescent="0.3">
      <c r="B64" s="65"/>
      <c r="C64" s="65"/>
      <c r="D64" s="65"/>
      <c r="E64" s="67"/>
      <c r="F64" s="69"/>
      <c r="G64" s="69"/>
      <c r="H64" s="67"/>
      <c r="I64" s="65"/>
      <c r="J64" s="65"/>
      <c r="K64" s="65"/>
    </row>
    <row r="65" spans="2:11" s="26" customFormat="1" ht="41.4" x14ac:dyDescent="0.3">
      <c r="B65" s="65"/>
      <c r="C65" s="65"/>
      <c r="D65" s="65"/>
      <c r="E65" s="68"/>
      <c r="F65" s="69"/>
      <c r="G65" s="69"/>
      <c r="H65" s="67"/>
      <c r="I65" s="1" t="s">
        <v>4</v>
      </c>
      <c r="J65" s="2" t="s">
        <v>18</v>
      </c>
      <c r="K65" s="65"/>
    </row>
    <row r="66" spans="2:11" x14ac:dyDescent="0.3">
      <c r="B66" s="3">
        <v>1</v>
      </c>
      <c r="C66" s="3">
        <v>2</v>
      </c>
      <c r="D66" s="3">
        <v>3</v>
      </c>
      <c r="E66" s="3">
        <v>4</v>
      </c>
      <c r="F66" s="37">
        <v>5</v>
      </c>
      <c r="G66" s="37">
        <v>6</v>
      </c>
      <c r="H66" s="3">
        <v>7</v>
      </c>
      <c r="I66" s="3">
        <v>8</v>
      </c>
      <c r="J66" s="4">
        <v>9</v>
      </c>
      <c r="K66" s="3">
        <v>10</v>
      </c>
    </row>
    <row r="67" spans="2:11" x14ac:dyDescent="0.3">
      <c r="B67" s="73" t="s">
        <v>52</v>
      </c>
      <c r="C67" s="73"/>
      <c r="D67" s="73"/>
      <c r="E67" s="73"/>
      <c r="F67" s="73"/>
      <c r="G67" s="73"/>
      <c r="H67" s="73"/>
      <c r="I67" s="73"/>
      <c r="J67" s="73"/>
      <c r="K67" s="73"/>
    </row>
    <row r="68" spans="2:11" x14ac:dyDescent="0.3">
      <c r="B68" s="3" t="s">
        <v>5</v>
      </c>
      <c r="C68" s="5" t="s">
        <v>29</v>
      </c>
      <c r="D68" s="6">
        <v>10</v>
      </c>
      <c r="E68" s="6" t="s">
        <v>27</v>
      </c>
      <c r="F68" s="47">
        <v>14</v>
      </c>
      <c r="G68" s="36">
        <v>7.25</v>
      </c>
      <c r="H68" s="7">
        <f t="shared" ref="H68:H77" si="13">ROUND(D68*F68*G68,2)</f>
        <v>1015</v>
      </c>
      <c r="I68" s="8">
        <v>23</v>
      </c>
      <c r="J68" s="7">
        <f>ROUND(H68*0.23,2)</f>
        <v>233.45</v>
      </c>
      <c r="K68" s="7">
        <f>ROUND(H68+J68,2)</f>
        <v>1248.45</v>
      </c>
    </row>
    <row r="69" spans="2:11" x14ac:dyDescent="0.3">
      <c r="B69" s="3" t="s">
        <v>6</v>
      </c>
      <c r="C69" s="9" t="s">
        <v>7</v>
      </c>
      <c r="D69" s="6">
        <v>1</v>
      </c>
      <c r="E69" s="6" t="s">
        <v>20</v>
      </c>
      <c r="F69" s="47">
        <v>10733</v>
      </c>
      <c r="G69" s="36">
        <v>0.26910000000000001</v>
      </c>
      <c r="H69" s="7">
        <f t="shared" si="13"/>
        <v>2888.25</v>
      </c>
      <c r="I69" s="8">
        <v>23</v>
      </c>
      <c r="J69" s="7">
        <f>ROUND(H69*0.23,2)</f>
        <v>664.3</v>
      </c>
      <c r="K69" s="7">
        <f>ROUND(H69+J69,2)</f>
        <v>3552.55</v>
      </c>
    </row>
    <row r="70" spans="2:11" x14ac:dyDescent="0.3">
      <c r="B70" s="3" t="s">
        <v>8</v>
      </c>
      <c r="C70" s="9" t="s">
        <v>9</v>
      </c>
      <c r="D70" s="6" t="s">
        <v>21</v>
      </c>
      <c r="E70" s="6" t="s">
        <v>21</v>
      </c>
      <c r="F70" s="47" t="s">
        <v>21</v>
      </c>
      <c r="G70" s="36" t="s">
        <v>21</v>
      </c>
      <c r="H70" s="7" t="s">
        <v>21</v>
      </c>
      <c r="I70" s="8" t="s">
        <v>21</v>
      </c>
      <c r="J70" s="7" t="s">
        <v>21</v>
      </c>
      <c r="K70" s="7" t="s">
        <v>21</v>
      </c>
    </row>
    <row r="71" spans="2:11" x14ac:dyDescent="0.3">
      <c r="B71" s="3" t="s">
        <v>10</v>
      </c>
      <c r="C71" s="9" t="s">
        <v>11</v>
      </c>
      <c r="D71" s="6">
        <v>1</v>
      </c>
      <c r="E71" s="6" t="s">
        <v>20</v>
      </c>
      <c r="F71" s="47">
        <f>F69</f>
        <v>10733</v>
      </c>
      <c r="G71" s="36">
        <v>2.4199999999999999E-2</v>
      </c>
      <c r="H71" s="7">
        <f t="shared" si="13"/>
        <v>259.74</v>
      </c>
      <c r="I71" s="8">
        <v>23</v>
      </c>
      <c r="J71" s="7">
        <f t="shared" ref="J71:J77" si="14">ROUND(H71*0.23,2)</f>
        <v>59.74</v>
      </c>
      <c r="K71" s="7">
        <f t="shared" ref="K71:K77" si="15">ROUND(H71+J71,2)</f>
        <v>319.48</v>
      </c>
    </row>
    <row r="72" spans="2:11" x14ac:dyDescent="0.3">
      <c r="B72" s="3" t="s">
        <v>12</v>
      </c>
      <c r="C72" s="9" t="s">
        <v>40</v>
      </c>
      <c r="D72" s="6">
        <v>10</v>
      </c>
      <c r="E72" s="6" t="s">
        <v>27</v>
      </c>
      <c r="F72" s="47">
        <v>10</v>
      </c>
      <c r="G72" s="36">
        <v>0.02</v>
      </c>
      <c r="H72" s="7">
        <f t="shared" si="13"/>
        <v>2</v>
      </c>
      <c r="I72" s="8">
        <v>23</v>
      </c>
      <c r="J72" s="7">
        <f t="shared" si="14"/>
        <v>0.46</v>
      </c>
      <c r="K72" s="7">
        <f t="shared" si="15"/>
        <v>2.46</v>
      </c>
    </row>
    <row r="73" spans="2:11" x14ac:dyDescent="0.3">
      <c r="B73" s="3"/>
      <c r="C73" s="9" t="s">
        <v>48</v>
      </c>
      <c r="D73" s="6">
        <v>10</v>
      </c>
      <c r="E73" s="6" t="s">
        <v>27</v>
      </c>
      <c r="F73" s="47">
        <v>2</v>
      </c>
      <c r="G73" s="36">
        <v>0.1</v>
      </c>
      <c r="H73" s="7">
        <f t="shared" si="13"/>
        <v>2</v>
      </c>
      <c r="I73" s="8">
        <v>23</v>
      </c>
      <c r="J73" s="7">
        <f t="shared" si="14"/>
        <v>0.46</v>
      </c>
      <c r="K73" s="7">
        <f t="shared" si="15"/>
        <v>2.46</v>
      </c>
    </row>
    <row r="74" spans="2:11" x14ac:dyDescent="0.3">
      <c r="B74" s="3"/>
      <c r="C74" s="9" t="s">
        <v>41</v>
      </c>
      <c r="D74" s="6">
        <v>10</v>
      </c>
      <c r="E74" s="6" t="s">
        <v>27</v>
      </c>
      <c r="F74" s="47">
        <v>2</v>
      </c>
      <c r="G74" s="36">
        <v>0.33</v>
      </c>
      <c r="H74" s="7">
        <f t="shared" si="13"/>
        <v>6.6</v>
      </c>
      <c r="I74" s="8">
        <v>23</v>
      </c>
      <c r="J74" s="7">
        <f t="shared" si="14"/>
        <v>1.52</v>
      </c>
      <c r="K74" s="7">
        <f t="shared" si="15"/>
        <v>8.1199999999999992</v>
      </c>
    </row>
    <row r="75" spans="2:11" x14ac:dyDescent="0.3">
      <c r="B75" s="3" t="s">
        <v>14</v>
      </c>
      <c r="C75" s="9" t="s">
        <v>15</v>
      </c>
      <c r="D75" s="6">
        <v>10</v>
      </c>
      <c r="E75" s="6" t="s">
        <v>27</v>
      </c>
      <c r="F75" s="47">
        <f>F68</f>
        <v>14</v>
      </c>
      <c r="G75" s="36">
        <v>1.92</v>
      </c>
      <c r="H75" s="7">
        <f t="shared" si="13"/>
        <v>268.8</v>
      </c>
      <c r="I75" s="8">
        <v>23</v>
      </c>
      <c r="J75" s="7">
        <f t="shared" si="14"/>
        <v>61.82</v>
      </c>
      <c r="K75" s="7">
        <f t="shared" si="15"/>
        <v>330.62</v>
      </c>
    </row>
    <row r="76" spans="2:11" x14ac:dyDescent="0.3">
      <c r="B76" s="3" t="s">
        <v>16</v>
      </c>
      <c r="C76" s="9" t="s">
        <v>56</v>
      </c>
      <c r="D76" s="6">
        <v>1</v>
      </c>
      <c r="E76" s="6" t="s">
        <v>20</v>
      </c>
      <c r="F76" s="47">
        <f>F69</f>
        <v>10733</v>
      </c>
      <c r="G76" s="36">
        <v>4.96E-3</v>
      </c>
      <c r="H76" s="7">
        <f t="shared" si="13"/>
        <v>53.24</v>
      </c>
      <c r="I76" s="8">
        <v>23</v>
      </c>
      <c r="J76" s="7">
        <f>ROUND(H76*0.23,2)</f>
        <v>12.25</v>
      </c>
      <c r="K76" s="7">
        <f t="shared" si="15"/>
        <v>65.489999999999995</v>
      </c>
    </row>
    <row r="77" spans="2:11" x14ac:dyDescent="0.3">
      <c r="B77" s="3" t="s">
        <v>37</v>
      </c>
      <c r="C77" s="9" t="s">
        <v>26</v>
      </c>
      <c r="D77" s="6">
        <v>1</v>
      </c>
      <c r="E77" s="6" t="s">
        <v>20</v>
      </c>
      <c r="F77" s="47">
        <f>F71</f>
        <v>10733</v>
      </c>
      <c r="G77" s="36">
        <v>0</v>
      </c>
      <c r="H77" s="7">
        <f t="shared" si="13"/>
        <v>0</v>
      </c>
      <c r="I77" s="8">
        <v>23</v>
      </c>
      <c r="J77" s="7">
        <f t="shared" si="14"/>
        <v>0</v>
      </c>
      <c r="K77" s="7">
        <f t="shared" si="15"/>
        <v>0</v>
      </c>
    </row>
    <row r="78" spans="2:11" x14ac:dyDescent="0.3">
      <c r="B78" s="73" t="s">
        <v>58</v>
      </c>
      <c r="C78" s="73"/>
      <c r="D78" s="73"/>
      <c r="E78" s="73"/>
      <c r="F78" s="73"/>
      <c r="G78" s="73"/>
      <c r="H78" s="73"/>
      <c r="I78" s="73"/>
      <c r="J78" s="73"/>
      <c r="K78" s="10">
        <f>SUM(K68:K77)</f>
        <v>5529.6299999999992</v>
      </c>
    </row>
    <row r="79" spans="2:11" x14ac:dyDescent="0.3">
      <c r="B79" s="11"/>
      <c r="C79" s="11"/>
      <c r="D79" s="11"/>
      <c r="E79" s="11"/>
      <c r="F79" s="39"/>
      <c r="G79" s="39"/>
      <c r="H79" s="11"/>
      <c r="I79" s="11"/>
      <c r="J79" s="11"/>
      <c r="K79" s="12"/>
    </row>
    <row r="80" spans="2:11" s="26" customFormat="1" x14ac:dyDescent="0.3">
      <c r="B80" s="65" t="s">
        <v>0</v>
      </c>
      <c r="C80" s="65" t="s">
        <v>1</v>
      </c>
      <c r="D80" s="65" t="s">
        <v>24</v>
      </c>
      <c r="E80" s="66" t="s">
        <v>31</v>
      </c>
      <c r="F80" s="69" t="s">
        <v>32</v>
      </c>
      <c r="G80" s="69" t="s">
        <v>2</v>
      </c>
      <c r="H80" s="66" t="s">
        <v>25</v>
      </c>
      <c r="I80" s="65" t="s">
        <v>3</v>
      </c>
      <c r="J80" s="65"/>
      <c r="K80" s="65" t="s">
        <v>23</v>
      </c>
    </row>
    <row r="81" spans="2:11" s="26" customFormat="1" x14ac:dyDescent="0.3">
      <c r="B81" s="65"/>
      <c r="C81" s="65"/>
      <c r="D81" s="65"/>
      <c r="E81" s="67"/>
      <c r="F81" s="69"/>
      <c r="G81" s="69"/>
      <c r="H81" s="67"/>
      <c r="I81" s="65"/>
      <c r="J81" s="65"/>
      <c r="K81" s="65"/>
    </row>
    <row r="82" spans="2:11" s="26" customFormat="1" ht="41.4" x14ac:dyDescent="0.3">
      <c r="B82" s="65"/>
      <c r="C82" s="65"/>
      <c r="D82" s="65"/>
      <c r="E82" s="68"/>
      <c r="F82" s="69"/>
      <c r="G82" s="69"/>
      <c r="H82" s="67"/>
      <c r="I82" s="1" t="s">
        <v>4</v>
      </c>
      <c r="J82" s="2" t="s">
        <v>18</v>
      </c>
      <c r="K82" s="65"/>
    </row>
    <row r="83" spans="2:11" x14ac:dyDescent="0.3">
      <c r="B83" s="3">
        <v>1</v>
      </c>
      <c r="C83" s="3">
        <v>2</v>
      </c>
      <c r="D83" s="3">
        <v>3</v>
      </c>
      <c r="E83" s="3">
        <v>4</v>
      </c>
      <c r="F83" s="37">
        <v>5</v>
      </c>
      <c r="G83" s="37">
        <v>6</v>
      </c>
      <c r="H83" s="3">
        <v>7</v>
      </c>
      <c r="I83" s="3">
        <v>8</v>
      </c>
      <c r="J83" s="4">
        <v>9</v>
      </c>
      <c r="K83" s="3">
        <v>10</v>
      </c>
    </row>
    <row r="84" spans="2:11" x14ac:dyDescent="0.3">
      <c r="B84" s="73" t="s">
        <v>53</v>
      </c>
      <c r="C84" s="73"/>
      <c r="D84" s="73"/>
      <c r="E84" s="73"/>
      <c r="F84" s="73"/>
      <c r="G84" s="73"/>
      <c r="H84" s="73"/>
      <c r="I84" s="73"/>
      <c r="J84" s="73"/>
      <c r="K84" s="73"/>
    </row>
    <row r="85" spans="2:11" x14ac:dyDescent="0.3">
      <c r="B85" s="3" t="s">
        <v>5</v>
      </c>
      <c r="C85" s="5" t="s">
        <v>29</v>
      </c>
      <c r="D85" s="6">
        <v>10</v>
      </c>
      <c r="E85" s="6" t="s">
        <v>27</v>
      </c>
      <c r="F85" s="47">
        <v>3</v>
      </c>
      <c r="G85" s="36">
        <v>10.14</v>
      </c>
      <c r="H85" s="7">
        <f t="shared" ref="H85:H94" si="16">ROUND(D85*F85*G85,2)</f>
        <v>304.2</v>
      </c>
      <c r="I85" s="8">
        <v>23</v>
      </c>
      <c r="J85" s="7">
        <f>ROUND(H85*0.23,2)</f>
        <v>69.97</v>
      </c>
      <c r="K85" s="7">
        <f>ROUND(H85+J85,2)</f>
        <v>374.17</v>
      </c>
    </row>
    <row r="86" spans="2:11" x14ac:dyDescent="0.3">
      <c r="B86" s="3" t="s">
        <v>6</v>
      </c>
      <c r="C86" s="9" t="s">
        <v>7</v>
      </c>
      <c r="D86" s="6">
        <v>1</v>
      </c>
      <c r="E86" s="6" t="s">
        <v>20</v>
      </c>
      <c r="F86" s="47">
        <v>3473</v>
      </c>
      <c r="G86" s="36">
        <v>0.26910000000000001</v>
      </c>
      <c r="H86" s="7">
        <f t="shared" si="16"/>
        <v>934.58</v>
      </c>
      <c r="I86" s="8">
        <v>23</v>
      </c>
      <c r="J86" s="7">
        <f>ROUND(H86*0.23,2)</f>
        <v>214.95</v>
      </c>
      <c r="K86" s="7">
        <f>ROUND(H86+J86,2)</f>
        <v>1149.53</v>
      </c>
    </row>
    <row r="87" spans="2:11" x14ac:dyDescent="0.3">
      <c r="B87" s="3" t="s">
        <v>8</v>
      </c>
      <c r="C87" s="9" t="s">
        <v>9</v>
      </c>
      <c r="D87" s="6">
        <v>1</v>
      </c>
      <c r="E87" s="6" t="s">
        <v>20</v>
      </c>
      <c r="F87" s="47" t="s">
        <v>21</v>
      </c>
      <c r="G87" s="36" t="s">
        <v>21</v>
      </c>
      <c r="H87" s="7" t="s">
        <v>21</v>
      </c>
      <c r="I87" s="8" t="s">
        <v>21</v>
      </c>
      <c r="J87" s="7" t="s">
        <v>21</v>
      </c>
      <c r="K87" s="7" t="s">
        <v>21</v>
      </c>
    </row>
    <row r="88" spans="2:11" x14ac:dyDescent="0.3">
      <c r="B88" s="3" t="s">
        <v>10</v>
      </c>
      <c r="C88" s="9" t="s">
        <v>11</v>
      </c>
      <c r="D88" s="6">
        <v>1</v>
      </c>
      <c r="E88" s="6" t="s">
        <v>20</v>
      </c>
      <c r="F88" s="47">
        <f>F86</f>
        <v>3473</v>
      </c>
      <c r="G88" s="36">
        <v>2.4199999999999999E-2</v>
      </c>
      <c r="H88" s="7">
        <f t="shared" si="16"/>
        <v>84.05</v>
      </c>
      <c r="I88" s="8">
        <v>23</v>
      </c>
      <c r="J88" s="7">
        <f t="shared" ref="J88:J94" si="17">ROUND(H88*0.23,2)</f>
        <v>19.329999999999998</v>
      </c>
      <c r="K88" s="7">
        <f t="shared" ref="K88:K94" si="18">ROUND(H88+J88,2)</f>
        <v>103.38</v>
      </c>
    </row>
    <row r="89" spans="2:11" x14ac:dyDescent="0.3">
      <c r="B89" s="3" t="s">
        <v>12</v>
      </c>
      <c r="C89" s="9" t="s">
        <v>40</v>
      </c>
      <c r="D89" s="6">
        <f>D85</f>
        <v>10</v>
      </c>
      <c r="E89" s="6" t="s">
        <v>27</v>
      </c>
      <c r="F89" s="47">
        <v>0</v>
      </c>
      <c r="G89" s="36">
        <v>0.02</v>
      </c>
      <c r="H89" s="7">
        <f t="shared" si="16"/>
        <v>0</v>
      </c>
      <c r="I89" s="8">
        <v>23</v>
      </c>
      <c r="J89" s="7">
        <f t="shared" si="17"/>
        <v>0</v>
      </c>
      <c r="K89" s="7">
        <f t="shared" si="18"/>
        <v>0</v>
      </c>
    </row>
    <row r="90" spans="2:11" x14ac:dyDescent="0.3">
      <c r="B90" s="3"/>
      <c r="C90" s="9" t="s">
        <v>48</v>
      </c>
      <c r="D90" s="6">
        <v>10</v>
      </c>
      <c r="E90" s="6" t="s">
        <v>27</v>
      </c>
      <c r="F90" s="47">
        <v>2</v>
      </c>
      <c r="G90" s="36">
        <v>0.1</v>
      </c>
      <c r="H90" s="7">
        <f t="shared" si="16"/>
        <v>2</v>
      </c>
      <c r="I90" s="8">
        <v>23</v>
      </c>
      <c r="J90" s="7">
        <f t="shared" ref="J90:J91" si="19">ROUND(H90*0.23,2)</f>
        <v>0.46</v>
      </c>
      <c r="K90" s="7">
        <f t="shared" ref="K90:K91" si="20">ROUND(H90+J90,2)</f>
        <v>2.46</v>
      </c>
    </row>
    <row r="91" spans="2:11" x14ac:dyDescent="0.3">
      <c r="B91" s="3"/>
      <c r="C91" s="9" t="s">
        <v>41</v>
      </c>
      <c r="D91" s="6">
        <v>10</v>
      </c>
      <c r="E91" s="6" t="s">
        <v>27</v>
      </c>
      <c r="F91" s="47">
        <v>1</v>
      </c>
      <c r="G91" s="36">
        <v>0.33</v>
      </c>
      <c r="H91" s="7">
        <f t="shared" si="16"/>
        <v>3.3</v>
      </c>
      <c r="I91" s="8">
        <v>23</v>
      </c>
      <c r="J91" s="7">
        <f t="shared" si="19"/>
        <v>0.76</v>
      </c>
      <c r="K91" s="7">
        <f t="shared" si="20"/>
        <v>4.0599999999999996</v>
      </c>
    </row>
    <row r="92" spans="2:11" x14ac:dyDescent="0.3">
      <c r="B92" s="3" t="s">
        <v>14</v>
      </c>
      <c r="C92" s="9" t="s">
        <v>15</v>
      </c>
      <c r="D92" s="6">
        <f>D85</f>
        <v>10</v>
      </c>
      <c r="E92" s="6" t="s">
        <v>27</v>
      </c>
      <c r="F92" s="47">
        <f>F85</f>
        <v>3</v>
      </c>
      <c r="G92" s="36">
        <v>1.92</v>
      </c>
      <c r="H92" s="7">
        <f t="shared" si="16"/>
        <v>57.6</v>
      </c>
      <c r="I92" s="8">
        <v>23</v>
      </c>
      <c r="J92" s="7">
        <f t="shared" si="17"/>
        <v>13.25</v>
      </c>
      <c r="K92" s="7">
        <f t="shared" si="18"/>
        <v>70.849999999999994</v>
      </c>
    </row>
    <row r="93" spans="2:11" x14ac:dyDescent="0.3">
      <c r="B93" s="3" t="s">
        <v>16</v>
      </c>
      <c r="C93" s="9" t="s">
        <v>56</v>
      </c>
      <c r="D93" s="6">
        <v>1</v>
      </c>
      <c r="E93" s="6" t="s">
        <v>20</v>
      </c>
      <c r="F93" s="47">
        <f>F88</f>
        <v>3473</v>
      </c>
      <c r="G93" s="36">
        <v>4.96E-3</v>
      </c>
      <c r="H93" s="7">
        <f t="shared" si="16"/>
        <v>17.23</v>
      </c>
      <c r="I93" s="8">
        <v>23</v>
      </c>
      <c r="J93" s="7">
        <f>ROUND(H93*0.23,2)</f>
        <v>3.96</v>
      </c>
      <c r="K93" s="7">
        <f t="shared" si="18"/>
        <v>21.19</v>
      </c>
    </row>
    <row r="94" spans="2:11" x14ac:dyDescent="0.3">
      <c r="B94" s="3" t="s">
        <v>37</v>
      </c>
      <c r="C94" s="9" t="s">
        <v>26</v>
      </c>
      <c r="D94" s="6">
        <v>1</v>
      </c>
      <c r="E94" s="6" t="s">
        <v>20</v>
      </c>
      <c r="F94" s="47">
        <f>F88</f>
        <v>3473</v>
      </c>
      <c r="G94" s="36">
        <v>0</v>
      </c>
      <c r="H94" s="7">
        <f t="shared" si="16"/>
        <v>0</v>
      </c>
      <c r="I94" s="8">
        <v>23</v>
      </c>
      <c r="J94" s="7">
        <f t="shared" si="17"/>
        <v>0</v>
      </c>
      <c r="K94" s="7">
        <f t="shared" si="18"/>
        <v>0</v>
      </c>
    </row>
    <row r="95" spans="2:11" x14ac:dyDescent="0.3">
      <c r="B95" s="73" t="s">
        <v>58</v>
      </c>
      <c r="C95" s="73"/>
      <c r="D95" s="73"/>
      <c r="E95" s="73"/>
      <c r="F95" s="73"/>
      <c r="G95" s="73"/>
      <c r="H95" s="73"/>
      <c r="I95" s="73"/>
      <c r="J95" s="73"/>
      <c r="K95" s="10">
        <f>SUM(K85:K94)</f>
        <v>1725.6399999999999</v>
      </c>
    </row>
    <row r="96" spans="2:11" x14ac:dyDescent="0.3">
      <c r="B96" s="11"/>
      <c r="C96" s="11"/>
      <c r="D96" s="11"/>
      <c r="E96" s="11"/>
      <c r="F96" s="39"/>
      <c r="G96" s="39"/>
      <c r="H96" s="11"/>
      <c r="I96" s="11"/>
      <c r="J96" s="11"/>
      <c r="K96" s="12"/>
    </row>
    <row r="97" spans="2:11" s="26" customFormat="1" x14ac:dyDescent="0.3">
      <c r="B97" s="65" t="s">
        <v>0</v>
      </c>
      <c r="C97" s="65" t="s">
        <v>1</v>
      </c>
      <c r="D97" s="65" t="s">
        <v>24</v>
      </c>
      <c r="E97" s="66" t="s">
        <v>31</v>
      </c>
      <c r="F97" s="69" t="s">
        <v>32</v>
      </c>
      <c r="G97" s="69" t="s">
        <v>2</v>
      </c>
      <c r="H97" s="66" t="s">
        <v>25</v>
      </c>
      <c r="I97" s="65" t="s">
        <v>3</v>
      </c>
      <c r="J97" s="65"/>
      <c r="K97" s="65" t="s">
        <v>23</v>
      </c>
    </row>
    <row r="98" spans="2:11" s="26" customFormat="1" x14ac:dyDescent="0.3">
      <c r="B98" s="65"/>
      <c r="C98" s="65"/>
      <c r="D98" s="65"/>
      <c r="E98" s="67"/>
      <c r="F98" s="69"/>
      <c r="G98" s="69"/>
      <c r="H98" s="67"/>
      <c r="I98" s="65"/>
      <c r="J98" s="65"/>
      <c r="K98" s="65"/>
    </row>
    <row r="99" spans="2:11" s="26" customFormat="1" ht="41.4" x14ac:dyDescent="0.3">
      <c r="B99" s="65"/>
      <c r="C99" s="65"/>
      <c r="D99" s="65"/>
      <c r="E99" s="68"/>
      <c r="F99" s="69"/>
      <c r="G99" s="69"/>
      <c r="H99" s="67"/>
      <c r="I99" s="1" t="s">
        <v>4</v>
      </c>
      <c r="J99" s="2" t="s">
        <v>18</v>
      </c>
      <c r="K99" s="65"/>
    </row>
    <row r="100" spans="2:11" x14ac:dyDescent="0.3">
      <c r="B100" s="3">
        <v>1</v>
      </c>
      <c r="C100" s="3">
        <v>2</v>
      </c>
      <c r="D100" s="3">
        <v>3</v>
      </c>
      <c r="E100" s="3">
        <v>4</v>
      </c>
      <c r="F100" s="37">
        <v>5</v>
      </c>
      <c r="G100" s="37">
        <v>6</v>
      </c>
      <c r="H100" s="3">
        <v>7</v>
      </c>
      <c r="I100" s="3">
        <v>8</v>
      </c>
      <c r="J100" s="4">
        <v>9</v>
      </c>
      <c r="K100" s="3">
        <v>10</v>
      </c>
    </row>
    <row r="101" spans="2:11" x14ac:dyDescent="0.3">
      <c r="B101" s="73" t="s">
        <v>54</v>
      </c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 x14ac:dyDescent="0.3">
      <c r="B102" s="3" t="s">
        <v>5</v>
      </c>
      <c r="C102" s="5" t="s">
        <v>38</v>
      </c>
      <c r="D102" s="6">
        <v>10</v>
      </c>
      <c r="E102" s="6" t="s">
        <v>27</v>
      </c>
      <c r="F102" s="47">
        <v>138</v>
      </c>
      <c r="G102" s="36">
        <v>8</v>
      </c>
      <c r="H102" s="7">
        <f>ROUND(D102*F102*G102,2)</f>
        <v>11040</v>
      </c>
      <c r="I102" s="8">
        <v>23</v>
      </c>
      <c r="J102" s="7">
        <f>ROUND(H102*0.23,2)</f>
        <v>2539.1999999999998</v>
      </c>
      <c r="K102" s="7">
        <f>ROUND(H102+J102,2)</f>
        <v>13579.2</v>
      </c>
    </row>
    <row r="103" spans="2:11" x14ac:dyDescent="0.3">
      <c r="B103" s="3" t="s">
        <v>6</v>
      </c>
      <c r="C103" s="5" t="s">
        <v>39</v>
      </c>
      <c r="D103" s="6">
        <v>1</v>
      </c>
      <c r="E103" s="6" t="s">
        <v>20</v>
      </c>
      <c r="F103" s="47">
        <v>302690</v>
      </c>
      <c r="G103" s="36">
        <v>0.1024</v>
      </c>
      <c r="H103" s="7">
        <f>ROUND(D103*F103*G103,2)</f>
        <v>30995.46</v>
      </c>
      <c r="I103" s="8">
        <v>23</v>
      </c>
      <c r="J103" s="7">
        <f>ROUND(H103*0.23,2)</f>
        <v>7128.96</v>
      </c>
      <c r="K103" s="7">
        <f>ROUND(H103+J103,2)</f>
        <v>38124.42</v>
      </c>
    </row>
    <row r="104" spans="2:11" s="27" customFormat="1" x14ac:dyDescent="0.3">
      <c r="B104" s="13"/>
      <c r="C104" s="74" t="s">
        <v>59</v>
      </c>
      <c r="D104" s="75"/>
      <c r="E104" s="75"/>
      <c r="F104" s="75"/>
      <c r="G104" s="75"/>
      <c r="H104" s="75"/>
      <c r="I104" s="75"/>
      <c r="J104" s="76"/>
      <c r="K104" s="10">
        <f>K102+K103</f>
        <v>51703.619999999995</v>
      </c>
    </row>
    <row r="105" spans="2:11" x14ac:dyDescent="0.3">
      <c r="B105" s="11"/>
      <c r="C105" s="11"/>
      <c r="D105" s="11"/>
      <c r="E105" s="11"/>
      <c r="F105" s="48"/>
      <c r="G105" s="39"/>
      <c r="H105" s="11"/>
      <c r="I105" s="11"/>
      <c r="J105" s="11"/>
      <c r="K105" s="12"/>
    </row>
    <row r="106" spans="2:11" ht="27.45" customHeight="1" x14ac:dyDescent="0.3">
      <c r="H106" s="77" t="s">
        <v>57</v>
      </c>
      <c r="I106" s="77"/>
      <c r="J106" s="77"/>
      <c r="K106" s="19">
        <f>K16+K31+K46+K78+K95+K104+K61</f>
        <v>539110.59</v>
      </c>
    </row>
    <row r="108" spans="2:11" s="26" customFormat="1" x14ac:dyDescent="0.3">
      <c r="B108" s="66" t="s">
        <v>0</v>
      </c>
      <c r="C108" s="66" t="s">
        <v>1</v>
      </c>
      <c r="D108" s="66" t="s">
        <v>42</v>
      </c>
      <c r="E108" s="66" t="s">
        <v>28</v>
      </c>
      <c r="F108" s="78" t="s">
        <v>44</v>
      </c>
      <c r="G108" s="80" t="s">
        <v>3</v>
      </c>
      <c r="H108" s="81"/>
      <c r="I108" s="66" t="s">
        <v>43</v>
      </c>
    </row>
    <row r="109" spans="2:11" s="26" customFormat="1" x14ac:dyDescent="0.3">
      <c r="B109" s="67"/>
      <c r="C109" s="67"/>
      <c r="D109" s="67"/>
      <c r="E109" s="67"/>
      <c r="F109" s="79"/>
      <c r="G109" s="82"/>
      <c r="H109" s="83"/>
      <c r="I109" s="67"/>
    </row>
    <row r="110" spans="2:11" s="26" customFormat="1" ht="54.45" customHeight="1" x14ac:dyDescent="0.3">
      <c r="B110" s="67"/>
      <c r="C110" s="67"/>
      <c r="D110" s="67"/>
      <c r="E110" s="67"/>
      <c r="F110" s="79"/>
      <c r="G110" s="40" t="s">
        <v>4</v>
      </c>
      <c r="H110" s="2" t="s">
        <v>45</v>
      </c>
      <c r="I110" s="67"/>
    </row>
    <row r="111" spans="2:11" s="26" customFormat="1" x14ac:dyDescent="0.3">
      <c r="B111" s="1">
        <v>1</v>
      </c>
      <c r="C111" s="1">
        <v>2</v>
      </c>
      <c r="D111" s="1">
        <v>3</v>
      </c>
      <c r="E111" s="1">
        <v>4</v>
      </c>
      <c r="F111" s="41">
        <v>5</v>
      </c>
      <c r="G111" s="41">
        <v>6</v>
      </c>
      <c r="H111" s="1">
        <v>7</v>
      </c>
      <c r="I111" s="1">
        <v>8</v>
      </c>
    </row>
    <row r="112" spans="2:11" s="26" customFormat="1" x14ac:dyDescent="0.3">
      <c r="B112" s="70" t="s">
        <v>55</v>
      </c>
      <c r="C112" s="71"/>
      <c r="D112" s="71"/>
      <c r="E112" s="71"/>
      <c r="F112" s="71"/>
      <c r="G112" s="71"/>
      <c r="H112" s="71"/>
      <c r="I112" s="72"/>
    </row>
    <row r="113" spans="1:11" x14ac:dyDescent="0.3">
      <c r="B113" s="14">
        <v>1</v>
      </c>
      <c r="C113" s="14" t="s">
        <v>70</v>
      </c>
      <c r="D113" s="88">
        <f>F15+F30+F45+F60</f>
        <v>944931</v>
      </c>
      <c r="E113" s="15"/>
      <c r="F113" s="42">
        <f>ROUND(D113*E113,2)</f>
        <v>0</v>
      </c>
      <c r="G113" s="42">
        <v>23</v>
      </c>
      <c r="H113" s="16">
        <f>ROUND(F113*0.23,2)</f>
        <v>0</v>
      </c>
      <c r="I113" s="16">
        <f>F113+H113</f>
        <v>0</v>
      </c>
    </row>
    <row r="114" spans="1:11" x14ac:dyDescent="0.3">
      <c r="B114" s="14">
        <v>2</v>
      </c>
      <c r="C114" s="14" t="s">
        <v>71</v>
      </c>
      <c r="D114" s="90">
        <f>F94+F77</f>
        <v>14206</v>
      </c>
      <c r="E114" s="15"/>
      <c r="F114" s="42">
        <f t="shared" ref="F114" si="21">ROUND(D114*E114,2)</f>
        <v>0</v>
      </c>
      <c r="G114" s="42">
        <v>23</v>
      </c>
      <c r="H114" s="16">
        <f t="shared" ref="H114" si="22">ROUND(F114*0.23,2)</f>
        <v>0</v>
      </c>
      <c r="I114" s="16">
        <f t="shared" ref="I114" si="23">F114+H114</f>
        <v>0</v>
      </c>
    </row>
    <row r="115" spans="1:11" x14ac:dyDescent="0.3">
      <c r="B115" s="28"/>
      <c r="C115" s="29" t="s">
        <v>30</v>
      </c>
      <c r="D115" s="89">
        <f>SUM(D113:D114)</f>
        <v>959137</v>
      </c>
      <c r="E115" s="17" t="s">
        <v>21</v>
      </c>
      <c r="F115" s="49" t="s">
        <v>21</v>
      </c>
      <c r="G115" s="43">
        <v>23</v>
      </c>
      <c r="H115" s="18" t="s">
        <v>21</v>
      </c>
      <c r="I115" s="19">
        <f>SUM(I113:I114)</f>
        <v>0</v>
      </c>
    </row>
    <row r="116" spans="1:11" x14ac:dyDescent="0.3">
      <c r="C116" s="27"/>
      <c r="D116" s="20"/>
      <c r="E116" s="21"/>
      <c r="F116" s="50"/>
      <c r="G116" s="44"/>
      <c r="H116" s="22"/>
      <c r="I116" s="23"/>
    </row>
    <row r="117" spans="1:11" x14ac:dyDescent="0.3">
      <c r="C117" s="27"/>
      <c r="D117" s="20"/>
      <c r="E117" s="21"/>
      <c r="F117" s="50"/>
      <c r="G117" s="45" t="s">
        <v>61</v>
      </c>
      <c r="H117" s="31"/>
      <c r="I117" s="30"/>
    </row>
    <row r="118" spans="1:11" ht="23.4" customHeight="1" x14ac:dyDescent="0.3">
      <c r="C118" s="27"/>
      <c r="D118" s="20"/>
      <c r="E118" s="21"/>
      <c r="F118" s="50"/>
      <c r="G118" s="61" t="s">
        <v>63</v>
      </c>
      <c r="H118" s="61"/>
      <c r="I118" s="61"/>
      <c r="J118" s="61"/>
      <c r="K118" s="53">
        <f>K106+I115</f>
        <v>539110.59</v>
      </c>
    </row>
    <row r="119" spans="1:11" ht="24" customHeight="1" x14ac:dyDescent="0.3">
      <c r="C119" s="27"/>
      <c r="D119" s="20"/>
      <c r="E119" s="21"/>
      <c r="F119" s="50"/>
      <c r="G119" s="62" t="s">
        <v>64</v>
      </c>
      <c r="H119" s="62"/>
      <c r="I119" s="62"/>
      <c r="J119" s="62"/>
      <c r="K119" s="32">
        <f>K118/1.23</f>
        <v>438301.29268292681</v>
      </c>
    </row>
    <row r="120" spans="1:11" ht="24" customHeight="1" x14ac:dyDescent="0.3">
      <c r="C120" s="27"/>
      <c r="D120" s="20"/>
      <c r="E120" s="21"/>
      <c r="F120" s="50"/>
      <c r="G120" s="54" t="s">
        <v>62</v>
      </c>
      <c r="H120" s="54"/>
      <c r="I120" s="54"/>
      <c r="J120" s="54"/>
      <c r="K120" s="51"/>
    </row>
    <row r="121" spans="1:11" ht="24" customHeight="1" x14ac:dyDescent="0.3">
      <c r="C121" s="27"/>
      <c r="D121" s="20"/>
      <c r="E121" s="21"/>
      <c r="F121" s="50"/>
      <c r="G121" s="55" t="s">
        <v>65</v>
      </c>
      <c r="H121" s="54"/>
      <c r="I121" s="54"/>
      <c r="J121" s="56"/>
      <c r="K121" s="32">
        <f>ROUND(K119*1.3,2)</f>
        <v>569791.68000000005</v>
      </c>
    </row>
    <row r="122" spans="1:11" ht="24" customHeight="1" x14ac:dyDescent="0.3">
      <c r="C122" s="27"/>
      <c r="D122" s="20"/>
      <c r="E122" s="21"/>
      <c r="F122" s="50"/>
      <c r="G122" s="57" t="s">
        <v>66</v>
      </c>
      <c r="H122" s="58"/>
      <c r="I122" s="58"/>
      <c r="J122" s="59"/>
      <c r="K122" s="52">
        <f>ROUND(K121*1.23,2)</f>
        <v>700843.77</v>
      </c>
    </row>
    <row r="123" spans="1:11" ht="21.6" customHeight="1" x14ac:dyDescent="0.3">
      <c r="C123" s="35"/>
      <c r="D123" s="20"/>
      <c r="E123" s="21"/>
      <c r="F123" s="50"/>
      <c r="G123" s="46"/>
      <c r="H123" s="33"/>
      <c r="I123" s="33"/>
      <c r="J123" s="33"/>
      <c r="K123" s="34"/>
    </row>
    <row r="124" spans="1:11" ht="36" customHeight="1" x14ac:dyDescent="0.3"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1" x14ac:dyDescent="0.3">
      <c r="C125" s="27"/>
      <c r="D125" s="20"/>
      <c r="E125" s="21"/>
      <c r="F125" s="50"/>
      <c r="G125" s="44"/>
      <c r="H125" s="22"/>
      <c r="I125" s="23"/>
    </row>
    <row r="127" spans="1:11" ht="13.05" customHeight="1" x14ac:dyDescent="0.3">
      <c r="A127" s="60" t="s">
        <v>68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1:11" ht="43.2" customHeight="1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30" spans="8:19" x14ac:dyDescent="0.3">
      <c r="H130" s="30"/>
      <c r="Q130" s="24" t="s">
        <v>35</v>
      </c>
      <c r="R130" s="24" t="s">
        <v>33</v>
      </c>
      <c r="S130" s="30">
        <f>I115+K106</f>
        <v>539110.59</v>
      </c>
    </row>
    <row r="131" spans="8:19" x14ac:dyDescent="0.3">
      <c r="H131" s="30"/>
      <c r="J131" s="30"/>
      <c r="R131" s="24" t="s">
        <v>34</v>
      </c>
      <c r="S131" s="30">
        <f>S130/1.23</f>
        <v>438301.29268292681</v>
      </c>
    </row>
    <row r="132" spans="8:19" x14ac:dyDescent="0.3">
      <c r="H132" s="30"/>
      <c r="J132" s="30"/>
      <c r="R132" s="24" t="s">
        <v>36</v>
      </c>
      <c r="S132" s="30">
        <f>ROUND(S131/4.3117,2)</f>
        <v>101653.94</v>
      </c>
    </row>
    <row r="133" spans="8:19" x14ac:dyDescent="0.3">
      <c r="H133" s="30"/>
      <c r="J133" s="30"/>
      <c r="S133" s="30"/>
    </row>
    <row r="134" spans="8:19" x14ac:dyDescent="0.3">
      <c r="J134" s="30"/>
    </row>
    <row r="135" spans="8:19" x14ac:dyDescent="0.3">
      <c r="J135" s="30"/>
      <c r="K135" s="27"/>
    </row>
  </sheetData>
  <mergeCells count="96">
    <mergeCell ref="B16:J16"/>
    <mergeCell ref="G3:G5"/>
    <mergeCell ref="H3:H5"/>
    <mergeCell ref="I3:J4"/>
    <mergeCell ref="K3:K5"/>
    <mergeCell ref="B7:K7"/>
    <mergeCell ref="B3:B5"/>
    <mergeCell ref="C3:C5"/>
    <mergeCell ref="D3:D5"/>
    <mergeCell ref="E3:E5"/>
    <mergeCell ref="F3:F5"/>
    <mergeCell ref="B101:K101"/>
    <mergeCell ref="A1:K1"/>
    <mergeCell ref="A2:K2"/>
    <mergeCell ref="C104:J104"/>
    <mergeCell ref="F97:F99"/>
    <mergeCell ref="G97:G99"/>
    <mergeCell ref="H97:H99"/>
    <mergeCell ref="I97:J98"/>
    <mergeCell ref="K97:K99"/>
    <mergeCell ref="K80:K82"/>
    <mergeCell ref="B84:K84"/>
    <mergeCell ref="B95:J95"/>
    <mergeCell ref="B97:B99"/>
    <mergeCell ref="C97:C99"/>
    <mergeCell ref="D97:D99"/>
    <mergeCell ref="E97:E99"/>
    <mergeCell ref="H106:J106"/>
    <mergeCell ref="B108:B110"/>
    <mergeCell ref="C108:C110"/>
    <mergeCell ref="D108:D110"/>
    <mergeCell ref="E108:E110"/>
    <mergeCell ref="F108:F110"/>
    <mergeCell ref="G108:H109"/>
    <mergeCell ref="I108:I110"/>
    <mergeCell ref="B37:K37"/>
    <mergeCell ref="B46:J46"/>
    <mergeCell ref="B63:B65"/>
    <mergeCell ref="C63:C65"/>
    <mergeCell ref="D63:D65"/>
    <mergeCell ref="E63:E65"/>
    <mergeCell ref="F63:F65"/>
    <mergeCell ref="G63:G65"/>
    <mergeCell ref="B48:B50"/>
    <mergeCell ref="C48:C50"/>
    <mergeCell ref="D48:D50"/>
    <mergeCell ref="E48:E50"/>
    <mergeCell ref="F48:F50"/>
    <mergeCell ref="B61:J61"/>
    <mergeCell ref="K48:K50"/>
    <mergeCell ref="B52:K52"/>
    <mergeCell ref="I80:J81"/>
    <mergeCell ref="B67:K67"/>
    <mergeCell ref="B78:J78"/>
    <mergeCell ref="B80:B82"/>
    <mergeCell ref="C80:C82"/>
    <mergeCell ref="D80:D82"/>
    <mergeCell ref="E80:E82"/>
    <mergeCell ref="F80:F82"/>
    <mergeCell ref="B112:I112"/>
    <mergeCell ref="K18:K20"/>
    <mergeCell ref="B22:K22"/>
    <mergeCell ref="B31:J31"/>
    <mergeCell ref="H63:H65"/>
    <mergeCell ref="I63:J64"/>
    <mergeCell ref="K63:K65"/>
    <mergeCell ref="G33:G35"/>
    <mergeCell ref="H33:H35"/>
    <mergeCell ref="I33:J34"/>
    <mergeCell ref="K33:K35"/>
    <mergeCell ref="G48:G50"/>
    <mergeCell ref="H48:H50"/>
    <mergeCell ref="I48:J49"/>
    <mergeCell ref="G80:G82"/>
    <mergeCell ref="H80:H82"/>
    <mergeCell ref="F18:F20"/>
    <mergeCell ref="G18:G20"/>
    <mergeCell ref="H18:H20"/>
    <mergeCell ref="I18:J19"/>
    <mergeCell ref="B33:B35"/>
    <mergeCell ref="C33:C35"/>
    <mergeCell ref="D33:D35"/>
    <mergeCell ref="E33:E35"/>
    <mergeCell ref="F33:F35"/>
    <mergeCell ref="B17:C17"/>
    <mergeCell ref="B18:B20"/>
    <mergeCell ref="C18:C20"/>
    <mergeCell ref="D18:D20"/>
    <mergeCell ref="E18:E20"/>
    <mergeCell ref="G120:J120"/>
    <mergeCell ref="G121:J121"/>
    <mergeCell ref="G122:J122"/>
    <mergeCell ref="A127:K128"/>
    <mergeCell ref="G118:J118"/>
    <mergeCell ref="G119:J119"/>
    <mergeCell ref="C124:K124"/>
  </mergeCells>
  <phoneticPr fontId="1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2023-01-19T06:55:39Z</dcterms:modified>
</cp:coreProperties>
</file>