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ysk A 2023.03.04\A\Łańcut\2025\GAZ\Odpowiedzi\"/>
    </mc:Choice>
  </mc:AlternateContent>
  <xr:revisionPtr revIDLastSave="0" documentId="13_ncr:1_{D305430A-8BF4-4577-A225-7CCBD63A8FA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ykaz ppg - kalkulator " sheetId="2" r:id="rId1"/>
    <sheet name="Ceny" sheetId="3" r:id="rId2"/>
    <sheet name="wykaz ppe " sheetId="4" r:id="rId3"/>
    <sheet name="Arkusz1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D19" i="2" l="1"/>
  <c r="BD18" i="2"/>
  <c r="AS17" i="2"/>
  <c r="AS16" i="2"/>
  <c r="AS19" i="2"/>
  <c r="AS18" i="2"/>
  <c r="BJ19" i="2"/>
  <c r="BJ18" i="2"/>
  <c r="BJ17" i="2"/>
  <c r="BJ16" i="2"/>
  <c r="BH19" i="2"/>
  <c r="BH18" i="2"/>
  <c r="BH17" i="2"/>
  <c r="BH16" i="2"/>
  <c r="BC19" i="2"/>
  <c r="BC18" i="2"/>
  <c r="BD17" i="2"/>
  <c r="BC17" i="2"/>
  <c r="BD16" i="2"/>
  <c r="BC16" i="2"/>
  <c r="G5" i="4" l="1"/>
  <c r="F5" i="4"/>
  <c r="E5" i="4"/>
  <c r="D5" i="4"/>
  <c r="C5" i="4"/>
  <c r="B5" i="4"/>
  <c r="G4" i="4"/>
  <c r="F4" i="4"/>
  <c r="E4" i="4"/>
  <c r="D4" i="4"/>
  <c r="C4" i="4"/>
  <c r="B4" i="4"/>
  <c r="G3" i="4"/>
  <c r="F3" i="4"/>
  <c r="E3" i="4"/>
  <c r="D3" i="4"/>
  <c r="C3" i="4"/>
  <c r="B3" i="4"/>
  <c r="G2" i="4"/>
  <c r="F2" i="4"/>
  <c r="E2" i="4"/>
  <c r="D2" i="4"/>
  <c r="C2" i="4"/>
  <c r="B2" i="4"/>
  <c r="K5" i="4"/>
  <c r="J5" i="4"/>
  <c r="H5" i="4"/>
  <c r="K4" i="4"/>
  <c r="J4" i="4"/>
  <c r="H4" i="4"/>
  <c r="J3" i="4"/>
  <c r="H3" i="4"/>
  <c r="J2" i="4"/>
  <c r="H2" i="4"/>
  <c r="BR19" i="2"/>
  <c r="BR18" i="2"/>
  <c r="BR17" i="2"/>
  <c r="BR16" i="2"/>
  <c r="BP19" i="2"/>
  <c r="BP18" i="2"/>
  <c r="BP17" i="2"/>
  <c r="BP16" i="2"/>
  <c r="BN19" i="2"/>
  <c r="BO19" i="2" s="1"/>
  <c r="BN18" i="2"/>
  <c r="BO18" i="2" s="1"/>
  <c r="BN17" i="2"/>
  <c r="BN16" i="2"/>
  <c r="BL19" i="2" l="1"/>
  <c r="BM19" i="2" s="1"/>
  <c r="BL18" i="2"/>
  <c r="BM18" i="2" s="1"/>
  <c r="BL17" i="2"/>
  <c r="BL16" i="2"/>
  <c r="A17" i="2" l="1"/>
  <c r="A18" i="2" s="1"/>
  <c r="A19" i="2" s="1"/>
  <c r="BO17" i="2" l="1"/>
  <c r="BO16" i="2"/>
  <c r="BM17" i="2"/>
  <c r="BK19" i="2"/>
  <c r="BI17" i="2"/>
  <c r="AT19" i="2"/>
  <c r="D3" i="5" s="1"/>
  <c r="AT18" i="2"/>
  <c r="D2" i="5" s="1"/>
  <c r="D4" i="5" s="1"/>
  <c r="AT17" i="2"/>
  <c r="AT16" i="2"/>
  <c r="I2" i="4" s="1"/>
  <c r="BM16" i="2"/>
  <c r="BS17" i="2" l="1"/>
  <c r="I3" i="4"/>
  <c r="BA18" i="2"/>
  <c r="BE18" i="2" s="1"/>
  <c r="I4" i="4"/>
  <c r="BB19" i="2"/>
  <c r="BF19" i="2" s="1"/>
  <c r="I5" i="4"/>
  <c r="BS19" i="2"/>
  <c r="BB18" i="2"/>
  <c r="BF18" i="2" s="1"/>
  <c r="AT20" i="2"/>
  <c r="AT21" i="2" s="1"/>
  <c r="BA19" i="2"/>
  <c r="BE19" i="2" s="1"/>
  <c r="BQ19" i="2"/>
  <c r="BI19" i="2"/>
  <c r="BA17" i="2"/>
  <c r="BE17" i="2" s="1"/>
  <c r="BS18" i="2"/>
  <c r="BB17" i="2"/>
  <c r="BF17" i="2" s="1"/>
  <c r="BQ17" i="2"/>
  <c r="BI18" i="2"/>
  <c r="BK17" i="2"/>
  <c r="BK18" i="2"/>
  <c r="BQ18" i="2"/>
  <c r="BK16" i="2"/>
  <c r="BI16" i="2"/>
  <c r="I6" i="4" l="1"/>
  <c r="BG19" i="2"/>
  <c r="BT19" i="2" s="1"/>
  <c r="BU19" i="2" s="1"/>
  <c r="BV19" i="2" s="1"/>
  <c r="BG17" i="2"/>
  <c r="BT17" i="2" s="1"/>
  <c r="BU17" i="2" s="1"/>
  <c r="BV17" i="2" s="1"/>
  <c r="BG18" i="2"/>
  <c r="BT18" i="2" s="1"/>
  <c r="BU18" i="2" s="1"/>
  <c r="BV18" i="2" s="1"/>
  <c r="BS16" i="2" l="1"/>
  <c r="BQ16" i="2"/>
  <c r="BA16" i="2" l="1"/>
  <c r="BE16" i="2" s="1"/>
  <c r="BB16" i="2"/>
  <c r="BF16" i="2" s="1"/>
  <c r="BG16" i="2" l="1"/>
  <c r="BT16" i="2" s="1"/>
  <c r="BT20" i="2" s="1"/>
  <c r="C8" i="2" l="1"/>
  <c r="C9" i="2" s="1"/>
  <c r="BV21" i="2"/>
  <c r="BU16" i="2"/>
  <c r="BU20" i="2" s="1"/>
  <c r="C10" i="2" s="1"/>
  <c r="BV16" i="2" l="1"/>
  <c r="BV20" i="2" s="1"/>
  <c r="C11" i="2" s="1"/>
</calcChain>
</file>

<file path=xl/sharedStrings.xml><?xml version="1.0" encoding="utf-8"?>
<sst xmlns="http://schemas.openxmlformats.org/spreadsheetml/2006/main" count="261" uniqueCount="122">
  <si>
    <t>Nabywca</t>
  </si>
  <si>
    <t>Kod</t>
  </si>
  <si>
    <t>Poczta</t>
  </si>
  <si>
    <t>Miejscowość</t>
  </si>
  <si>
    <t>Ulica</t>
  </si>
  <si>
    <t>Nr posesji</t>
  </si>
  <si>
    <t>Nr lokalu</t>
  </si>
  <si>
    <t xml:space="preserve">Punkt poboru </t>
  </si>
  <si>
    <t>Grupa taryfowa</t>
  </si>
  <si>
    <t>Moc zamówiona [kWh/h]</t>
  </si>
  <si>
    <t>Szacowane zużycie STYCZEŃ [kWh]</t>
  </si>
  <si>
    <t>Szacowane zużycie        LUTY            [kWh]</t>
  </si>
  <si>
    <t>Szacowane zużycie KWIECIEŃ [kWh]</t>
  </si>
  <si>
    <t>Szacowane zużycie            MAJ           [kWh]</t>
  </si>
  <si>
    <t>Szacowane zużycie CZERWIEC [kWh]</t>
  </si>
  <si>
    <t>Szacowane zużycie          LIPIEC        [kWh]</t>
  </si>
  <si>
    <t>Szacowane zużycie SIERPIEŃ [kWh]</t>
  </si>
  <si>
    <t>Szacowane zużycie WRZESIEŃ [kWh]</t>
  </si>
  <si>
    <t>Szacowane zużycie PAŹDZIERNIK [kWh]</t>
  </si>
  <si>
    <t>Szacowane zużycie LISTOPAD [kWh]</t>
  </si>
  <si>
    <t>Szacowane zużycie GRUDZIEŃ [kWh]</t>
  </si>
  <si>
    <t>Szacowane zużycie MARZEC [kWh]</t>
  </si>
  <si>
    <t xml:space="preserve">Obecny Sprzedawca </t>
  </si>
  <si>
    <t>OSD</t>
  </si>
  <si>
    <t>Termin obowiązywania umowy</t>
  </si>
  <si>
    <t xml:space="preserve">Nr NIP </t>
  </si>
  <si>
    <t>Nr PPG wg OSD</t>
  </si>
  <si>
    <t>zwolniony</t>
  </si>
  <si>
    <t>Lp.</t>
  </si>
  <si>
    <t>Wartość netto</t>
  </si>
  <si>
    <t>Wartość brutto</t>
  </si>
  <si>
    <t>VAT</t>
  </si>
  <si>
    <t>Cena jednostkowa opłaty dystrybucyjnej zmiennej netto [zł/kWh]</t>
  </si>
  <si>
    <t>Cena jednostkowa opłaty dystrybucyjnej stałej netto [zł/mc]</t>
  </si>
  <si>
    <t>Promocja</t>
  </si>
  <si>
    <t>Termin wypowiedzenia</t>
  </si>
  <si>
    <t>Nr gazomierza</t>
  </si>
  <si>
    <t>Szacowane roczne zużycie paliwa gazowego  [kWh]</t>
  </si>
  <si>
    <t>Ilość godzin w okresie trwania umowy [h]</t>
  </si>
  <si>
    <t>nie</t>
  </si>
  <si>
    <t xml:space="preserve">Akcyza </t>
  </si>
  <si>
    <t>Odbiorca/Płatnik/Adresat faktury</t>
  </si>
  <si>
    <t>Odbiorca/Płatnik/Adesat faktury</t>
  </si>
  <si>
    <t xml:space="preserve">Umowa </t>
  </si>
  <si>
    <t>jeden miesiąc</t>
  </si>
  <si>
    <t>Informacje ogólne</t>
  </si>
  <si>
    <t>Dane o ppg</t>
  </si>
  <si>
    <t>Ilość miesięcy  w okresie trwania umowy [rok]</t>
  </si>
  <si>
    <t>Miejsce</t>
  </si>
  <si>
    <t>Data</t>
  </si>
  <si>
    <t>Znak sprawy</t>
  </si>
  <si>
    <t>Łączna cena netto za realizację przedmiotu zamówienia</t>
  </si>
  <si>
    <t>Łączna cena brutto za realizację przedmiotu zamówienia</t>
  </si>
  <si>
    <t>Udział zużycia w obiekcie niechronionym</t>
  </si>
  <si>
    <t>Udział w obiekcie chronionym</t>
  </si>
  <si>
    <t>Szacowane zużycie paliwa gazowego w okresie trwania umowy w obiekcie niechronionym [kWh}</t>
  </si>
  <si>
    <t>Szacowane zużycie paliwa gazowego w okresie trwania umowy w obiekcie chronionym  [kWh}</t>
  </si>
  <si>
    <t>Cena jednostkowa paliwa netto w obiekcie niechronionym  [zł/kWh]</t>
  </si>
  <si>
    <t>Cena jednostkowa paliwa netto w obiekcie chronionym  [zł/kWh]</t>
  </si>
  <si>
    <t>kompleksowa</t>
  </si>
  <si>
    <t>Szacowane zużycie paliwa gazowego w okresie trwania umowy  [kWh]</t>
  </si>
  <si>
    <t>Cena jednostkowa abonamentu netto dla obiektu chronionego  [zł/mc]</t>
  </si>
  <si>
    <t>Cena jednostkowa abonamentu netto dla obiektu niechronionego  [zł/mc]</t>
  </si>
  <si>
    <t>Wartość abonamentu dla obiektu  niechronionego netto</t>
  </si>
  <si>
    <t>Wartość abonamentu dla obiektu chronionego netto</t>
  </si>
  <si>
    <t>Wartość paliwa gazowego netto w obiektach niechronionych</t>
  </si>
  <si>
    <t>Wartość paliwa gazowego  netto  w obiektach chronionych</t>
  </si>
  <si>
    <t>Wartość paliwa gazowego  netto</t>
  </si>
  <si>
    <t>Cena abonamentu /Grupa taryfowa</t>
  </si>
  <si>
    <t>PSG</t>
  </si>
  <si>
    <t>W-3.6</t>
  </si>
  <si>
    <t>W-5.1</t>
  </si>
  <si>
    <t xml:space="preserve">Wartość opłaty dystrybucyjnej stałej w obiekcie niechronionym </t>
  </si>
  <si>
    <t xml:space="preserve">Wartość opłaty dystrybucyjnej stałej w obiekcie chronionym </t>
  </si>
  <si>
    <t>Wartość opłaty dystrybucyjnej zmiennej w obiekcie niechronionym</t>
  </si>
  <si>
    <t>Wartość opłaty dystrybucyjnej zmiennej w obiekcie chronionym</t>
  </si>
  <si>
    <t>VAT [23 %]</t>
  </si>
  <si>
    <t>2</t>
  </si>
  <si>
    <t>W-3.6_TA</t>
  </si>
  <si>
    <t>W-5.1_TA</t>
  </si>
  <si>
    <t>Szacowane zuzycie 2024 r. na podatawie danych z 2022 r.</t>
  </si>
  <si>
    <t>Muzeum - Zamek w Łańcucie</t>
  </si>
  <si>
    <t>37-100</t>
  </si>
  <si>
    <t>Łańcut</t>
  </si>
  <si>
    <t>Zamkowa</t>
  </si>
  <si>
    <t>1</t>
  </si>
  <si>
    <t>815-00-03-731</t>
  </si>
  <si>
    <t xml:space="preserve">PGNIG  Obrót Detaliczny sp. z o.o. </t>
  </si>
  <si>
    <t>Oficyna</t>
  </si>
  <si>
    <t>8018590365500078507482</t>
  </si>
  <si>
    <t>00561860</t>
  </si>
  <si>
    <t>Kordegarda przy Br. Głównej</t>
  </si>
  <si>
    <t>8018590365500079842766</t>
  </si>
  <si>
    <t>01171695</t>
  </si>
  <si>
    <t>Kasyno</t>
  </si>
  <si>
    <t>Tadeusza Kościuszki</t>
  </si>
  <si>
    <t>8018590365500019357282</t>
  </si>
  <si>
    <t>Storczykarnia</t>
  </si>
  <si>
    <t>8018590365500019357268</t>
  </si>
  <si>
    <t>W-6.1A</t>
  </si>
  <si>
    <t>≤110</t>
  </si>
  <si>
    <t>W-6.1A_TA</t>
  </si>
  <si>
    <t>L.p.</t>
  </si>
  <si>
    <t>Moc Umowna [kWh/h]</t>
  </si>
  <si>
    <t>Zamówienie ilości Paliwa gazowego w okresie obowiązywania Umowy [kWh]</t>
  </si>
  <si>
    <t>Razem ilości umowne:</t>
  </si>
  <si>
    <r>
      <t>Nr ID / rejestratora / przelicznika / gazomierza / identyfikacyjny Obiektu</t>
    </r>
    <r>
      <rPr>
        <b/>
        <vertAlign val="superscript"/>
        <sz val="9"/>
        <color rgb="FF000000"/>
        <rFont val="Arial Narrow"/>
        <family val="2"/>
        <charset val="238"/>
      </rPr>
      <t>[1]</t>
    </r>
  </si>
  <si>
    <t>Cena jednostkowa paliwa gazowego dla obiektów niechronionych [zł/MWh]</t>
  </si>
  <si>
    <t>Cena jednostkowa paliwa gazowego dla obiektów objętych ochroną w grupach W-1 do W-4 [zł/MWh]</t>
  </si>
  <si>
    <t>dla obiektów niechronionych                  [zł/mc]</t>
  </si>
  <si>
    <t>dla obiektów chronionych                [zł/mc]</t>
  </si>
  <si>
    <t>Cena euro</t>
  </si>
  <si>
    <r>
      <rPr>
        <b/>
        <u/>
        <sz val="10"/>
        <rFont val="Arial Nova Cond Light"/>
        <family val="2"/>
      </rPr>
      <t>Instrukcja dla Wykonawcy</t>
    </r>
    <r>
      <rPr>
        <b/>
        <sz val="10"/>
        <rFont val="Arial Nova Cond Light"/>
        <family val="2"/>
      </rPr>
      <t>:
W komórkach C4, C5, C6 należy wpisać cenę jednostkową za 1 MWh zachowując format ceny.
W komórkach E4  - G4  należy wpisać cenę abonamentu w zł/mc dla obiektów niechronionych.                                                                                                                                                                                                                                   W komórkach E5- G5, należy wpisać cenę abonamentu w zł/mc dla obiektów chronionych.</t>
    </r>
  </si>
  <si>
    <t>Dla odbiorcy chronionego  dla obszaru taryfowego tarnowskiego w taryfie ujednoliconej 12 PSG</t>
  </si>
  <si>
    <t>Dla odbiorcy niechronionego wg 6.1.3.  dla obszaru taryfowego tarnowskiegow taryfie ujednoliconej 12 PSG</t>
  </si>
  <si>
    <t>Cena jednostkowa opłaty dystrybucyjnej zmiennej netto w obiekcie chronionym         [zł/kWh]</t>
  </si>
  <si>
    <t>Cena jednostkowa opłaty dystrybucyjnej zmiennej netto w obiekcie niechronionym           [zł/kWh]</t>
  </si>
  <si>
    <t>Cena jednostkowa opłaty dystrybucyjnej stałej netto  w obiekcie chronionym [zł/mc]</t>
  </si>
  <si>
    <t>Cena jednostkowa opłaty dystrybucyjnej stałej netto  w obiekcie niechronionym [zł/mc]</t>
  </si>
  <si>
    <t>01.01.2025 godz. 6:00</t>
  </si>
  <si>
    <t>Cena jednostkowa paliwa gazowego dla obiektów objętych ochroną w grupach W-5  [zł/MWh]</t>
  </si>
  <si>
    <t>Cena jednostkowa paliwa gazowego dla obiektów objętych ochroną w grupach W-6 [zł/MWh]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</si>
</sst>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164" formatCode="#,##0.00&quot; &quot;[$zł-415];[Red]&quot;-&quot;#,##0.00&quot; &quot;[$zł-415]"/>
    <numFmt numFmtId="165" formatCode="0.00000"/>
    <numFmt numFmtId="166" formatCode="_-[$€-2]\ * #,##0.00_-;\-[$€-2]\ * #,##0.00_-;_-[$€-2]\ * &quot;-&quot;??_-;_-@_-"/>
  </numFmts>
  <fonts count="18">
    <font>
      <sz val="11"/>
      <color rgb="FF000000"/>
      <name val="Arial1"/>
      <charset val="238"/>
    </font>
    <font>
      <b/>
      <i/>
      <sz val="16"/>
      <color rgb="FF000000"/>
      <name val="Arial1"/>
      <charset val="238"/>
    </font>
    <font>
      <b/>
      <i/>
      <u/>
      <sz val="11"/>
      <color rgb="FF000000"/>
      <name val="Arial1"/>
      <charset val="238"/>
    </font>
    <font>
      <sz val="11"/>
      <color rgb="FF000000"/>
      <name val="Arial1"/>
      <charset val="238"/>
    </font>
    <font>
      <sz val="9"/>
      <color rgb="FF000000"/>
      <name val="Arial Narrow"/>
      <family val="2"/>
      <charset val="238"/>
    </font>
    <font>
      <sz val="8"/>
      <color rgb="FF000000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b/>
      <vertAlign val="superscript"/>
      <sz val="9"/>
      <color rgb="FF000000"/>
      <name val="Arial Narrow"/>
      <family val="2"/>
      <charset val="238"/>
    </font>
    <font>
      <sz val="11"/>
      <color rgb="FF000000"/>
      <name val="Arial Nova Cond Light"/>
      <family val="2"/>
    </font>
    <font>
      <sz val="10"/>
      <color rgb="FF000000"/>
      <name val="Arial Nova Cond Light"/>
      <family val="2"/>
    </font>
    <font>
      <sz val="10"/>
      <color rgb="FFFF0000"/>
      <name val="Arial Nova Cond Light"/>
      <family val="2"/>
    </font>
    <font>
      <sz val="11"/>
      <name val="Arial Nova Cond Light"/>
      <family val="2"/>
    </font>
    <font>
      <b/>
      <sz val="11"/>
      <color rgb="FF000000"/>
      <name val="Arial Nova Cond Light"/>
      <family val="2"/>
    </font>
    <font>
      <b/>
      <sz val="10"/>
      <name val="Arial Nova Cond Light"/>
      <family val="2"/>
    </font>
    <font>
      <b/>
      <u/>
      <sz val="10"/>
      <name val="Arial Nova Cond Light"/>
      <family val="2"/>
    </font>
    <font>
      <sz val="10"/>
      <name val="Arial Nova Cond Light"/>
      <family val="2"/>
    </font>
    <font>
      <sz val="10"/>
      <color indexed="8"/>
      <name val="Arial Nova Cond Light"/>
      <family val="2"/>
    </font>
    <font>
      <b/>
      <sz val="10"/>
      <color rgb="FF000000"/>
      <name val="Arial Nova Cond Light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6F6F6"/>
        <bgColor indexed="64"/>
      </patternFill>
    </fill>
    <fill>
      <patternFill patternType="solid">
        <fgColor rgb="FFFFFFFF"/>
        <bgColor indexed="64"/>
      </patternFill>
    </fill>
    <fill>
      <patternFill patternType="lightGray">
        <fgColor rgb="FF000000"/>
        <bgColor rgb="FF999999"/>
      </patternFill>
    </fill>
    <fill>
      <patternFill patternType="solid">
        <fgColor rgb="FFD9D9D9"/>
        <bgColor indexed="64"/>
      </patternFill>
    </fill>
    <fill>
      <patternFill patternType="solid">
        <fgColor rgb="FF92D050"/>
        <bgColor rgb="FF969696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DDDDDD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07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1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6" fillId="12" borderId="14" xfId="0" applyFont="1" applyFill="1" applyBorder="1" applyAlignment="1">
      <alignment horizontal="center" vertical="center" wrapText="1"/>
    </xf>
    <xf numFmtId="0" fontId="6" fillId="12" borderId="15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49" fontId="4" fillId="0" borderId="17" xfId="0" applyNumberFormat="1" applyFont="1" applyBorder="1" applyAlignment="1">
      <alignment horizontal="left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left" vertical="center"/>
    </xf>
    <xf numFmtId="44" fontId="8" fillId="4" borderId="1" xfId="5" applyFont="1" applyFill="1" applyBorder="1"/>
    <xf numFmtId="0" fontId="9" fillId="0" borderId="0" xfId="0" applyFont="1"/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44" fontId="9" fillId="6" borderId="1" xfId="5" applyFont="1" applyFill="1" applyBorder="1" applyAlignment="1">
      <alignment horizontal="center" wrapText="1"/>
    </xf>
    <xf numFmtId="44" fontId="9" fillId="0" borderId="1" xfId="5" applyFont="1" applyBorder="1" applyAlignment="1">
      <alignment horizontal="center"/>
    </xf>
    <xf numFmtId="44" fontId="9" fillId="0" borderId="0" xfId="5" applyFont="1" applyFill="1" applyBorder="1" applyAlignment="1">
      <alignment horizontal="center"/>
    </xf>
    <xf numFmtId="44" fontId="9" fillId="0" borderId="0" xfId="5" applyFont="1"/>
    <xf numFmtId="0" fontId="8" fillId="8" borderId="1" xfId="0" applyFont="1" applyFill="1" applyBorder="1" applyAlignment="1">
      <alignment wrapText="1"/>
    </xf>
    <xf numFmtId="44" fontId="8" fillId="8" borderId="1" xfId="5" applyFont="1" applyFill="1" applyBorder="1"/>
    <xf numFmtId="0" fontId="8" fillId="8" borderId="13" xfId="5" applyNumberFormat="1" applyFont="1" applyFill="1" applyBorder="1" applyAlignment="1">
      <alignment horizontal="center" wrapText="1"/>
    </xf>
    <xf numFmtId="44" fontId="8" fillId="6" borderId="1" xfId="5" applyFont="1" applyFill="1" applyBorder="1"/>
    <xf numFmtId="44" fontId="9" fillId="0" borderId="0" xfId="5" applyFont="1" applyFill="1" applyBorder="1"/>
    <xf numFmtId="0" fontId="8" fillId="14" borderId="1" xfId="0" applyFont="1" applyFill="1" applyBorder="1" applyAlignment="1">
      <alignment wrapText="1"/>
    </xf>
    <xf numFmtId="0" fontId="8" fillId="7" borderId="1" xfId="5" applyNumberFormat="1" applyFont="1" applyFill="1" applyBorder="1" applyAlignment="1">
      <alignment horizontal="center" wrapText="1"/>
    </xf>
    <xf numFmtId="0" fontId="12" fillId="0" borderId="1" xfId="0" applyFont="1" applyBorder="1" applyAlignment="1">
      <alignment vertical="center"/>
    </xf>
    <xf numFmtId="166" fontId="12" fillId="0" borderId="1" xfId="5" applyNumberFormat="1" applyFont="1" applyBorder="1" applyProtection="1"/>
    <xf numFmtId="0" fontId="11" fillId="0" borderId="0" xfId="0" applyFont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wrapText="1"/>
    </xf>
    <xf numFmtId="0" fontId="9" fillId="4" borderId="1" xfId="0" applyFont="1" applyFill="1" applyBorder="1" applyAlignment="1">
      <alignment wrapText="1"/>
    </xf>
    <xf numFmtId="0" fontId="9" fillId="4" borderId="1" xfId="0" applyFont="1" applyFill="1" applyBorder="1"/>
    <xf numFmtId="0" fontId="9" fillId="3" borderId="1" xfId="0" applyFont="1" applyFill="1" applyBorder="1"/>
    <xf numFmtId="0" fontId="9" fillId="3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wrapText="1"/>
    </xf>
    <xf numFmtId="0" fontId="9" fillId="3" borderId="23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top" wrapText="1"/>
    </xf>
    <xf numFmtId="0" fontId="15" fillId="3" borderId="1" xfId="0" applyFont="1" applyFill="1" applyBorder="1" applyAlignment="1">
      <alignment horizontal="center" wrapText="1"/>
    </xf>
    <xf numFmtId="0" fontId="16" fillId="0" borderId="1" xfId="0" applyFont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top" wrapText="1"/>
    </xf>
    <xf numFmtId="0" fontId="16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wrapText="1"/>
    </xf>
    <xf numFmtId="0" fontId="9" fillId="6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/>
    <xf numFmtId="0" fontId="8" fillId="0" borderId="1" xfId="0" applyFont="1" applyBorder="1" applyAlignment="1">
      <alignment vertical="center"/>
    </xf>
    <xf numFmtId="49" fontId="9" fillId="0" borderId="1" xfId="0" applyNumberFormat="1" applyFont="1" applyBorder="1" applyAlignment="1">
      <alignment horizontal="center"/>
    </xf>
    <xf numFmtId="0" fontId="15" fillId="0" borderId="1" xfId="0" applyFont="1" applyBorder="1"/>
    <xf numFmtId="2" fontId="9" fillId="0" borderId="1" xfId="0" applyNumberFormat="1" applyFont="1" applyBorder="1"/>
    <xf numFmtId="165" fontId="9" fillId="0" borderId="1" xfId="0" applyNumberFormat="1" applyFont="1" applyBorder="1"/>
    <xf numFmtId="44" fontId="9" fillId="0" borderId="1" xfId="5" applyFont="1" applyFill="1" applyBorder="1"/>
    <xf numFmtId="44" fontId="15" fillId="0" borderId="1" xfId="5" applyFont="1" applyFill="1" applyBorder="1"/>
    <xf numFmtId="44" fontId="9" fillId="0" borderId="1" xfId="0" applyNumberFormat="1" applyFont="1" applyBorder="1"/>
    <xf numFmtId="49" fontId="9" fillId="0" borderId="0" xfId="0" applyNumberFormat="1" applyFont="1" applyAlignment="1">
      <alignment horizontal="center"/>
    </xf>
    <xf numFmtId="44" fontId="9" fillId="0" borderId="0" xfId="0" applyNumberFormat="1" applyFont="1"/>
    <xf numFmtId="0" fontId="9" fillId="11" borderId="0" xfId="0" applyFont="1" applyFill="1" applyAlignment="1">
      <alignment horizontal="center" vertical="center" wrapText="1"/>
    </xf>
    <xf numFmtId="0" fontId="9" fillId="11" borderId="12" xfId="0" applyFont="1" applyFill="1" applyBorder="1" applyAlignment="1">
      <alignment horizontal="center" vertical="center" wrapText="1"/>
    </xf>
    <xf numFmtId="0" fontId="9" fillId="10" borderId="12" xfId="0" applyFont="1" applyFill="1" applyBorder="1" applyAlignment="1">
      <alignment horizontal="center" vertical="center" wrapText="1"/>
    </xf>
    <xf numFmtId="0" fontId="9" fillId="10" borderId="0" xfId="0" applyFont="1" applyFill="1"/>
    <xf numFmtId="0" fontId="17" fillId="0" borderId="3" xfId="0" applyFont="1" applyBorder="1"/>
    <xf numFmtId="44" fontId="17" fillId="0" borderId="6" xfId="5" applyFont="1" applyBorder="1"/>
    <xf numFmtId="0" fontId="17" fillId="0" borderId="4" xfId="0" applyFont="1" applyBorder="1"/>
    <xf numFmtId="44" fontId="17" fillId="0" borderId="5" xfId="5" applyFont="1" applyBorder="1"/>
    <xf numFmtId="0" fontId="4" fillId="0" borderId="4" xfId="0" applyFont="1" applyBorder="1"/>
    <xf numFmtId="0" fontId="4" fillId="0" borderId="24" xfId="0" applyFont="1" applyBorder="1"/>
    <xf numFmtId="0" fontId="4" fillId="0" borderId="5" xfId="0" applyFont="1" applyBorder="1"/>
    <xf numFmtId="0" fontId="4" fillId="0" borderId="2" xfId="0" applyFont="1" applyBorder="1"/>
    <xf numFmtId="0" fontId="4" fillId="0" borderId="13" xfId="0" applyFont="1" applyBorder="1"/>
    <xf numFmtId="0" fontId="4" fillId="0" borderId="9" xfId="0" applyFont="1" applyBorder="1"/>
    <xf numFmtId="0" fontId="5" fillId="13" borderId="14" xfId="0" applyFont="1" applyFill="1" applyBorder="1" applyAlignment="1">
      <alignment horizontal="left" vertical="center"/>
    </xf>
    <xf numFmtId="0" fontId="5" fillId="13" borderId="15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9" borderId="1" xfId="0" applyFont="1" applyFill="1" applyBorder="1" applyAlignment="1">
      <alignment horizontal="justify" vertical="center"/>
    </xf>
    <xf numFmtId="0" fontId="9" fillId="9" borderId="1" xfId="0" applyFont="1" applyFill="1" applyBorder="1" applyAlignment="1">
      <alignment horizontal="justify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horizontal="left" vertical="center"/>
    </xf>
    <xf numFmtId="49" fontId="9" fillId="0" borderId="1" xfId="0" applyNumberFormat="1" applyFont="1" applyBorder="1" applyAlignment="1">
      <alignment horizontal="right" vertical="center"/>
    </xf>
    <xf numFmtId="14" fontId="10" fillId="0" borderId="1" xfId="0" applyNumberFormat="1" applyFont="1" applyBorder="1" applyAlignment="1">
      <alignment horizontal="center"/>
    </xf>
    <xf numFmtId="14" fontId="9" fillId="0" borderId="1" xfId="0" applyNumberFormat="1" applyFont="1" applyBorder="1"/>
    <xf numFmtId="0" fontId="11" fillId="0" borderId="11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3" fillId="5" borderId="7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 wrapText="1"/>
    </xf>
    <xf numFmtId="0" fontId="9" fillId="7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12" borderId="20" xfId="0" applyFont="1" applyFill="1" applyBorder="1" applyAlignment="1">
      <alignment horizontal="center" vertical="center" wrapText="1"/>
    </xf>
    <xf numFmtId="0" fontId="4" fillId="12" borderId="21" xfId="0" applyFont="1" applyFill="1" applyBorder="1" applyAlignment="1">
      <alignment horizontal="center" vertical="center" wrapText="1"/>
    </xf>
    <xf numFmtId="0" fontId="4" fillId="12" borderId="22" xfId="0" applyFont="1" applyFill="1" applyBorder="1" applyAlignment="1">
      <alignment horizontal="center" vertical="center" wrapText="1"/>
    </xf>
    <xf numFmtId="0" fontId="17" fillId="0" borderId="2" xfId="0" applyFont="1" applyBorder="1"/>
    <xf numFmtId="44" fontId="17" fillId="0" borderId="9" xfId="5" applyFont="1" applyBorder="1"/>
    <xf numFmtId="0" fontId="11" fillId="7" borderId="1" xfId="0" applyFont="1" applyFill="1" applyBorder="1" applyAlignment="1">
      <alignment wrapText="1"/>
    </xf>
    <xf numFmtId="44" fontId="11" fillId="0" borderId="0" xfId="5" applyFont="1" applyBorder="1" applyAlignment="1">
      <alignment horizontal="center" wrapText="1"/>
    </xf>
    <xf numFmtId="44" fontId="11" fillId="0" borderId="1" xfId="5" applyFont="1" applyBorder="1" applyAlignment="1">
      <alignment horizontal="center" wrapText="1"/>
    </xf>
  </cellXfs>
  <cellStyles count="7">
    <cellStyle name="Heading" xfId="1" xr:uid="{00000000-0005-0000-0000-000000000000}"/>
    <cellStyle name="Heading1" xfId="2" xr:uid="{00000000-0005-0000-0000-000001000000}"/>
    <cellStyle name="Normalny" xfId="0" builtinId="0" customBuiltin="1"/>
    <cellStyle name="Result" xfId="3" xr:uid="{00000000-0005-0000-0000-000003000000}"/>
    <cellStyle name="Result2" xfId="4" xr:uid="{00000000-0005-0000-0000-000004000000}"/>
    <cellStyle name="Walutowy" xfId="5" builtinId="4"/>
    <cellStyle name="Walutowy 2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2:BV33"/>
  <sheetViews>
    <sheetView tabSelected="1" zoomScale="70" zoomScaleNormal="70" workbookViewId="0">
      <selection activeCell="H6" sqref="H6"/>
    </sheetView>
  </sheetViews>
  <sheetFormatPr defaultColWidth="9" defaultRowHeight="13"/>
  <cols>
    <col min="1" max="1" width="3" style="14" customWidth="1"/>
    <col min="2" max="2" width="50.25" style="14" customWidth="1"/>
    <col min="3" max="3" width="12.83203125" style="14" customWidth="1"/>
    <col min="4" max="4" width="12.33203125" style="14" customWidth="1"/>
    <col min="5" max="6" width="9.9140625" style="14" customWidth="1"/>
    <col min="7" max="7" width="9.9140625" style="16" customWidth="1"/>
    <col min="8" max="9" width="9.9140625" style="14" customWidth="1"/>
    <col min="10" max="10" width="23.5" style="14" customWidth="1"/>
    <col min="11" max="13" width="9" style="14"/>
    <col min="14" max="14" width="12.25" style="14" customWidth="1"/>
    <col min="15" max="15" width="5.25" style="16" customWidth="1"/>
    <col min="16" max="16" width="4.58203125" style="14" customWidth="1"/>
    <col min="17" max="17" width="33.75" style="14" customWidth="1"/>
    <col min="18" max="18" width="21.33203125" style="14" customWidth="1"/>
    <col min="19" max="20" width="7.83203125" style="14" customWidth="1"/>
    <col min="21" max="21" width="15.75" style="14" customWidth="1"/>
    <col min="22" max="23" width="11" style="14" customWidth="1"/>
    <col min="24" max="24" width="22.58203125" style="14" customWidth="1"/>
    <col min="25" max="25" width="6" style="14" customWidth="1"/>
    <col min="26" max="27" width="9" style="14"/>
    <col min="28" max="28" width="12.58203125" style="14" customWidth="1"/>
    <col min="29" max="29" width="5.33203125" style="16" customWidth="1"/>
    <col min="30" max="30" width="5.75" style="14" customWidth="1"/>
    <col min="31" max="31" width="23.75" style="14" customWidth="1"/>
    <col min="32" max="32" width="14.08203125" style="14" customWidth="1"/>
    <col min="33" max="41" width="9" style="14"/>
    <col min="42" max="42" width="11" style="14" customWidth="1"/>
    <col min="43" max="46" width="9" style="14"/>
    <col min="47" max="47" width="7.58203125" style="14" customWidth="1"/>
    <col min="48" max="48" width="9" style="16"/>
    <col min="49" max="50" width="9" style="14"/>
    <col min="51" max="51" width="12.33203125" style="14" customWidth="1"/>
    <col min="52" max="52" width="12.5" style="14" customWidth="1"/>
    <col min="53" max="54" width="9" style="14"/>
    <col min="55" max="55" width="12.08203125" style="14" customWidth="1"/>
    <col min="56" max="56" width="11.75" style="14" customWidth="1"/>
    <col min="57" max="57" width="12.25" style="14" customWidth="1"/>
    <col min="58" max="58" width="12.5" style="14" customWidth="1"/>
    <col min="59" max="70" width="11" style="14" customWidth="1"/>
    <col min="71" max="71" width="10.75" style="14" customWidth="1"/>
    <col min="72" max="72" width="11.1640625" style="14" customWidth="1"/>
    <col min="73" max="73" width="11.4140625" style="14" customWidth="1"/>
    <col min="74" max="74" width="12" style="14" customWidth="1"/>
    <col min="75" max="16384" width="9" style="14"/>
  </cols>
  <sheetData>
    <row r="2" spans="1:74">
      <c r="B2" s="15" t="s">
        <v>48</v>
      </c>
      <c r="C2" s="15" t="s">
        <v>49</v>
      </c>
      <c r="D2" s="15" t="s">
        <v>50</v>
      </c>
      <c r="G2" s="14"/>
    </row>
    <row r="3" spans="1:74" ht="26">
      <c r="B3" s="17" t="s">
        <v>83</v>
      </c>
      <c r="C3" s="87">
        <v>45531</v>
      </c>
      <c r="D3" s="18" t="s">
        <v>68</v>
      </c>
      <c r="E3" s="19" t="s">
        <v>70</v>
      </c>
      <c r="F3" s="19" t="s">
        <v>71</v>
      </c>
      <c r="G3" s="19" t="s">
        <v>99</v>
      </c>
      <c r="H3" s="20"/>
      <c r="AV3" s="14"/>
      <c r="BH3" s="21"/>
      <c r="BJ3" s="21"/>
    </row>
    <row r="4" spans="1:74" ht="41.5" customHeight="1">
      <c r="B4" s="22" t="s">
        <v>107</v>
      </c>
      <c r="C4" s="23"/>
      <c r="D4" s="24" t="s">
        <v>109</v>
      </c>
      <c r="E4" s="25"/>
      <c r="F4" s="25"/>
      <c r="G4" s="25"/>
      <c r="H4" s="26"/>
      <c r="I4" s="20"/>
      <c r="J4" s="20"/>
      <c r="K4" s="20"/>
      <c r="L4" s="20"/>
      <c r="M4" s="20"/>
      <c r="N4" s="20"/>
      <c r="AV4" s="14"/>
      <c r="BH4" s="21"/>
      <c r="BJ4" s="21"/>
    </row>
    <row r="5" spans="1:74" ht="40.5" customHeight="1">
      <c r="B5" s="27" t="s">
        <v>108</v>
      </c>
      <c r="C5" s="13"/>
      <c r="D5" s="28" t="s">
        <v>110</v>
      </c>
      <c r="E5" s="25"/>
      <c r="F5" s="25"/>
      <c r="G5" s="25"/>
      <c r="H5" s="26"/>
      <c r="I5" s="26"/>
      <c r="AV5" s="14"/>
      <c r="BH5" s="21"/>
      <c r="BJ5" s="21"/>
    </row>
    <row r="6" spans="1:74" ht="40.5" customHeight="1">
      <c r="B6" s="104" t="s">
        <v>120</v>
      </c>
      <c r="C6" s="13"/>
      <c r="D6" s="105"/>
      <c r="E6" s="105"/>
      <c r="F6" s="26"/>
      <c r="G6" s="26"/>
      <c r="H6" s="26"/>
      <c r="I6" s="26"/>
      <c r="AV6" s="14"/>
      <c r="BH6" s="21"/>
      <c r="BJ6" s="21"/>
    </row>
    <row r="7" spans="1:74" ht="40.5" customHeight="1">
      <c r="B7" s="104" t="s">
        <v>121</v>
      </c>
      <c r="C7" s="13"/>
      <c r="D7" s="106" t="s">
        <v>111</v>
      </c>
      <c r="E7" s="106"/>
      <c r="F7" s="26"/>
      <c r="G7" s="26"/>
      <c r="H7" s="26"/>
      <c r="I7" s="26"/>
      <c r="AV7" s="14"/>
      <c r="BH7" s="21"/>
      <c r="BJ7" s="21"/>
    </row>
    <row r="8" spans="1:74" ht="14">
      <c r="B8" s="102" t="s">
        <v>51</v>
      </c>
      <c r="C8" s="103">
        <f>BT20</f>
        <v>138017.83674</v>
      </c>
      <c r="D8" s="89">
        <v>4.6371000000000002</v>
      </c>
      <c r="E8" s="90"/>
      <c r="G8" s="14"/>
    </row>
    <row r="9" spans="1:74" ht="14">
      <c r="B9" s="29" t="s">
        <v>51</v>
      </c>
      <c r="C9" s="30">
        <f>C8/D8</f>
        <v>29763.82582648638</v>
      </c>
      <c r="D9" s="31"/>
      <c r="E9" s="31"/>
      <c r="G9" s="14"/>
    </row>
    <row r="10" spans="1:74">
      <c r="B10" s="68" t="s">
        <v>31</v>
      </c>
      <c r="C10" s="69">
        <f>BU20</f>
        <v>31744.1024502</v>
      </c>
      <c r="G10" s="14"/>
    </row>
    <row r="11" spans="1:74" ht="13.5" thickBot="1">
      <c r="B11" s="70" t="s">
        <v>52</v>
      </c>
      <c r="C11" s="71">
        <f>BV20</f>
        <v>169761.93919020001</v>
      </c>
      <c r="G11" s="14"/>
    </row>
    <row r="12" spans="1:74" ht="78" customHeight="1">
      <c r="B12" s="94" t="s">
        <v>112</v>
      </c>
      <c r="C12" s="95"/>
      <c r="D12" s="95"/>
      <c r="E12" s="95"/>
      <c r="F12" s="95"/>
      <c r="G12" s="95"/>
      <c r="H12" s="95"/>
      <c r="I12" s="95"/>
    </row>
    <row r="14" spans="1:74">
      <c r="A14" s="32"/>
      <c r="B14" s="97" t="s">
        <v>0</v>
      </c>
      <c r="C14" s="97"/>
      <c r="D14" s="97"/>
      <c r="E14" s="97"/>
      <c r="F14" s="97"/>
      <c r="G14" s="97"/>
      <c r="H14" s="97"/>
      <c r="I14" s="97"/>
      <c r="J14" s="96" t="s">
        <v>42</v>
      </c>
      <c r="K14" s="96"/>
      <c r="L14" s="96"/>
      <c r="M14" s="96"/>
      <c r="N14" s="96"/>
      <c r="O14" s="96"/>
      <c r="P14" s="96"/>
      <c r="Q14" s="97" t="s">
        <v>45</v>
      </c>
      <c r="R14" s="97"/>
      <c r="S14" s="97"/>
      <c r="T14" s="97"/>
      <c r="U14" s="97"/>
      <c r="V14" s="97"/>
      <c r="W14" s="97"/>
      <c r="X14" s="96" t="s">
        <v>46</v>
      </c>
      <c r="Y14" s="96"/>
      <c r="Z14" s="96"/>
      <c r="AA14" s="96"/>
      <c r="AB14" s="96"/>
      <c r="AC14" s="96"/>
      <c r="AD14" s="96"/>
      <c r="AE14" s="96"/>
      <c r="AF14" s="96"/>
      <c r="AG14" s="96" t="s">
        <v>80</v>
      </c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1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3"/>
    </row>
    <row r="15" spans="1:74" ht="130">
      <c r="A15" s="32" t="s">
        <v>28</v>
      </c>
      <c r="B15" s="32" t="s">
        <v>0</v>
      </c>
      <c r="C15" s="32" t="s">
        <v>1</v>
      </c>
      <c r="D15" s="32" t="s">
        <v>2</v>
      </c>
      <c r="E15" s="32" t="s">
        <v>3</v>
      </c>
      <c r="F15" s="32" t="s">
        <v>4</v>
      </c>
      <c r="G15" s="33" t="s">
        <v>5</v>
      </c>
      <c r="H15" s="34" t="s">
        <v>6</v>
      </c>
      <c r="I15" s="34" t="s">
        <v>25</v>
      </c>
      <c r="J15" s="35" t="s">
        <v>41</v>
      </c>
      <c r="K15" s="35" t="s">
        <v>1</v>
      </c>
      <c r="L15" s="35" t="s">
        <v>2</v>
      </c>
      <c r="M15" s="35" t="s">
        <v>3</v>
      </c>
      <c r="N15" s="35" t="s">
        <v>4</v>
      </c>
      <c r="O15" s="36" t="s">
        <v>5</v>
      </c>
      <c r="P15" s="37" t="s">
        <v>6</v>
      </c>
      <c r="Q15" s="38" t="s">
        <v>22</v>
      </c>
      <c r="R15" s="39" t="s">
        <v>23</v>
      </c>
      <c r="S15" s="39" t="s">
        <v>40</v>
      </c>
      <c r="T15" s="39" t="s">
        <v>43</v>
      </c>
      <c r="U15" s="38" t="s">
        <v>24</v>
      </c>
      <c r="V15" s="38" t="s">
        <v>34</v>
      </c>
      <c r="W15" s="38" t="s">
        <v>35</v>
      </c>
      <c r="X15" s="40" t="s">
        <v>7</v>
      </c>
      <c r="Y15" s="40" t="s">
        <v>1</v>
      </c>
      <c r="Z15" s="40" t="s">
        <v>2</v>
      </c>
      <c r="AA15" s="40" t="s">
        <v>3</v>
      </c>
      <c r="AB15" s="40" t="s">
        <v>4</v>
      </c>
      <c r="AC15" s="41" t="s">
        <v>5</v>
      </c>
      <c r="AD15" s="42" t="s">
        <v>6</v>
      </c>
      <c r="AE15" s="40" t="s">
        <v>26</v>
      </c>
      <c r="AF15" s="40" t="s">
        <v>36</v>
      </c>
      <c r="AG15" s="43" t="s">
        <v>10</v>
      </c>
      <c r="AH15" s="43" t="s">
        <v>11</v>
      </c>
      <c r="AI15" s="43" t="s">
        <v>21</v>
      </c>
      <c r="AJ15" s="43" t="s">
        <v>12</v>
      </c>
      <c r="AK15" s="43" t="s">
        <v>13</v>
      </c>
      <c r="AL15" s="43" t="s">
        <v>14</v>
      </c>
      <c r="AM15" s="43" t="s">
        <v>15</v>
      </c>
      <c r="AN15" s="43" t="s">
        <v>16</v>
      </c>
      <c r="AO15" s="43" t="s">
        <v>17</v>
      </c>
      <c r="AP15" s="43" t="s">
        <v>18</v>
      </c>
      <c r="AQ15" s="43" t="s">
        <v>19</v>
      </c>
      <c r="AR15" s="43" t="s">
        <v>20</v>
      </c>
      <c r="AS15" s="44" t="s">
        <v>37</v>
      </c>
      <c r="AT15" s="44" t="s">
        <v>60</v>
      </c>
      <c r="AU15" s="42" t="s">
        <v>8</v>
      </c>
      <c r="AV15" s="45" t="s">
        <v>9</v>
      </c>
      <c r="AW15" s="46" t="s">
        <v>38</v>
      </c>
      <c r="AX15" s="46" t="s">
        <v>47</v>
      </c>
      <c r="AY15" s="46" t="s">
        <v>53</v>
      </c>
      <c r="AZ15" s="46" t="s">
        <v>54</v>
      </c>
      <c r="BA15" s="47" t="s">
        <v>55</v>
      </c>
      <c r="BB15" s="47" t="s">
        <v>56</v>
      </c>
      <c r="BC15" s="46" t="s">
        <v>57</v>
      </c>
      <c r="BD15" s="46" t="s">
        <v>58</v>
      </c>
      <c r="BE15" s="48" t="s">
        <v>65</v>
      </c>
      <c r="BF15" s="48" t="s">
        <v>66</v>
      </c>
      <c r="BG15" s="48" t="s">
        <v>67</v>
      </c>
      <c r="BH15" s="46" t="s">
        <v>62</v>
      </c>
      <c r="BI15" s="48" t="s">
        <v>63</v>
      </c>
      <c r="BJ15" s="46" t="s">
        <v>61</v>
      </c>
      <c r="BK15" s="48" t="s">
        <v>64</v>
      </c>
      <c r="BL15" s="46" t="s">
        <v>118</v>
      </c>
      <c r="BM15" s="49" t="s">
        <v>72</v>
      </c>
      <c r="BN15" s="46" t="s">
        <v>117</v>
      </c>
      <c r="BO15" s="49" t="s">
        <v>73</v>
      </c>
      <c r="BP15" s="46" t="s">
        <v>116</v>
      </c>
      <c r="BQ15" s="49" t="s">
        <v>74</v>
      </c>
      <c r="BR15" s="46" t="s">
        <v>115</v>
      </c>
      <c r="BS15" s="50" t="s">
        <v>75</v>
      </c>
      <c r="BT15" s="46" t="s">
        <v>29</v>
      </c>
      <c r="BU15" s="51" t="s">
        <v>76</v>
      </c>
      <c r="BV15" s="52" t="s">
        <v>30</v>
      </c>
    </row>
    <row r="16" spans="1:74" ht="13.5" customHeight="1">
      <c r="A16" s="32">
        <v>1</v>
      </c>
      <c r="B16" s="32" t="s">
        <v>81</v>
      </c>
      <c r="C16" s="32" t="s">
        <v>82</v>
      </c>
      <c r="D16" s="32" t="s">
        <v>83</v>
      </c>
      <c r="E16" s="32" t="s">
        <v>83</v>
      </c>
      <c r="F16" s="32" t="s">
        <v>84</v>
      </c>
      <c r="G16" s="53" t="s">
        <v>85</v>
      </c>
      <c r="H16" s="32"/>
      <c r="I16" s="53" t="s">
        <v>86</v>
      </c>
      <c r="J16" s="32" t="s">
        <v>81</v>
      </c>
      <c r="K16" s="53" t="s">
        <v>82</v>
      </c>
      <c r="L16" s="32" t="s">
        <v>83</v>
      </c>
      <c r="M16" s="32" t="s">
        <v>83</v>
      </c>
      <c r="N16" s="32" t="s">
        <v>84</v>
      </c>
      <c r="O16" s="53" t="s">
        <v>85</v>
      </c>
      <c r="P16" s="32"/>
      <c r="Q16" s="32" t="s">
        <v>87</v>
      </c>
      <c r="R16" s="32" t="s">
        <v>69</v>
      </c>
      <c r="S16" s="32" t="s">
        <v>27</v>
      </c>
      <c r="T16" s="32" t="s">
        <v>59</v>
      </c>
      <c r="U16" s="88" t="s">
        <v>119</v>
      </c>
      <c r="V16" s="32" t="s">
        <v>39</v>
      </c>
      <c r="W16" s="32" t="s">
        <v>44</v>
      </c>
      <c r="X16" s="32" t="s">
        <v>88</v>
      </c>
      <c r="Y16" s="32" t="s">
        <v>82</v>
      </c>
      <c r="Z16" s="32" t="s">
        <v>83</v>
      </c>
      <c r="AA16" s="32" t="s">
        <v>83</v>
      </c>
      <c r="AB16" s="32" t="s">
        <v>84</v>
      </c>
      <c r="AC16" s="53" t="s">
        <v>85</v>
      </c>
      <c r="AD16" s="32"/>
      <c r="AE16" s="53" t="s">
        <v>89</v>
      </c>
      <c r="AF16" s="53" t="s">
        <v>90</v>
      </c>
      <c r="AG16" s="54">
        <v>4011</v>
      </c>
      <c r="AH16" s="54">
        <v>0</v>
      </c>
      <c r="AI16" s="54">
        <v>8085</v>
      </c>
      <c r="AJ16" s="54">
        <v>0</v>
      </c>
      <c r="AK16" s="54">
        <v>7333</v>
      </c>
      <c r="AL16" s="54">
        <v>0</v>
      </c>
      <c r="AM16" s="54">
        <v>7387</v>
      </c>
      <c r="AN16" s="54">
        <v>0</v>
      </c>
      <c r="AO16" s="54">
        <v>7023</v>
      </c>
      <c r="AP16" s="54">
        <v>0</v>
      </c>
      <c r="AQ16" s="54">
        <v>0</v>
      </c>
      <c r="AR16" s="54">
        <v>12402</v>
      </c>
      <c r="AS16" s="32">
        <f>SUM(AG16:AR16)</f>
        <v>46241</v>
      </c>
      <c r="AT16" s="32">
        <f>AS16</f>
        <v>46241</v>
      </c>
      <c r="AU16" s="32" t="s">
        <v>78</v>
      </c>
      <c r="AV16" s="55"/>
      <c r="AW16" s="56">
        <v>8760</v>
      </c>
      <c r="AX16" s="32">
        <v>12</v>
      </c>
      <c r="AY16" s="57">
        <v>0</v>
      </c>
      <c r="AZ16" s="57">
        <v>100</v>
      </c>
      <c r="BA16" s="32">
        <f>AY16*AT16/100</f>
        <v>0</v>
      </c>
      <c r="BB16" s="32">
        <f>AT16*AZ16/100</f>
        <v>46241</v>
      </c>
      <c r="BC16" s="58">
        <f>C$4/1000</f>
        <v>0</v>
      </c>
      <c r="BD16" s="58">
        <f>C$5/1000</f>
        <v>0</v>
      </c>
      <c r="BE16" s="59">
        <f>BC16*BA16</f>
        <v>0</v>
      </c>
      <c r="BF16" s="59">
        <f>BD16*BB16</f>
        <v>0</v>
      </c>
      <c r="BG16" s="60">
        <f>SUM(BE16:BF16)</f>
        <v>0</v>
      </c>
      <c r="BH16" s="59">
        <f>E$4</f>
        <v>0</v>
      </c>
      <c r="BI16" s="59">
        <f>BH16*AX16*AY16/100</f>
        <v>0</v>
      </c>
      <c r="BJ16" s="59">
        <f>E$5</f>
        <v>0</v>
      </c>
      <c r="BK16" s="59">
        <f>BJ16*AX16*AZ16/100</f>
        <v>0</v>
      </c>
      <c r="BL16" s="32">
        <f>Ceny!B3</f>
        <v>45.19</v>
      </c>
      <c r="BM16" s="59">
        <f>BL16*AX16*AY16/100</f>
        <v>0</v>
      </c>
      <c r="BN16" s="32">
        <f>Ceny!D3</f>
        <v>45.19</v>
      </c>
      <c r="BO16" s="59">
        <f>BN16*AX16*AZ16/100</f>
        <v>542.28</v>
      </c>
      <c r="BP16" s="32">
        <f>Ceny!C3</f>
        <v>3.6889999999999999E-2</v>
      </c>
      <c r="BQ16" s="59">
        <f>BP16*AT16*AY16/100</f>
        <v>0</v>
      </c>
      <c r="BR16" s="32">
        <f>Ceny!E3</f>
        <v>3.6889999999999999E-2</v>
      </c>
      <c r="BS16" s="59">
        <f>BR16*AT16*AZ16/100</f>
        <v>1705.8304900000001</v>
      </c>
      <c r="BT16" s="61">
        <f>BG16+BI16+BK16+BM16+BQ16+BS16+BO16</f>
        <v>2248.11049</v>
      </c>
      <c r="BU16" s="61">
        <f>BT16*0.23</f>
        <v>517.06541270000002</v>
      </c>
      <c r="BV16" s="61">
        <f>BU16+BT16</f>
        <v>2765.1759026999998</v>
      </c>
    </row>
    <row r="17" spans="1:74" ht="13.5" customHeight="1">
      <c r="A17" s="32">
        <f>A16+1</f>
        <v>2</v>
      </c>
      <c r="B17" s="32" t="s">
        <v>81</v>
      </c>
      <c r="C17" s="32" t="s">
        <v>82</v>
      </c>
      <c r="D17" s="32" t="s">
        <v>83</v>
      </c>
      <c r="E17" s="32" t="s">
        <v>83</v>
      </c>
      <c r="F17" s="32" t="s">
        <v>84</v>
      </c>
      <c r="G17" s="53" t="s">
        <v>85</v>
      </c>
      <c r="H17" s="32"/>
      <c r="I17" s="53" t="s">
        <v>86</v>
      </c>
      <c r="J17" s="32" t="s">
        <v>81</v>
      </c>
      <c r="K17" s="53" t="s">
        <v>82</v>
      </c>
      <c r="L17" s="32" t="s">
        <v>83</v>
      </c>
      <c r="M17" s="32" t="s">
        <v>83</v>
      </c>
      <c r="N17" s="32" t="s">
        <v>84</v>
      </c>
      <c r="O17" s="53" t="s">
        <v>85</v>
      </c>
      <c r="P17" s="32"/>
      <c r="Q17" s="32" t="s">
        <v>87</v>
      </c>
      <c r="R17" s="32" t="s">
        <v>69</v>
      </c>
      <c r="S17" s="32" t="s">
        <v>27</v>
      </c>
      <c r="T17" s="32" t="s">
        <v>59</v>
      </c>
      <c r="U17" s="88" t="s">
        <v>119</v>
      </c>
      <c r="V17" s="32" t="s">
        <v>39</v>
      </c>
      <c r="W17" s="32" t="s">
        <v>44</v>
      </c>
      <c r="X17" s="32" t="s">
        <v>91</v>
      </c>
      <c r="Y17" s="32" t="s">
        <v>82</v>
      </c>
      <c r="Z17" s="32" t="s">
        <v>83</v>
      </c>
      <c r="AA17" s="32" t="s">
        <v>83</v>
      </c>
      <c r="AB17" s="32" t="s">
        <v>84</v>
      </c>
      <c r="AC17" s="53" t="s">
        <v>85</v>
      </c>
      <c r="AD17" s="32"/>
      <c r="AE17" s="53" t="s">
        <v>92</v>
      </c>
      <c r="AF17" s="53" t="s">
        <v>93</v>
      </c>
      <c r="AG17" s="54">
        <v>0</v>
      </c>
      <c r="AH17" s="54">
        <v>7013</v>
      </c>
      <c r="AI17" s="54">
        <v>0</v>
      </c>
      <c r="AJ17" s="54">
        <v>3837</v>
      </c>
      <c r="AK17" s="54">
        <v>0</v>
      </c>
      <c r="AL17" s="54">
        <v>220</v>
      </c>
      <c r="AM17" s="54">
        <v>0</v>
      </c>
      <c r="AN17" s="54">
        <v>0</v>
      </c>
      <c r="AO17" s="54">
        <v>0</v>
      </c>
      <c r="AP17" s="54">
        <v>0</v>
      </c>
      <c r="AQ17" s="54">
        <v>1754</v>
      </c>
      <c r="AR17" s="54">
        <v>5759</v>
      </c>
      <c r="AS17" s="32">
        <f>SUM(AG17:AR17)</f>
        <v>18583</v>
      </c>
      <c r="AT17" s="32">
        <f t="shared" ref="AT17:AT19" si="0">AS17</f>
        <v>18583</v>
      </c>
      <c r="AU17" s="32" t="s">
        <v>78</v>
      </c>
      <c r="AV17" s="55"/>
      <c r="AW17" s="56">
        <v>8760</v>
      </c>
      <c r="AX17" s="32">
        <v>12</v>
      </c>
      <c r="AY17" s="57">
        <v>0</v>
      </c>
      <c r="AZ17" s="57">
        <v>100</v>
      </c>
      <c r="BA17" s="32">
        <f t="shared" ref="BA17:BA19" si="1">AY17*AT17/100</f>
        <v>0</v>
      </c>
      <c r="BB17" s="32">
        <f t="shared" ref="BB17:BB19" si="2">AT17*AZ17/100</f>
        <v>18583</v>
      </c>
      <c r="BC17" s="58">
        <f t="shared" ref="BC17:BC19" si="3">C$4/1000</f>
        <v>0</v>
      </c>
      <c r="BD17" s="58">
        <f t="shared" ref="BD17" si="4">C$5/1000</f>
        <v>0</v>
      </c>
      <c r="BE17" s="59">
        <f t="shared" ref="BE17:BE19" si="5">BC17*BA17</f>
        <v>0</v>
      </c>
      <c r="BF17" s="59">
        <f t="shared" ref="BF17:BF19" si="6">BD17*BB17</f>
        <v>0</v>
      </c>
      <c r="BG17" s="60">
        <f t="shared" ref="BG17:BG19" si="7">SUM(BE17:BF17)</f>
        <v>0</v>
      </c>
      <c r="BH17" s="59">
        <f>E$4</f>
        <v>0</v>
      </c>
      <c r="BI17" s="59">
        <f t="shared" ref="BI17:BI19" si="8">BH17*AX17*AY17/100</f>
        <v>0</v>
      </c>
      <c r="BJ17" s="59">
        <f>E$5</f>
        <v>0</v>
      </c>
      <c r="BK17" s="59">
        <f t="shared" ref="BK17:BK19" si="9">BJ17*AX17*AZ17/100</f>
        <v>0</v>
      </c>
      <c r="BL17" s="32">
        <f>Ceny!B3</f>
        <v>45.19</v>
      </c>
      <c r="BM17" s="59">
        <f t="shared" ref="BM17" si="10">BL17*AX17*AY17/100</f>
        <v>0</v>
      </c>
      <c r="BN17" s="32">
        <f>Ceny!D3</f>
        <v>45.19</v>
      </c>
      <c r="BO17" s="59">
        <f t="shared" ref="BO17" si="11">BN17*AX17*AZ17/100</f>
        <v>542.28</v>
      </c>
      <c r="BP17" s="32">
        <f>Ceny!C3</f>
        <v>3.6889999999999999E-2</v>
      </c>
      <c r="BQ17" s="59">
        <f t="shared" ref="BQ17:BQ19" si="12">BP17*AT17*AY17/100</f>
        <v>0</v>
      </c>
      <c r="BR17" s="32">
        <f>Ceny!E3</f>
        <v>3.6889999999999999E-2</v>
      </c>
      <c r="BS17" s="59">
        <f t="shared" ref="BS17:BS19" si="13">BR17*AT17*AZ17/100</f>
        <v>685.52687000000003</v>
      </c>
      <c r="BT17" s="61">
        <f t="shared" ref="BT17:BT19" si="14">BG17+BI17+BK17+BM17+BQ17+BS17+BO17</f>
        <v>1227.8068699999999</v>
      </c>
      <c r="BU17" s="61">
        <f t="shared" ref="BU17:BU19" si="15">BT17*0.23</f>
        <v>282.39558009999996</v>
      </c>
      <c r="BV17" s="61">
        <f t="shared" ref="BV17:BV19" si="16">BU17+BT17</f>
        <v>1510.2024500999999</v>
      </c>
    </row>
    <row r="18" spans="1:74" ht="13.5" customHeight="1">
      <c r="A18" s="32">
        <f t="shared" ref="A18:A19" si="17">A17+1</f>
        <v>3</v>
      </c>
      <c r="B18" s="32" t="s">
        <v>81</v>
      </c>
      <c r="C18" s="32" t="s">
        <v>82</v>
      </c>
      <c r="D18" s="32" t="s">
        <v>83</v>
      </c>
      <c r="E18" s="32" t="s">
        <v>83</v>
      </c>
      <c r="F18" s="32" t="s">
        <v>84</v>
      </c>
      <c r="G18" s="53" t="s">
        <v>85</v>
      </c>
      <c r="H18" s="32"/>
      <c r="I18" s="53" t="s">
        <v>86</v>
      </c>
      <c r="J18" s="32" t="s">
        <v>81</v>
      </c>
      <c r="K18" s="53" t="s">
        <v>82</v>
      </c>
      <c r="L18" s="32" t="s">
        <v>83</v>
      </c>
      <c r="M18" s="32" t="s">
        <v>83</v>
      </c>
      <c r="N18" s="32" t="s">
        <v>84</v>
      </c>
      <c r="O18" s="53" t="s">
        <v>85</v>
      </c>
      <c r="P18" s="32"/>
      <c r="Q18" s="32" t="s">
        <v>87</v>
      </c>
      <c r="R18" s="32" t="s">
        <v>69</v>
      </c>
      <c r="S18" s="32" t="s">
        <v>27</v>
      </c>
      <c r="T18" s="32" t="s">
        <v>59</v>
      </c>
      <c r="U18" s="88" t="s">
        <v>119</v>
      </c>
      <c r="V18" s="32" t="s">
        <v>39</v>
      </c>
      <c r="W18" s="32" t="s">
        <v>44</v>
      </c>
      <c r="X18" s="32" t="s">
        <v>94</v>
      </c>
      <c r="Y18" s="32" t="s">
        <v>82</v>
      </c>
      <c r="Z18" s="32" t="s">
        <v>83</v>
      </c>
      <c r="AA18" s="32" t="s">
        <v>83</v>
      </c>
      <c r="AB18" s="32" t="s">
        <v>95</v>
      </c>
      <c r="AC18" s="53" t="s">
        <v>77</v>
      </c>
      <c r="AD18" s="32"/>
      <c r="AE18" s="53" t="s">
        <v>96</v>
      </c>
      <c r="AF18" s="32"/>
      <c r="AG18" s="54">
        <v>26650</v>
      </c>
      <c r="AH18" s="54">
        <v>27774</v>
      </c>
      <c r="AI18" s="54">
        <v>23355</v>
      </c>
      <c r="AJ18" s="54">
        <v>15231</v>
      </c>
      <c r="AK18" s="54">
        <v>1037</v>
      </c>
      <c r="AL18" s="54">
        <v>0</v>
      </c>
      <c r="AM18" s="54">
        <v>0</v>
      </c>
      <c r="AN18" s="54">
        <v>0</v>
      </c>
      <c r="AO18" s="54">
        <v>0</v>
      </c>
      <c r="AP18" s="54">
        <v>4551</v>
      </c>
      <c r="AQ18" s="54">
        <v>17251</v>
      </c>
      <c r="AR18" s="54">
        <v>29910</v>
      </c>
      <c r="AS18" s="32">
        <f>SUM(AG18:AR18)</f>
        <v>145759</v>
      </c>
      <c r="AT18" s="32">
        <f t="shared" si="0"/>
        <v>145759</v>
      </c>
      <c r="AU18" s="32" t="s">
        <v>79</v>
      </c>
      <c r="AV18" s="32">
        <v>176</v>
      </c>
      <c r="AW18" s="56">
        <v>8760</v>
      </c>
      <c r="AX18" s="32">
        <v>12</v>
      </c>
      <c r="AY18" s="57">
        <v>0</v>
      </c>
      <c r="AZ18" s="57">
        <v>100</v>
      </c>
      <c r="BA18" s="32">
        <f t="shared" si="1"/>
        <v>0</v>
      </c>
      <c r="BB18" s="32">
        <f t="shared" si="2"/>
        <v>145759</v>
      </c>
      <c r="BC18" s="58">
        <f t="shared" si="3"/>
        <v>0</v>
      </c>
      <c r="BD18" s="58">
        <f>C$6/1000</f>
        <v>0</v>
      </c>
      <c r="BE18" s="59">
        <f t="shared" si="5"/>
        <v>0</v>
      </c>
      <c r="BF18" s="59">
        <f t="shared" si="6"/>
        <v>0</v>
      </c>
      <c r="BG18" s="60">
        <f t="shared" si="7"/>
        <v>0</v>
      </c>
      <c r="BH18" s="59">
        <f>F4</f>
        <v>0</v>
      </c>
      <c r="BI18" s="59">
        <f t="shared" si="8"/>
        <v>0</v>
      </c>
      <c r="BJ18" s="59">
        <f>F5</f>
        <v>0</v>
      </c>
      <c r="BK18" s="59">
        <f t="shared" si="9"/>
        <v>0</v>
      </c>
      <c r="BL18" s="32">
        <f>Ceny!B4</f>
        <v>6.5399999999999998E-3</v>
      </c>
      <c r="BM18" s="59">
        <f>BL18*AV18*AW18*AY18/100</f>
        <v>0</v>
      </c>
      <c r="BN18" s="32">
        <f>Ceny!D4</f>
        <v>6.5399999999999998E-3</v>
      </c>
      <c r="BO18" s="59">
        <f>BN18*AV18*AW18*AZ18/100</f>
        <v>10083.110400000001</v>
      </c>
      <c r="BP18" s="32">
        <f>Ceny!C4</f>
        <v>3.2779999999999997E-2</v>
      </c>
      <c r="BQ18" s="59">
        <f t="shared" si="12"/>
        <v>0</v>
      </c>
      <c r="BR18" s="32">
        <f>Ceny!E4</f>
        <v>3.2779999999999997E-2</v>
      </c>
      <c r="BS18" s="59">
        <f t="shared" si="13"/>
        <v>4777.9800199999991</v>
      </c>
      <c r="BT18" s="61">
        <f t="shared" si="14"/>
        <v>14861.09042</v>
      </c>
      <c r="BU18" s="61">
        <f t="shared" si="15"/>
        <v>3418.0507966000005</v>
      </c>
      <c r="BV18" s="61">
        <f t="shared" si="16"/>
        <v>18279.141216600001</v>
      </c>
    </row>
    <row r="19" spans="1:74" ht="13.5" customHeight="1">
      <c r="A19" s="32">
        <f t="shared" si="17"/>
        <v>4</v>
      </c>
      <c r="B19" s="32" t="s">
        <v>81</v>
      </c>
      <c r="C19" s="32" t="s">
        <v>82</v>
      </c>
      <c r="D19" s="32" t="s">
        <v>83</v>
      </c>
      <c r="E19" s="32" t="s">
        <v>83</v>
      </c>
      <c r="F19" s="32" t="s">
        <v>84</v>
      </c>
      <c r="G19" s="53" t="s">
        <v>85</v>
      </c>
      <c r="H19" s="32"/>
      <c r="I19" s="53" t="s">
        <v>86</v>
      </c>
      <c r="J19" s="32" t="s">
        <v>81</v>
      </c>
      <c r="K19" s="53" t="s">
        <v>82</v>
      </c>
      <c r="L19" s="32" t="s">
        <v>83</v>
      </c>
      <c r="M19" s="32" t="s">
        <v>83</v>
      </c>
      <c r="N19" s="32" t="s">
        <v>84</v>
      </c>
      <c r="O19" s="53" t="s">
        <v>85</v>
      </c>
      <c r="P19" s="32"/>
      <c r="Q19" s="32" t="s">
        <v>87</v>
      </c>
      <c r="R19" s="32" t="s">
        <v>69</v>
      </c>
      <c r="S19" s="32" t="s">
        <v>27</v>
      </c>
      <c r="T19" s="32" t="s">
        <v>59</v>
      </c>
      <c r="U19" s="88" t="s">
        <v>119</v>
      </c>
      <c r="V19" s="32" t="s">
        <v>39</v>
      </c>
      <c r="W19" s="32" t="s">
        <v>44</v>
      </c>
      <c r="X19" s="32" t="s">
        <v>97</v>
      </c>
      <c r="Y19" s="32" t="s">
        <v>82</v>
      </c>
      <c r="Z19" s="32" t="s">
        <v>83</v>
      </c>
      <c r="AA19" s="32" t="s">
        <v>83</v>
      </c>
      <c r="AB19" s="32" t="s">
        <v>84</v>
      </c>
      <c r="AC19" s="53" t="s">
        <v>85</v>
      </c>
      <c r="AD19" s="32"/>
      <c r="AE19" s="53" t="s">
        <v>98</v>
      </c>
      <c r="AF19" s="32"/>
      <c r="AG19" s="54">
        <v>359050</v>
      </c>
      <c r="AH19" s="54">
        <v>336343</v>
      </c>
      <c r="AI19" s="54">
        <v>311105</v>
      </c>
      <c r="AJ19" s="54">
        <v>237399</v>
      </c>
      <c r="AK19" s="54">
        <v>55482</v>
      </c>
      <c r="AL19" s="54">
        <v>19930</v>
      </c>
      <c r="AM19" s="54">
        <v>12898</v>
      </c>
      <c r="AN19" s="54">
        <v>11127</v>
      </c>
      <c r="AO19" s="54">
        <v>17747</v>
      </c>
      <c r="AP19" s="54">
        <v>135921</v>
      </c>
      <c r="AQ19" s="54">
        <v>260407</v>
      </c>
      <c r="AR19" s="54">
        <v>379258</v>
      </c>
      <c r="AS19" s="32">
        <f>SUM(AG19:AR19)</f>
        <v>2136667</v>
      </c>
      <c r="AT19" s="32">
        <f t="shared" si="0"/>
        <v>2136667</v>
      </c>
      <c r="AU19" s="32" t="s">
        <v>101</v>
      </c>
      <c r="AV19" s="32">
        <v>1020</v>
      </c>
      <c r="AW19" s="56">
        <v>8760</v>
      </c>
      <c r="AX19" s="32">
        <v>12</v>
      </c>
      <c r="AY19" s="57">
        <v>0</v>
      </c>
      <c r="AZ19" s="57">
        <v>100</v>
      </c>
      <c r="BA19" s="32">
        <f t="shared" si="1"/>
        <v>0</v>
      </c>
      <c r="BB19" s="32">
        <f t="shared" si="2"/>
        <v>2136667</v>
      </c>
      <c r="BC19" s="58">
        <f t="shared" si="3"/>
        <v>0</v>
      </c>
      <c r="BD19" s="58">
        <f>C$7/1000</f>
        <v>0</v>
      </c>
      <c r="BE19" s="59">
        <f t="shared" si="5"/>
        <v>0</v>
      </c>
      <c r="BF19" s="59">
        <f t="shared" si="6"/>
        <v>0</v>
      </c>
      <c r="BG19" s="60">
        <f t="shared" si="7"/>
        <v>0</v>
      </c>
      <c r="BH19" s="59">
        <f>G4</f>
        <v>0</v>
      </c>
      <c r="BI19" s="59">
        <f t="shared" si="8"/>
        <v>0</v>
      </c>
      <c r="BJ19" s="59">
        <f>G5</f>
        <v>0</v>
      </c>
      <c r="BK19" s="59">
        <f t="shared" si="9"/>
        <v>0</v>
      </c>
      <c r="BL19" s="32">
        <f>Ceny!B5</f>
        <v>6.0099999999999997E-3</v>
      </c>
      <c r="BM19" s="59">
        <f>BL19*AV19*AW19*AY19/100</f>
        <v>0</v>
      </c>
      <c r="BN19" s="32">
        <f>Ceny!D5</f>
        <v>6.0099999999999997E-3</v>
      </c>
      <c r="BO19" s="59">
        <f>BN19*AV19*AW19*AZ19/100</f>
        <v>53700.551999999996</v>
      </c>
      <c r="BP19" s="32">
        <f>Ceny!C5</f>
        <v>3.0880000000000001E-2</v>
      </c>
      <c r="BQ19" s="59">
        <f t="shared" si="12"/>
        <v>0</v>
      </c>
      <c r="BR19" s="32">
        <f>Ceny!E5</f>
        <v>3.0880000000000001E-2</v>
      </c>
      <c r="BS19" s="59">
        <f t="shared" si="13"/>
        <v>65980.276960000003</v>
      </c>
      <c r="BT19" s="61">
        <f t="shared" si="14"/>
        <v>119680.82896</v>
      </c>
      <c r="BU19" s="61">
        <f t="shared" si="15"/>
        <v>27526.5906608</v>
      </c>
      <c r="BV19" s="61">
        <f t="shared" si="16"/>
        <v>147207.41962080001</v>
      </c>
    </row>
    <row r="20" spans="1:74">
      <c r="AT20" s="14">
        <f>SUM(AT16:AT19)</f>
        <v>2347250</v>
      </c>
      <c r="AV20" s="62"/>
      <c r="BT20" s="63">
        <f>SUM(BT16:BT19)</f>
        <v>138017.83674</v>
      </c>
      <c r="BU20" s="63">
        <f>SUM(BU16:BU19)</f>
        <v>31744.1024502</v>
      </c>
      <c r="BV20" s="63">
        <f>SUM(BV16:BV19)</f>
        <v>169761.93919020001</v>
      </c>
    </row>
    <row r="21" spans="1:74" ht="13.5" thickBot="1">
      <c r="AG21" s="64"/>
      <c r="AH21" s="64"/>
      <c r="AI21" s="64"/>
      <c r="AT21" s="14">
        <f>AT20/1000</f>
        <v>2347.25</v>
      </c>
      <c r="BV21" s="63">
        <f>BT20*1.23</f>
        <v>169761.93919020001</v>
      </c>
    </row>
    <row r="22" spans="1:74" ht="13.5" thickBot="1">
      <c r="AG22" s="65"/>
      <c r="AH22" s="65"/>
      <c r="AI22" s="65"/>
    </row>
    <row r="23" spans="1:74" ht="13.5" thickBot="1">
      <c r="AG23" s="65"/>
      <c r="AH23" s="65"/>
      <c r="AI23" s="65"/>
    </row>
    <row r="24" spans="1:74" ht="13.5" thickBot="1">
      <c r="AG24" s="65"/>
      <c r="AH24" s="65"/>
      <c r="AI24" s="65"/>
    </row>
    <row r="25" spans="1:74" ht="13.5" thickBot="1">
      <c r="AG25" s="65"/>
      <c r="AH25" s="65"/>
      <c r="AI25" s="65"/>
    </row>
    <row r="26" spans="1:74" ht="13.5" thickBot="1">
      <c r="AG26" s="65"/>
      <c r="AH26" s="65"/>
      <c r="AI26" s="65"/>
    </row>
    <row r="27" spans="1:74" ht="13.5" thickBot="1">
      <c r="AG27" s="65"/>
      <c r="AH27" s="65"/>
      <c r="AI27" s="65"/>
    </row>
    <row r="28" spans="1:74" ht="13.5" thickBot="1">
      <c r="AG28" s="65"/>
      <c r="AH28" s="65"/>
      <c r="AI28" s="65"/>
    </row>
    <row r="29" spans="1:74" ht="13.5" thickBot="1">
      <c r="AG29" s="65"/>
      <c r="AH29" s="65"/>
      <c r="AI29" s="65"/>
    </row>
    <row r="30" spans="1:74" ht="13.5" thickBot="1">
      <c r="AG30" s="65"/>
      <c r="AH30" s="65"/>
      <c r="AI30" s="65"/>
    </row>
    <row r="31" spans="1:74" ht="13.5" thickBot="1">
      <c r="AG31" s="65"/>
      <c r="AH31" s="65"/>
      <c r="AI31" s="65"/>
    </row>
    <row r="32" spans="1:74" ht="13.5" thickBot="1">
      <c r="AG32" s="65"/>
      <c r="AH32" s="65"/>
      <c r="AI32" s="65"/>
    </row>
    <row r="33" spans="33:35">
      <c r="AG33" s="66"/>
      <c r="AH33" s="66"/>
      <c r="AI33" s="67"/>
    </row>
  </sheetData>
  <mergeCells count="10">
    <mergeCell ref="D6:E6"/>
    <mergeCell ref="D8:E8"/>
    <mergeCell ref="AS14:BR14"/>
    <mergeCell ref="B12:I12"/>
    <mergeCell ref="AG14:AR14"/>
    <mergeCell ref="B14:I14"/>
    <mergeCell ref="J14:P14"/>
    <mergeCell ref="Q14:W14"/>
    <mergeCell ref="X14:AF14"/>
    <mergeCell ref="D7:E7"/>
  </mergeCells>
  <pageMargins left="0" right="0" top="0.39370078740157477" bottom="0.39370078740157477" header="0" footer="0"/>
  <pageSetup paperSize="9" orientation="portrait" r:id="rId1"/>
  <headerFooter>
    <oddHeader>&amp;C&amp;A</oddHeader>
    <oddFooter>&amp;CStrona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"/>
  <sheetViews>
    <sheetView workbookViewId="0">
      <selection activeCell="F13" sqref="F13"/>
    </sheetView>
  </sheetViews>
  <sheetFormatPr defaultRowHeight="11.5"/>
  <cols>
    <col min="1" max="16384" width="8.6640625" style="1"/>
  </cols>
  <sheetData>
    <row r="1" spans="1:5" ht="58" customHeight="1">
      <c r="A1" s="98" t="s">
        <v>8</v>
      </c>
      <c r="B1" s="98" t="s">
        <v>114</v>
      </c>
      <c r="C1" s="98"/>
      <c r="D1" s="98" t="s">
        <v>113</v>
      </c>
      <c r="E1" s="98"/>
    </row>
    <row r="2" spans="1:5" ht="69">
      <c r="A2" s="98"/>
      <c r="B2" s="2" t="s">
        <v>33</v>
      </c>
      <c r="C2" s="2" t="s">
        <v>32</v>
      </c>
      <c r="D2" s="2" t="s">
        <v>33</v>
      </c>
      <c r="E2" s="2" t="s">
        <v>32</v>
      </c>
    </row>
    <row r="3" spans="1:5">
      <c r="A3" s="3" t="s">
        <v>70</v>
      </c>
      <c r="B3" s="3">
        <v>45.19</v>
      </c>
      <c r="C3" s="3">
        <v>3.6889999999999999E-2</v>
      </c>
      <c r="D3" s="3">
        <v>45.19</v>
      </c>
      <c r="E3" s="3">
        <v>3.6889999999999999E-2</v>
      </c>
    </row>
    <row r="4" spans="1:5">
      <c r="A4" s="3" t="s">
        <v>71</v>
      </c>
      <c r="B4" s="3">
        <v>6.5399999999999998E-3</v>
      </c>
      <c r="C4" s="3">
        <v>3.2779999999999997E-2</v>
      </c>
      <c r="D4" s="3">
        <v>6.5399999999999998E-3</v>
      </c>
      <c r="E4" s="3">
        <v>3.2779999999999997E-2</v>
      </c>
    </row>
    <row r="5" spans="1:5">
      <c r="A5" s="3" t="s">
        <v>99</v>
      </c>
      <c r="B5" s="3">
        <v>6.0099999999999997E-3</v>
      </c>
      <c r="C5" s="3">
        <v>3.0880000000000001E-2</v>
      </c>
      <c r="D5" s="3">
        <v>6.0099999999999997E-3</v>
      </c>
      <c r="E5" s="3">
        <v>3.0880000000000001E-2</v>
      </c>
    </row>
  </sheetData>
  <mergeCells count="3">
    <mergeCell ref="A1:A2"/>
    <mergeCell ref="B1:C1"/>
    <mergeCell ref="D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"/>
  <sheetViews>
    <sheetView workbookViewId="0">
      <selection activeCell="H10" sqref="H10"/>
    </sheetView>
  </sheetViews>
  <sheetFormatPr defaultRowHeight="13"/>
  <cols>
    <col min="1" max="1" width="3.08203125" style="14" customWidth="1"/>
    <col min="2" max="2" width="10.75" style="14" customWidth="1"/>
    <col min="3" max="3" width="4.75" style="14" customWidth="1"/>
    <col min="4" max="4" width="6.33203125" style="14" customWidth="1"/>
    <col min="5" max="5" width="6.5" style="14" customWidth="1"/>
    <col min="6" max="6" width="8.6640625" style="14"/>
    <col min="7" max="7" width="4.08203125" style="14" customWidth="1"/>
    <col min="8" max="8" width="15" style="14" customWidth="1"/>
    <col min="9" max="16384" width="8.6640625" style="14"/>
  </cols>
  <sheetData>
    <row r="1" spans="1:11" ht="104">
      <c r="A1" s="80" t="s">
        <v>28</v>
      </c>
      <c r="B1" s="81" t="s">
        <v>7</v>
      </c>
      <c r="C1" s="81" t="s">
        <v>1</v>
      </c>
      <c r="D1" s="81" t="s">
        <v>2</v>
      </c>
      <c r="E1" s="81" t="s">
        <v>3</v>
      </c>
      <c r="F1" s="81" t="s">
        <v>4</v>
      </c>
      <c r="G1" s="82" t="s">
        <v>5</v>
      </c>
      <c r="H1" s="83" t="s">
        <v>26</v>
      </c>
      <c r="I1" s="82" t="s">
        <v>60</v>
      </c>
      <c r="J1" s="83" t="s">
        <v>8</v>
      </c>
      <c r="K1" s="83" t="s">
        <v>9</v>
      </c>
    </row>
    <row r="2" spans="1:11">
      <c r="A2" s="84">
        <v>1</v>
      </c>
      <c r="B2" s="85" t="str">
        <f>'Wykaz ppg - kalkulator '!X16</f>
        <v>Oficyna</v>
      </c>
      <c r="C2" s="85" t="str">
        <f>'Wykaz ppg - kalkulator '!Y16</f>
        <v>37-100</v>
      </c>
      <c r="D2" s="85" t="str">
        <f>'Wykaz ppg - kalkulator '!Z16</f>
        <v>Łańcut</v>
      </c>
      <c r="E2" s="85" t="str">
        <f>'Wykaz ppg - kalkulator '!AA16</f>
        <v>Łańcut</v>
      </c>
      <c r="F2" s="85" t="str">
        <f>'Wykaz ppg - kalkulator '!AB16</f>
        <v>Zamkowa</v>
      </c>
      <c r="G2" s="85" t="str">
        <f>'Wykaz ppg - kalkulator '!AC16</f>
        <v>1</v>
      </c>
      <c r="H2" s="86" t="str">
        <f>'Wykaz ppg - kalkulator '!AE16</f>
        <v>8018590365500078507482</v>
      </c>
      <c r="I2" s="84">
        <f>'Wykaz ppg - kalkulator '!AT16</f>
        <v>46241</v>
      </c>
      <c r="J2" s="84" t="str">
        <f>'Wykaz ppg - kalkulator '!AU16</f>
        <v>W-3.6_TA</v>
      </c>
      <c r="K2" s="53" t="s">
        <v>100</v>
      </c>
    </row>
    <row r="3" spans="1:11">
      <c r="A3" s="84">
        <v>2</v>
      </c>
      <c r="B3" s="85" t="str">
        <f>'Wykaz ppg - kalkulator '!X17</f>
        <v>Kordegarda przy Br. Głównej</v>
      </c>
      <c r="C3" s="85" t="str">
        <f>'Wykaz ppg - kalkulator '!Y17</f>
        <v>37-100</v>
      </c>
      <c r="D3" s="85" t="str">
        <f>'Wykaz ppg - kalkulator '!Z17</f>
        <v>Łańcut</v>
      </c>
      <c r="E3" s="85" t="str">
        <f>'Wykaz ppg - kalkulator '!AA17</f>
        <v>Łańcut</v>
      </c>
      <c r="F3" s="85" t="str">
        <f>'Wykaz ppg - kalkulator '!AB17</f>
        <v>Zamkowa</v>
      </c>
      <c r="G3" s="85" t="str">
        <f>'Wykaz ppg - kalkulator '!AC17</f>
        <v>1</v>
      </c>
      <c r="H3" s="86" t="str">
        <f>'Wykaz ppg - kalkulator '!AE17</f>
        <v>8018590365500079842766</v>
      </c>
      <c r="I3" s="84">
        <f>'Wykaz ppg - kalkulator '!AT17</f>
        <v>18583</v>
      </c>
      <c r="J3" s="84" t="str">
        <f>'Wykaz ppg - kalkulator '!AU17</f>
        <v>W-3.6_TA</v>
      </c>
      <c r="K3" s="53" t="s">
        <v>100</v>
      </c>
    </row>
    <row r="4" spans="1:11">
      <c r="A4" s="84">
        <v>3</v>
      </c>
      <c r="B4" s="85" t="str">
        <f>'Wykaz ppg - kalkulator '!X18</f>
        <v>Kasyno</v>
      </c>
      <c r="C4" s="85" t="str">
        <f>'Wykaz ppg - kalkulator '!Y18</f>
        <v>37-100</v>
      </c>
      <c r="D4" s="85" t="str">
        <f>'Wykaz ppg - kalkulator '!Z18</f>
        <v>Łańcut</v>
      </c>
      <c r="E4" s="85" t="str">
        <f>'Wykaz ppg - kalkulator '!AA18</f>
        <v>Łańcut</v>
      </c>
      <c r="F4" s="85" t="str">
        <f>'Wykaz ppg - kalkulator '!AB18</f>
        <v>Tadeusza Kościuszki</v>
      </c>
      <c r="G4" s="85" t="str">
        <f>'Wykaz ppg - kalkulator '!AC18</f>
        <v>2</v>
      </c>
      <c r="H4" s="86" t="str">
        <f>'Wykaz ppg - kalkulator '!AE18</f>
        <v>8018590365500019357282</v>
      </c>
      <c r="I4" s="84">
        <f>'Wykaz ppg - kalkulator '!AT18</f>
        <v>145759</v>
      </c>
      <c r="J4" s="84" t="str">
        <f>'Wykaz ppg - kalkulator '!AU18</f>
        <v>W-5.1_TA</v>
      </c>
      <c r="K4" s="53">
        <f>'Wykaz ppg - kalkulator '!AV18</f>
        <v>176</v>
      </c>
    </row>
    <row r="5" spans="1:11">
      <c r="A5" s="84">
        <v>4</v>
      </c>
      <c r="B5" s="85" t="str">
        <f>'Wykaz ppg - kalkulator '!X19</f>
        <v>Storczykarnia</v>
      </c>
      <c r="C5" s="85" t="str">
        <f>'Wykaz ppg - kalkulator '!Y19</f>
        <v>37-100</v>
      </c>
      <c r="D5" s="85" t="str">
        <f>'Wykaz ppg - kalkulator '!Z19</f>
        <v>Łańcut</v>
      </c>
      <c r="E5" s="85" t="str">
        <f>'Wykaz ppg - kalkulator '!AA19</f>
        <v>Łańcut</v>
      </c>
      <c r="F5" s="85" t="str">
        <f>'Wykaz ppg - kalkulator '!AB19</f>
        <v>Zamkowa</v>
      </c>
      <c r="G5" s="85" t="str">
        <f>'Wykaz ppg - kalkulator '!AC19</f>
        <v>1</v>
      </c>
      <c r="H5" s="86" t="str">
        <f>'Wykaz ppg - kalkulator '!AE19</f>
        <v>8018590365500019357268</v>
      </c>
      <c r="I5" s="84">
        <f>'Wykaz ppg - kalkulator '!AT19</f>
        <v>2136667</v>
      </c>
      <c r="J5" s="84" t="str">
        <f>'Wykaz ppg - kalkulator '!AU19</f>
        <v>W-6.1A_TA</v>
      </c>
      <c r="K5" s="53">
        <f>'Wykaz ppg - kalkulator '!AV19</f>
        <v>1020</v>
      </c>
    </row>
    <row r="6" spans="1:11">
      <c r="I6" s="14">
        <f>SUM(I2:I5)</f>
        <v>2347250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E4B96-D5AC-46CF-AEA6-29BB3963BB38}">
  <dimension ref="A1:G12"/>
  <sheetViews>
    <sheetView workbookViewId="0">
      <selection activeCell="H4" sqref="H4"/>
    </sheetView>
  </sheetViews>
  <sheetFormatPr defaultRowHeight="11.5"/>
  <cols>
    <col min="1" max="1" width="15.08203125" style="1" customWidth="1"/>
    <col min="2" max="2" width="18.9140625" style="1" customWidth="1"/>
    <col min="3" max="16384" width="8.6640625" style="1"/>
  </cols>
  <sheetData>
    <row r="1" spans="1:7" ht="81" thickBot="1">
      <c r="A1" s="6" t="s">
        <v>102</v>
      </c>
      <c r="B1" s="7" t="s">
        <v>106</v>
      </c>
      <c r="C1" s="7" t="s">
        <v>103</v>
      </c>
      <c r="D1" s="7" t="s">
        <v>104</v>
      </c>
    </row>
    <row r="2" spans="1:7" ht="12" thickBot="1">
      <c r="A2" s="8">
        <v>1</v>
      </c>
      <c r="B2" s="9" t="s">
        <v>96</v>
      </c>
      <c r="C2" s="4">
        <v>176</v>
      </c>
      <c r="D2" s="10">
        <f>'Wykaz ppg - kalkulator '!AT18</f>
        <v>145759</v>
      </c>
    </row>
    <row r="3" spans="1:7" ht="12" thickBot="1">
      <c r="A3" s="11">
        <v>2</v>
      </c>
      <c r="B3" s="12" t="s">
        <v>98</v>
      </c>
      <c r="C3" s="5">
        <v>1020</v>
      </c>
      <c r="D3" s="10">
        <f>'Wykaz ppg - kalkulator '!AT19</f>
        <v>2136667</v>
      </c>
    </row>
    <row r="4" spans="1:7" ht="12" thickBot="1">
      <c r="A4" s="99" t="s">
        <v>105</v>
      </c>
      <c r="B4" s="100"/>
      <c r="C4" s="101"/>
      <c r="D4" s="10">
        <f>SUM(D2:D3)</f>
        <v>2282426</v>
      </c>
    </row>
    <row r="5" spans="1:7" ht="12" thickBot="1"/>
    <row r="6" spans="1:7" ht="42.5" thickBot="1">
      <c r="A6" s="78" t="s">
        <v>26</v>
      </c>
      <c r="B6" s="79" t="s">
        <v>10</v>
      </c>
      <c r="C6" s="79" t="s">
        <v>11</v>
      </c>
      <c r="D6" s="79" t="s">
        <v>21</v>
      </c>
      <c r="E6" s="79" t="s">
        <v>12</v>
      </c>
      <c r="F6" s="79" t="s">
        <v>13</v>
      </c>
      <c r="G6" s="79" t="s">
        <v>14</v>
      </c>
    </row>
    <row r="7" spans="1:7">
      <c r="A7" s="75" t="s">
        <v>96</v>
      </c>
      <c r="B7" s="76">
        <v>26650</v>
      </c>
      <c r="C7" s="76">
        <v>27774</v>
      </c>
      <c r="D7" s="76">
        <v>23355</v>
      </c>
      <c r="E7" s="76">
        <v>15231</v>
      </c>
      <c r="F7" s="76">
        <v>1037</v>
      </c>
      <c r="G7" s="77">
        <v>0</v>
      </c>
    </row>
    <row r="8" spans="1:7" ht="12" thickBot="1">
      <c r="A8" s="72" t="s">
        <v>98</v>
      </c>
      <c r="B8" s="73">
        <v>359050</v>
      </c>
      <c r="C8" s="73">
        <v>336343</v>
      </c>
      <c r="D8" s="73">
        <v>311105</v>
      </c>
      <c r="E8" s="73">
        <v>237399</v>
      </c>
      <c r="F8" s="73">
        <v>55482</v>
      </c>
      <c r="G8" s="74">
        <v>19930</v>
      </c>
    </row>
    <row r="9" spans="1:7" ht="12" thickBot="1"/>
    <row r="10" spans="1:7" ht="42.5" thickBot="1">
      <c r="A10" s="78" t="s">
        <v>26</v>
      </c>
      <c r="B10" s="79" t="s">
        <v>15</v>
      </c>
      <c r="C10" s="79" t="s">
        <v>16</v>
      </c>
      <c r="D10" s="79" t="s">
        <v>17</v>
      </c>
      <c r="E10" s="79" t="s">
        <v>18</v>
      </c>
      <c r="F10" s="79" t="s">
        <v>19</v>
      </c>
      <c r="G10" s="79" t="s">
        <v>20</v>
      </c>
    </row>
    <row r="11" spans="1:7">
      <c r="A11" s="75" t="s">
        <v>96</v>
      </c>
      <c r="B11" s="76">
        <v>0</v>
      </c>
      <c r="C11" s="76">
        <v>0</v>
      </c>
      <c r="D11" s="76">
        <v>0</v>
      </c>
      <c r="E11" s="76">
        <v>4551</v>
      </c>
      <c r="F11" s="76">
        <v>17251</v>
      </c>
      <c r="G11" s="77">
        <v>29910</v>
      </c>
    </row>
    <row r="12" spans="1:7" ht="12" thickBot="1">
      <c r="A12" s="72" t="s">
        <v>98</v>
      </c>
      <c r="B12" s="73">
        <v>12898</v>
      </c>
      <c r="C12" s="73">
        <v>11127</v>
      </c>
      <c r="D12" s="73">
        <v>17747</v>
      </c>
      <c r="E12" s="73">
        <v>135921</v>
      </c>
      <c r="F12" s="73">
        <v>260407</v>
      </c>
      <c r="G12" s="74">
        <v>379258</v>
      </c>
    </row>
  </sheetData>
  <mergeCells count="1">
    <mergeCell ref="A4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148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Wykaz ppg - kalkulator </vt:lpstr>
      <vt:lpstr>Ceny</vt:lpstr>
      <vt:lpstr>wykaz ppe </vt:lpstr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1a do SWZ</dc:title>
  <dc:creator>Jacek Walski</dc:creator>
  <cp:lastModifiedBy>Jacek Walski</cp:lastModifiedBy>
  <cp:revision>147</cp:revision>
  <cp:lastPrinted>2017-09-11T08:29:14Z</cp:lastPrinted>
  <dcterms:created xsi:type="dcterms:W3CDTF">2016-09-26T13:43:19Z</dcterms:created>
  <dcterms:modified xsi:type="dcterms:W3CDTF">2024-09-03T08:49:51Z</dcterms:modified>
</cp:coreProperties>
</file>