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zyca\Desktop\2023\Modernizacja dróg 2023 - naw. bitumiczna\przetarg\"/>
    </mc:Choice>
  </mc:AlternateContent>
  <xr:revisionPtr revIDLastSave="0" documentId="13_ncr:1_{8664518C-8A06-4B25-B328-660AB4AE7051}" xr6:coauthVersionLast="47" xr6:coauthVersionMax="47" xr10:uidLastSave="{00000000-0000-0000-0000-000000000000}"/>
  <bookViews>
    <workbookView xWindow="-120" yWindow="-120" windowWidth="29040" windowHeight="16440" activeTab="3" xr2:uid="{00000000-000D-0000-FFFF-FFFF00000000}"/>
  </bookViews>
  <sheets>
    <sheet name="1.Kłodnia 2023 - 200 m" sheetId="2" r:id="rId1"/>
    <sheet name="2.Gutowiec 2023 - 240 m" sheetId="3" r:id="rId2"/>
    <sheet name="3.Lutom 2023 - 200 m" sheetId="10" r:id="rId3"/>
    <sheet name="ZESTAWIENIE" sheetId="9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D6" i="3"/>
  <c r="F12" i="10"/>
  <c r="F6" i="10"/>
  <c r="D7" i="10"/>
  <c r="F5" i="10"/>
  <c r="D8" i="10"/>
  <c r="F9" i="3"/>
  <c r="F10" i="2"/>
  <c r="D11" i="2"/>
  <c r="D9" i="2"/>
  <c r="D8" i="2"/>
  <c r="D6" i="2"/>
  <c r="D7" i="2"/>
  <c r="F7" i="2" s="1"/>
  <c r="D7" i="3"/>
  <c r="D10" i="10"/>
  <c r="F10" i="10" s="1"/>
  <c r="D9" i="10"/>
  <c r="F8" i="10"/>
  <c r="F9" i="10"/>
  <c r="F7" i="10"/>
  <c r="F11" i="10"/>
  <c r="D10" i="3"/>
  <c r="D8" i="3"/>
  <c r="F11" i="3"/>
  <c r="D5" i="3"/>
  <c r="F6" i="2" l="1"/>
  <c r="F8" i="3"/>
  <c r="F10" i="3"/>
  <c r="F5" i="3"/>
  <c r="F6" i="3"/>
  <c r="F12" i="3" s="1"/>
  <c r="F13" i="10" l="1"/>
  <c r="F14" i="10" s="1"/>
  <c r="D6" i="9" s="1"/>
  <c r="C6" i="9"/>
  <c r="F7" i="3"/>
  <c r="F5" i="2"/>
  <c r="F9" i="2"/>
  <c r="F11" i="2"/>
  <c r="C5" i="9" l="1"/>
  <c r="F13" i="3"/>
  <c r="F14" i="3" s="1"/>
  <c r="D5" i="9" s="1"/>
  <c r="F8" i="2" l="1"/>
  <c r="C4" i="9" l="1"/>
  <c r="C7" i="9" s="1"/>
  <c r="F13" i="2" l="1"/>
  <c r="F14" i="2" s="1"/>
  <c r="D4" i="9" s="1"/>
  <c r="D7" i="9" s="1"/>
</calcChain>
</file>

<file path=xl/sharedStrings.xml><?xml version="1.0" encoding="utf-8"?>
<sst xmlns="http://schemas.openxmlformats.org/spreadsheetml/2006/main" count="120" uniqueCount="47">
  <si>
    <t>Lp.</t>
  </si>
  <si>
    <t>Opis robót</t>
  </si>
  <si>
    <t>Jm.</t>
  </si>
  <si>
    <t>Ilość</t>
  </si>
  <si>
    <t>Wartość</t>
  </si>
  <si>
    <t>1.</t>
  </si>
  <si>
    <t>m2</t>
  </si>
  <si>
    <t>2.</t>
  </si>
  <si>
    <t>m3</t>
  </si>
  <si>
    <t>3.</t>
  </si>
  <si>
    <t>4.</t>
  </si>
  <si>
    <t>5.</t>
  </si>
  <si>
    <t>6.</t>
  </si>
  <si>
    <t>Razem netto</t>
  </si>
  <si>
    <t>Podatek VAT</t>
  </si>
  <si>
    <t>x</t>
  </si>
  <si>
    <t>Razem brutto</t>
  </si>
  <si>
    <t xml:space="preserve">x </t>
  </si>
  <si>
    <t>Kosztorys Inwestorski</t>
  </si>
  <si>
    <t>Rozbiórka istniejącej nawierzchni bitumicznej z odcięciem piłą grub. do 8 cm</t>
  </si>
  <si>
    <t>szt.</t>
  </si>
  <si>
    <t>Ułożenie nawierzchni z płyt betonowych otworowych YOMB wzdłuż zjazdów</t>
  </si>
  <si>
    <t>Wykonanie poboczy z mieszanki żwirowo - gliniastej z dowozu o szer. 0,75 m</t>
  </si>
  <si>
    <t>Odcinek 2. Droga gminna Gutowiec - Kurkowo</t>
  </si>
  <si>
    <t>Modernizacja dróg gminnych - zestawienie</t>
  </si>
  <si>
    <t>wartość
netto</t>
  </si>
  <si>
    <t>wartość
brutto</t>
  </si>
  <si>
    <t>RAZEM</t>
  </si>
  <si>
    <t>lp.</t>
  </si>
  <si>
    <t>Nazwa</t>
  </si>
  <si>
    <t>Odcinek 1. Droga gminna w m. Kłodnia</t>
  </si>
  <si>
    <t>Tabllica informacyjna</t>
  </si>
  <si>
    <t>Oczyszczenie i skropienie emulsją - odcinek 240 m 
(200 x 4,2)</t>
  </si>
  <si>
    <t>Wykonanie warstwy ścieralnej z mieszanki AC11 S grub. 5 cm z transportem 
(wg KR 1-2 wg WT-2014) - odcinek 240 m 
(200x4,0)</t>
  </si>
  <si>
    <t>Uzupełnienie istniejącej podbudowy z kruszywa kamiennego łamanego 0-31,5 mm kruszywem kamiennym łamanym 0-31,5mm na gr. 8 cm wraz z wyrównaniem, wyprofilowaniem i zagęszczeniem - odcinek 240 m x 4,2 m</t>
  </si>
  <si>
    <t>Odcinek 3. Droga gminna do m. Lutom</t>
  </si>
  <si>
    <t>Odcinek 2. Droga Gutowiec - Kurkowo</t>
  </si>
  <si>
    <t>Uzupełnienie istniejącej podbudowy z kruszywa kamiennego łamanego 0-31,5 mm kruszywem kamiennym łamanym 0-31,5mm na gr. 8 cm wraz z wyrównaniem, wyprofilowaniem i zagęszczeniem - odcinek 200 m x 4,2 m ((200x4,2)+8)</t>
  </si>
  <si>
    <t>Oczyszczenie i skropienie emulsją - odcinek 200 m + skrzyzowanie ((200*4,2)+8)</t>
  </si>
  <si>
    <t>Wykonanie warstwy ścieralnej z mieszanki AC11 S grub. 5 cm z transportem 
(wg KR 1-2 wg WT-2014) - odcinek 200 m
((200x4,0)+(8))</t>
  </si>
  <si>
    <t>Regulacja zaworów wodociągowych, włazów studni</t>
  </si>
  <si>
    <t>7.</t>
  </si>
  <si>
    <t>kpl.</t>
  </si>
  <si>
    <t xml:space="preserve">Uzupełnienie istniejącej podbudowy z kruszywa kamiennego łamanego 0-31,5 mm kruszywem kamiennym łamanym 0-31,5mm na gr. 8 cm wraz z wyrównaniem, wyprofilowaniem i zagęszczeniem - odcinek 200 m x 4,2 m </t>
  </si>
  <si>
    <t>Wykonanie koryta o gł. 25 cm (łuki na skrzyżowaniu)</t>
  </si>
  <si>
    <t>Podbudowa z KŁSM  z kruszywa kamiennego łamanego 0-31,5 mm o gr. 20 cm (łuki na skrzyżowaniu)</t>
  </si>
  <si>
    <t>Cena jedn.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</si>
</sst>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 inden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right" vertical="center" wrapText="1"/>
    </xf>
    <xf numFmtId="4" fontId="1" fillId="0" borderId="0" xfId="1" applyNumberFormat="1"/>
    <xf numFmtId="4" fontId="3" fillId="0" borderId="0" xfId="1" applyNumberFormat="1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2" borderId="4" xfId="1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right"/>
    </xf>
    <xf numFmtId="0" fontId="0" fillId="0" borderId="5" xfId="0" applyBorder="1"/>
    <xf numFmtId="4" fontId="0" fillId="0" borderId="5" xfId="0" applyNumberFormat="1" applyBorder="1"/>
    <xf numFmtId="0" fontId="5" fillId="0" borderId="5" xfId="0" applyFont="1" applyBorder="1"/>
    <xf numFmtId="4" fontId="5" fillId="0" borderId="5" xfId="0" applyNumberFormat="1" applyFont="1" applyBorder="1"/>
    <xf numFmtId="4" fontId="0" fillId="0" borderId="5" xfId="0" applyNumberFormat="1" applyBorder="1" applyAlignment="1">
      <alignment vertical="top" wrapText="1"/>
    </xf>
    <xf numFmtId="0" fontId="0" fillId="0" borderId="0" xfId="0" applyAlignment="1">
      <alignment horizontal="right"/>
    </xf>
    <xf numFmtId="0" fontId="6" fillId="0" borderId="0" xfId="0" applyFont="1"/>
    <xf numFmtId="0" fontId="3" fillId="0" borderId="1" xfId="1" applyFont="1" applyBorder="1" applyAlignment="1">
      <alignment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workbookViewId="0">
      <selection activeCell="F13" sqref="F13"/>
    </sheetView>
  </sheetViews>
  <sheetFormatPr defaultColWidth="8.5703125" defaultRowHeight="15" x14ac:dyDescent="0.25"/>
  <cols>
    <col min="1" max="1" width="5.42578125" style="1" customWidth="1"/>
    <col min="2" max="2" width="43.7109375" style="1" customWidth="1"/>
    <col min="3" max="3" width="6" style="1" customWidth="1"/>
    <col min="4" max="4" width="8.5703125" style="1"/>
    <col min="5" max="5" width="8.42578125" style="1" customWidth="1"/>
    <col min="6" max="6" width="10.42578125" style="1" customWidth="1"/>
    <col min="7" max="7" width="8.5703125" style="1"/>
    <col min="8" max="8" width="13" style="1" customWidth="1"/>
    <col min="9" max="16384" width="8.5703125" style="1"/>
  </cols>
  <sheetData>
    <row r="1" spans="1:8" x14ac:dyDescent="0.25">
      <c r="B1" s="2" t="s">
        <v>18</v>
      </c>
    </row>
    <row r="2" spans="1:8" x14ac:dyDescent="0.25">
      <c r="B2" s="3" t="s">
        <v>30</v>
      </c>
    </row>
    <row r="3" spans="1:8" ht="15.75" thickBot="1" x14ac:dyDescent="0.3"/>
    <row r="4" spans="1:8" ht="26.25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6" t="s">
        <v>46</v>
      </c>
      <c r="F4" s="5" t="s">
        <v>4</v>
      </c>
    </row>
    <row r="5" spans="1:8" ht="26.25" thickBot="1" x14ac:dyDescent="0.3">
      <c r="A5" s="7" t="s">
        <v>5</v>
      </c>
      <c r="B5" s="8" t="s">
        <v>19</v>
      </c>
      <c r="C5" s="9" t="s">
        <v>6</v>
      </c>
      <c r="D5" s="10">
        <v>8</v>
      </c>
      <c r="E5" s="10"/>
      <c r="F5" s="10">
        <f t="shared" ref="F5:F11" si="0">ROUND(D5*E5,2)</f>
        <v>0</v>
      </c>
    </row>
    <row r="6" spans="1:8" ht="77.25" thickBot="1" x14ac:dyDescent="0.3">
      <c r="A6" s="7" t="s">
        <v>7</v>
      </c>
      <c r="B6" s="14" t="s">
        <v>37</v>
      </c>
      <c r="C6" s="15" t="s">
        <v>8</v>
      </c>
      <c r="D6" s="16">
        <f>((200*4.2)+8)*0.08</f>
        <v>67.84</v>
      </c>
      <c r="E6" s="16"/>
      <c r="F6" s="16">
        <f>ROUND(D6*E6,2)</f>
        <v>0</v>
      </c>
    </row>
    <row r="7" spans="1:8" ht="26.25" thickBot="1" x14ac:dyDescent="0.3">
      <c r="A7" s="7" t="s">
        <v>7</v>
      </c>
      <c r="B7" s="8" t="s">
        <v>21</v>
      </c>
      <c r="C7" s="9" t="s">
        <v>6</v>
      </c>
      <c r="D7" s="10">
        <f>50*0.75</f>
        <v>37.5</v>
      </c>
      <c r="E7" s="10"/>
      <c r="F7" s="10">
        <f>ROUND(D7*E7,2)</f>
        <v>0</v>
      </c>
    </row>
    <row r="8" spans="1:8" ht="33" customHeight="1" thickBot="1" x14ac:dyDescent="0.3">
      <c r="A8" s="7" t="s">
        <v>9</v>
      </c>
      <c r="B8" s="8" t="s">
        <v>38</v>
      </c>
      <c r="C8" s="9" t="s">
        <v>6</v>
      </c>
      <c r="D8" s="10">
        <f>((200*4.2)+8)</f>
        <v>848</v>
      </c>
      <c r="E8" s="10"/>
      <c r="F8" s="10">
        <f t="shared" si="0"/>
        <v>0</v>
      </c>
    </row>
    <row r="9" spans="1:8" ht="57" customHeight="1" thickBot="1" x14ac:dyDescent="0.3">
      <c r="A9" s="7" t="s">
        <v>10</v>
      </c>
      <c r="B9" s="8" t="s">
        <v>39</v>
      </c>
      <c r="C9" s="9" t="s">
        <v>6</v>
      </c>
      <c r="D9" s="10">
        <f>(200*4)+8</f>
        <v>808</v>
      </c>
      <c r="E9" s="10"/>
      <c r="F9" s="10">
        <f t="shared" si="0"/>
        <v>0</v>
      </c>
    </row>
    <row r="10" spans="1:8" ht="24.75" customHeight="1" thickBot="1" x14ac:dyDescent="0.3">
      <c r="A10" s="7" t="s">
        <v>11</v>
      </c>
      <c r="B10" s="8" t="s">
        <v>40</v>
      </c>
      <c r="C10" s="9" t="s">
        <v>42</v>
      </c>
      <c r="D10" s="10">
        <v>1</v>
      </c>
      <c r="E10" s="10"/>
      <c r="F10" s="10">
        <f t="shared" si="0"/>
        <v>0</v>
      </c>
    </row>
    <row r="11" spans="1:8" ht="24.75" customHeight="1" thickBot="1" x14ac:dyDescent="0.3">
      <c r="A11" s="7" t="s">
        <v>12</v>
      </c>
      <c r="B11" s="8" t="s">
        <v>22</v>
      </c>
      <c r="C11" s="9" t="s">
        <v>6</v>
      </c>
      <c r="D11" s="10">
        <f>(200*1.5)+(30*0.75)</f>
        <v>322.5</v>
      </c>
      <c r="E11" s="10"/>
      <c r="F11" s="10">
        <f t="shared" si="0"/>
        <v>0</v>
      </c>
    </row>
    <row r="12" spans="1:8" ht="13.5" customHeight="1" thickBot="1" x14ac:dyDescent="0.3">
      <c r="A12" s="28" t="s">
        <v>13</v>
      </c>
      <c r="B12" s="28"/>
      <c r="C12" s="28"/>
      <c r="D12" s="28"/>
      <c r="E12" s="28"/>
      <c r="F12" s="10">
        <f>SUM(F5:F11)</f>
        <v>0</v>
      </c>
      <c r="H12" s="11"/>
    </row>
    <row r="13" spans="1:8" ht="13.5" customHeight="1" thickBot="1" x14ac:dyDescent="0.3">
      <c r="A13" s="28" t="s">
        <v>14</v>
      </c>
      <c r="B13" s="28"/>
      <c r="C13" s="28"/>
      <c r="D13" s="28" t="s">
        <v>15</v>
      </c>
      <c r="E13" s="28" t="s">
        <v>15</v>
      </c>
      <c r="F13" s="10">
        <f>ROUND(0.23*F12,2)</f>
        <v>0</v>
      </c>
      <c r="H13" s="12"/>
    </row>
    <row r="14" spans="1:8" ht="13.5" customHeight="1" thickBot="1" x14ac:dyDescent="0.3">
      <c r="A14" s="28" t="s">
        <v>16</v>
      </c>
      <c r="B14" s="28"/>
      <c r="C14" s="28"/>
      <c r="D14" s="28" t="s">
        <v>15</v>
      </c>
      <c r="E14" s="28" t="s">
        <v>17</v>
      </c>
      <c r="F14" s="10">
        <f>F12+F13</f>
        <v>0</v>
      </c>
      <c r="H14" s="12"/>
    </row>
  </sheetData>
  <mergeCells count="3">
    <mergeCell ref="A12:E12"/>
    <mergeCell ref="A13:E13"/>
    <mergeCell ref="A14:E14"/>
  </mergeCells>
  <phoneticPr fontId="4" type="noConversion"/>
  <pageMargins left="0.7" right="0.7" top="0.75" bottom="0.75" header="0.51180555555555496" footer="0.51180555555555496"/>
  <pageSetup paperSize="9" firstPageNumber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D6" sqref="D6"/>
    </sheetView>
  </sheetViews>
  <sheetFormatPr defaultColWidth="8.5703125" defaultRowHeight="15" x14ac:dyDescent="0.25"/>
  <cols>
    <col min="1" max="1" width="5.42578125" style="1" customWidth="1"/>
    <col min="2" max="2" width="43.7109375" style="1" customWidth="1"/>
    <col min="3" max="3" width="6" style="1" customWidth="1"/>
    <col min="4" max="4" width="8.5703125" style="1" customWidth="1"/>
    <col min="5" max="5" width="8.42578125" style="1" customWidth="1"/>
    <col min="6" max="6" width="10.42578125" style="1" customWidth="1"/>
    <col min="7" max="8" width="8.5703125" style="1"/>
    <col min="9" max="9" width="13" style="1" customWidth="1"/>
    <col min="10" max="16384" width="8.5703125" style="1"/>
  </cols>
  <sheetData>
    <row r="1" spans="1:9" x14ac:dyDescent="0.25">
      <c r="B1" s="2" t="s">
        <v>18</v>
      </c>
    </row>
    <row r="2" spans="1:9" x14ac:dyDescent="0.25">
      <c r="B2" s="3" t="s">
        <v>23</v>
      </c>
    </row>
    <row r="3" spans="1:9" ht="15.75" thickBot="1" x14ac:dyDescent="0.3"/>
    <row r="4" spans="1:9" ht="26.25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6" t="s">
        <v>46</v>
      </c>
      <c r="F4" s="5" t="s">
        <v>4</v>
      </c>
    </row>
    <row r="5" spans="1:9" ht="64.5" thickBot="1" x14ac:dyDescent="0.3">
      <c r="A5" s="13" t="s">
        <v>5</v>
      </c>
      <c r="B5" s="14" t="s">
        <v>34</v>
      </c>
      <c r="C5" s="15" t="s">
        <v>8</v>
      </c>
      <c r="D5" s="16">
        <f>240*4.2*0.08</f>
        <v>80.64</v>
      </c>
      <c r="E5" s="16"/>
      <c r="F5" s="16">
        <f>ROUND(D5*E5,2)</f>
        <v>0</v>
      </c>
    </row>
    <row r="6" spans="1:9" ht="36.75" customHeight="1" thickBot="1" x14ac:dyDescent="0.3">
      <c r="A6" s="7" t="s">
        <v>7</v>
      </c>
      <c r="B6" s="8" t="s">
        <v>21</v>
      </c>
      <c r="C6" s="9" t="s">
        <v>6</v>
      </c>
      <c r="D6" s="10">
        <f>68*0.75</f>
        <v>51</v>
      </c>
      <c r="E6" s="10"/>
      <c r="F6" s="10">
        <f>ROUND(D6*E6,2)</f>
        <v>0</v>
      </c>
    </row>
    <row r="7" spans="1:9" ht="33" customHeight="1" thickBot="1" x14ac:dyDescent="0.3">
      <c r="A7" s="7" t="s">
        <v>9</v>
      </c>
      <c r="B7" s="8" t="s">
        <v>32</v>
      </c>
      <c r="C7" s="9" t="s">
        <v>6</v>
      </c>
      <c r="D7" s="16">
        <f>240*4.2</f>
        <v>1008</v>
      </c>
      <c r="E7" s="10"/>
      <c r="F7" s="17">
        <f>ROUND(D7*E7,2)</f>
        <v>0</v>
      </c>
    </row>
    <row r="8" spans="1:9" ht="57" customHeight="1" thickBot="1" x14ac:dyDescent="0.3">
      <c r="A8" s="7" t="s">
        <v>10</v>
      </c>
      <c r="B8" s="8" t="s">
        <v>33</v>
      </c>
      <c r="C8" s="9" t="s">
        <v>6</v>
      </c>
      <c r="D8" s="10">
        <f>(240*4)</f>
        <v>960</v>
      </c>
      <c r="E8" s="10"/>
      <c r="F8" s="17">
        <f>ROUND(D8*E8,2)</f>
        <v>0</v>
      </c>
    </row>
    <row r="9" spans="1:9" ht="38.25" customHeight="1" thickBot="1" x14ac:dyDescent="0.3">
      <c r="A9" s="7" t="s">
        <v>11</v>
      </c>
      <c r="B9" s="8" t="s">
        <v>40</v>
      </c>
      <c r="C9" s="9" t="s">
        <v>42</v>
      </c>
      <c r="D9" s="10">
        <v>1</v>
      </c>
      <c r="E9" s="10"/>
      <c r="F9" s="10">
        <f t="shared" ref="F9" si="0">ROUND(D9*E9,2)</f>
        <v>0</v>
      </c>
    </row>
    <row r="10" spans="1:9" ht="38.25" customHeight="1" thickBot="1" x14ac:dyDescent="0.3">
      <c r="A10" s="7" t="s">
        <v>12</v>
      </c>
      <c r="B10" s="8" t="s">
        <v>22</v>
      </c>
      <c r="C10" s="9" t="s">
        <v>6</v>
      </c>
      <c r="D10" s="10">
        <f>240*1.5</f>
        <v>360</v>
      </c>
      <c r="E10" s="10"/>
      <c r="F10" s="17">
        <f>ROUND(D10*E10,2)</f>
        <v>0</v>
      </c>
    </row>
    <row r="11" spans="1:9" ht="38.25" customHeight="1" thickBot="1" x14ac:dyDescent="0.3">
      <c r="A11" s="7" t="s">
        <v>41</v>
      </c>
      <c r="B11" s="8" t="s">
        <v>31</v>
      </c>
      <c r="C11" s="9" t="s">
        <v>20</v>
      </c>
      <c r="D11" s="10">
        <v>1</v>
      </c>
      <c r="E11" s="10"/>
      <c r="F11" s="10">
        <f t="shared" ref="F11" si="1">ROUND(D11*E11,2)</f>
        <v>0</v>
      </c>
    </row>
    <row r="12" spans="1:9" ht="13.5" customHeight="1" thickBot="1" x14ac:dyDescent="0.3">
      <c r="A12" s="28" t="s">
        <v>13</v>
      </c>
      <c r="B12" s="28"/>
      <c r="C12" s="28"/>
      <c r="D12" s="28"/>
      <c r="E12" s="28"/>
      <c r="F12" s="10">
        <f>SUM(F5:F11)</f>
        <v>0</v>
      </c>
      <c r="I12" s="11"/>
    </row>
    <row r="13" spans="1:9" ht="13.5" customHeight="1" thickBot="1" x14ac:dyDescent="0.3">
      <c r="A13" s="28" t="s">
        <v>14</v>
      </c>
      <c r="B13" s="28"/>
      <c r="C13" s="28"/>
      <c r="D13" s="28" t="s">
        <v>15</v>
      </c>
      <c r="E13" s="28" t="s">
        <v>15</v>
      </c>
      <c r="F13" s="10">
        <f>ROUND(0.23*F12,2)</f>
        <v>0</v>
      </c>
      <c r="I13" s="12"/>
    </row>
    <row r="14" spans="1:9" ht="13.5" customHeight="1" thickBot="1" x14ac:dyDescent="0.3">
      <c r="A14" s="28" t="s">
        <v>16</v>
      </c>
      <c r="B14" s="28"/>
      <c r="C14" s="28"/>
      <c r="D14" s="28" t="s">
        <v>15</v>
      </c>
      <c r="E14" s="28" t="s">
        <v>17</v>
      </c>
      <c r="F14" s="10">
        <f>F12+F13</f>
        <v>0</v>
      </c>
      <c r="I14" s="12"/>
    </row>
  </sheetData>
  <mergeCells count="3">
    <mergeCell ref="A12:E12"/>
    <mergeCell ref="A13:E13"/>
    <mergeCell ref="A14:E14"/>
  </mergeCells>
  <phoneticPr fontId="4" type="noConversion"/>
  <pageMargins left="0.7" right="0.7" top="0.75" bottom="0.75" header="0.51180555555555496" footer="0.51180555555555496"/>
  <pageSetup paperSize="9" firstPageNumber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workbookViewId="0">
      <selection activeCell="D7" sqref="D7"/>
    </sheetView>
  </sheetViews>
  <sheetFormatPr defaultColWidth="8.5703125" defaultRowHeight="15" x14ac:dyDescent="0.25"/>
  <cols>
    <col min="1" max="1" width="5.42578125" style="1" customWidth="1"/>
    <col min="2" max="2" width="43.7109375" style="1" customWidth="1"/>
    <col min="3" max="3" width="6" style="1" customWidth="1"/>
    <col min="4" max="4" width="8.5703125" style="1" customWidth="1"/>
    <col min="5" max="5" width="8.42578125" style="1" customWidth="1"/>
    <col min="6" max="6" width="10.42578125" style="1" customWidth="1"/>
    <col min="7" max="8" width="8.5703125" style="1"/>
    <col min="9" max="9" width="13" style="1" customWidth="1"/>
    <col min="10" max="16384" width="8.5703125" style="1"/>
  </cols>
  <sheetData>
    <row r="1" spans="1:9" x14ac:dyDescent="0.25">
      <c r="B1" s="2" t="s">
        <v>18</v>
      </c>
    </row>
    <row r="2" spans="1:9" x14ac:dyDescent="0.25">
      <c r="B2" s="3" t="s">
        <v>35</v>
      </c>
    </row>
    <row r="3" spans="1:9" ht="15.75" thickBot="1" x14ac:dyDescent="0.3"/>
    <row r="4" spans="1:9" ht="26.25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6" t="s">
        <v>46</v>
      </c>
      <c r="F4" s="5" t="s">
        <v>4</v>
      </c>
    </row>
    <row r="5" spans="1:9" ht="26.25" thickBot="1" x14ac:dyDescent="0.3">
      <c r="A5" s="13" t="s">
        <v>5</v>
      </c>
      <c r="B5" s="14" t="s">
        <v>44</v>
      </c>
      <c r="C5" s="9" t="s">
        <v>6</v>
      </c>
      <c r="D5" s="16">
        <v>24</v>
      </c>
      <c r="E5" s="16"/>
      <c r="F5" s="16">
        <f t="shared" ref="F5:F10" si="0">ROUND(D5*E5,2)</f>
        <v>0</v>
      </c>
    </row>
    <row r="6" spans="1:9" ht="39" thickBot="1" x14ac:dyDescent="0.3">
      <c r="A6" s="13" t="s">
        <v>7</v>
      </c>
      <c r="B6" s="14" t="s">
        <v>45</v>
      </c>
      <c r="C6" s="9" t="s">
        <v>6</v>
      </c>
      <c r="D6" s="16">
        <v>24</v>
      </c>
      <c r="E6" s="16"/>
      <c r="F6" s="16">
        <f t="shared" si="0"/>
        <v>0</v>
      </c>
    </row>
    <row r="7" spans="1:9" ht="64.5" thickBot="1" x14ac:dyDescent="0.3">
      <c r="A7" s="13" t="s">
        <v>9</v>
      </c>
      <c r="B7" s="14" t="s">
        <v>43</v>
      </c>
      <c r="C7" s="15" t="s">
        <v>8</v>
      </c>
      <c r="D7" s="16">
        <f>(200*4.2*0.08)</f>
        <v>67.2</v>
      </c>
      <c r="E7" s="16"/>
      <c r="F7" s="16">
        <f t="shared" si="0"/>
        <v>0</v>
      </c>
    </row>
    <row r="8" spans="1:9" ht="33" customHeight="1" thickBot="1" x14ac:dyDescent="0.3">
      <c r="A8" s="13" t="s">
        <v>10</v>
      </c>
      <c r="B8" s="8" t="s">
        <v>32</v>
      </c>
      <c r="C8" s="9" t="s">
        <v>6</v>
      </c>
      <c r="D8" s="16">
        <f>(200*4.2)+8+14</f>
        <v>862</v>
      </c>
      <c r="E8" s="10"/>
      <c r="F8" s="17">
        <f t="shared" si="0"/>
        <v>0</v>
      </c>
    </row>
    <row r="9" spans="1:9" ht="57" customHeight="1" thickBot="1" x14ac:dyDescent="0.3">
      <c r="A9" s="13" t="s">
        <v>11</v>
      </c>
      <c r="B9" s="8" t="s">
        <v>33</v>
      </c>
      <c r="C9" s="9" t="s">
        <v>6</v>
      </c>
      <c r="D9" s="10">
        <f>(200*4)+8+14</f>
        <v>822</v>
      </c>
      <c r="E9" s="10"/>
      <c r="F9" s="17">
        <f t="shared" si="0"/>
        <v>0</v>
      </c>
    </row>
    <row r="10" spans="1:9" ht="38.25" customHeight="1" thickBot="1" x14ac:dyDescent="0.3">
      <c r="A10" s="13" t="s">
        <v>12</v>
      </c>
      <c r="B10" s="8" t="s">
        <v>22</v>
      </c>
      <c r="C10" s="9" t="s">
        <v>6</v>
      </c>
      <c r="D10" s="10">
        <f>(208*1.5)</f>
        <v>312</v>
      </c>
      <c r="E10" s="10"/>
      <c r="F10" s="17">
        <f t="shared" si="0"/>
        <v>0</v>
      </c>
    </row>
    <row r="11" spans="1:9" ht="38.25" customHeight="1" thickBot="1" x14ac:dyDescent="0.3">
      <c r="A11" s="13" t="s">
        <v>41</v>
      </c>
      <c r="B11" s="8" t="s">
        <v>31</v>
      </c>
      <c r="C11" s="9" t="s">
        <v>20</v>
      </c>
      <c r="D11" s="10">
        <v>1</v>
      </c>
      <c r="E11" s="10"/>
      <c r="F11" s="10">
        <f t="shared" ref="F11" si="1">ROUND(D11*E11,2)</f>
        <v>0</v>
      </c>
    </row>
    <row r="12" spans="1:9" ht="13.5" customHeight="1" thickBot="1" x14ac:dyDescent="0.3">
      <c r="A12" s="28" t="s">
        <v>13</v>
      </c>
      <c r="B12" s="28"/>
      <c r="C12" s="28"/>
      <c r="D12" s="28"/>
      <c r="E12" s="28"/>
      <c r="F12" s="10">
        <f>SUM(F5:F11)</f>
        <v>0</v>
      </c>
      <c r="I12" s="11"/>
    </row>
    <row r="13" spans="1:9" ht="13.5" customHeight="1" thickBot="1" x14ac:dyDescent="0.3">
      <c r="A13" s="28" t="s">
        <v>14</v>
      </c>
      <c r="B13" s="28"/>
      <c r="C13" s="28"/>
      <c r="D13" s="28" t="s">
        <v>15</v>
      </c>
      <c r="E13" s="28" t="s">
        <v>15</v>
      </c>
      <c r="F13" s="10">
        <f>ROUND(0.23*F12,2)</f>
        <v>0</v>
      </c>
      <c r="I13" s="12"/>
    </row>
    <row r="14" spans="1:9" ht="13.5" customHeight="1" thickBot="1" x14ac:dyDescent="0.3">
      <c r="A14" s="28" t="s">
        <v>16</v>
      </c>
      <c r="B14" s="28"/>
      <c r="C14" s="28"/>
      <c r="D14" s="28" t="s">
        <v>15</v>
      </c>
      <c r="E14" s="28" t="s">
        <v>17</v>
      </c>
      <c r="F14" s="10">
        <f>F12+F13</f>
        <v>0</v>
      </c>
      <c r="I14" s="12"/>
    </row>
  </sheetData>
  <mergeCells count="3">
    <mergeCell ref="A12:E12"/>
    <mergeCell ref="A13:E13"/>
    <mergeCell ref="A14:E14"/>
  </mergeCells>
  <phoneticPr fontId="4" type="noConversion"/>
  <pageMargins left="0.7" right="0.7" top="0.75" bottom="0.75" header="0.51180555555555496" footer="0.51180555555555496"/>
  <pageSetup paperSize="9" firstPageNumber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tabSelected="1" workbookViewId="0">
      <selection activeCell="D27" sqref="D27"/>
    </sheetView>
  </sheetViews>
  <sheetFormatPr defaultRowHeight="15" x14ac:dyDescent="0.25"/>
  <cols>
    <col min="1" max="1" width="5.42578125" customWidth="1"/>
    <col min="2" max="2" width="41.42578125" customWidth="1"/>
    <col min="3" max="4" width="11.85546875" customWidth="1"/>
  </cols>
  <sheetData>
    <row r="1" spans="1:7" x14ac:dyDescent="0.25">
      <c r="A1" t="s">
        <v>24</v>
      </c>
    </row>
    <row r="3" spans="1:7" ht="30" x14ac:dyDescent="0.25">
      <c r="A3" s="18" t="s">
        <v>28</v>
      </c>
      <c r="B3" s="18" t="s">
        <v>29</v>
      </c>
      <c r="C3" s="19" t="s">
        <v>25</v>
      </c>
      <c r="D3" s="19" t="s">
        <v>26</v>
      </c>
    </row>
    <row r="4" spans="1:7" x14ac:dyDescent="0.25">
      <c r="A4" s="20" t="s">
        <v>5</v>
      </c>
      <c r="B4" s="21" t="s">
        <v>30</v>
      </c>
      <c r="C4" s="25">
        <f>'1.Kłodnia 2023 - 200 m'!F12</f>
        <v>0</v>
      </c>
      <c r="D4" s="25">
        <f>'1.Kłodnia 2023 - 200 m'!F14</f>
        <v>0</v>
      </c>
    </row>
    <row r="5" spans="1:7" x14ac:dyDescent="0.25">
      <c r="A5" s="20" t="s">
        <v>7</v>
      </c>
      <c r="B5" s="21" t="s">
        <v>36</v>
      </c>
      <c r="C5" s="22">
        <f>'2.Gutowiec 2023 - 240 m'!F12</f>
        <v>0</v>
      </c>
      <c r="D5" s="22">
        <f>'2.Gutowiec 2023 - 240 m'!F14</f>
        <v>0</v>
      </c>
    </row>
    <row r="6" spans="1:7" x14ac:dyDescent="0.25">
      <c r="A6" s="26" t="s">
        <v>9</v>
      </c>
      <c r="B6" s="21" t="s">
        <v>35</v>
      </c>
      <c r="C6" s="22">
        <f>'3.Lutom 2023 - 200 m'!F12</f>
        <v>0</v>
      </c>
      <c r="D6" s="22">
        <f>'3.Lutom 2023 - 200 m'!F14</f>
        <v>0</v>
      </c>
    </row>
    <row r="7" spans="1:7" x14ac:dyDescent="0.25">
      <c r="A7" s="21"/>
      <c r="B7" s="23" t="s">
        <v>27</v>
      </c>
      <c r="C7" s="24">
        <f>SUM(C4:C6)</f>
        <v>0</v>
      </c>
      <c r="D7" s="24">
        <f>SUM(D4:D6)</f>
        <v>0</v>
      </c>
    </row>
    <row r="8" spans="1:7" x14ac:dyDescent="0.25">
      <c r="G8" s="27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1.Kłodnia 2023 - 200 m</vt:lpstr>
      <vt:lpstr>2.Gutowiec 2023 - 240 m</vt:lpstr>
      <vt:lpstr>3.Lutom 2023 - 200 m</vt:lpstr>
      <vt:lpstr>ZESTAWIENIE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Szyca</dc:creator>
  <cp:lastModifiedBy>Marek Szyca</cp:lastModifiedBy>
  <cp:lastPrinted>2023-05-30T12:59:51Z</cp:lastPrinted>
  <dcterms:created xsi:type="dcterms:W3CDTF">2022-04-05T11:01:39Z</dcterms:created>
  <dcterms:modified xsi:type="dcterms:W3CDTF">2023-06-05T09:11:21Z</dcterms:modified>
</cp:coreProperties>
</file>