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S-ELEKTRO\2023-11-23 ARCHIWIZACJA\ARCHIWUM\JM\WRZEŚNIA PRZEDSZKOLE\2023-11-23 BILANS\"/>
    </mc:Choice>
  </mc:AlternateContent>
  <bookViews>
    <workbookView xWindow="-108" yWindow="-108" windowWidth="23256" windowHeight="12456"/>
  </bookViews>
  <sheets>
    <sheet name="ZG" sheetId="43" r:id="rId1"/>
    <sheet name="T1" sheetId="40" r:id="rId2"/>
    <sheet name="T2" sheetId="34" r:id="rId3"/>
    <sheet name="TW" sheetId="38" r:id="rId4"/>
    <sheet name="TK" sheetId="32" r:id="rId5"/>
    <sheet name="TK urz." sheetId="42" r:id="rId6"/>
    <sheet name="OŚW" sheetId="37" r:id="rId7"/>
    <sheet name="PZT" sheetId="44" r:id="rId8"/>
    <sheet name="OŚW ETAPY" sheetId="45" r:id="rId9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43" l="1"/>
  <c r="D19" i="43"/>
  <c r="P8" i="43" l="1"/>
  <c r="Q8" i="43" s="1"/>
  <c r="O8" i="43"/>
  <c r="E8" i="43"/>
  <c r="F8" i="43" s="1"/>
  <c r="N8" i="43" s="1"/>
  <c r="P16" i="43"/>
  <c r="O16" i="43"/>
  <c r="E16" i="43"/>
  <c r="F16" i="43" s="1"/>
  <c r="N16" i="43" s="1"/>
  <c r="P28" i="40"/>
  <c r="Q28" i="40" s="1"/>
  <c r="O28" i="40"/>
  <c r="E28" i="40"/>
  <c r="F28" i="40" s="1"/>
  <c r="N28" i="40" s="1"/>
  <c r="P27" i="40"/>
  <c r="O27" i="40"/>
  <c r="E27" i="40"/>
  <c r="F27" i="40" s="1"/>
  <c r="N27" i="40" s="1"/>
  <c r="P45" i="34"/>
  <c r="O45" i="34"/>
  <c r="E45" i="34"/>
  <c r="F45" i="34" s="1"/>
  <c r="N45" i="34" s="1"/>
  <c r="P44" i="34"/>
  <c r="O44" i="34"/>
  <c r="E44" i="34"/>
  <c r="F44" i="34" s="1"/>
  <c r="N44" i="34" s="1"/>
  <c r="P43" i="34"/>
  <c r="O43" i="34"/>
  <c r="E43" i="34"/>
  <c r="F43" i="34" s="1"/>
  <c r="N43" i="34" s="1"/>
  <c r="P41" i="34"/>
  <c r="O41" i="34"/>
  <c r="E41" i="34"/>
  <c r="F41" i="34" s="1"/>
  <c r="N41" i="34" s="1"/>
  <c r="P40" i="34"/>
  <c r="O40" i="34"/>
  <c r="E40" i="34"/>
  <c r="F40" i="34" s="1"/>
  <c r="N40" i="34" s="1"/>
  <c r="P39" i="34"/>
  <c r="O39" i="34"/>
  <c r="E39" i="34"/>
  <c r="F39" i="34" s="1"/>
  <c r="N39" i="34" s="1"/>
  <c r="P38" i="34"/>
  <c r="O38" i="34"/>
  <c r="E38" i="34"/>
  <c r="F38" i="34" s="1"/>
  <c r="N38" i="34" s="1"/>
  <c r="P37" i="34"/>
  <c r="O37" i="34"/>
  <c r="E37" i="34"/>
  <c r="F37" i="34" s="1"/>
  <c r="N37" i="34" s="1"/>
  <c r="Q55" i="44"/>
  <c r="P55" i="44"/>
  <c r="F21" i="37"/>
  <c r="F22" i="37"/>
  <c r="G22" i="37" s="1"/>
  <c r="F23" i="37"/>
  <c r="E55" i="44"/>
  <c r="F55" i="44"/>
  <c r="G55" i="44"/>
  <c r="H55" i="44"/>
  <c r="I55" i="44"/>
  <c r="J55" i="44"/>
  <c r="K55" i="44"/>
  <c r="L55" i="44"/>
  <c r="M55" i="44"/>
  <c r="N55" i="44"/>
  <c r="O55" i="44"/>
  <c r="D55" i="44"/>
  <c r="E34" i="44"/>
  <c r="E35" i="44"/>
  <c r="E36" i="44"/>
  <c r="E37" i="44"/>
  <c r="E38" i="44"/>
  <c r="E39" i="44"/>
  <c r="E40" i="44"/>
  <c r="E41" i="44"/>
  <c r="E42" i="44"/>
  <c r="E29" i="44"/>
  <c r="E31" i="44"/>
  <c r="E32" i="44"/>
  <c r="E33" i="44"/>
  <c r="E7" i="44"/>
  <c r="E8" i="44"/>
  <c r="E9" i="44"/>
  <c r="E10" i="44"/>
  <c r="E11" i="44"/>
  <c r="E12" i="44"/>
  <c r="E13" i="44"/>
  <c r="E14" i="44"/>
  <c r="E15" i="44"/>
  <c r="E16" i="44"/>
  <c r="E17" i="44"/>
  <c r="E18" i="44"/>
  <c r="E19" i="44"/>
  <c r="E20" i="44"/>
  <c r="E21" i="44"/>
  <c r="E22" i="44"/>
  <c r="E23" i="44"/>
  <c r="E24" i="44"/>
  <c r="E25" i="44"/>
  <c r="E26" i="44"/>
  <c r="E27" i="44"/>
  <c r="E28" i="44"/>
  <c r="E6" i="44"/>
  <c r="P7" i="43"/>
  <c r="O7" i="43"/>
  <c r="P13" i="43"/>
  <c r="Q13" i="43" s="1"/>
  <c r="O13" i="43"/>
  <c r="E13" i="43"/>
  <c r="F13" i="43" s="1"/>
  <c r="N13" i="43" s="1"/>
  <c r="P12" i="43"/>
  <c r="O12" i="43"/>
  <c r="P11" i="43"/>
  <c r="O11" i="43"/>
  <c r="P10" i="43"/>
  <c r="Q10" i="43" s="1"/>
  <c r="O10" i="43"/>
  <c r="P14" i="43"/>
  <c r="O14" i="43"/>
  <c r="P9" i="43"/>
  <c r="O9" i="43"/>
  <c r="E7" i="43"/>
  <c r="F7" i="43" s="1"/>
  <c r="N7" i="43" s="1"/>
  <c r="P15" i="34"/>
  <c r="O15" i="34"/>
  <c r="E15" i="34"/>
  <c r="F15" i="34" s="1"/>
  <c r="N15" i="34" s="1"/>
  <c r="P14" i="34"/>
  <c r="O14" i="34"/>
  <c r="E14" i="34"/>
  <c r="F14" i="34" s="1"/>
  <c r="N14" i="34" s="1"/>
  <c r="P13" i="34"/>
  <c r="O13" i="34"/>
  <c r="P12" i="34"/>
  <c r="O12" i="34"/>
  <c r="P11" i="34"/>
  <c r="O11" i="34"/>
  <c r="P10" i="34"/>
  <c r="O10" i="34"/>
  <c r="P9" i="34"/>
  <c r="O9" i="34"/>
  <c r="P13" i="40"/>
  <c r="O13" i="40"/>
  <c r="E13" i="40"/>
  <c r="F13" i="40" s="1"/>
  <c r="N13" i="40" s="1"/>
  <c r="P12" i="40"/>
  <c r="O12" i="40"/>
  <c r="P11" i="40"/>
  <c r="O11" i="40"/>
  <c r="P26" i="40"/>
  <c r="O26" i="40"/>
  <c r="E26" i="40"/>
  <c r="F26" i="40" s="1"/>
  <c r="N26" i="40" s="1"/>
  <c r="P25" i="40"/>
  <c r="O25" i="40"/>
  <c r="E25" i="40"/>
  <c r="F25" i="40" s="1"/>
  <c r="N25" i="40" s="1"/>
  <c r="P24" i="40"/>
  <c r="O24" i="40"/>
  <c r="E24" i="40"/>
  <c r="F24" i="40" s="1"/>
  <c r="N24" i="40" s="1"/>
  <c r="P23" i="40"/>
  <c r="O23" i="40"/>
  <c r="E23" i="40"/>
  <c r="F23" i="40" s="1"/>
  <c r="N23" i="40" s="1"/>
  <c r="P22" i="40"/>
  <c r="O22" i="40"/>
  <c r="E22" i="40"/>
  <c r="F22" i="40" s="1"/>
  <c r="N22" i="40" s="1"/>
  <c r="P21" i="40"/>
  <c r="O21" i="40"/>
  <c r="E21" i="40"/>
  <c r="F21" i="40" s="1"/>
  <c r="N21" i="40" s="1"/>
  <c r="P20" i="40"/>
  <c r="O20" i="40"/>
  <c r="E20" i="40"/>
  <c r="F20" i="40" s="1"/>
  <c r="N20" i="40" s="1"/>
  <c r="P19" i="40"/>
  <c r="O19" i="40"/>
  <c r="E19" i="40"/>
  <c r="F19" i="40" s="1"/>
  <c r="N19" i="40" s="1"/>
  <c r="P18" i="40"/>
  <c r="O18" i="40"/>
  <c r="E18" i="40"/>
  <c r="F18" i="40" s="1"/>
  <c r="N18" i="40" s="1"/>
  <c r="P17" i="40"/>
  <c r="O17" i="40"/>
  <c r="E17" i="40"/>
  <c r="F17" i="40" s="1"/>
  <c r="N17" i="40" s="1"/>
  <c r="P10" i="40"/>
  <c r="O10" i="40"/>
  <c r="F18" i="37"/>
  <c r="G18" i="37" s="1"/>
  <c r="D10" i="40" s="1"/>
  <c r="E10" i="40" s="1"/>
  <c r="F10" i="40" s="1"/>
  <c r="N10" i="40" s="1"/>
  <c r="F17" i="37"/>
  <c r="G17" i="37" s="1"/>
  <c r="D9" i="40" s="1"/>
  <c r="D9" i="38"/>
  <c r="F63" i="37"/>
  <c r="G63" i="37" s="1"/>
  <c r="D8" i="38" s="1"/>
  <c r="F62" i="37"/>
  <c r="F61" i="37"/>
  <c r="P22" i="32"/>
  <c r="O22" i="32"/>
  <c r="Q22" i="32" s="1"/>
  <c r="E22" i="32"/>
  <c r="F22" i="32" s="1"/>
  <c r="N22" i="32" s="1"/>
  <c r="P21" i="32"/>
  <c r="O21" i="32"/>
  <c r="E21" i="32"/>
  <c r="F21" i="32" s="1"/>
  <c r="N21" i="32" s="1"/>
  <c r="P20" i="32"/>
  <c r="O20" i="32"/>
  <c r="E20" i="32"/>
  <c r="F20" i="32" s="1"/>
  <c r="N20" i="32" s="1"/>
  <c r="P19" i="32"/>
  <c r="O19" i="32"/>
  <c r="E19" i="32"/>
  <c r="F19" i="32" s="1"/>
  <c r="N19" i="32" s="1"/>
  <c r="P18" i="32"/>
  <c r="O18" i="32"/>
  <c r="E18" i="32"/>
  <c r="F18" i="32" s="1"/>
  <c r="N18" i="32" s="1"/>
  <c r="P17" i="32"/>
  <c r="O17" i="32"/>
  <c r="E17" i="32"/>
  <c r="F17" i="32" s="1"/>
  <c r="N17" i="32" s="1"/>
  <c r="E9" i="32"/>
  <c r="F9" i="32" s="1"/>
  <c r="N9" i="32" s="1"/>
  <c r="P12" i="32"/>
  <c r="Q12" i="32" s="1"/>
  <c r="O12" i="32"/>
  <c r="E12" i="32"/>
  <c r="F12" i="32" s="1"/>
  <c r="N12" i="32" s="1"/>
  <c r="P11" i="32"/>
  <c r="Q11" i="32" s="1"/>
  <c r="O11" i="32"/>
  <c r="E11" i="32"/>
  <c r="F11" i="32" s="1"/>
  <c r="N11" i="32" s="1"/>
  <c r="P10" i="32"/>
  <c r="O10" i="32"/>
  <c r="E10" i="32"/>
  <c r="F10" i="32" s="1"/>
  <c r="N10" i="32" s="1"/>
  <c r="P9" i="32"/>
  <c r="O9" i="32"/>
  <c r="P8" i="32"/>
  <c r="Q8" i="32" s="1"/>
  <c r="O8" i="32"/>
  <c r="Q16" i="32"/>
  <c r="P16" i="32"/>
  <c r="O16" i="32"/>
  <c r="E16" i="32"/>
  <c r="F16" i="32" s="1"/>
  <c r="N16" i="32" s="1"/>
  <c r="P15" i="32"/>
  <c r="Q15" i="32" s="1"/>
  <c r="O15" i="32"/>
  <c r="E15" i="32"/>
  <c r="F15" i="32" s="1"/>
  <c r="N15" i="32" s="1"/>
  <c r="P14" i="32"/>
  <c r="O14" i="32"/>
  <c r="E14" i="32"/>
  <c r="F14" i="32" s="1"/>
  <c r="N14" i="32" s="1"/>
  <c r="P13" i="32"/>
  <c r="O13" i="32"/>
  <c r="E13" i="32"/>
  <c r="F13" i="32" s="1"/>
  <c r="N13" i="32" s="1"/>
  <c r="F54" i="37"/>
  <c r="F55" i="37"/>
  <c r="F56" i="37"/>
  <c r="F57" i="37"/>
  <c r="F58" i="37"/>
  <c r="F59" i="37"/>
  <c r="F60" i="37"/>
  <c r="F53" i="37"/>
  <c r="F52" i="37"/>
  <c r="Q12" i="40" l="1"/>
  <c r="Q27" i="40"/>
  <c r="Q16" i="43"/>
  <c r="Q39" i="34"/>
  <c r="Q43" i="34"/>
  <c r="Q45" i="34"/>
  <c r="Q37" i="34"/>
  <c r="Q44" i="34"/>
  <c r="Q41" i="34"/>
  <c r="Q38" i="34"/>
  <c r="Q40" i="34"/>
  <c r="Q15" i="34"/>
  <c r="Q12" i="43"/>
  <c r="Q11" i="43"/>
  <c r="Q9" i="43"/>
  <c r="Q7" i="43"/>
  <c r="Q12" i="34"/>
  <c r="Q14" i="43"/>
  <c r="Q14" i="34"/>
  <c r="Q9" i="34"/>
  <c r="Q13" i="34"/>
  <c r="Q10" i="34"/>
  <c r="Q11" i="34"/>
  <c r="Q10" i="40"/>
  <c r="Q18" i="40"/>
  <c r="Q26" i="40"/>
  <c r="Q25" i="40"/>
  <c r="Q23" i="40"/>
  <c r="Q21" i="40"/>
  <c r="Q19" i="40"/>
  <c r="Q13" i="40"/>
  <c r="Q11" i="40"/>
  <c r="Q24" i="40"/>
  <c r="Q22" i="40"/>
  <c r="Q20" i="40"/>
  <c r="Q17" i="40"/>
  <c r="G52" i="37"/>
  <c r="D7" i="32" s="1"/>
  <c r="G57" i="37"/>
  <c r="D8" i="32" s="1"/>
  <c r="E8" i="32" s="1"/>
  <c r="F8" i="32" s="1"/>
  <c r="N8" i="32" s="1"/>
  <c r="G61" i="37"/>
  <c r="D7" i="38" s="1"/>
  <c r="Q13" i="32"/>
  <c r="Q9" i="32"/>
  <c r="Q18" i="32"/>
  <c r="Q14" i="32"/>
  <c r="Q10" i="32"/>
  <c r="Q17" i="32"/>
  <c r="Q20" i="32"/>
  <c r="Q19" i="32"/>
  <c r="Q21" i="32"/>
  <c r="F22" i="42"/>
  <c r="F21" i="42" l="1"/>
  <c r="F20" i="42"/>
  <c r="F13" i="42"/>
  <c r="F12" i="42"/>
  <c r="F5" i="42"/>
  <c r="E27" i="42"/>
  <c r="P9" i="40"/>
  <c r="O9" i="40"/>
  <c r="F51" i="37"/>
  <c r="F50" i="37"/>
  <c r="F49" i="37"/>
  <c r="F48" i="37"/>
  <c r="F47" i="37"/>
  <c r="F46" i="37"/>
  <c r="F45" i="37"/>
  <c r="F44" i="37"/>
  <c r="F43" i="37"/>
  <c r="F42" i="37"/>
  <c r="F41" i="37"/>
  <c r="F40" i="37"/>
  <c r="F39" i="37"/>
  <c r="F38" i="37"/>
  <c r="F37" i="37"/>
  <c r="F36" i="37"/>
  <c r="F20" i="37"/>
  <c r="D12" i="40"/>
  <c r="E12" i="40" s="1"/>
  <c r="F12" i="40" s="1"/>
  <c r="N12" i="40" s="1"/>
  <c r="F19" i="37"/>
  <c r="F4" i="37"/>
  <c r="F5" i="37"/>
  <c r="F6" i="37"/>
  <c r="F7" i="37"/>
  <c r="F8" i="37"/>
  <c r="F9" i="37"/>
  <c r="F10" i="37"/>
  <c r="F11" i="37"/>
  <c r="F12" i="37"/>
  <c r="F13" i="37"/>
  <c r="F14" i="37"/>
  <c r="F15" i="37"/>
  <c r="F16" i="37"/>
  <c r="F24" i="37"/>
  <c r="F25" i="37"/>
  <c r="F26" i="37"/>
  <c r="F27" i="37"/>
  <c r="F28" i="37"/>
  <c r="F29" i="37"/>
  <c r="F30" i="37"/>
  <c r="F31" i="37"/>
  <c r="F32" i="37"/>
  <c r="F33" i="37"/>
  <c r="F34" i="37"/>
  <c r="F35" i="37"/>
  <c r="D23" i="32" s="1"/>
  <c r="P30" i="40"/>
  <c r="O30" i="40"/>
  <c r="P29" i="40"/>
  <c r="O29" i="40"/>
  <c r="E29" i="40"/>
  <c r="F29" i="40" s="1"/>
  <c r="N29" i="40" s="1"/>
  <c r="P16" i="40"/>
  <c r="O16" i="40"/>
  <c r="E16" i="40"/>
  <c r="F16" i="40" s="1"/>
  <c r="N16" i="40" s="1"/>
  <c r="P15" i="40"/>
  <c r="O15" i="40"/>
  <c r="E15" i="40"/>
  <c r="F15" i="40" s="1"/>
  <c r="N15" i="40" s="1"/>
  <c r="P14" i="40"/>
  <c r="O14" i="40"/>
  <c r="E14" i="40"/>
  <c r="F14" i="40" s="1"/>
  <c r="N14" i="40" s="1"/>
  <c r="P8" i="40"/>
  <c r="O8" i="40"/>
  <c r="P7" i="40"/>
  <c r="O7" i="40"/>
  <c r="P13" i="38"/>
  <c r="O13" i="38"/>
  <c r="E13" i="38"/>
  <c r="F13" i="38" s="1"/>
  <c r="N13" i="38" s="1"/>
  <c r="P14" i="38"/>
  <c r="O14" i="38"/>
  <c r="P12" i="38"/>
  <c r="O12" i="38"/>
  <c r="E12" i="38"/>
  <c r="F12" i="38" s="1"/>
  <c r="N12" i="38" s="1"/>
  <c r="P11" i="38"/>
  <c r="O11" i="38"/>
  <c r="E11" i="38"/>
  <c r="F11" i="38" s="1"/>
  <c r="N11" i="38" s="1"/>
  <c r="P10" i="38"/>
  <c r="O10" i="38"/>
  <c r="E10" i="38"/>
  <c r="F10" i="38" s="1"/>
  <c r="N10" i="38" s="1"/>
  <c r="P9" i="38"/>
  <c r="O9" i="38"/>
  <c r="E9" i="38"/>
  <c r="F9" i="38" s="1"/>
  <c r="N9" i="38" s="1"/>
  <c r="P8" i="38"/>
  <c r="O8" i="38"/>
  <c r="P7" i="38"/>
  <c r="O7" i="38"/>
  <c r="P36" i="34"/>
  <c r="O36" i="34"/>
  <c r="E36" i="34"/>
  <c r="F36" i="34" s="1"/>
  <c r="N36" i="34" s="1"/>
  <c r="P35" i="34"/>
  <c r="O35" i="34"/>
  <c r="E35" i="34"/>
  <c r="F35" i="34" s="1"/>
  <c r="N35" i="34" s="1"/>
  <c r="E20" i="34"/>
  <c r="F20" i="34" s="1"/>
  <c r="N20" i="34" s="1"/>
  <c r="E19" i="34"/>
  <c r="F19" i="34" s="1"/>
  <c r="N19" i="34" s="1"/>
  <c r="E18" i="34"/>
  <c r="F18" i="34" s="1"/>
  <c r="N18" i="34" s="1"/>
  <c r="E17" i="34"/>
  <c r="F17" i="34" s="1"/>
  <c r="N17" i="34" s="1"/>
  <c r="E16" i="34"/>
  <c r="F16" i="34" s="1"/>
  <c r="N16" i="34" s="1"/>
  <c r="P34" i="34"/>
  <c r="O34" i="34"/>
  <c r="E34" i="34"/>
  <c r="F34" i="34" s="1"/>
  <c r="N34" i="34" s="1"/>
  <c r="P33" i="34"/>
  <c r="O33" i="34"/>
  <c r="E33" i="34"/>
  <c r="F33" i="34" s="1"/>
  <c r="N33" i="34" s="1"/>
  <c r="P32" i="34"/>
  <c r="O32" i="34"/>
  <c r="E32" i="34"/>
  <c r="F32" i="34" s="1"/>
  <c r="N32" i="34" s="1"/>
  <c r="P31" i="34"/>
  <c r="O31" i="34"/>
  <c r="E31" i="34"/>
  <c r="F31" i="34" s="1"/>
  <c r="N31" i="34" s="1"/>
  <c r="P30" i="34"/>
  <c r="O30" i="34"/>
  <c r="E30" i="34"/>
  <c r="F30" i="34" s="1"/>
  <c r="N30" i="34" s="1"/>
  <c r="P29" i="34"/>
  <c r="O29" i="34"/>
  <c r="E29" i="34"/>
  <c r="F29" i="34" s="1"/>
  <c r="N29" i="34" s="1"/>
  <c r="P28" i="34"/>
  <c r="O28" i="34"/>
  <c r="E28" i="34"/>
  <c r="F28" i="34" s="1"/>
  <c r="N28" i="34" s="1"/>
  <c r="P27" i="34"/>
  <c r="O27" i="34"/>
  <c r="E27" i="34"/>
  <c r="F27" i="34" s="1"/>
  <c r="N27" i="34" s="1"/>
  <c r="P26" i="34"/>
  <c r="O26" i="34"/>
  <c r="E26" i="34"/>
  <c r="F26" i="34" s="1"/>
  <c r="N26" i="34" s="1"/>
  <c r="P25" i="34"/>
  <c r="O25" i="34"/>
  <c r="E25" i="34"/>
  <c r="F25" i="34" s="1"/>
  <c r="N25" i="34" s="1"/>
  <c r="P24" i="34"/>
  <c r="O24" i="34"/>
  <c r="E24" i="34"/>
  <c r="F24" i="34" s="1"/>
  <c r="N24" i="34" s="1"/>
  <c r="P23" i="34"/>
  <c r="O23" i="34"/>
  <c r="E23" i="34"/>
  <c r="F23" i="34" s="1"/>
  <c r="N23" i="34" s="1"/>
  <c r="P22" i="34"/>
  <c r="O22" i="34"/>
  <c r="E22" i="34"/>
  <c r="F22" i="34" s="1"/>
  <c r="N22" i="34" s="1"/>
  <c r="P21" i="34"/>
  <c r="O21" i="34"/>
  <c r="E21" i="34"/>
  <c r="F21" i="34" s="1"/>
  <c r="N21" i="34" s="1"/>
  <c r="P20" i="34"/>
  <c r="O20" i="34"/>
  <c r="P19" i="34"/>
  <c r="O19" i="34"/>
  <c r="P18" i="34"/>
  <c r="O18" i="34"/>
  <c r="P17" i="34"/>
  <c r="O17" i="34"/>
  <c r="P16" i="34"/>
  <c r="O16" i="34"/>
  <c r="G19" i="37" l="1"/>
  <c r="D11" i="40" s="1"/>
  <c r="E11" i="40" s="1"/>
  <c r="F11" i="40" s="1"/>
  <c r="N11" i="40" s="1"/>
  <c r="Q29" i="40"/>
  <c r="Q9" i="40"/>
  <c r="Q7" i="40"/>
  <c r="G48" i="37"/>
  <c r="D12" i="34" s="1"/>
  <c r="E12" i="34" s="1"/>
  <c r="F12" i="34" s="1"/>
  <c r="N12" i="34" s="1"/>
  <c r="Q11" i="38"/>
  <c r="Q13" i="38"/>
  <c r="Q9" i="38"/>
  <c r="G39" i="37"/>
  <c r="D10" i="34" s="1"/>
  <c r="E10" i="34" s="1"/>
  <c r="F10" i="34" s="1"/>
  <c r="N10" i="34" s="1"/>
  <c r="G45" i="37"/>
  <c r="D11" i="34" s="1"/>
  <c r="E11" i="34" s="1"/>
  <c r="F11" i="34" s="1"/>
  <c r="N11" i="34" s="1"/>
  <c r="G36" i="37"/>
  <c r="D9" i="34" s="1"/>
  <c r="E9" i="34" s="1"/>
  <c r="F9" i="34" s="1"/>
  <c r="N9" i="34" s="1"/>
  <c r="Q14" i="40"/>
  <c r="G50" i="37"/>
  <c r="D13" i="34" s="1"/>
  <c r="E13" i="34" s="1"/>
  <c r="F13" i="34" s="1"/>
  <c r="N13" i="34" s="1"/>
  <c r="G31" i="37"/>
  <c r="G24" i="37"/>
  <c r="D7" i="34" s="1"/>
  <c r="G4" i="37"/>
  <c r="G11" i="37"/>
  <c r="D8" i="40" s="1"/>
  <c r="E9" i="40"/>
  <c r="F9" i="40" s="1"/>
  <c r="N9" i="40" s="1"/>
  <c r="Q16" i="40"/>
  <c r="Q30" i="40"/>
  <c r="Q15" i="40"/>
  <c r="Q8" i="40"/>
  <c r="E7" i="38"/>
  <c r="Q14" i="38"/>
  <c r="Q7" i="38"/>
  <c r="Q12" i="38"/>
  <c r="Q8" i="38"/>
  <c r="Q10" i="38"/>
  <c r="Q30" i="34"/>
  <c r="Q22" i="34"/>
  <c r="Q18" i="34"/>
  <c r="Q24" i="34"/>
  <c r="Q19" i="34"/>
  <c r="Q36" i="34"/>
  <c r="Q35" i="34"/>
  <c r="Q32" i="34"/>
  <c r="Q23" i="34"/>
  <c r="Q31" i="34"/>
  <c r="Q17" i="34"/>
  <c r="Q27" i="34"/>
  <c r="Q25" i="34"/>
  <c r="Q33" i="34"/>
  <c r="Q16" i="34"/>
  <c r="Q20" i="34"/>
  <c r="Q28" i="34"/>
  <c r="Q26" i="34"/>
  <c r="Q34" i="34"/>
  <c r="Q21" i="34"/>
  <c r="Q29" i="34"/>
  <c r="P46" i="34"/>
  <c r="O46" i="34"/>
  <c r="P8" i="34"/>
  <c r="O8" i="34"/>
  <c r="P7" i="34"/>
  <c r="O7" i="34"/>
  <c r="P42" i="34"/>
  <c r="O42" i="34"/>
  <c r="E7" i="34" l="1"/>
  <c r="D8" i="34"/>
  <c r="D46" i="34" s="1"/>
  <c r="D7" i="40"/>
  <c r="D30" i="40" s="1"/>
  <c r="E8" i="40"/>
  <c r="F8" i="40" s="1"/>
  <c r="N8" i="40" s="1"/>
  <c r="E8" i="38"/>
  <c r="F8" i="38" s="1"/>
  <c r="N8" i="38" s="1"/>
  <c r="F7" i="38"/>
  <c r="N7" i="38" s="1"/>
  <c r="Q7" i="34"/>
  <c r="Q46" i="34"/>
  <c r="Q8" i="34"/>
  <c r="Q42" i="34"/>
  <c r="F7" i="34" l="1"/>
  <c r="N7" i="34" s="1"/>
  <c r="E7" i="40"/>
  <c r="D14" i="38"/>
  <c r="E8" i="34"/>
  <c r="E14" i="38"/>
  <c r="D11" i="43" s="1"/>
  <c r="E11" i="43" s="1"/>
  <c r="F11" i="43" s="1"/>
  <c r="N11" i="43" s="1"/>
  <c r="E42" i="34"/>
  <c r="F7" i="40" l="1"/>
  <c r="N7" i="40" s="1"/>
  <c r="E30" i="40"/>
  <c r="D9" i="43" s="1"/>
  <c r="E9" i="43" s="1"/>
  <c r="E46" i="34"/>
  <c r="D10" i="43" s="1"/>
  <c r="E10" i="43" s="1"/>
  <c r="F10" i="43" s="1"/>
  <c r="N10" i="43" s="1"/>
  <c r="F14" i="38"/>
  <c r="N14" i="38" s="1"/>
  <c r="F30" i="40"/>
  <c r="N30" i="40" s="1"/>
  <c r="F8" i="34"/>
  <c r="N8" i="34" s="1"/>
  <c r="F42" i="34"/>
  <c r="N42" i="34" s="1"/>
  <c r="F9" i="43" l="1"/>
  <c r="N9" i="43" s="1"/>
  <c r="F46" i="34"/>
  <c r="N46" i="34" s="1"/>
  <c r="P7" i="32"/>
  <c r="O7" i="32"/>
  <c r="Q7" i="32" l="1"/>
  <c r="P23" i="32" l="1"/>
  <c r="O23" i="32"/>
  <c r="Q23" i="32" l="1"/>
  <c r="E7" i="32"/>
  <c r="E23" i="32" s="1"/>
  <c r="D12" i="43" s="1"/>
  <c r="E12" i="43" l="1"/>
  <c r="E14" i="43" s="1"/>
  <c r="D14" i="43"/>
  <c r="F7" i="32"/>
  <c r="N7" i="32" s="1"/>
  <c r="F23" i="32"/>
  <c r="N23" i="32" s="1"/>
  <c r="F12" i="43" l="1"/>
  <c r="N12" i="43" s="1"/>
  <c r="F14" i="43"/>
  <c r="N14" i="43" s="1"/>
</calcChain>
</file>

<file path=xl/comments1.xml><?xml version="1.0" encoding="utf-8"?>
<comments xmlns="http://schemas.openxmlformats.org/spreadsheetml/2006/main">
  <authors>
    <author>bgbylina</author>
  </authors>
  <commentList>
    <comment ref="D5" authorId="0" shapeId="0">
      <text>
        <r>
          <rPr>
            <b/>
            <sz val="9"/>
            <color indexed="81"/>
            <rFont val="Tahoma"/>
            <charset val="1"/>
          </rPr>
          <t>bgbylina:</t>
        </r>
        <r>
          <rPr>
            <sz val="9"/>
            <color indexed="81"/>
            <rFont val="Tahoma"/>
            <charset val="1"/>
          </rPr>
          <t xml:space="preserve">
Moc zainstalowana</t>
        </r>
      </text>
    </comment>
    <comment ref="E5" authorId="0" shapeId="0">
      <text>
        <r>
          <rPr>
            <b/>
            <sz val="9"/>
            <color indexed="81"/>
            <rFont val="Tahoma"/>
            <charset val="1"/>
          </rPr>
          <t>bgbylina:</t>
        </r>
        <r>
          <rPr>
            <sz val="9"/>
            <color indexed="81"/>
            <rFont val="Tahoma"/>
            <charset val="1"/>
          </rPr>
          <t xml:space="preserve">
Moc szczytowa = moc zainstalowana * kz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  <charset val="238"/>
          </rPr>
          <t>bgbylina:</t>
        </r>
        <r>
          <rPr>
            <sz val="9"/>
            <color indexed="81"/>
            <rFont val="Tahoma"/>
            <family val="2"/>
            <charset val="238"/>
          </rPr>
          <t xml:space="preserve">
Prąd obliczony</t>
        </r>
      </text>
    </comment>
    <comment ref="G5" authorId="0" shapeId="0">
      <text>
        <r>
          <rPr>
            <b/>
            <sz val="9"/>
            <color indexed="81"/>
            <rFont val="Tahoma"/>
            <family val="2"/>
            <charset val="238"/>
          </rPr>
          <t>bgbylina:</t>
        </r>
        <r>
          <rPr>
            <sz val="9"/>
            <color indexed="81"/>
            <rFont val="Tahoma"/>
            <family val="2"/>
            <charset val="238"/>
          </rPr>
          <t xml:space="preserve">
Prąd zabezpieczenia</t>
        </r>
      </text>
    </comment>
    <comment ref="J5" authorId="0" shapeId="0">
      <text>
        <r>
          <rPr>
            <b/>
            <sz val="9"/>
            <color indexed="81"/>
            <rFont val="Tahoma"/>
            <charset val="1"/>
          </rPr>
          <t>bgbylina:</t>
        </r>
        <r>
          <rPr>
            <sz val="9"/>
            <color indexed="81"/>
            <rFont val="Tahoma"/>
            <charset val="1"/>
          </rPr>
          <t xml:space="preserve">
Obciążalność prądowa długotrwała odczytywana z Normy</t>
        </r>
      </text>
    </comment>
    <comment ref="L5" authorId="0" shapeId="0">
      <text>
        <r>
          <rPr>
            <b/>
            <sz val="9"/>
            <color indexed="81"/>
            <rFont val="Tahoma"/>
            <charset val="1"/>
          </rPr>
          <t>bgbylina:</t>
        </r>
        <r>
          <rPr>
            <sz val="9"/>
            <color indexed="81"/>
            <rFont val="Tahoma"/>
            <charset val="1"/>
          </rPr>
          <t xml:space="preserve">
współczynnik jednoczesności</t>
        </r>
      </text>
    </comment>
    <comment ref="N5" authorId="0" shapeId="0">
      <text>
        <r>
          <rPr>
            <b/>
            <sz val="9"/>
            <color indexed="81"/>
            <rFont val="Tahoma"/>
            <family val="2"/>
            <charset val="238"/>
          </rPr>
          <t>bgbylina:</t>
        </r>
        <r>
          <rPr>
            <sz val="9"/>
            <color indexed="81"/>
            <rFont val="Tahoma"/>
            <family val="2"/>
            <charset val="238"/>
          </rPr>
          <t xml:space="preserve">
Jeżeli Prawda to OK</t>
        </r>
      </text>
    </comment>
    <comment ref="Q5" authorId="0" shapeId="0">
      <text>
        <r>
          <rPr>
            <b/>
            <sz val="9"/>
            <color indexed="81"/>
            <rFont val="Tahoma"/>
            <family val="2"/>
            <charset val="238"/>
          </rPr>
          <t>bgbylina:</t>
        </r>
        <r>
          <rPr>
            <sz val="9"/>
            <color indexed="81"/>
            <rFont val="Tahoma"/>
            <family val="2"/>
            <charset val="238"/>
          </rPr>
          <t xml:space="preserve">
Jeżeli Prawda to OK</t>
        </r>
      </text>
    </comment>
  </commentList>
</comments>
</file>

<file path=xl/comments2.xml><?xml version="1.0" encoding="utf-8"?>
<comments xmlns="http://schemas.openxmlformats.org/spreadsheetml/2006/main">
  <authors>
    <author>bgbylina</author>
  </authors>
  <commentList>
    <comment ref="D5" authorId="0" shapeId="0">
      <text>
        <r>
          <rPr>
            <b/>
            <sz val="9"/>
            <color indexed="81"/>
            <rFont val="Tahoma"/>
            <charset val="1"/>
          </rPr>
          <t>bgbylina:</t>
        </r>
        <r>
          <rPr>
            <sz val="9"/>
            <color indexed="81"/>
            <rFont val="Tahoma"/>
            <charset val="1"/>
          </rPr>
          <t xml:space="preserve">
Moc zainstalowana</t>
        </r>
      </text>
    </comment>
    <comment ref="E5" authorId="0" shapeId="0">
      <text>
        <r>
          <rPr>
            <b/>
            <sz val="9"/>
            <color indexed="81"/>
            <rFont val="Tahoma"/>
            <charset val="1"/>
          </rPr>
          <t>bgbylina:</t>
        </r>
        <r>
          <rPr>
            <sz val="9"/>
            <color indexed="81"/>
            <rFont val="Tahoma"/>
            <charset val="1"/>
          </rPr>
          <t xml:space="preserve">
Moc szczytowa = moc zainstalowana * kz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  <charset val="238"/>
          </rPr>
          <t>bgbylina:</t>
        </r>
        <r>
          <rPr>
            <sz val="9"/>
            <color indexed="81"/>
            <rFont val="Tahoma"/>
            <family val="2"/>
            <charset val="238"/>
          </rPr>
          <t xml:space="preserve">
Prąd obliczony</t>
        </r>
      </text>
    </comment>
    <comment ref="G5" authorId="0" shapeId="0">
      <text>
        <r>
          <rPr>
            <b/>
            <sz val="9"/>
            <color indexed="81"/>
            <rFont val="Tahoma"/>
            <family val="2"/>
            <charset val="238"/>
          </rPr>
          <t>bgbylina:</t>
        </r>
        <r>
          <rPr>
            <sz val="9"/>
            <color indexed="81"/>
            <rFont val="Tahoma"/>
            <family val="2"/>
            <charset val="238"/>
          </rPr>
          <t xml:space="preserve">
Prąd zabezpieczenia</t>
        </r>
      </text>
    </comment>
    <comment ref="J5" authorId="0" shapeId="0">
      <text>
        <r>
          <rPr>
            <b/>
            <sz val="9"/>
            <color indexed="81"/>
            <rFont val="Tahoma"/>
            <charset val="1"/>
          </rPr>
          <t>bgbylina:</t>
        </r>
        <r>
          <rPr>
            <sz val="9"/>
            <color indexed="81"/>
            <rFont val="Tahoma"/>
            <charset val="1"/>
          </rPr>
          <t xml:space="preserve">
Obciążalność prądowa długotrwała odczytywana z Normy</t>
        </r>
      </text>
    </comment>
    <comment ref="L5" authorId="0" shapeId="0">
      <text>
        <r>
          <rPr>
            <b/>
            <sz val="9"/>
            <color indexed="81"/>
            <rFont val="Tahoma"/>
            <charset val="1"/>
          </rPr>
          <t>bgbylina:</t>
        </r>
        <r>
          <rPr>
            <sz val="9"/>
            <color indexed="81"/>
            <rFont val="Tahoma"/>
            <charset val="1"/>
          </rPr>
          <t xml:space="preserve">
współczynnik jednoczesności</t>
        </r>
      </text>
    </comment>
    <comment ref="N5" authorId="0" shapeId="0">
      <text>
        <r>
          <rPr>
            <b/>
            <sz val="9"/>
            <color indexed="81"/>
            <rFont val="Tahoma"/>
            <family val="2"/>
            <charset val="238"/>
          </rPr>
          <t>bgbylina:</t>
        </r>
        <r>
          <rPr>
            <sz val="9"/>
            <color indexed="81"/>
            <rFont val="Tahoma"/>
            <family val="2"/>
            <charset val="238"/>
          </rPr>
          <t xml:space="preserve">
Jeżeli Prawda to OK</t>
        </r>
      </text>
    </comment>
    <comment ref="Q5" authorId="0" shapeId="0">
      <text>
        <r>
          <rPr>
            <b/>
            <sz val="9"/>
            <color indexed="81"/>
            <rFont val="Tahoma"/>
            <family val="2"/>
            <charset val="238"/>
          </rPr>
          <t>bgbylina:</t>
        </r>
        <r>
          <rPr>
            <sz val="9"/>
            <color indexed="81"/>
            <rFont val="Tahoma"/>
            <family val="2"/>
            <charset val="238"/>
          </rPr>
          <t xml:space="preserve">
Jeżeli Prawda to OK</t>
        </r>
      </text>
    </comment>
  </commentList>
</comments>
</file>

<file path=xl/comments3.xml><?xml version="1.0" encoding="utf-8"?>
<comments xmlns="http://schemas.openxmlformats.org/spreadsheetml/2006/main">
  <authors>
    <author>bgbylina</author>
  </authors>
  <commentList>
    <comment ref="D5" authorId="0" shapeId="0">
      <text>
        <r>
          <rPr>
            <b/>
            <sz val="9"/>
            <color indexed="81"/>
            <rFont val="Tahoma"/>
            <charset val="1"/>
          </rPr>
          <t>bgbylina:</t>
        </r>
        <r>
          <rPr>
            <sz val="9"/>
            <color indexed="81"/>
            <rFont val="Tahoma"/>
            <charset val="1"/>
          </rPr>
          <t xml:space="preserve">
Moc zainstalowana</t>
        </r>
      </text>
    </comment>
    <comment ref="E5" authorId="0" shapeId="0">
      <text>
        <r>
          <rPr>
            <b/>
            <sz val="9"/>
            <color indexed="81"/>
            <rFont val="Tahoma"/>
            <charset val="1"/>
          </rPr>
          <t>bgbylina:</t>
        </r>
        <r>
          <rPr>
            <sz val="9"/>
            <color indexed="81"/>
            <rFont val="Tahoma"/>
            <charset val="1"/>
          </rPr>
          <t xml:space="preserve">
Moc szczytowa = moc zainstalowana * kz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  <charset val="238"/>
          </rPr>
          <t>bgbylina:</t>
        </r>
        <r>
          <rPr>
            <sz val="9"/>
            <color indexed="81"/>
            <rFont val="Tahoma"/>
            <family val="2"/>
            <charset val="238"/>
          </rPr>
          <t xml:space="preserve">
Prąd obliczony</t>
        </r>
      </text>
    </comment>
    <comment ref="G5" authorId="0" shapeId="0">
      <text>
        <r>
          <rPr>
            <b/>
            <sz val="9"/>
            <color indexed="81"/>
            <rFont val="Tahoma"/>
            <family val="2"/>
            <charset val="238"/>
          </rPr>
          <t>bgbylina:</t>
        </r>
        <r>
          <rPr>
            <sz val="9"/>
            <color indexed="81"/>
            <rFont val="Tahoma"/>
            <family val="2"/>
            <charset val="238"/>
          </rPr>
          <t xml:space="preserve">
Prąd zabezpieczenia</t>
        </r>
      </text>
    </comment>
    <comment ref="J5" authorId="0" shapeId="0">
      <text>
        <r>
          <rPr>
            <b/>
            <sz val="9"/>
            <color indexed="81"/>
            <rFont val="Tahoma"/>
            <charset val="1"/>
          </rPr>
          <t>bgbylina:</t>
        </r>
        <r>
          <rPr>
            <sz val="9"/>
            <color indexed="81"/>
            <rFont val="Tahoma"/>
            <charset val="1"/>
          </rPr>
          <t xml:space="preserve">
Obciążalność prądowa długotrwała odczytywana z Normy</t>
        </r>
      </text>
    </comment>
    <comment ref="L5" authorId="0" shapeId="0">
      <text>
        <r>
          <rPr>
            <b/>
            <sz val="9"/>
            <color indexed="81"/>
            <rFont val="Tahoma"/>
            <charset val="1"/>
          </rPr>
          <t>bgbylina:</t>
        </r>
        <r>
          <rPr>
            <sz val="9"/>
            <color indexed="81"/>
            <rFont val="Tahoma"/>
            <charset val="1"/>
          </rPr>
          <t xml:space="preserve">
współczynnik jednoczesności</t>
        </r>
      </text>
    </comment>
    <comment ref="N5" authorId="0" shapeId="0">
      <text>
        <r>
          <rPr>
            <b/>
            <sz val="9"/>
            <color indexed="81"/>
            <rFont val="Tahoma"/>
            <family val="2"/>
            <charset val="238"/>
          </rPr>
          <t>bgbylina:</t>
        </r>
        <r>
          <rPr>
            <sz val="9"/>
            <color indexed="81"/>
            <rFont val="Tahoma"/>
            <family val="2"/>
            <charset val="238"/>
          </rPr>
          <t xml:space="preserve">
Jeżeli Prawda to OK</t>
        </r>
      </text>
    </comment>
    <comment ref="Q5" authorId="0" shapeId="0">
      <text>
        <r>
          <rPr>
            <b/>
            <sz val="9"/>
            <color indexed="81"/>
            <rFont val="Tahoma"/>
            <family val="2"/>
            <charset val="238"/>
          </rPr>
          <t>bgbylina:</t>
        </r>
        <r>
          <rPr>
            <sz val="9"/>
            <color indexed="81"/>
            <rFont val="Tahoma"/>
            <family val="2"/>
            <charset val="238"/>
          </rPr>
          <t xml:space="preserve">
Jeżeli Prawda to OK</t>
        </r>
      </text>
    </comment>
  </commentList>
</comments>
</file>

<file path=xl/comments4.xml><?xml version="1.0" encoding="utf-8"?>
<comments xmlns="http://schemas.openxmlformats.org/spreadsheetml/2006/main">
  <authors>
    <author>bgbylina</author>
  </authors>
  <commentList>
    <comment ref="D5" authorId="0" shapeId="0">
      <text>
        <r>
          <rPr>
            <b/>
            <sz val="9"/>
            <color indexed="81"/>
            <rFont val="Tahoma"/>
            <charset val="1"/>
          </rPr>
          <t>bgbylina:</t>
        </r>
        <r>
          <rPr>
            <sz val="9"/>
            <color indexed="81"/>
            <rFont val="Tahoma"/>
            <charset val="1"/>
          </rPr>
          <t xml:space="preserve">
Moc zainstalowana</t>
        </r>
      </text>
    </comment>
    <comment ref="E5" authorId="0" shapeId="0">
      <text>
        <r>
          <rPr>
            <b/>
            <sz val="9"/>
            <color indexed="81"/>
            <rFont val="Tahoma"/>
            <charset val="1"/>
          </rPr>
          <t>bgbylina:</t>
        </r>
        <r>
          <rPr>
            <sz val="9"/>
            <color indexed="81"/>
            <rFont val="Tahoma"/>
            <charset val="1"/>
          </rPr>
          <t xml:space="preserve">
Moc szczytowa = moc zainstalowana * kz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  <charset val="238"/>
          </rPr>
          <t>bgbylina:</t>
        </r>
        <r>
          <rPr>
            <sz val="9"/>
            <color indexed="81"/>
            <rFont val="Tahoma"/>
            <family val="2"/>
            <charset val="238"/>
          </rPr>
          <t xml:space="preserve">
Prąd obliczony</t>
        </r>
      </text>
    </comment>
    <comment ref="G5" authorId="0" shapeId="0">
      <text>
        <r>
          <rPr>
            <b/>
            <sz val="9"/>
            <color indexed="81"/>
            <rFont val="Tahoma"/>
            <family val="2"/>
            <charset val="238"/>
          </rPr>
          <t>bgbylina:</t>
        </r>
        <r>
          <rPr>
            <sz val="9"/>
            <color indexed="81"/>
            <rFont val="Tahoma"/>
            <family val="2"/>
            <charset val="238"/>
          </rPr>
          <t xml:space="preserve">
Prąd zabezpieczenia</t>
        </r>
      </text>
    </comment>
    <comment ref="J5" authorId="0" shapeId="0">
      <text>
        <r>
          <rPr>
            <b/>
            <sz val="9"/>
            <color indexed="81"/>
            <rFont val="Tahoma"/>
            <charset val="1"/>
          </rPr>
          <t>bgbylina:</t>
        </r>
        <r>
          <rPr>
            <sz val="9"/>
            <color indexed="81"/>
            <rFont val="Tahoma"/>
            <charset val="1"/>
          </rPr>
          <t xml:space="preserve">
Obciążalność prądowa długotrwała odczytywana z Normy</t>
        </r>
      </text>
    </comment>
    <comment ref="L5" authorId="0" shapeId="0">
      <text>
        <r>
          <rPr>
            <b/>
            <sz val="9"/>
            <color indexed="81"/>
            <rFont val="Tahoma"/>
            <charset val="1"/>
          </rPr>
          <t>bgbylina:</t>
        </r>
        <r>
          <rPr>
            <sz val="9"/>
            <color indexed="81"/>
            <rFont val="Tahoma"/>
            <charset val="1"/>
          </rPr>
          <t xml:space="preserve">
współczynnik jednoczesności</t>
        </r>
      </text>
    </comment>
    <comment ref="N5" authorId="0" shapeId="0">
      <text>
        <r>
          <rPr>
            <b/>
            <sz val="9"/>
            <color indexed="81"/>
            <rFont val="Tahoma"/>
            <family val="2"/>
            <charset val="238"/>
          </rPr>
          <t>bgbylina:</t>
        </r>
        <r>
          <rPr>
            <sz val="9"/>
            <color indexed="81"/>
            <rFont val="Tahoma"/>
            <family val="2"/>
            <charset val="238"/>
          </rPr>
          <t xml:space="preserve">
Jeżeli Prawda to OK</t>
        </r>
      </text>
    </comment>
    <comment ref="Q5" authorId="0" shapeId="0">
      <text>
        <r>
          <rPr>
            <b/>
            <sz val="9"/>
            <color indexed="81"/>
            <rFont val="Tahoma"/>
            <family val="2"/>
            <charset val="238"/>
          </rPr>
          <t>bgbylina:</t>
        </r>
        <r>
          <rPr>
            <sz val="9"/>
            <color indexed="81"/>
            <rFont val="Tahoma"/>
            <family val="2"/>
            <charset val="238"/>
          </rPr>
          <t xml:space="preserve">
Jeżeli Prawda to OK</t>
        </r>
      </text>
    </comment>
  </commentList>
</comments>
</file>

<file path=xl/comments5.xml><?xml version="1.0" encoding="utf-8"?>
<comments xmlns="http://schemas.openxmlformats.org/spreadsheetml/2006/main">
  <authors>
    <author>bgbylina</author>
  </authors>
  <commentList>
    <comment ref="D5" authorId="0" shapeId="0">
      <text>
        <r>
          <rPr>
            <b/>
            <sz val="9"/>
            <color indexed="81"/>
            <rFont val="Tahoma"/>
            <charset val="1"/>
          </rPr>
          <t>bgbylina:</t>
        </r>
        <r>
          <rPr>
            <sz val="9"/>
            <color indexed="81"/>
            <rFont val="Tahoma"/>
            <charset val="1"/>
          </rPr>
          <t xml:space="preserve">
Moc zainstalowana</t>
        </r>
      </text>
    </comment>
    <comment ref="E5" authorId="0" shapeId="0">
      <text>
        <r>
          <rPr>
            <b/>
            <sz val="9"/>
            <color indexed="81"/>
            <rFont val="Tahoma"/>
            <charset val="1"/>
          </rPr>
          <t>bgbylina:</t>
        </r>
        <r>
          <rPr>
            <sz val="9"/>
            <color indexed="81"/>
            <rFont val="Tahoma"/>
            <charset val="1"/>
          </rPr>
          <t xml:space="preserve">
Moc szczytowa = moc zainstalowana * kz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  <charset val="238"/>
          </rPr>
          <t>bgbylina:</t>
        </r>
        <r>
          <rPr>
            <sz val="9"/>
            <color indexed="81"/>
            <rFont val="Tahoma"/>
            <family val="2"/>
            <charset val="238"/>
          </rPr>
          <t xml:space="preserve">
Prąd obliczony</t>
        </r>
      </text>
    </comment>
    <comment ref="G5" authorId="0" shapeId="0">
      <text>
        <r>
          <rPr>
            <b/>
            <sz val="9"/>
            <color indexed="81"/>
            <rFont val="Tahoma"/>
            <family val="2"/>
            <charset val="238"/>
          </rPr>
          <t>bgbylina:</t>
        </r>
        <r>
          <rPr>
            <sz val="9"/>
            <color indexed="81"/>
            <rFont val="Tahoma"/>
            <family val="2"/>
            <charset val="238"/>
          </rPr>
          <t xml:space="preserve">
Prąd zabezpieczenia</t>
        </r>
      </text>
    </comment>
    <comment ref="J5" authorId="0" shapeId="0">
      <text>
        <r>
          <rPr>
            <b/>
            <sz val="9"/>
            <color indexed="81"/>
            <rFont val="Tahoma"/>
            <charset val="1"/>
          </rPr>
          <t>bgbylina:</t>
        </r>
        <r>
          <rPr>
            <sz val="9"/>
            <color indexed="81"/>
            <rFont val="Tahoma"/>
            <charset val="1"/>
          </rPr>
          <t xml:space="preserve">
Obciążalność prądowa długotrwała odczytywana z Normy</t>
        </r>
      </text>
    </comment>
    <comment ref="L5" authorId="0" shapeId="0">
      <text>
        <r>
          <rPr>
            <b/>
            <sz val="9"/>
            <color indexed="81"/>
            <rFont val="Tahoma"/>
            <charset val="1"/>
          </rPr>
          <t>bgbylina:</t>
        </r>
        <r>
          <rPr>
            <sz val="9"/>
            <color indexed="81"/>
            <rFont val="Tahoma"/>
            <charset val="1"/>
          </rPr>
          <t xml:space="preserve">
współczynnik jednoczesności</t>
        </r>
      </text>
    </comment>
    <comment ref="N5" authorId="0" shapeId="0">
      <text>
        <r>
          <rPr>
            <b/>
            <sz val="9"/>
            <color indexed="81"/>
            <rFont val="Tahoma"/>
            <family val="2"/>
            <charset val="238"/>
          </rPr>
          <t>bgbylina:</t>
        </r>
        <r>
          <rPr>
            <sz val="9"/>
            <color indexed="81"/>
            <rFont val="Tahoma"/>
            <family val="2"/>
            <charset val="238"/>
          </rPr>
          <t xml:space="preserve">
Jeżeli Prawda to OK</t>
        </r>
      </text>
    </comment>
    <comment ref="Q5" authorId="0" shapeId="0">
      <text>
        <r>
          <rPr>
            <b/>
            <sz val="9"/>
            <color indexed="81"/>
            <rFont val="Tahoma"/>
            <family val="2"/>
            <charset val="238"/>
          </rPr>
          <t>bgbylina:</t>
        </r>
        <r>
          <rPr>
            <sz val="9"/>
            <color indexed="81"/>
            <rFont val="Tahoma"/>
            <family val="2"/>
            <charset val="238"/>
          </rPr>
          <t xml:space="preserve">
Jeżeli Prawda to OK</t>
        </r>
      </text>
    </comment>
  </commentList>
</comments>
</file>

<file path=xl/sharedStrings.xml><?xml version="1.0" encoding="utf-8"?>
<sst xmlns="http://schemas.openxmlformats.org/spreadsheetml/2006/main" count="717" uniqueCount="255">
  <si>
    <t>nazwa obw.</t>
  </si>
  <si>
    <t>CZĘŚĆ RYSUNKOWA</t>
  </si>
  <si>
    <t>Pi</t>
  </si>
  <si>
    <t>Pz</t>
  </si>
  <si>
    <t xml:space="preserve">   Przewód</t>
  </si>
  <si>
    <t>Un</t>
  </si>
  <si>
    <t>kz</t>
  </si>
  <si>
    <t>cosf</t>
  </si>
  <si>
    <t>kW</t>
  </si>
  <si>
    <t>A</t>
  </si>
  <si>
    <t>Typ</t>
  </si>
  <si>
    <t>V</t>
  </si>
  <si>
    <t>YDY 3x</t>
  </si>
  <si>
    <t>numer obwodu</t>
  </si>
  <si>
    <t>In</t>
  </si>
  <si>
    <t>Warunek 1</t>
  </si>
  <si>
    <t>Warunek 2</t>
  </si>
  <si>
    <t>In*1,45</t>
  </si>
  <si>
    <t>Idd*1,45</t>
  </si>
  <si>
    <t>101</t>
  </si>
  <si>
    <t>301</t>
  </si>
  <si>
    <t>302</t>
  </si>
  <si>
    <t>303</t>
  </si>
  <si>
    <t>L.p.</t>
  </si>
  <si>
    <t>YDY 5x</t>
  </si>
  <si>
    <t>OŚWIETLENIE PODSTAWOWE</t>
  </si>
  <si>
    <t>OŚWIETLENIE AWARYJNE</t>
  </si>
  <si>
    <t>102</t>
  </si>
  <si>
    <t>201</t>
  </si>
  <si>
    <t>202</t>
  </si>
  <si>
    <t>203</t>
  </si>
  <si>
    <t>GNIAZDA</t>
  </si>
  <si>
    <r>
      <t>I</t>
    </r>
    <r>
      <rPr>
        <b/>
        <vertAlign val="subscript"/>
        <sz val="9"/>
        <rFont val="Calibri"/>
        <family val="2"/>
        <charset val="238"/>
        <scheme val="minor"/>
      </rPr>
      <t>obl</t>
    </r>
  </si>
  <si>
    <r>
      <t>I</t>
    </r>
    <r>
      <rPr>
        <b/>
        <vertAlign val="subscript"/>
        <sz val="9"/>
        <rFont val="Calibri"/>
        <family val="2"/>
        <charset val="238"/>
        <scheme val="minor"/>
      </rPr>
      <t>dd</t>
    </r>
  </si>
  <si>
    <r>
      <t>mm</t>
    </r>
    <r>
      <rPr>
        <vertAlign val="superscript"/>
        <sz val="9"/>
        <rFont val="Calibri"/>
        <family val="2"/>
        <charset val="238"/>
        <scheme val="minor"/>
      </rPr>
      <t>2</t>
    </r>
  </si>
  <si>
    <t>REZERWA</t>
  </si>
  <si>
    <t>OBLICZENIA</t>
  </si>
  <si>
    <t>204</t>
  </si>
  <si>
    <t>304</t>
  </si>
  <si>
    <t>305</t>
  </si>
  <si>
    <t>103</t>
  </si>
  <si>
    <t>104</t>
  </si>
  <si>
    <t>YAKY 5x</t>
  </si>
  <si>
    <t>205</t>
  </si>
  <si>
    <t>206</t>
  </si>
  <si>
    <t>AW1</t>
  </si>
  <si>
    <t>AW2</t>
  </si>
  <si>
    <t>AW3</t>
  </si>
  <si>
    <t>AW4</t>
  </si>
  <si>
    <t>EW1</t>
  </si>
  <si>
    <t>EW2</t>
  </si>
  <si>
    <t>rozdz</t>
  </si>
  <si>
    <t>obw</t>
  </si>
  <si>
    <t>typ opr</t>
  </si>
  <si>
    <t>moc jedn</t>
  </si>
  <si>
    <t>ilość</t>
  </si>
  <si>
    <t>moc suma</t>
  </si>
  <si>
    <t>moc obw</t>
  </si>
  <si>
    <t>B1</t>
  </si>
  <si>
    <t>B2</t>
  </si>
  <si>
    <t>A1</t>
  </si>
  <si>
    <t>A2</t>
  </si>
  <si>
    <t>C1</t>
  </si>
  <si>
    <t>C2</t>
  </si>
  <si>
    <t>T2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</si>
  <si>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</si>
  <si>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</si>
  <si>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</si>
  <si>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</si>
  <si>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</si>
  <si>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</si>
  <si>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</si>
  <si>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</si>
  <si>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</si>
  <si>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</si>
  <si>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</si>
  <si>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</si>
  <si>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</si>
  <si>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T2/</t>
  </si>
  <si>
    <t>220</t>
  </si>
  <si>
    <t>221</t>
  </si>
  <si>
    <t>222</t>
  </si>
  <si>
    <t>223</t>
  </si>
  <si>
    <t>YKY 5x</t>
  </si>
  <si>
    <t>T1/</t>
  </si>
  <si>
    <t>T1</t>
  </si>
  <si>
    <t>EW3</t>
  </si>
  <si>
    <t>C3</t>
  </si>
  <si>
    <t>E</t>
  </si>
  <si>
    <t>D</t>
  </si>
  <si>
    <t>Z1</t>
  </si>
  <si>
    <t>Z2</t>
  </si>
  <si>
    <t>110</t>
  </si>
  <si>
    <t>111</t>
  </si>
  <si>
    <t>112</t>
  </si>
  <si>
    <t>OŚWIETLENIE ZEWNĘTRZNE</t>
  </si>
  <si>
    <t>CENTRALA WENT</t>
  </si>
  <si>
    <t>1.1</t>
  </si>
  <si>
    <t>waga magazynowa</t>
  </si>
  <si>
    <t>lp</t>
  </si>
  <si>
    <t>numer</t>
  </si>
  <si>
    <t>nazwa</t>
  </si>
  <si>
    <t>nap.</t>
  </si>
  <si>
    <t>moc</t>
  </si>
  <si>
    <t>[V]</t>
  </si>
  <si>
    <t>[kW]</t>
  </si>
  <si>
    <t>3.2</t>
  </si>
  <si>
    <t>szafa chłodnicza</t>
  </si>
  <si>
    <t>4.2</t>
  </si>
  <si>
    <t>obieraczka</t>
  </si>
  <si>
    <t>4.5</t>
  </si>
  <si>
    <t>naświetlacz</t>
  </si>
  <si>
    <t>4.6</t>
  </si>
  <si>
    <t>7.1</t>
  </si>
  <si>
    <t>stół chłodniczy</t>
  </si>
  <si>
    <t>7.5</t>
  </si>
  <si>
    <t>zmywarka</t>
  </si>
  <si>
    <t>7.5X</t>
  </si>
  <si>
    <t>zmiękczacz</t>
  </si>
  <si>
    <t>7.9</t>
  </si>
  <si>
    <t>7.11</t>
  </si>
  <si>
    <t>okap</t>
  </si>
  <si>
    <t>7.13</t>
  </si>
  <si>
    <t>patelnia</t>
  </si>
  <si>
    <t>7.14</t>
  </si>
  <si>
    <t>7.15</t>
  </si>
  <si>
    <t>kocioł</t>
  </si>
  <si>
    <t>piec</t>
  </si>
  <si>
    <t>7.15X</t>
  </si>
  <si>
    <t>8.5</t>
  </si>
  <si>
    <t>8.5X</t>
  </si>
  <si>
    <t>11.1</t>
  </si>
  <si>
    <t>11.2</t>
  </si>
  <si>
    <t>szafa mroźnicza</t>
  </si>
  <si>
    <t>TK/</t>
  </si>
  <si>
    <t>TW/</t>
  </si>
  <si>
    <t>WENTYLATOR</t>
  </si>
  <si>
    <t>AKPiA</t>
  </si>
  <si>
    <t>OŚWIETLENIE WEJŚCIA</t>
  </si>
  <si>
    <t>OŚWIETLENIE ELEWACJA</t>
  </si>
  <si>
    <t>ZASILANIE Z ZG/301</t>
  </si>
  <si>
    <t>ZASILANIE Z ZG/302</t>
  </si>
  <si>
    <t>ZASILANIE Z ZG/303</t>
  </si>
  <si>
    <t>ZASILANIE Z ZG/304</t>
  </si>
  <si>
    <t>TK [KUCHNIA]</t>
  </si>
  <si>
    <t>TW [WĘZEŁ]</t>
  </si>
  <si>
    <t>105</t>
  </si>
  <si>
    <t>106</t>
  </si>
  <si>
    <t>107</t>
  </si>
  <si>
    <t>SERWERWONIA</t>
  </si>
  <si>
    <t>ZG [ZŁĄCZE GŁÓWNE]</t>
  </si>
  <si>
    <t>GWP</t>
  </si>
  <si>
    <t>TABLICA T1</t>
  </si>
  <si>
    <t>TABLICA T2</t>
  </si>
  <si>
    <t>TABLICA TW</t>
  </si>
  <si>
    <t>TABLICA TK</t>
  </si>
  <si>
    <t>ZASILANIE Z ZK ENEA</t>
  </si>
  <si>
    <t>HDGs 5x</t>
  </si>
  <si>
    <t>YAKY 4x</t>
  </si>
  <si>
    <t>od</t>
  </si>
  <si>
    <t>do</t>
  </si>
  <si>
    <t>ZK-1b</t>
  </si>
  <si>
    <t>ZG</t>
  </si>
  <si>
    <t>I/1</t>
  </si>
  <si>
    <t>I/2</t>
  </si>
  <si>
    <t>I/3</t>
  </si>
  <si>
    <t>I/4</t>
  </si>
  <si>
    <t>I/5</t>
  </si>
  <si>
    <t>I/6</t>
  </si>
  <si>
    <t>I/7</t>
  </si>
  <si>
    <t>I/8</t>
  </si>
  <si>
    <t>I/9</t>
  </si>
  <si>
    <t>I/10</t>
  </si>
  <si>
    <t>I/11</t>
  </si>
  <si>
    <t>I/12</t>
  </si>
  <si>
    <t>I/13</t>
  </si>
  <si>
    <t>I/14</t>
  </si>
  <si>
    <t>I/15</t>
  </si>
  <si>
    <t>I/16</t>
  </si>
  <si>
    <t>I/17</t>
  </si>
  <si>
    <t>I/18</t>
  </si>
  <si>
    <t>I/19</t>
  </si>
  <si>
    <t>I/20</t>
  </si>
  <si>
    <t>I/21</t>
  </si>
  <si>
    <t>I/22</t>
  </si>
  <si>
    <t>I/6/1</t>
  </si>
  <si>
    <t>w ziemi</t>
  </si>
  <si>
    <t>ogółem</t>
  </si>
  <si>
    <t>II/1</t>
  </si>
  <si>
    <t>II/2</t>
  </si>
  <si>
    <t>II/3</t>
  </si>
  <si>
    <t>II/4</t>
  </si>
  <si>
    <t>II/5</t>
  </si>
  <si>
    <t>II/6</t>
  </si>
  <si>
    <t>II/7</t>
  </si>
  <si>
    <t>II/8</t>
  </si>
  <si>
    <t>II/9</t>
  </si>
  <si>
    <t>II/10</t>
  </si>
  <si>
    <t>II/11</t>
  </si>
  <si>
    <t>II/6/1</t>
  </si>
  <si>
    <t>YAKY 4x25+FeZn 25x4</t>
  </si>
  <si>
    <t>[mb]</t>
  </si>
  <si>
    <t>Z3</t>
  </si>
  <si>
    <t>HDPE 75</t>
  </si>
  <si>
    <t>[kpl]</t>
  </si>
  <si>
    <t>oprawy</t>
  </si>
  <si>
    <t>rura</t>
  </si>
  <si>
    <t>słup AL.</t>
  </si>
  <si>
    <t>4m</t>
  </si>
  <si>
    <t>5m</t>
  </si>
  <si>
    <t>6m</t>
  </si>
  <si>
    <t>7m</t>
  </si>
  <si>
    <t>8m</t>
  </si>
  <si>
    <t>domofon</t>
  </si>
  <si>
    <t>bud etap I</t>
  </si>
  <si>
    <t>ŁSE 1-5</t>
  </si>
  <si>
    <t>studnia SK1</t>
  </si>
  <si>
    <t>ŁSE 6-10</t>
  </si>
  <si>
    <t>ŁSE 11-15</t>
  </si>
  <si>
    <t>ŁSE 16-20</t>
  </si>
  <si>
    <t>ŁSE 21-25</t>
  </si>
  <si>
    <t>bud etap II</t>
  </si>
  <si>
    <t>słup z demontażu</t>
  </si>
  <si>
    <t>ETAP I</t>
  </si>
  <si>
    <t>ETAP II ZEWNĘTRZNE</t>
  </si>
  <si>
    <t>ETAP II WEWNĘTRZNE</t>
  </si>
  <si>
    <t>mufa przel</t>
  </si>
  <si>
    <t>mufa rozg</t>
  </si>
  <si>
    <t>OBLICZENIA - ZESTAWIENIE OŚWIETLENIA</t>
  </si>
  <si>
    <t>OBLICZENIA - TABLICA ZG</t>
  </si>
  <si>
    <t>OBLICZENIA - TABLICA T1</t>
  </si>
  <si>
    <t>OBLICZENIA - TABLICA T2</t>
  </si>
  <si>
    <t>OBLICZENIA - TABLICA TW</t>
  </si>
  <si>
    <t>OBLICZENIA - TABLICA TK</t>
  </si>
  <si>
    <t>OBLICZENIA - TECHNOLOGIA KUCHNI</t>
  </si>
  <si>
    <t>OBLICZENIA - ILOŚCI PZT</t>
  </si>
  <si>
    <t>WPUSTY PODGRZEWANE</t>
  </si>
  <si>
    <t>YKY 3x</t>
  </si>
  <si>
    <t>AG1</t>
  </si>
  <si>
    <t>AG3</t>
  </si>
  <si>
    <t>JZ1</t>
  </si>
  <si>
    <t>224</t>
  </si>
  <si>
    <t>AG2</t>
  </si>
  <si>
    <t>225</t>
  </si>
  <si>
    <t>226</t>
  </si>
  <si>
    <t>227</t>
  </si>
  <si>
    <t>228</t>
  </si>
  <si>
    <t>DOMOFON</t>
  </si>
  <si>
    <t>FALOWNIK</t>
  </si>
  <si>
    <t>FOTOWOLTAIKA</t>
  </si>
  <si>
    <t>401</t>
  </si>
  <si>
    <t>CENTRALA CSUP</t>
  </si>
  <si>
    <t>NHXH 3x</t>
  </si>
  <si>
    <t>h</t>
  </si>
  <si>
    <t>dni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</si>
</sst>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0"/>
      <name val="Arial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vertAlign val="subscript"/>
      <sz val="9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charset val="238"/>
    </font>
    <font>
      <b/>
      <sz val="10"/>
      <color rgb="FFFF33CC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8"/>
      <name val="Arial"/>
      <family val="2"/>
      <charset val="238"/>
    </font>
    <font>
      <sz val="10"/>
      <color rgb="FF0070C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6" fillId="0" borderId="0" xfId="0" applyFont="1"/>
    <xf numFmtId="1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49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2" fontId="5" fillId="0" borderId="1" xfId="0" applyNumberFormat="1" applyFont="1" applyBorder="1" applyAlignment="1">
      <alignment horizontal="center"/>
    </xf>
    <xf numFmtId="0" fontId="5" fillId="0" borderId="0" xfId="0" applyFont="1"/>
    <xf numFmtId="0" fontId="5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right"/>
    </xf>
    <xf numFmtId="0" fontId="6" fillId="3" borderId="1" xfId="0" applyFont="1" applyFill="1" applyBorder="1" applyAlignment="1">
      <alignment horizontal="left"/>
    </xf>
    <xf numFmtId="0" fontId="6" fillId="3" borderId="1" xfId="0" applyFont="1" applyFill="1" applyBorder="1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9" fillId="5" borderId="1" xfId="0" applyFont="1" applyFill="1" applyBorder="1"/>
    <xf numFmtId="0" fontId="10" fillId="0" borderId="1" xfId="0" applyFont="1" applyBorder="1"/>
    <xf numFmtId="0" fontId="0" fillId="0" borderId="1" xfId="0" applyBorder="1" applyAlignment="1">
      <alignment horizontal="center"/>
    </xf>
    <xf numFmtId="49" fontId="0" fillId="0" borderId="0" xfId="0" applyNumberFormat="1"/>
    <xf numFmtId="0" fontId="9" fillId="0" borderId="1" xfId="0" applyFont="1" applyBorder="1" applyAlignment="1">
      <alignment horizontal="center"/>
    </xf>
    <xf numFmtId="49" fontId="10" fillId="0" borderId="1" xfId="0" applyNumberFormat="1" applyFont="1" applyBorder="1"/>
    <xf numFmtId="0" fontId="0" fillId="6" borderId="1" xfId="0" applyFill="1" applyBorder="1"/>
    <xf numFmtId="2" fontId="0" fillId="0" borderId="1" xfId="0" applyNumberFormat="1" applyBorder="1"/>
    <xf numFmtId="2" fontId="9" fillId="0" borderId="0" xfId="0" applyNumberFormat="1" applyFont="1"/>
    <xf numFmtId="2" fontId="0" fillId="0" borderId="1" xfId="0" applyNumberFormat="1" applyBorder="1" applyAlignment="1">
      <alignment horizontal="center"/>
    </xf>
    <xf numFmtId="0" fontId="12" fillId="0" borderId="1" xfId="0" applyFont="1" applyBorder="1"/>
    <xf numFmtId="0" fontId="13" fillId="0" borderId="1" xfId="0" applyFont="1" applyBorder="1"/>
    <xf numFmtId="0" fontId="10" fillId="0" borderId="0" xfId="0" applyFont="1"/>
    <xf numFmtId="0" fontId="9" fillId="0" borderId="1" xfId="0" applyFont="1" applyBorder="1"/>
    <xf numFmtId="0" fontId="15" fillId="7" borderId="1" xfId="0" applyFont="1" applyFill="1" applyBorder="1"/>
    <xf numFmtId="0" fontId="0" fillId="0" borderId="5" xfId="0" applyBorder="1"/>
    <xf numFmtId="0" fontId="15" fillId="7" borderId="5" xfId="0" applyFont="1" applyFill="1" applyBorder="1"/>
    <xf numFmtId="0" fontId="9" fillId="0" borderId="0" xfId="0" applyFont="1"/>
    <xf numFmtId="49" fontId="9" fillId="0" borderId="0" xfId="0" applyNumberFormat="1" applyFont="1"/>
    <xf numFmtId="0" fontId="9" fillId="5" borderId="1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9" fillId="5" borderId="1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2" fontId="6" fillId="8" borderId="1" xfId="0" applyNumberFormat="1" applyFont="1" applyFill="1" applyBorder="1" applyAlignment="1">
      <alignment horizontal="center"/>
    </xf>
    <xf numFmtId="2" fontId="6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Q23"/>
  <sheetViews>
    <sheetView tabSelected="1" zoomScale="130" zoomScaleNormal="130" workbookViewId="0">
      <selection activeCell="F22" sqref="F22"/>
    </sheetView>
  </sheetViews>
  <sheetFormatPr defaultRowHeight="12" x14ac:dyDescent="0.25"/>
  <cols>
    <col min="1" max="1" width="5.77734375" style="1" customWidth="1"/>
    <col min="2" max="2" width="21.6640625" style="1" bestFit="1" customWidth="1"/>
    <col min="3" max="3" width="11.88671875" style="1" bestFit="1" customWidth="1"/>
    <col min="4" max="4" width="7.6640625" style="1" bestFit="1" customWidth="1"/>
    <col min="5" max="5" width="4.6640625" style="1" bestFit="1" customWidth="1"/>
    <col min="6" max="6" width="5.44140625" style="1" bestFit="1" customWidth="1"/>
    <col min="7" max="7" width="2.5546875" style="1" bestFit="1" customWidth="1"/>
    <col min="8" max="8" width="6.44140625" style="1" bestFit="1" customWidth="1"/>
    <col min="9" max="9" width="4.109375" style="1" bestFit="1" customWidth="1"/>
    <col min="10" max="10" width="2.5546875" style="1" bestFit="1" customWidth="1"/>
    <col min="11" max="11" width="3.33203125" style="1" bestFit="1" customWidth="1"/>
    <col min="12" max="12" width="3.77734375" style="1" bestFit="1" customWidth="1"/>
    <col min="13" max="13" width="4.21875" style="1" bestFit="1" customWidth="1"/>
    <col min="14" max="14" width="8.6640625" style="1" bestFit="1" customWidth="1"/>
    <col min="15" max="15" width="6" style="1" bestFit="1" customWidth="1"/>
    <col min="16" max="16" width="7" style="1" bestFit="1" customWidth="1"/>
    <col min="17" max="17" width="8.6640625" style="1" bestFit="1" customWidth="1"/>
    <col min="18" max="16384" width="8.88671875" style="1"/>
  </cols>
  <sheetData>
    <row r="1" spans="1:17" x14ac:dyDescent="0.25">
      <c r="A1" s="14" t="s">
        <v>229</v>
      </c>
    </row>
    <row r="3" spans="1:17" x14ac:dyDescent="0.25">
      <c r="A3" s="44" t="s">
        <v>150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1:17" x14ac:dyDescent="0.25">
      <c r="A4" s="45" t="s">
        <v>1</v>
      </c>
      <c r="B4" s="45"/>
      <c r="C4" s="45"/>
      <c r="D4" s="45" t="s">
        <v>36</v>
      </c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14.4" x14ac:dyDescent="0.35">
      <c r="A5" s="46" t="s">
        <v>23</v>
      </c>
      <c r="B5" s="47" t="s">
        <v>0</v>
      </c>
      <c r="C5" s="48" t="s">
        <v>13</v>
      </c>
      <c r="D5" s="15" t="s">
        <v>2</v>
      </c>
      <c r="E5" s="15" t="s">
        <v>3</v>
      </c>
      <c r="F5" s="15" t="s">
        <v>32</v>
      </c>
      <c r="G5" s="15" t="s">
        <v>14</v>
      </c>
      <c r="H5" s="49" t="s">
        <v>4</v>
      </c>
      <c r="I5" s="49"/>
      <c r="J5" s="15" t="s">
        <v>33</v>
      </c>
      <c r="K5" s="15" t="s">
        <v>5</v>
      </c>
      <c r="L5" s="15" t="s">
        <v>6</v>
      </c>
      <c r="M5" s="15" t="s">
        <v>7</v>
      </c>
      <c r="N5" s="15" t="s">
        <v>15</v>
      </c>
      <c r="O5" s="15" t="s">
        <v>17</v>
      </c>
      <c r="P5" s="15" t="s">
        <v>18</v>
      </c>
      <c r="Q5" s="15" t="s">
        <v>16</v>
      </c>
    </row>
    <row r="6" spans="1:17" ht="13.8" x14ac:dyDescent="0.25">
      <c r="A6" s="46"/>
      <c r="B6" s="47"/>
      <c r="C6" s="48"/>
      <c r="D6" s="16" t="s">
        <v>8</v>
      </c>
      <c r="E6" s="16" t="s">
        <v>8</v>
      </c>
      <c r="F6" s="16" t="s">
        <v>9</v>
      </c>
      <c r="G6" s="16" t="s">
        <v>9</v>
      </c>
      <c r="H6" s="17" t="s">
        <v>10</v>
      </c>
      <c r="I6" s="18" t="s">
        <v>34</v>
      </c>
      <c r="J6" s="16" t="s">
        <v>9</v>
      </c>
      <c r="K6" s="16" t="s">
        <v>11</v>
      </c>
      <c r="L6" s="16"/>
      <c r="M6" s="16"/>
      <c r="N6" s="19"/>
      <c r="O6" s="19"/>
      <c r="P6" s="19"/>
      <c r="Q6" s="19"/>
    </row>
    <row r="7" spans="1:17" x14ac:dyDescent="0.25">
      <c r="A7" s="2">
        <v>1</v>
      </c>
      <c r="B7" s="3" t="s">
        <v>151</v>
      </c>
      <c r="C7" s="4" t="s">
        <v>19</v>
      </c>
      <c r="D7" s="65">
        <v>0.5</v>
      </c>
      <c r="E7" s="6">
        <f t="shared" ref="E7" si="0">SUM(D7:D7)*L7</f>
        <v>0.5</v>
      </c>
      <c r="F7" s="6">
        <f t="shared" ref="F7" si="1">E7*1000/(1.73*K7*M7)</f>
        <v>0.77692833613027523</v>
      </c>
      <c r="G7" s="11">
        <v>10</v>
      </c>
      <c r="H7" s="8" t="s">
        <v>157</v>
      </c>
      <c r="I7" s="3">
        <v>1.5</v>
      </c>
      <c r="J7" s="9">
        <v>18</v>
      </c>
      <c r="K7" s="11">
        <v>400</v>
      </c>
      <c r="L7" s="6">
        <v>1</v>
      </c>
      <c r="M7" s="11">
        <v>0.93</v>
      </c>
      <c r="N7" s="11" t="b">
        <f t="shared" ref="N7:N8" si="2">AND(F7&lt;G7,G7&lt;J7)</f>
        <v>1</v>
      </c>
      <c r="O7" s="11">
        <f t="shared" ref="O7" si="3">G7*1.6</f>
        <v>16</v>
      </c>
      <c r="P7" s="11">
        <f t="shared" ref="P7:P8" si="4">J7*1.45</f>
        <v>26.099999999999998</v>
      </c>
      <c r="Q7" s="11" t="b">
        <f t="shared" ref="Q7:Q8" si="5">AND(P7&gt;O7)</f>
        <v>1</v>
      </c>
    </row>
    <row r="8" spans="1:17" x14ac:dyDescent="0.25">
      <c r="A8" s="2">
        <v>2</v>
      </c>
      <c r="B8" s="3" t="s">
        <v>251</v>
      </c>
      <c r="C8" s="4" t="s">
        <v>27</v>
      </c>
      <c r="D8" s="65">
        <v>1</v>
      </c>
      <c r="E8" s="6">
        <f t="shared" ref="E8" si="6">SUM(D8:D8)*L8</f>
        <v>1</v>
      </c>
      <c r="F8" s="6">
        <f t="shared" ref="F8" si="7">E8*1000/K8*M8</f>
        <v>4.0434782608695654</v>
      </c>
      <c r="G8" s="7">
        <v>16</v>
      </c>
      <c r="H8" s="8" t="s">
        <v>252</v>
      </c>
      <c r="I8" s="3">
        <v>2.5</v>
      </c>
      <c r="J8" s="9">
        <v>24</v>
      </c>
      <c r="K8" s="9">
        <v>230</v>
      </c>
      <c r="L8" s="6">
        <v>1</v>
      </c>
      <c r="M8" s="6">
        <v>0.93</v>
      </c>
      <c r="N8" s="9" t="b">
        <f t="shared" si="2"/>
        <v>1</v>
      </c>
      <c r="O8" s="10">
        <f t="shared" ref="O8" si="8">G8*1.45</f>
        <v>23.2</v>
      </c>
      <c r="P8" s="9">
        <f t="shared" si="4"/>
        <v>34.799999999999997</v>
      </c>
      <c r="Q8" s="9" t="b">
        <f t="shared" si="5"/>
        <v>1</v>
      </c>
    </row>
    <row r="9" spans="1:17" x14ac:dyDescent="0.25">
      <c r="A9" s="2">
        <v>3</v>
      </c>
      <c r="B9" s="3" t="s">
        <v>152</v>
      </c>
      <c r="C9" s="4" t="s">
        <v>20</v>
      </c>
      <c r="D9" s="5">
        <f>'T1'!E30</f>
        <v>8.7788000000000004</v>
      </c>
      <c r="E9" s="5">
        <f t="shared" ref="E9" si="9">D9*L9</f>
        <v>8.7788000000000004</v>
      </c>
      <c r="F9" s="6">
        <f t="shared" ref="F9" si="10">E9*1000/(1.73*K9*M9)</f>
        <v>13.640996954440922</v>
      </c>
      <c r="G9" s="11">
        <v>40</v>
      </c>
      <c r="H9" s="8" t="s">
        <v>83</v>
      </c>
      <c r="I9" s="3">
        <v>10</v>
      </c>
      <c r="J9" s="9">
        <v>52</v>
      </c>
      <c r="K9" s="11">
        <v>400</v>
      </c>
      <c r="L9" s="6">
        <v>1</v>
      </c>
      <c r="M9" s="11">
        <v>0.93</v>
      </c>
      <c r="N9" s="11" t="b">
        <f t="shared" ref="N9" si="11">AND(F9&lt;G9,G9&lt;J9)</f>
        <v>1</v>
      </c>
      <c r="O9" s="11">
        <f t="shared" ref="O9" si="12">G9*1.6</f>
        <v>64</v>
      </c>
      <c r="P9" s="11">
        <f t="shared" ref="P9:P14" si="13">J9*1.45</f>
        <v>75.399999999999991</v>
      </c>
      <c r="Q9" s="11" t="b">
        <f t="shared" ref="Q9:Q14" si="14">AND(P9&gt;O9)</f>
        <v>1</v>
      </c>
    </row>
    <row r="10" spans="1:17" x14ac:dyDescent="0.25">
      <c r="A10" s="2">
        <v>4</v>
      </c>
      <c r="B10" s="3" t="s">
        <v>153</v>
      </c>
      <c r="C10" s="4" t="s">
        <v>21</v>
      </c>
      <c r="D10" s="65">
        <f>'T2'!E46</f>
        <v>23.150649999999995</v>
      </c>
      <c r="E10" s="5">
        <f t="shared" ref="E10:E13" si="15">D10*L10</f>
        <v>23.150649999999995</v>
      </c>
      <c r="F10" s="6">
        <f t="shared" ref="F10:F13" si="16">E10*1000/(1.73*K10*M10)</f>
        <v>35.972791969668705</v>
      </c>
      <c r="G10" s="11">
        <v>40</v>
      </c>
      <c r="H10" s="8" t="s">
        <v>83</v>
      </c>
      <c r="I10" s="3">
        <v>10</v>
      </c>
      <c r="J10" s="9">
        <v>52</v>
      </c>
      <c r="K10" s="11">
        <v>400</v>
      </c>
      <c r="L10" s="6">
        <v>1</v>
      </c>
      <c r="M10" s="11">
        <v>0.93</v>
      </c>
      <c r="N10" s="11" t="b">
        <f t="shared" ref="N10:N13" si="17">AND(F10&lt;G10,G10&lt;J10)</f>
        <v>1</v>
      </c>
      <c r="O10" s="11">
        <f t="shared" ref="O10:O13" si="18">G10*1.6</f>
        <v>64</v>
      </c>
      <c r="P10" s="11">
        <f t="shared" ref="P10:P13" si="19">J10*1.45</f>
        <v>75.399999999999991</v>
      </c>
      <c r="Q10" s="11" t="b">
        <f t="shared" ref="Q10:Q13" si="20">AND(P10&gt;O10)</f>
        <v>1</v>
      </c>
    </row>
    <row r="11" spans="1:17" x14ac:dyDescent="0.25">
      <c r="A11" s="2">
        <v>5</v>
      </c>
      <c r="B11" s="3" t="s">
        <v>154</v>
      </c>
      <c r="C11" s="4" t="s">
        <v>22</v>
      </c>
      <c r="D11" s="5">
        <f>TW!E14</f>
        <v>2.5574499999999998</v>
      </c>
      <c r="E11" s="5">
        <f t="shared" si="15"/>
        <v>2.5574499999999998</v>
      </c>
      <c r="F11" s="6">
        <f t="shared" si="16"/>
        <v>3.9739107464727446</v>
      </c>
      <c r="G11" s="11">
        <v>20</v>
      </c>
      <c r="H11" s="8" t="s">
        <v>83</v>
      </c>
      <c r="I11" s="3">
        <v>4</v>
      </c>
      <c r="J11" s="9">
        <v>31</v>
      </c>
      <c r="K11" s="11">
        <v>400</v>
      </c>
      <c r="L11" s="6">
        <v>1</v>
      </c>
      <c r="M11" s="11">
        <v>0.93</v>
      </c>
      <c r="N11" s="11" t="b">
        <f t="shared" si="17"/>
        <v>1</v>
      </c>
      <c r="O11" s="11">
        <f t="shared" si="18"/>
        <v>32</v>
      </c>
      <c r="P11" s="11">
        <f t="shared" si="19"/>
        <v>44.949999999999996</v>
      </c>
      <c r="Q11" s="11" t="b">
        <f t="shared" si="20"/>
        <v>1</v>
      </c>
    </row>
    <row r="12" spans="1:17" x14ac:dyDescent="0.25">
      <c r="A12" s="2">
        <v>6</v>
      </c>
      <c r="B12" s="3" t="s">
        <v>155</v>
      </c>
      <c r="C12" s="4" t="s">
        <v>38</v>
      </c>
      <c r="D12" s="65">
        <f>TK!E23</f>
        <v>20.771729999999994</v>
      </c>
      <c r="E12" s="5">
        <f t="shared" si="15"/>
        <v>20.771729999999994</v>
      </c>
      <c r="F12" s="6">
        <f t="shared" si="16"/>
        <v>32.276291254894637</v>
      </c>
      <c r="G12" s="11">
        <v>50</v>
      </c>
      <c r="H12" s="8" t="s">
        <v>42</v>
      </c>
      <c r="I12" s="3">
        <v>25</v>
      </c>
      <c r="J12" s="9">
        <v>66</v>
      </c>
      <c r="K12" s="11">
        <v>400</v>
      </c>
      <c r="L12" s="6">
        <v>1</v>
      </c>
      <c r="M12" s="11">
        <v>0.93</v>
      </c>
      <c r="N12" s="11" t="b">
        <f t="shared" si="17"/>
        <v>1</v>
      </c>
      <c r="O12" s="11">
        <f t="shared" si="18"/>
        <v>80</v>
      </c>
      <c r="P12" s="11">
        <f t="shared" si="19"/>
        <v>95.7</v>
      </c>
      <c r="Q12" s="11" t="b">
        <f t="shared" si="20"/>
        <v>1</v>
      </c>
    </row>
    <row r="13" spans="1:17" x14ac:dyDescent="0.25">
      <c r="A13" s="2">
        <v>7</v>
      </c>
      <c r="B13" s="3" t="s">
        <v>35</v>
      </c>
      <c r="C13" s="4" t="s">
        <v>39</v>
      </c>
      <c r="D13" s="65">
        <v>5</v>
      </c>
      <c r="E13" s="5">
        <f t="shared" si="15"/>
        <v>5</v>
      </c>
      <c r="F13" s="6">
        <f t="shared" si="16"/>
        <v>7.7692833613027528</v>
      </c>
      <c r="G13" s="11">
        <v>16</v>
      </c>
      <c r="H13" s="8"/>
      <c r="I13" s="3"/>
      <c r="J13" s="9">
        <v>24</v>
      </c>
      <c r="K13" s="11">
        <v>400</v>
      </c>
      <c r="L13" s="6">
        <v>1</v>
      </c>
      <c r="M13" s="11">
        <v>0.93</v>
      </c>
      <c r="N13" s="11" t="b">
        <f t="shared" si="17"/>
        <v>1</v>
      </c>
      <c r="O13" s="11">
        <f t="shared" si="18"/>
        <v>25.6</v>
      </c>
      <c r="P13" s="11">
        <f t="shared" si="19"/>
        <v>34.799999999999997</v>
      </c>
      <c r="Q13" s="11" t="b">
        <f t="shared" si="20"/>
        <v>1</v>
      </c>
    </row>
    <row r="14" spans="1:17" x14ac:dyDescent="0.25">
      <c r="A14" s="2"/>
      <c r="B14" s="12" t="s">
        <v>156</v>
      </c>
      <c r="C14" s="11"/>
      <c r="D14" s="13">
        <f>SUM(D7:D13)</f>
        <v>61.758629999999997</v>
      </c>
      <c r="E14" s="13">
        <f>SUM(E7:E13)*L14</f>
        <v>43.231040999999998</v>
      </c>
      <c r="F14" s="6">
        <f>E14*1000/(1.73*K14*M14)</f>
        <v>67.174841506619416</v>
      </c>
      <c r="G14" s="11">
        <v>80</v>
      </c>
      <c r="H14" s="8" t="s">
        <v>158</v>
      </c>
      <c r="I14" s="3">
        <v>50</v>
      </c>
      <c r="J14" s="11">
        <v>94</v>
      </c>
      <c r="K14" s="11">
        <v>400</v>
      </c>
      <c r="L14" s="5">
        <v>0.7</v>
      </c>
      <c r="M14" s="11">
        <v>0.93</v>
      </c>
      <c r="N14" s="11" t="b">
        <f>AND(F14&lt;G14,G14&lt;J14)</f>
        <v>1</v>
      </c>
      <c r="O14" s="11">
        <f>G14*1.6</f>
        <v>128</v>
      </c>
      <c r="P14" s="11">
        <f t="shared" si="13"/>
        <v>136.29999999999998</v>
      </c>
      <c r="Q14" s="11" t="b">
        <f t="shared" si="14"/>
        <v>1</v>
      </c>
    </row>
    <row r="16" spans="1:17" x14ac:dyDescent="0.25">
      <c r="A16" s="11">
        <v>8</v>
      </c>
      <c r="B16" s="3" t="s">
        <v>249</v>
      </c>
      <c r="C16" s="4" t="s">
        <v>250</v>
      </c>
      <c r="D16" s="5">
        <v>49.9</v>
      </c>
      <c r="E16" s="5">
        <f t="shared" ref="E16" si="21">D16*L16</f>
        <v>49.9</v>
      </c>
      <c r="F16" s="6">
        <f t="shared" ref="F16" si="22">E16*1000/(1.73*K16*M16)</f>
        <v>77.537447945801475</v>
      </c>
      <c r="G16" s="11">
        <v>80</v>
      </c>
      <c r="H16" s="8" t="s">
        <v>158</v>
      </c>
      <c r="I16" s="3">
        <v>50</v>
      </c>
      <c r="J16" s="9">
        <v>94</v>
      </c>
      <c r="K16" s="11">
        <v>400</v>
      </c>
      <c r="L16" s="6">
        <v>1</v>
      </c>
      <c r="M16" s="11">
        <v>0.93</v>
      </c>
      <c r="N16" s="11" t="b">
        <f t="shared" ref="N16" si="23">AND(F16&lt;G16,G16&lt;J16)</f>
        <v>1</v>
      </c>
      <c r="O16" s="11">
        <f t="shared" ref="O16" si="24">G16*1.6</f>
        <v>128</v>
      </c>
      <c r="P16" s="11">
        <f t="shared" ref="P16" si="25">J16*1.45</f>
        <v>136.29999999999998</v>
      </c>
      <c r="Q16" s="11" t="b">
        <f t="shared" ref="Q16" si="26">AND(P16&gt;O16)</f>
        <v>1</v>
      </c>
    </row>
    <row r="19" spans="4:5" x14ac:dyDescent="0.25">
      <c r="D19" s="66">
        <f>D7+D8+D10+D12+D13</f>
        <v>50.42237999999999</v>
      </c>
      <c r="E19" s="1" t="s">
        <v>8</v>
      </c>
    </row>
    <row r="20" spans="4:5" x14ac:dyDescent="0.25">
      <c r="D20" s="1">
        <v>7</v>
      </c>
      <c r="E20" s="1" t="s">
        <v>253</v>
      </c>
    </row>
    <row r="21" spans="4:5" x14ac:dyDescent="0.25">
      <c r="D21" s="1">
        <v>365</v>
      </c>
      <c r="E21" s="1" t="s">
        <v>254</v>
      </c>
    </row>
    <row r="22" spans="4:5" x14ac:dyDescent="0.25">
      <c r="D22" s="1">
        <f>D19*D20*D21</f>
        <v>128829.18089999998</v>
      </c>
    </row>
    <row r="23" spans="4:5" x14ac:dyDescent="0.25">
      <c r="D23" s="1">
        <v>130000</v>
      </c>
    </row>
  </sheetData>
  <mergeCells count="7">
    <mergeCell ref="A3:Q3"/>
    <mergeCell ref="A4:C4"/>
    <mergeCell ref="D4:Q4"/>
    <mergeCell ref="A5:A6"/>
    <mergeCell ref="B5:B6"/>
    <mergeCell ref="C5:C6"/>
    <mergeCell ref="H5:I5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Q30"/>
  <sheetViews>
    <sheetView zoomScale="130" zoomScaleNormal="130" workbookViewId="0">
      <selection activeCell="D11" sqref="D11:D12"/>
    </sheetView>
  </sheetViews>
  <sheetFormatPr defaultRowHeight="12" x14ac:dyDescent="0.25"/>
  <cols>
    <col min="1" max="1" width="5.77734375" style="1" customWidth="1"/>
    <col min="2" max="2" width="21.6640625" style="1" bestFit="1" customWidth="1"/>
    <col min="3" max="3" width="11.88671875" style="1" bestFit="1" customWidth="1"/>
    <col min="4" max="4" width="5.44140625" style="1" bestFit="1" customWidth="1"/>
    <col min="5" max="5" width="4.6640625" style="1" bestFit="1" customWidth="1"/>
    <col min="6" max="6" width="5.44140625" style="1" bestFit="1" customWidth="1"/>
    <col min="7" max="7" width="2.5546875" style="1" bestFit="1" customWidth="1"/>
    <col min="8" max="8" width="6.44140625" style="1" bestFit="1" customWidth="1"/>
    <col min="9" max="9" width="4.109375" style="1" bestFit="1" customWidth="1"/>
    <col min="10" max="10" width="2.5546875" style="1" bestFit="1" customWidth="1"/>
    <col min="11" max="11" width="3.33203125" style="1" bestFit="1" customWidth="1"/>
    <col min="12" max="12" width="3.77734375" style="1" bestFit="1" customWidth="1"/>
    <col min="13" max="13" width="4.21875" style="1" bestFit="1" customWidth="1"/>
    <col min="14" max="14" width="8.6640625" style="1" bestFit="1" customWidth="1"/>
    <col min="15" max="15" width="6" style="1" bestFit="1" customWidth="1"/>
    <col min="16" max="16" width="7" style="1" bestFit="1" customWidth="1"/>
    <col min="17" max="17" width="8.6640625" style="1" bestFit="1" customWidth="1"/>
    <col min="18" max="16384" width="8.88671875" style="1"/>
  </cols>
  <sheetData>
    <row r="1" spans="1:17" x14ac:dyDescent="0.25">
      <c r="A1" s="14" t="s">
        <v>230</v>
      </c>
    </row>
    <row r="3" spans="1:17" x14ac:dyDescent="0.25">
      <c r="A3" s="44" t="s">
        <v>85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1:17" x14ac:dyDescent="0.25">
      <c r="A4" s="45" t="s">
        <v>1</v>
      </c>
      <c r="B4" s="45"/>
      <c r="C4" s="45"/>
      <c r="D4" s="45" t="s">
        <v>36</v>
      </c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14.4" x14ac:dyDescent="0.35">
      <c r="A5" s="46" t="s">
        <v>23</v>
      </c>
      <c r="B5" s="47" t="s">
        <v>0</v>
      </c>
      <c r="C5" s="48" t="s">
        <v>13</v>
      </c>
      <c r="D5" s="15" t="s">
        <v>2</v>
      </c>
      <c r="E5" s="15" t="s">
        <v>3</v>
      </c>
      <c r="F5" s="15" t="s">
        <v>32</v>
      </c>
      <c r="G5" s="15" t="s">
        <v>14</v>
      </c>
      <c r="H5" s="49" t="s">
        <v>4</v>
      </c>
      <c r="I5" s="49"/>
      <c r="J5" s="15" t="s">
        <v>33</v>
      </c>
      <c r="K5" s="15" t="s">
        <v>5</v>
      </c>
      <c r="L5" s="15" t="s">
        <v>6</v>
      </c>
      <c r="M5" s="15" t="s">
        <v>7</v>
      </c>
      <c r="N5" s="15" t="s">
        <v>15</v>
      </c>
      <c r="O5" s="15" t="s">
        <v>17</v>
      </c>
      <c r="P5" s="15" t="s">
        <v>18</v>
      </c>
      <c r="Q5" s="15" t="s">
        <v>16</v>
      </c>
    </row>
    <row r="6" spans="1:17" ht="13.8" x14ac:dyDescent="0.25">
      <c r="A6" s="46"/>
      <c r="B6" s="47"/>
      <c r="C6" s="48"/>
      <c r="D6" s="16" t="s">
        <v>8</v>
      </c>
      <c r="E6" s="16" t="s">
        <v>8</v>
      </c>
      <c r="F6" s="16" t="s">
        <v>9</v>
      </c>
      <c r="G6" s="16" t="s">
        <v>9</v>
      </c>
      <c r="H6" s="17" t="s">
        <v>10</v>
      </c>
      <c r="I6" s="18" t="s">
        <v>34</v>
      </c>
      <c r="J6" s="16" t="s">
        <v>9</v>
      </c>
      <c r="K6" s="16" t="s">
        <v>11</v>
      </c>
      <c r="L6" s="16"/>
      <c r="M6" s="16"/>
      <c r="N6" s="19"/>
      <c r="O6" s="19"/>
      <c r="P6" s="19"/>
      <c r="Q6" s="19"/>
    </row>
    <row r="7" spans="1:17" x14ac:dyDescent="0.25">
      <c r="A7" s="2">
        <v>1</v>
      </c>
      <c r="B7" s="3" t="s">
        <v>26</v>
      </c>
      <c r="C7" s="4" t="s">
        <v>19</v>
      </c>
      <c r="D7" s="5">
        <f>OŚW!G4</f>
        <v>3.6499999999999998E-2</v>
      </c>
      <c r="E7" s="6">
        <f t="shared" ref="E7:E8" si="0">SUM(D7:D7)*L7</f>
        <v>3.6499999999999998E-2</v>
      </c>
      <c r="F7" s="6">
        <f t="shared" ref="F7:F16" si="1">E7*1000/K7*M7</f>
        <v>0.14758695652173914</v>
      </c>
      <c r="G7" s="7">
        <v>10</v>
      </c>
      <c r="H7" s="8" t="s">
        <v>12</v>
      </c>
      <c r="I7" s="3">
        <v>1.5</v>
      </c>
      <c r="J7" s="9">
        <v>18</v>
      </c>
      <c r="K7" s="9">
        <v>230</v>
      </c>
      <c r="L7" s="6">
        <v>1</v>
      </c>
      <c r="M7" s="6">
        <v>0.93</v>
      </c>
      <c r="N7" s="9" t="b">
        <f t="shared" ref="N7:N29" si="2">AND(F7&lt;G7,G7&lt;J7)</f>
        <v>1</v>
      </c>
      <c r="O7" s="10">
        <f t="shared" ref="O7:O16" si="3">G7*1.45</f>
        <v>14.5</v>
      </c>
      <c r="P7" s="9">
        <f t="shared" ref="P7:P30" si="4">J7*1.45</f>
        <v>26.099999999999998</v>
      </c>
      <c r="Q7" s="9" t="b">
        <f t="shared" ref="Q7:Q30" si="5">AND(P7&gt;O7)</f>
        <v>1</v>
      </c>
    </row>
    <row r="8" spans="1:17" x14ac:dyDescent="0.25">
      <c r="A8" s="2">
        <v>2</v>
      </c>
      <c r="B8" s="3" t="s">
        <v>25</v>
      </c>
      <c r="C8" s="4" t="s">
        <v>27</v>
      </c>
      <c r="D8" s="5">
        <f>OŚW!G11</f>
        <v>0.84</v>
      </c>
      <c r="E8" s="6">
        <f t="shared" si="0"/>
        <v>0.252</v>
      </c>
      <c r="F8" s="6">
        <f t="shared" si="1"/>
        <v>1.0189565217391303</v>
      </c>
      <c r="G8" s="7">
        <v>10</v>
      </c>
      <c r="H8" s="8" t="s">
        <v>12</v>
      </c>
      <c r="I8" s="3">
        <v>1.5</v>
      </c>
      <c r="J8" s="9">
        <v>18</v>
      </c>
      <c r="K8" s="9">
        <v>230</v>
      </c>
      <c r="L8" s="6">
        <v>0.3</v>
      </c>
      <c r="M8" s="6">
        <v>0.93</v>
      </c>
      <c r="N8" s="9" t="b">
        <f t="shared" si="2"/>
        <v>1</v>
      </c>
      <c r="O8" s="10">
        <f t="shared" si="3"/>
        <v>14.5</v>
      </c>
      <c r="P8" s="9">
        <f t="shared" si="4"/>
        <v>26.099999999999998</v>
      </c>
      <c r="Q8" s="9" t="b">
        <f t="shared" si="5"/>
        <v>1</v>
      </c>
    </row>
    <row r="9" spans="1:17" x14ac:dyDescent="0.25">
      <c r="A9" s="2">
        <v>3</v>
      </c>
      <c r="B9" s="3" t="s">
        <v>138</v>
      </c>
      <c r="C9" s="4" t="s">
        <v>40</v>
      </c>
      <c r="D9" s="5">
        <f>OŚW!G17</f>
        <v>0.11</v>
      </c>
      <c r="E9" s="6">
        <f t="shared" ref="E9" si="6">SUM(D9:D9)*L9</f>
        <v>3.3000000000000002E-2</v>
      </c>
      <c r="F9" s="6">
        <f t="shared" ref="F9" si="7">E9*1000/K9*M9</f>
        <v>0.13343478260869565</v>
      </c>
      <c r="G9" s="7">
        <v>10</v>
      </c>
      <c r="H9" s="8" t="s">
        <v>12</v>
      </c>
      <c r="I9" s="3">
        <v>1.5</v>
      </c>
      <c r="J9" s="9">
        <v>18</v>
      </c>
      <c r="K9" s="9">
        <v>230</v>
      </c>
      <c r="L9" s="6">
        <v>0.3</v>
      </c>
      <c r="M9" s="6">
        <v>0.93</v>
      </c>
      <c r="N9" s="9" t="b">
        <f t="shared" ref="N9" si="8">AND(F9&lt;G9,G9&lt;J9)</f>
        <v>1</v>
      </c>
      <c r="O9" s="10">
        <f t="shared" ref="O9" si="9">G9*1.45</f>
        <v>14.5</v>
      </c>
      <c r="P9" s="9">
        <f t="shared" ref="P9" si="10">J9*1.45</f>
        <v>26.099999999999998</v>
      </c>
      <c r="Q9" s="9" t="b">
        <f t="shared" ref="Q9" si="11">AND(P9&gt;O9)</f>
        <v>1</v>
      </c>
    </row>
    <row r="10" spans="1:17" x14ac:dyDescent="0.25">
      <c r="A10" s="2">
        <v>4</v>
      </c>
      <c r="B10" s="3" t="s">
        <v>139</v>
      </c>
      <c r="C10" s="4" t="s">
        <v>41</v>
      </c>
      <c r="D10" s="5">
        <f>OŚW!G18</f>
        <v>0.24</v>
      </c>
      <c r="E10" s="6">
        <f t="shared" ref="E10" si="12">SUM(D10:D10)*L10</f>
        <v>7.1999999999999995E-2</v>
      </c>
      <c r="F10" s="6">
        <f t="shared" ref="F10" si="13">E10*1000/K10*M10</f>
        <v>0.29113043478260875</v>
      </c>
      <c r="G10" s="7">
        <v>10</v>
      </c>
      <c r="H10" s="8" t="s">
        <v>12</v>
      </c>
      <c r="I10" s="3">
        <v>1.5</v>
      </c>
      <c r="J10" s="9">
        <v>18</v>
      </c>
      <c r="K10" s="9">
        <v>230</v>
      </c>
      <c r="L10" s="6">
        <v>0.3</v>
      </c>
      <c r="M10" s="6">
        <v>0.93</v>
      </c>
      <c r="N10" s="9" t="b">
        <f t="shared" ref="N10:N12" si="14">AND(F10&lt;G10,G10&lt;J10)</f>
        <v>1</v>
      </c>
      <c r="O10" s="10">
        <f t="shared" ref="O10" si="15">G10*1.45</f>
        <v>14.5</v>
      </c>
      <c r="P10" s="9">
        <f t="shared" ref="P10:P12" si="16">J10*1.45</f>
        <v>26.099999999999998</v>
      </c>
      <c r="Q10" s="9" t="b">
        <f t="shared" ref="Q10:Q12" si="17">AND(P10&gt;O10)</f>
        <v>1</v>
      </c>
    </row>
    <row r="11" spans="1:17" x14ac:dyDescent="0.25">
      <c r="A11" s="2">
        <v>5</v>
      </c>
      <c r="B11" s="3" t="s">
        <v>95</v>
      </c>
      <c r="C11" s="4" t="s">
        <v>92</v>
      </c>
      <c r="D11" s="5">
        <f>OŚW!G19</f>
        <v>0.61099999999999999</v>
      </c>
      <c r="E11" s="5">
        <f t="shared" ref="E11:E12" si="18">D11*L11</f>
        <v>0.18329999999999999</v>
      </c>
      <c r="F11" s="6">
        <f t="shared" ref="F11:F12" si="19">E11*1000/(1.73*K11*M11)</f>
        <v>0.28482192802535888</v>
      </c>
      <c r="G11" s="11">
        <v>10</v>
      </c>
      <c r="H11" s="8" t="s">
        <v>42</v>
      </c>
      <c r="I11" s="3">
        <v>25</v>
      </c>
      <c r="J11" s="9">
        <v>66</v>
      </c>
      <c r="K11" s="11">
        <v>400</v>
      </c>
      <c r="L11" s="6">
        <v>0.3</v>
      </c>
      <c r="M11" s="11">
        <v>0.93</v>
      </c>
      <c r="N11" s="11" t="b">
        <f t="shared" si="14"/>
        <v>1</v>
      </c>
      <c r="O11" s="11">
        <f t="shared" ref="O11:O12" si="20">G11*1.6</f>
        <v>16</v>
      </c>
      <c r="P11" s="11">
        <f t="shared" si="16"/>
        <v>95.7</v>
      </c>
      <c r="Q11" s="11" t="b">
        <f t="shared" si="17"/>
        <v>1</v>
      </c>
    </row>
    <row r="12" spans="1:17" x14ac:dyDescent="0.25">
      <c r="A12" s="2">
        <v>6</v>
      </c>
      <c r="B12" s="3" t="s">
        <v>95</v>
      </c>
      <c r="C12" s="4" t="s">
        <v>93</v>
      </c>
      <c r="D12" s="5">
        <f>OŚW!G22</f>
        <v>0.66</v>
      </c>
      <c r="E12" s="5">
        <f t="shared" si="18"/>
        <v>0.19800000000000001</v>
      </c>
      <c r="F12" s="6">
        <f t="shared" si="19"/>
        <v>0.30766362110758899</v>
      </c>
      <c r="G12" s="11">
        <v>10</v>
      </c>
      <c r="H12" s="8" t="s">
        <v>42</v>
      </c>
      <c r="I12" s="3">
        <v>25</v>
      </c>
      <c r="J12" s="9">
        <v>66</v>
      </c>
      <c r="K12" s="11">
        <v>400</v>
      </c>
      <c r="L12" s="6">
        <v>0.3</v>
      </c>
      <c r="M12" s="11">
        <v>0.93</v>
      </c>
      <c r="N12" s="11" t="b">
        <f t="shared" si="14"/>
        <v>1</v>
      </c>
      <c r="O12" s="11">
        <f t="shared" si="20"/>
        <v>16</v>
      </c>
      <c r="P12" s="11">
        <f t="shared" si="16"/>
        <v>95.7</v>
      </c>
      <c r="Q12" s="11" t="b">
        <f t="shared" si="17"/>
        <v>1</v>
      </c>
    </row>
    <row r="13" spans="1:17" x14ac:dyDescent="0.25">
      <c r="A13" s="2">
        <v>7</v>
      </c>
      <c r="B13" s="3" t="s">
        <v>35</v>
      </c>
      <c r="C13" s="4" t="s">
        <v>94</v>
      </c>
      <c r="D13" s="5">
        <v>0.5</v>
      </c>
      <c r="E13" s="5">
        <f t="shared" ref="E13" si="21">D13*L13</f>
        <v>0.15</v>
      </c>
      <c r="F13" s="6">
        <f t="shared" ref="F13" si="22">E13*1000/(1.73*K13*M13)</f>
        <v>0.23307850083908258</v>
      </c>
      <c r="G13" s="11">
        <v>10</v>
      </c>
      <c r="H13" s="8"/>
      <c r="I13" s="3"/>
      <c r="J13" s="9">
        <v>24</v>
      </c>
      <c r="K13" s="11">
        <v>400</v>
      </c>
      <c r="L13" s="6">
        <v>0.3</v>
      </c>
      <c r="M13" s="11">
        <v>0.93</v>
      </c>
      <c r="N13" s="11" t="b">
        <f t="shared" ref="N13" si="23">AND(F13&lt;G13,G13&lt;J13)</f>
        <v>1</v>
      </c>
      <c r="O13" s="11">
        <f t="shared" ref="O13" si="24">G13*1.6</f>
        <v>16</v>
      </c>
      <c r="P13" s="11">
        <f t="shared" ref="P13" si="25">J13*1.45</f>
        <v>34.799999999999997</v>
      </c>
      <c r="Q13" s="11" t="b">
        <f t="shared" ref="Q13" si="26">AND(P13&gt;O13)</f>
        <v>1</v>
      </c>
    </row>
    <row r="14" spans="1:17" x14ac:dyDescent="0.25">
      <c r="A14" s="2">
        <v>8</v>
      </c>
      <c r="B14" s="3" t="s">
        <v>31</v>
      </c>
      <c r="C14" s="4" t="s">
        <v>28</v>
      </c>
      <c r="D14" s="5">
        <v>2</v>
      </c>
      <c r="E14" s="6">
        <f t="shared" ref="E14:E16" si="27">SUM(D14:D14)*L14</f>
        <v>0.6</v>
      </c>
      <c r="F14" s="6">
        <f t="shared" si="1"/>
        <v>2.4260869565217393</v>
      </c>
      <c r="G14" s="7">
        <v>16</v>
      </c>
      <c r="H14" s="8" t="s">
        <v>12</v>
      </c>
      <c r="I14" s="3">
        <v>2.5</v>
      </c>
      <c r="J14" s="9">
        <v>24</v>
      </c>
      <c r="K14" s="9">
        <v>230</v>
      </c>
      <c r="L14" s="6">
        <v>0.3</v>
      </c>
      <c r="M14" s="6">
        <v>0.93</v>
      </c>
      <c r="N14" s="9" t="b">
        <f t="shared" si="2"/>
        <v>1</v>
      </c>
      <c r="O14" s="10">
        <f t="shared" si="3"/>
        <v>23.2</v>
      </c>
      <c r="P14" s="9">
        <f t="shared" si="4"/>
        <v>34.799999999999997</v>
      </c>
      <c r="Q14" s="9" t="b">
        <f t="shared" si="5"/>
        <v>1</v>
      </c>
    </row>
    <row r="15" spans="1:17" x14ac:dyDescent="0.25">
      <c r="A15" s="2">
        <v>9</v>
      </c>
      <c r="B15" s="3" t="s">
        <v>31</v>
      </c>
      <c r="C15" s="4" t="s">
        <v>29</v>
      </c>
      <c r="D15" s="5">
        <v>2</v>
      </c>
      <c r="E15" s="6">
        <f t="shared" si="27"/>
        <v>0.6</v>
      </c>
      <c r="F15" s="6">
        <f t="shared" si="1"/>
        <v>2.4260869565217393</v>
      </c>
      <c r="G15" s="7">
        <v>16</v>
      </c>
      <c r="H15" s="8" t="s">
        <v>12</v>
      </c>
      <c r="I15" s="3">
        <v>2.5</v>
      </c>
      <c r="J15" s="9">
        <v>24</v>
      </c>
      <c r="K15" s="9">
        <v>230</v>
      </c>
      <c r="L15" s="6">
        <v>0.3</v>
      </c>
      <c r="M15" s="6">
        <v>0.93</v>
      </c>
      <c r="N15" s="9" t="b">
        <f t="shared" si="2"/>
        <v>1</v>
      </c>
      <c r="O15" s="10">
        <f t="shared" si="3"/>
        <v>23.2</v>
      </c>
      <c r="P15" s="9">
        <f t="shared" si="4"/>
        <v>34.799999999999997</v>
      </c>
      <c r="Q15" s="9" t="b">
        <f t="shared" si="5"/>
        <v>1</v>
      </c>
    </row>
    <row r="16" spans="1:17" x14ac:dyDescent="0.25">
      <c r="A16" s="2">
        <v>10</v>
      </c>
      <c r="B16" s="3" t="s">
        <v>31</v>
      </c>
      <c r="C16" s="4" t="s">
        <v>30</v>
      </c>
      <c r="D16" s="5">
        <v>1.5</v>
      </c>
      <c r="E16" s="6">
        <f t="shared" si="27"/>
        <v>0.44999999999999996</v>
      </c>
      <c r="F16" s="6">
        <f t="shared" si="1"/>
        <v>1.8195652173913042</v>
      </c>
      <c r="G16" s="7">
        <v>16</v>
      </c>
      <c r="H16" s="8" t="s">
        <v>12</v>
      </c>
      <c r="I16" s="3">
        <v>2.5</v>
      </c>
      <c r="J16" s="9">
        <v>24</v>
      </c>
      <c r="K16" s="9">
        <v>230</v>
      </c>
      <c r="L16" s="6">
        <v>0.3</v>
      </c>
      <c r="M16" s="6">
        <v>0.93</v>
      </c>
      <c r="N16" s="9" t="b">
        <f t="shared" si="2"/>
        <v>1</v>
      </c>
      <c r="O16" s="10">
        <f t="shared" si="3"/>
        <v>23.2</v>
      </c>
      <c r="P16" s="9">
        <f t="shared" si="4"/>
        <v>34.799999999999997</v>
      </c>
      <c r="Q16" s="9" t="b">
        <f t="shared" si="5"/>
        <v>1</v>
      </c>
    </row>
    <row r="17" spans="1:17" x14ac:dyDescent="0.25">
      <c r="A17" s="2">
        <v>11</v>
      </c>
      <c r="B17" s="3" t="s">
        <v>31</v>
      </c>
      <c r="C17" s="4" t="s">
        <v>37</v>
      </c>
      <c r="D17" s="5">
        <v>2</v>
      </c>
      <c r="E17" s="6">
        <f t="shared" ref="E17:E26" si="28">SUM(D17:D17)*L17</f>
        <v>0.6</v>
      </c>
      <c r="F17" s="6">
        <f t="shared" ref="F17:F26" si="29">E17*1000/K17*M17</f>
        <v>2.4260869565217393</v>
      </c>
      <c r="G17" s="7">
        <v>16</v>
      </c>
      <c r="H17" s="8" t="s">
        <v>12</v>
      </c>
      <c r="I17" s="3">
        <v>2.5</v>
      </c>
      <c r="J17" s="9">
        <v>24</v>
      </c>
      <c r="K17" s="9">
        <v>230</v>
      </c>
      <c r="L17" s="6">
        <v>0.3</v>
      </c>
      <c r="M17" s="6">
        <v>0.93</v>
      </c>
      <c r="N17" s="9" t="b">
        <f t="shared" ref="N17:N26" si="30">AND(F17&lt;G17,G17&lt;J17)</f>
        <v>1</v>
      </c>
      <c r="O17" s="10">
        <f t="shared" ref="O17:O26" si="31">G17*1.45</f>
        <v>23.2</v>
      </c>
      <c r="P17" s="9">
        <f t="shared" ref="P17:P26" si="32">J17*1.45</f>
        <v>34.799999999999997</v>
      </c>
      <c r="Q17" s="9" t="b">
        <f t="shared" ref="Q17:Q26" si="33">AND(P17&gt;O17)</f>
        <v>1</v>
      </c>
    </row>
    <row r="18" spans="1:17" x14ac:dyDescent="0.25">
      <c r="A18" s="2">
        <v>12</v>
      </c>
      <c r="B18" s="3" t="s">
        <v>31</v>
      </c>
      <c r="C18" s="4" t="s">
        <v>43</v>
      </c>
      <c r="D18" s="5">
        <v>2.5</v>
      </c>
      <c r="E18" s="6">
        <f t="shared" si="28"/>
        <v>0.75</v>
      </c>
      <c r="F18" s="6">
        <f t="shared" si="29"/>
        <v>3.0326086956521738</v>
      </c>
      <c r="G18" s="7">
        <v>16</v>
      </c>
      <c r="H18" s="8" t="s">
        <v>12</v>
      </c>
      <c r="I18" s="3">
        <v>2.5</v>
      </c>
      <c r="J18" s="9">
        <v>24</v>
      </c>
      <c r="K18" s="9">
        <v>230</v>
      </c>
      <c r="L18" s="6">
        <v>0.3</v>
      </c>
      <c r="M18" s="6">
        <v>0.93</v>
      </c>
      <c r="N18" s="9" t="b">
        <f t="shared" si="30"/>
        <v>1</v>
      </c>
      <c r="O18" s="10">
        <f t="shared" si="31"/>
        <v>23.2</v>
      </c>
      <c r="P18" s="9">
        <f t="shared" si="32"/>
        <v>34.799999999999997</v>
      </c>
      <c r="Q18" s="9" t="b">
        <f t="shared" si="33"/>
        <v>1</v>
      </c>
    </row>
    <row r="19" spans="1:17" x14ac:dyDescent="0.25">
      <c r="A19" s="2">
        <v>13</v>
      </c>
      <c r="B19" s="3" t="s">
        <v>31</v>
      </c>
      <c r="C19" s="4" t="s">
        <v>44</v>
      </c>
      <c r="D19" s="5">
        <v>1.7</v>
      </c>
      <c r="E19" s="6">
        <f t="shared" si="28"/>
        <v>0.51</v>
      </c>
      <c r="F19" s="6">
        <f t="shared" si="29"/>
        <v>2.0621739130434786</v>
      </c>
      <c r="G19" s="7">
        <v>16</v>
      </c>
      <c r="H19" s="8" t="s">
        <v>12</v>
      </c>
      <c r="I19" s="3">
        <v>2.5</v>
      </c>
      <c r="J19" s="9">
        <v>24</v>
      </c>
      <c r="K19" s="9">
        <v>230</v>
      </c>
      <c r="L19" s="6">
        <v>0.3</v>
      </c>
      <c r="M19" s="6">
        <v>0.93</v>
      </c>
      <c r="N19" s="9" t="b">
        <f t="shared" si="30"/>
        <v>1</v>
      </c>
      <c r="O19" s="10">
        <f t="shared" si="31"/>
        <v>23.2</v>
      </c>
      <c r="P19" s="9">
        <f t="shared" si="32"/>
        <v>34.799999999999997</v>
      </c>
      <c r="Q19" s="9" t="b">
        <f t="shared" si="33"/>
        <v>1</v>
      </c>
    </row>
    <row r="20" spans="1:17" x14ac:dyDescent="0.25">
      <c r="A20" s="2">
        <v>14</v>
      </c>
      <c r="B20" s="3" t="s">
        <v>31</v>
      </c>
      <c r="C20" s="4" t="s">
        <v>65</v>
      </c>
      <c r="D20" s="5">
        <v>2.5</v>
      </c>
      <c r="E20" s="6">
        <f t="shared" si="28"/>
        <v>0.75</v>
      </c>
      <c r="F20" s="6">
        <f t="shared" si="29"/>
        <v>3.0326086956521738</v>
      </c>
      <c r="G20" s="7">
        <v>16</v>
      </c>
      <c r="H20" s="8" t="s">
        <v>12</v>
      </c>
      <c r="I20" s="3">
        <v>2.5</v>
      </c>
      <c r="J20" s="9">
        <v>24</v>
      </c>
      <c r="K20" s="9">
        <v>230</v>
      </c>
      <c r="L20" s="6">
        <v>0.3</v>
      </c>
      <c r="M20" s="6">
        <v>0.93</v>
      </c>
      <c r="N20" s="9" t="b">
        <f t="shared" si="30"/>
        <v>1</v>
      </c>
      <c r="O20" s="10">
        <f t="shared" si="31"/>
        <v>23.2</v>
      </c>
      <c r="P20" s="9">
        <f t="shared" si="32"/>
        <v>34.799999999999997</v>
      </c>
      <c r="Q20" s="9" t="b">
        <f t="shared" si="33"/>
        <v>1</v>
      </c>
    </row>
    <row r="21" spans="1:17" x14ac:dyDescent="0.25">
      <c r="A21" s="2">
        <v>15</v>
      </c>
      <c r="B21" s="3" t="s">
        <v>96</v>
      </c>
      <c r="C21" s="4" t="s">
        <v>66</v>
      </c>
      <c r="D21" s="5">
        <v>1</v>
      </c>
      <c r="E21" s="6">
        <f t="shared" si="28"/>
        <v>0.3</v>
      </c>
      <c r="F21" s="6">
        <f t="shared" si="29"/>
        <v>1.2130434782608697</v>
      </c>
      <c r="G21" s="7">
        <v>16</v>
      </c>
      <c r="H21" s="8" t="s">
        <v>12</v>
      </c>
      <c r="I21" s="3">
        <v>2.5</v>
      </c>
      <c r="J21" s="9">
        <v>24</v>
      </c>
      <c r="K21" s="9">
        <v>230</v>
      </c>
      <c r="L21" s="6">
        <v>0.3</v>
      </c>
      <c r="M21" s="6">
        <v>0.93</v>
      </c>
      <c r="N21" s="9" t="b">
        <f t="shared" si="30"/>
        <v>1</v>
      </c>
      <c r="O21" s="10">
        <f t="shared" si="31"/>
        <v>23.2</v>
      </c>
      <c r="P21" s="9">
        <f t="shared" si="32"/>
        <v>34.799999999999997</v>
      </c>
      <c r="Q21" s="9" t="b">
        <f t="shared" si="33"/>
        <v>1</v>
      </c>
    </row>
    <row r="22" spans="1:17" x14ac:dyDescent="0.25">
      <c r="A22" s="2">
        <v>16</v>
      </c>
      <c r="B22" s="3" t="s">
        <v>31</v>
      </c>
      <c r="C22" s="4" t="s">
        <v>67</v>
      </c>
      <c r="D22" s="5">
        <v>2.5</v>
      </c>
      <c r="E22" s="6">
        <f t="shared" si="28"/>
        <v>0.75</v>
      </c>
      <c r="F22" s="6">
        <f t="shared" si="29"/>
        <v>3.0326086956521738</v>
      </c>
      <c r="G22" s="7">
        <v>16</v>
      </c>
      <c r="H22" s="8" t="s">
        <v>12</v>
      </c>
      <c r="I22" s="3">
        <v>2.5</v>
      </c>
      <c r="J22" s="9">
        <v>24</v>
      </c>
      <c r="K22" s="9">
        <v>230</v>
      </c>
      <c r="L22" s="6">
        <v>0.3</v>
      </c>
      <c r="M22" s="6">
        <v>0.93</v>
      </c>
      <c r="N22" s="9" t="b">
        <f t="shared" si="30"/>
        <v>1</v>
      </c>
      <c r="O22" s="10">
        <f t="shared" si="31"/>
        <v>23.2</v>
      </c>
      <c r="P22" s="9">
        <f t="shared" si="32"/>
        <v>34.799999999999997</v>
      </c>
      <c r="Q22" s="9" t="b">
        <f t="shared" si="33"/>
        <v>1</v>
      </c>
    </row>
    <row r="23" spans="1:17" x14ac:dyDescent="0.25">
      <c r="A23" s="2">
        <v>17</v>
      </c>
      <c r="B23" s="3" t="s">
        <v>96</v>
      </c>
      <c r="C23" s="4" t="s">
        <v>68</v>
      </c>
      <c r="D23" s="5">
        <v>0.5</v>
      </c>
      <c r="E23" s="6">
        <f t="shared" si="28"/>
        <v>0.15</v>
      </c>
      <c r="F23" s="6">
        <f t="shared" si="29"/>
        <v>0.60652173913043483</v>
      </c>
      <c r="G23" s="7">
        <v>16</v>
      </c>
      <c r="H23" s="8" t="s">
        <v>12</v>
      </c>
      <c r="I23" s="3">
        <v>2.5</v>
      </c>
      <c r="J23" s="9">
        <v>24</v>
      </c>
      <c r="K23" s="9">
        <v>230</v>
      </c>
      <c r="L23" s="6">
        <v>0.3</v>
      </c>
      <c r="M23" s="6">
        <v>0.93</v>
      </c>
      <c r="N23" s="9" t="b">
        <f t="shared" si="30"/>
        <v>1</v>
      </c>
      <c r="O23" s="10">
        <f t="shared" si="31"/>
        <v>23.2</v>
      </c>
      <c r="P23" s="9">
        <f t="shared" si="32"/>
        <v>34.799999999999997</v>
      </c>
      <c r="Q23" s="9" t="b">
        <f t="shared" si="33"/>
        <v>1</v>
      </c>
    </row>
    <row r="24" spans="1:17" x14ac:dyDescent="0.25">
      <c r="A24" s="2">
        <v>18</v>
      </c>
      <c r="B24" s="3" t="s">
        <v>236</v>
      </c>
      <c r="C24" s="4" t="s">
        <v>69</v>
      </c>
      <c r="D24" s="5">
        <v>0.5</v>
      </c>
      <c r="E24" s="6">
        <f t="shared" si="28"/>
        <v>0.15</v>
      </c>
      <c r="F24" s="6">
        <f t="shared" si="29"/>
        <v>0.60652173913043483</v>
      </c>
      <c r="G24" s="7">
        <v>16</v>
      </c>
      <c r="H24" s="8" t="s">
        <v>237</v>
      </c>
      <c r="I24" s="3">
        <v>2.5</v>
      </c>
      <c r="J24" s="9">
        <v>24</v>
      </c>
      <c r="K24" s="9">
        <v>230</v>
      </c>
      <c r="L24" s="6">
        <v>0.3</v>
      </c>
      <c r="M24" s="6">
        <v>0.93</v>
      </c>
      <c r="N24" s="9" t="b">
        <f t="shared" si="30"/>
        <v>1</v>
      </c>
      <c r="O24" s="10">
        <f t="shared" si="31"/>
        <v>23.2</v>
      </c>
      <c r="P24" s="9">
        <f t="shared" si="32"/>
        <v>34.799999999999997</v>
      </c>
      <c r="Q24" s="9" t="b">
        <f t="shared" si="33"/>
        <v>1</v>
      </c>
    </row>
    <row r="25" spans="1:17" x14ac:dyDescent="0.25">
      <c r="A25" s="2">
        <v>19</v>
      </c>
      <c r="B25" s="3" t="s">
        <v>238</v>
      </c>
      <c r="C25" s="4" t="s">
        <v>70</v>
      </c>
      <c r="D25" s="5">
        <v>1.28</v>
      </c>
      <c r="E25" s="6">
        <f t="shared" si="28"/>
        <v>0.38400000000000001</v>
      </c>
      <c r="F25" s="6">
        <f t="shared" si="29"/>
        <v>1.552695652173913</v>
      </c>
      <c r="G25" s="7">
        <v>16</v>
      </c>
      <c r="H25" s="8" t="s">
        <v>237</v>
      </c>
      <c r="I25" s="3">
        <v>2.5</v>
      </c>
      <c r="J25" s="9">
        <v>24</v>
      </c>
      <c r="K25" s="9">
        <v>230</v>
      </c>
      <c r="L25" s="6">
        <v>0.3</v>
      </c>
      <c r="M25" s="6">
        <v>0.93</v>
      </c>
      <c r="N25" s="9" t="b">
        <f t="shared" si="30"/>
        <v>1</v>
      </c>
      <c r="O25" s="10">
        <f t="shared" si="31"/>
        <v>23.2</v>
      </c>
      <c r="P25" s="9">
        <f t="shared" si="32"/>
        <v>34.799999999999997</v>
      </c>
      <c r="Q25" s="9" t="b">
        <f t="shared" si="33"/>
        <v>1</v>
      </c>
    </row>
    <row r="26" spans="1:17" x14ac:dyDescent="0.25">
      <c r="A26" s="2">
        <v>20</v>
      </c>
      <c r="B26" s="3" t="s">
        <v>247</v>
      </c>
      <c r="C26" s="4" t="s">
        <v>71</v>
      </c>
      <c r="D26" s="5">
        <v>0.2</v>
      </c>
      <c r="E26" s="6">
        <f t="shared" si="28"/>
        <v>0.06</v>
      </c>
      <c r="F26" s="6">
        <f t="shared" si="29"/>
        <v>0.24260869565217391</v>
      </c>
      <c r="G26" s="7">
        <v>16</v>
      </c>
      <c r="H26" s="8" t="s">
        <v>12</v>
      </c>
      <c r="I26" s="3">
        <v>2.5</v>
      </c>
      <c r="J26" s="9">
        <v>24</v>
      </c>
      <c r="K26" s="9">
        <v>230</v>
      </c>
      <c r="L26" s="6">
        <v>0.3</v>
      </c>
      <c r="M26" s="6">
        <v>0.93</v>
      </c>
      <c r="N26" s="9" t="b">
        <f t="shared" si="30"/>
        <v>1</v>
      </c>
      <c r="O26" s="10">
        <f t="shared" si="31"/>
        <v>23.2</v>
      </c>
      <c r="P26" s="9">
        <f t="shared" si="32"/>
        <v>34.799999999999997</v>
      </c>
      <c r="Q26" s="9" t="b">
        <f t="shared" si="33"/>
        <v>1</v>
      </c>
    </row>
    <row r="27" spans="1:17" x14ac:dyDescent="0.25">
      <c r="A27" s="2">
        <v>21</v>
      </c>
      <c r="B27" s="3" t="s">
        <v>35</v>
      </c>
      <c r="C27" s="4" t="s">
        <v>72</v>
      </c>
      <c r="D27" s="5">
        <v>0.5</v>
      </c>
      <c r="E27" s="6">
        <f t="shared" ref="E27:E28" si="34">SUM(D27:D27)*L27</f>
        <v>0.15</v>
      </c>
      <c r="F27" s="6">
        <f t="shared" ref="F27:F28" si="35">E27*1000/K27*M27</f>
        <v>0.60652173913043483</v>
      </c>
      <c r="G27" s="7">
        <v>16</v>
      </c>
      <c r="H27" s="8"/>
      <c r="I27" s="3"/>
      <c r="J27" s="9">
        <v>24</v>
      </c>
      <c r="K27" s="9">
        <v>230</v>
      </c>
      <c r="L27" s="6">
        <v>0.3</v>
      </c>
      <c r="M27" s="6">
        <v>0.93</v>
      </c>
      <c r="N27" s="9" t="b">
        <f t="shared" ref="N27:N28" si="36">AND(F27&lt;G27,G27&lt;J27)</f>
        <v>1</v>
      </c>
      <c r="O27" s="10">
        <f t="shared" ref="O27:O28" si="37">G27*1.45</f>
        <v>23.2</v>
      </c>
      <c r="P27" s="9">
        <f t="shared" ref="P27:P28" si="38">J27*1.45</f>
        <v>34.799999999999997</v>
      </c>
      <c r="Q27" s="9" t="b">
        <f t="shared" ref="Q27:Q28" si="39">AND(P27&gt;O27)</f>
        <v>1</v>
      </c>
    </row>
    <row r="28" spans="1:17" x14ac:dyDescent="0.25">
      <c r="A28" s="2">
        <v>22</v>
      </c>
      <c r="B28" s="3" t="s">
        <v>35</v>
      </c>
      <c r="C28" s="4" t="s">
        <v>73</v>
      </c>
      <c r="D28" s="5">
        <v>0.5</v>
      </c>
      <c r="E28" s="6">
        <f t="shared" si="34"/>
        <v>0.15</v>
      </c>
      <c r="F28" s="6">
        <f t="shared" si="35"/>
        <v>0.60652173913043483</v>
      </c>
      <c r="G28" s="7">
        <v>16</v>
      </c>
      <c r="H28" s="8"/>
      <c r="I28" s="3"/>
      <c r="J28" s="9">
        <v>24</v>
      </c>
      <c r="K28" s="9">
        <v>230</v>
      </c>
      <c r="L28" s="6">
        <v>0.3</v>
      </c>
      <c r="M28" s="6">
        <v>0.93</v>
      </c>
      <c r="N28" s="9" t="b">
        <f t="shared" si="36"/>
        <v>1</v>
      </c>
      <c r="O28" s="10">
        <f t="shared" si="37"/>
        <v>23.2</v>
      </c>
      <c r="P28" s="9">
        <f t="shared" si="38"/>
        <v>34.799999999999997</v>
      </c>
      <c r="Q28" s="9" t="b">
        <f t="shared" si="39"/>
        <v>1</v>
      </c>
    </row>
    <row r="29" spans="1:17" x14ac:dyDescent="0.25">
      <c r="A29" s="2">
        <v>23</v>
      </c>
      <c r="B29" s="3" t="s">
        <v>35</v>
      </c>
      <c r="C29" s="4" t="s">
        <v>20</v>
      </c>
      <c r="D29" s="5">
        <v>5</v>
      </c>
      <c r="E29" s="5">
        <f t="shared" ref="E29" si="40">D29*L29</f>
        <v>1.5</v>
      </c>
      <c r="F29" s="6">
        <f t="shared" ref="F29" si="41">E29*1000/(1.73*K29*M29)</f>
        <v>2.3307850083908259</v>
      </c>
      <c r="G29" s="11">
        <v>16</v>
      </c>
      <c r="H29" s="8"/>
      <c r="I29" s="3"/>
      <c r="J29" s="9">
        <v>24</v>
      </c>
      <c r="K29" s="11">
        <v>400</v>
      </c>
      <c r="L29" s="6">
        <v>0.3</v>
      </c>
      <c r="M29" s="11">
        <v>0.93</v>
      </c>
      <c r="N29" s="11" t="b">
        <f t="shared" si="2"/>
        <v>1</v>
      </c>
      <c r="O29" s="11">
        <f t="shared" ref="O29" si="42">G29*1.6</f>
        <v>25.6</v>
      </c>
      <c r="P29" s="11">
        <f t="shared" si="4"/>
        <v>34.799999999999997</v>
      </c>
      <c r="Q29" s="11" t="b">
        <f t="shared" si="5"/>
        <v>1</v>
      </c>
    </row>
    <row r="30" spans="1:17" x14ac:dyDescent="0.25">
      <c r="A30" s="2"/>
      <c r="B30" s="12" t="s">
        <v>140</v>
      </c>
      <c r="C30" s="11"/>
      <c r="D30" s="13">
        <f>SUM(D7:D29)</f>
        <v>29.177499999999998</v>
      </c>
      <c r="E30" s="13">
        <f>SUM(E7:E29)</f>
        <v>8.7788000000000004</v>
      </c>
      <c r="F30" s="6">
        <f>E30*1000/(1.73*K30*M30)</f>
        <v>13.640996954440922</v>
      </c>
      <c r="G30" s="11">
        <v>40</v>
      </c>
      <c r="H30" s="8" t="s">
        <v>83</v>
      </c>
      <c r="I30" s="3">
        <v>10</v>
      </c>
      <c r="J30" s="11">
        <v>52</v>
      </c>
      <c r="K30" s="11">
        <v>400</v>
      </c>
      <c r="L30" s="5">
        <v>1</v>
      </c>
      <c r="M30" s="11">
        <v>0.93</v>
      </c>
      <c r="N30" s="11" t="b">
        <f>AND(F30&lt;G30,G30&lt;J30)</f>
        <v>1</v>
      </c>
      <c r="O30" s="11">
        <f>G30*1.6</f>
        <v>64</v>
      </c>
      <c r="P30" s="11">
        <f t="shared" si="4"/>
        <v>75.399999999999991</v>
      </c>
      <c r="Q30" s="11" t="b">
        <f t="shared" si="5"/>
        <v>1</v>
      </c>
    </row>
  </sheetData>
  <mergeCells count="7">
    <mergeCell ref="A3:Q3"/>
    <mergeCell ref="A4:C4"/>
    <mergeCell ref="D4:Q4"/>
    <mergeCell ref="A5:A6"/>
    <mergeCell ref="B5:B6"/>
    <mergeCell ref="C5:C6"/>
    <mergeCell ref="H5:I5"/>
  </mergeCells>
  <phoneticPr fontId="11" type="noConversion"/>
  <pageMargins left="0.7" right="0.7" top="0.75" bottom="0.75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Q46"/>
  <sheetViews>
    <sheetView zoomScale="130" zoomScaleNormal="130" workbookViewId="0">
      <selection activeCell="B12" sqref="B12"/>
    </sheetView>
  </sheetViews>
  <sheetFormatPr defaultRowHeight="12" x14ac:dyDescent="0.25"/>
  <cols>
    <col min="1" max="1" width="5.77734375" style="1" customWidth="1"/>
    <col min="2" max="2" width="21.6640625" style="1" bestFit="1" customWidth="1"/>
    <col min="3" max="3" width="11.88671875" style="1" bestFit="1" customWidth="1"/>
    <col min="4" max="4" width="5.44140625" style="1" bestFit="1" customWidth="1"/>
    <col min="5" max="5" width="4.6640625" style="1" bestFit="1" customWidth="1"/>
    <col min="6" max="6" width="5.44140625" style="1" bestFit="1" customWidth="1"/>
    <col min="7" max="7" width="2.5546875" style="1" bestFit="1" customWidth="1"/>
    <col min="8" max="8" width="6.44140625" style="1" bestFit="1" customWidth="1"/>
    <col min="9" max="9" width="4.109375" style="1" bestFit="1" customWidth="1"/>
    <col min="10" max="10" width="2.5546875" style="1" bestFit="1" customWidth="1"/>
    <col min="11" max="11" width="3.33203125" style="1" bestFit="1" customWidth="1"/>
    <col min="12" max="12" width="3.77734375" style="1" bestFit="1" customWidth="1"/>
    <col min="13" max="13" width="4.21875" style="1" bestFit="1" customWidth="1"/>
    <col min="14" max="14" width="8.6640625" style="1" bestFit="1" customWidth="1"/>
    <col min="15" max="15" width="6" style="1" bestFit="1" customWidth="1"/>
    <col min="16" max="16" width="7" style="1" bestFit="1" customWidth="1"/>
    <col min="17" max="17" width="8.6640625" style="1" bestFit="1" customWidth="1"/>
    <col min="18" max="16384" width="8.88671875" style="1"/>
  </cols>
  <sheetData>
    <row r="1" spans="1:17" x14ac:dyDescent="0.25">
      <c r="A1" s="14" t="s">
        <v>231</v>
      </c>
    </row>
    <row r="3" spans="1:17" x14ac:dyDescent="0.25">
      <c r="A3" s="44" t="s">
        <v>64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1:17" x14ac:dyDescent="0.25">
      <c r="A4" s="45" t="s">
        <v>1</v>
      </c>
      <c r="B4" s="45"/>
      <c r="C4" s="45"/>
      <c r="D4" s="45" t="s">
        <v>36</v>
      </c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14.4" x14ac:dyDescent="0.35">
      <c r="A5" s="46" t="s">
        <v>23</v>
      </c>
      <c r="B5" s="47" t="s">
        <v>0</v>
      </c>
      <c r="C5" s="48" t="s">
        <v>13</v>
      </c>
      <c r="D5" s="15" t="s">
        <v>2</v>
      </c>
      <c r="E5" s="15" t="s">
        <v>3</v>
      </c>
      <c r="F5" s="15" t="s">
        <v>32</v>
      </c>
      <c r="G5" s="15" t="s">
        <v>14</v>
      </c>
      <c r="H5" s="49" t="s">
        <v>4</v>
      </c>
      <c r="I5" s="49"/>
      <c r="J5" s="15" t="s">
        <v>33</v>
      </c>
      <c r="K5" s="15" t="s">
        <v>5</v>
      </c>
      <c r="L5" s="15" t="s">
        <v>6</v>
      </c>
      <c r="M5" s="15" t="s">
        <v>7</v>
      </c>
      <c r="N5" s="15" t="s">
        <v>15</v>
      </c>
      <c r="O5" s="15" t="s">
        <v>17</v>
      </c>
      <c r="P5" s="15" t="s">
        <v>18</v>
      </c>
      <c r="Q5" s="15" t="s">
        <v>16</v>
      </c>
    </row>
    <row r="6" spans="1:17" ht="13.8" x14ac:dyDescent="0.25">
      <c r="A6" s="46"/>
      <c r="B6" s="47"/>
      <c r="C6" s="48"/>
      <c r="D6" s="16" t="s">
        <v>8</v>
      </c>
      <c r="E6" s="16" t="s">
        <v>8</v>
      </c>
      <c r="F6" s="16" t="s">
        <v>9</v>
      </c>
      <c r="G6" s="16" t="s">
        <v>9</v>
      </c>
      <c r="H6" s="17" t="s">
        <v>10</v>
      </c>
      <c r="I6" s="18" t="s">
        <v>34</v>
      </c>
      <c r="J6" s="16" t="s">
        <v>9</v>
      </c>
      <c r="K6" s="16" t="s">
        <v>11</v>
      </c>
      <c r="L6" s="16"/>
      <c r="M6" s="16"/>
      <c r="N6" s="19"/>
      <c r="O6" s="19"/>
      <c r="P6" s="19"/>
      <c r="Q6" s="19"/>
    </row>
    <row r="7" spans="1:17" x14ac:dyDescent="0.25">
      <c r="A7" s="2">
        <v>1</v>
      </c>
      <c r="B7" s="3" t="s">
        <v>26</v>
      </c>
      <c r="C7" s="4" t="s">
        <v>19</v>
      </c>
      <c r="D7" s="5">
        <f>OŚW!G24</f>
        <v>6.7000000000000004E-2</v>
      </c>
      <c r="E7" s="6">
        <f t="shared" ref="E7:E8" si="0">SUM(D7:D7)*L7</f>
        <v>6.7000000000000004E-2</v>
      </c>
      <c r="F7" s="6">
        <f t="shared" ref="F7:F34" si="1">E7*1000/K7*M7</f>
        <v>0.2709130434782609</v>
      </c>
      <c r="G7" s="7">
        <v>10</v>
      </c>
      <c r="H7" s="8" t="s">
        <v>12</v>
      </c>
      <c r="I7" s="3">
        <v>1.5</v>
      </c>
      <c r="J7" s="9">
        <v>18</v>
      </c>
      <c r="K7" s="9">
        <v>230</v>
      </c>
      <c r="L7" s="6">
        <v>1</v>
      </c>
      <c r="M7" s="6">
        <v>0.93</v>
      </c>
      <c r="N7" s="9" t="b">
        <f t="shared" ref="N7:N34" si="2">AND(F7&lt;G7,G7&lt;J7)</f>
        <v>1</v>
      </c>
      <c r="O7" s="10">
        <f t="shared" ref="O7:O34" si="3">G7*1.45</f>
        <v>14.5</v>
      </c>
      <c r="P7" s="9">
        <f t="shared" ref="P7:P34" si="4">J7*1.45</f>
        <v>26.099999999999998</v>
      </c>
      <c r="Q7" s="9" t="b">
        <f t="shared" ref="Q7:Q34" si="5">AND(P7&gt;O7)</f>
        <v>1</v>
      </c>
    </row>
    <row r="8" spans="1:17" x14ac:dyDescent="0.25">
      <c r="A8" s="2">
        <v>2</v>
      </c>
      <c r="B8" s="3" t="s">
        <v>25</v>
      </c>
      <c r="C8" s="4" t="s">
        <v>27</v>
      </c>
      <c r="D8" s="5">
        <f>OŚW!G31</f>
        <v>6.0499999999999998E-2</v>
      </c>
      <c r="E8" s="6">
        <f t="shared" si="0"/>
        <v>1.8149999999999999E-2</v>
      </c>
      <c r="F8" s="6">
        <f t="shared" si="1"/>
        <v>7.338913043478261E-2</v>
      </c>
      <c r="G8" s="7">
        <v>10</v>
      </c>
      <c r="H8" s="8" t="s">
        <v>12</v>
      </c>
      <c r="I8" s="3">
        <v>1.5</v>
      </c>
      <c r="J8" s="9">
        <v>18</v>
      </c>
      <c r="K8" s="9">
        <v>230</v>
      </c>
      <c r="L8" s="6">
        <v>0.3</v>
      </c>
      <c r="M8" s="6">
        <v>0.93</v>
      </c>
      <c r="N8" s="9" t="b">
        <f t="shared" si="2"/>
        <v>1</v>
      </c>
      <c r="O8" s="10">
        <f t="shared" si="3"/>
        <v>14.5</v>
      </c>
      <c r="P8" s="9">
        <f t="shared" si="4"/>
        <v>26.099999999999998</v>
      </c>
      <c r="Q8" s="9" t="b">
        <f t="shared" si="5"/>
        <v>1</v>
      </c>
    </row>
    <row r="9" spans="1:17" x14ac:dyDescent="0.25">
      <c r="A9" s="2">
        <v>3</v>
      </c>
      <c r="B9" s="3" t="s">
        <v>25</v>
      </c>
      <c r="C9" s="4" t="s">
        <v>40</v>
      </c>
      <c r="D9" s="5">
        <f>OŚW!G36</f>
        <v>0.35799999999999998</v>
      </c>
      <c r="E9" s="6">
        <f t="shared" ref="E9:E13" si="6">SUM(D9:D9)*L9</f>
        <v>0.1074</v>
      </c>
      <c r="F9" s="6">
        <f t="shared" ref="F9:F15" si="7">E9*1000/K9*M9</f>
        <v>0.4342695652173913</v>
      </c>
      <c r="G9" s="7">
        <v>10</v>
      </c>
      <c r="H9" s="8" t="s">
        <v>12</v>
      </c>
      <c r="I9" s="3">
        <v>1.5</v>
      </c>
      <c r="J9" s="9">
        <v>18</v>
      </c>
      <c r="K9" s="9">
        <v>230</v>
      </c>
      <c r="L9" s="6">
        <v>0.3</v>
      </c>
      <c r="M9" s="6">
        <v>0.93</v>
      </c>
      <c r="N9" s="9" t="b">
        <f t="shared" ref="N9:N15" si="8">AND(F9&lt;G9,G9&lt;J9)</f>
        <v>1</v>
      </c>
      <c r="O9" s="10">
        <f t="shared" ref="O9:O15" si="9">G9*1.45</f>
        <v>14.5</v>
      </c>
      <c r="P9" s="9">
        <f t="shared" ref="P9:P15" si="10">J9*1.45</f>
        <v>26.099999999999998</v>
      </c>
      <c r="Q9" s="9" t="b">
        <f t="shared" ref="Q9:Q15" si="11">AND(P9&gt;O9)</f>
        <v>1</v>
      </c>
    </row>
    <row r="10" spans="1:17" x14ac:dyDescent="0.25">
      <c r="A10" s="2">
        <v>4</v>
      </c>
      <c r="B10" s="3" t="s">
        <v>25</v>
      </c>
      <c r="C10" s="4" t="s">
        <v>41</v>
      </c>
      <c r="D10" s="5">
        <f>OŚW!G39</f>
        <v>0.63100000000000001</v>
      </c>
      <c r="E10" s="6">
        <f t="shared" si="6"/>
        <v>0.1893</v>
      </c>
      <c r="F10" s="6">
        <f t="shared" si="7"/>
        <v>0.76543043478260875</v>
      </c>
      <c r="G10" s="7">
        <v>10</v>
      </c>
      <c r="H10" s="8" t="s">
        <v>12</v>
      </c>
      <c r="I10" s="3">
        <v>1.5</v>
      </c>
      <c r="J10" s="9">
        <v>18</v>
      </c>
      <c r="K10" s="9">
        <v>230</v>
      </c>
      <c r="L10" s="6">
        <v>0.3</v>
      </c>
      <c r="M10" s="6">
        <v>0.93</v>
      </c>
      <c r="N10" s="9" t="b">
        <f t="shared" si="8"/>
        <v>1</v>
      </c>
      <c r="O10" s="10">
        <f t="shared" si="9"/>
        <v>14.5</v>
      </c>
      <c r="P10" s="9">
        <f t="shared" si="10"/>
        <v>26.099999999999998</v>
      </c>
      <c r="Q10" s="9" t="b">
        <f t="shared" si="11"/>
        <v>1</v>
      </c>
    </row>
    <row r="11" spans="1:17" x14ac:dyDescent="0.25">
      <c r="A11" s="2">
        <v>5</v>
      </c>
      <c r="B11" s="3" t="s">
        <v>25</v>
      </c>
      <c r="C11" s="4" t="s">
        <v>146</v>
      </c>
      <c r="D11" s="5">
        <f>OŚW!G45</f>
        <v>0.97899999999999998</v>
      </c>
      <c r="E11" s="6">
        <f t="shared" si="6"/>
        <v>0.29369999999999996</v>
      </c>
      <c r="F11" s="6">
        <f t="shared" si="7"/>
        <v>1.1875695652173912</v>
      </c>
      <c r="G11" s="7">
        <v>10</v>
      </c>
      <c r="H11" s="8" t="s">
        <v>12</v>
      </c>
      <c r="I11" s="3">
        <v>1.5</v>
      </c>
      <c r="J11" s="9">
        <v>18</v>
      </c>
      <c r="K11" s="9">
        <v>230</v>
      </c>
      <c r="L11" s="6">
        <v>0.3</v>
      </c>
      <c r="M11" s="6">
        <v>0.93</v>
      </c>
      <c r="N11" s="9" t="b">
        <f t="shared" si="8"/>
        <v>1</v>
      </c>
      <c r="O11" s="10">
        <f t="shared" si="9"/>
        <v>14.5</v>
      </c>
      <c r="P11" s="9">
        <f t="shared" si="10"/>
        <v>26.099999999999998</v>
      </c>
      <c r="Q11" s="9" t="b">
        <f t="shared" si="11"/>
        <v>1</v>
      </c>
    </row>
    <row r="12" spans="1:17" x14ac:dyDescent="0.25">
      <c r="A12" s="2">
        <v>6</v>
      </c>
      <c r="B12" s="3" t="s">
        <v>25</v>
      </c>
      <c r="C12" s="4" t="s">
        <v>147</v>
      </c>
      <c r="D12" s="5">
        <f>OŚW!G48</f>
        <v>0.68100000000000005</v>
      </c>
      <c r="E12" s="6">
        <f t="shared" si="6"/>
        <v>0.20430000000000001</v>
      </c>
      <c r="F12" s="6">
        <f t="shared" si="7"/>
        <v>0.82608260869565231</v>
      </c>
      <c r="G12" s="7">
        <v>10</v>
      </c>
      <c r="H12" s="8" t="s">
        <v>12</v>
      </c>
      <c r="I12" s="3">
        <v>1.5</v>
      </c>
      <c r="J12" s="9">
        <v>18</v>
      </c>
      <c r="K12" s="9">
        <v>230</v>
      </c>
      <c r="L12" s="6">
        <v>0.3</v>
      </c>
      <c r="M12" s="6">
        <v>0.93</v>
      </c>
      <c r="N12" s="9" t="b">
        <f t="shared" si="8"/>
        <v>1</v>
      </c>
      <c r="O12" s="10">
        <f t="shared" si="9"/>
        <v>14.5</v>
      </c>
      <c r="P12" s="9">
        <f t="shared" si="10"/>
        <v>26.099999999999998</v>
      </c>
      <c r="Q12" s="9" t="b">
        <f t="shared" si="11"/>
        <v>1</v>
      </c>
    </row>
    <row r="13" spans="1:17" x14ac:dyDescent="0.25">
      <c r="A13" s="2">
        <v>7</v>
      </c>
      <c r="B13" s="3" t="s">
        <v>25</v>
      </c>
      <c r="C13" s="4" t="s">
        <v>148</v>
      </c>
      <c r="D13" s="5">
        <f>OŚW!G50</f>
        <v>0.78600000000000003</v>
      </c>
      <c r="E13" s="6">
        <f t="shared" si="6"/>
        <v>0.23580000000000001</v>
      </c>
      <c r="F13" s="6">
        <f t="shared" si="7"/>
        <v>0.9534521739130436</v>
      </c>
      <c r="G13" s="7">
        <v>10</v>
      </c>
      <c r="H13" s="8" t="s">
        <v>12</v>
      </c>
      <c r="I13" s="3">
        <v>1.5</v>
      </c>
      <c r="J13" s="9">
        <v>18</v>
      </c>
      <c r="K13" s="9">
        <v>230</v>
      </c>
      <c r="L13" s="6">
        <v>0.3</v>
      </c>
      <c r="M13" s="6">
        <v>0.93</v>
      </c>
      <c r="N13" s="9" t="b">
        <f t="shared" si="8"/>
        <v>1</v>
      </c>
      <c r="O13" s="10">
        <f t="shared" si="9"/>
        <v>14.5</v>
      </c>
      <c r="P13" s="9">
        <f t="shared" si="10"/>
        <v>26.099999999999998</v>
      </c>
      <c r="Q13" s="9" t="b">
        <f t="shared" si="11"/>
        <v>1</v>
      </c>
    </row>
    <row r="14" spans="1:17" x14ac:dyDescent="0.25">
      <c r="A14" s="2">
        <v>8</v>
      </c>
      <c r="B14" s="3" t="s">
        <v>149</v>
      </c>
      <c r="C14" s="4" t="s">
        <v>28</v>
      </c>
      <c r="D14" s="5">
        <v>0.5</v>
      </c>
      <c r="E14" s="6">
        <f t="shared" ref="E14:E15" si="12">SUM(D14:D14)*L14</f>
        <v>0.5</v>
      </c>
      <c r="F14" s="6">
        <f t="shared" si="7"/>
        <v>2.0217391304347827</v>
      </c>
      <c r="G14" s="7">
        <v>16</v>
      </c>
      <c r="H14" s="8" t="s">
        <v>12</v>
      </c>
      <c r="I14" s="3">
        <v>2.5</v>
      </c>
      <c r="J14" s="9">
        <v>24</v>
      </c>
      <c r="K14" s="9">
        <v>230</v>
      </c>
      <c r="L14" s="6">
        <v>1</v>
      </c>
      <c r="M14" s="6">
        <v>0.93</v>
      </c>
      <c r="N14" s="9" t="b">
        <f t="shared" si="8"/>
        <v>1</v>
      </c>
      <c r="O14" s="10">
        <f t="shared" si="9"/>
        <v>23.2</v>
      </c>
      <c r="P14" s="9">
        <f t="shared" si="10"/>
        <v>34.799999999999997</v>
      </c>
      <c r="Q14" s="9" t="b">
        <f t="shared" si="11"/>
        <v>1</v>
      </c>
    </row>
    <row r="15" spans="1:17" x14ac:dyDescent="0.25">
      <c r="A15" s="2">
        <v>9</v>
      </c>
      <c r="B15" s="3" t="s">
        <v>149</v>
      </c>
      <c r="C15" s="4" t="s">
        <v>29</v>
      </c>
      <c r="D15" s="5">
        <v>0.5</v>
      </c>
      <c r="E15" s="6">
        <f t="shared" si="12"/>
        <v>0.5</v>
      </c>
      <c r="F15" s="6">
        <f t="shared" si="7"/>
        <v>2.0217391304347827</v>
      </c>
      <c r="G15" s="7">
        <v>16</v>
      </c>
      <c r="H15" s="8" t="s">
        <v>12</v>
      </c>
      <c r="I15" s="3">
        <v>2.5</v>
      </c>
      <c r="J15" s="9">
        <v>24</v>
      </c>
      <c r="K15" s="9">
        <v>230</v>
      </c>
      <c r="L15" s="6">
        <v>1</v>
      </c>
      <c r="M15" s="6">
        <v>0.93</v>
      </c>
      <c r="N15" s="9" t="b">
        <f t="shared" si="8"/>
        <v>1</v>
      </c>
      <c r="O15" s="10">
        <f t="shared" si="9"/>
        <v>23.2</v>
      </c>
      <c r="P15" s="9">
        <f t="shared" si="10"/>
        <v>34.799999999999997</v>
      </c>
      <c r="Q15" s="9" t="b">
        <f t="shared" si="11"/>
        <v>1</v>
      </c>
    </row>
    <row r="16" spans="1:17" x14ac:dyDescent="0.25">
      <c r="A16" s="2">
        <v>10</v>
      </c>
      <c r="B16" s="3" t="s">
        <v>149</v>
      </c>
      <c r="C16" s="4" t="s">
        <v>30</v>
      </c>
      <c r="D16" s="5">
        <v>0.5</v>
      </c>
      <c r="E16" s="6">
        <f t="shared" ref="E16:E34" si="13">SUM(D16:D16)*L16</f>
        <v>0.5</v>
      </c>
      <c r="F16" s="6">
        <f t="shared" si="1"/>
        <v>2.0217391304347827</v>
      </c>
      <c r="G16" s="7">
        <v>16</v>
      </c>
      <c r="H16" s="8" t="s">
        <v>12</v>
      </c>
      <c r="I16" s="3">
        <v>2.5</v>
      </c>
      <c r="J16" s="9">
        <v>24</v>
      </c>
      <c r="K16" s="9">
        <v>230</v>
      </c>
      <c r="L16" s="6">
        <v>1</v>
      </c>
      <c r="M16" s="6">
        <v>0.93</v>
      </c>
      <c r="N16" s="9" t="b">
        <f t="shared" si="2"/>
        <v>1</v>
      </c>
      <c r="O16" s="10">
        <f t="shared" si="3"/>
        <v>23.2</v>
      </c>
      <c r="P16" s="9">
        <f t="shared" si="4"/>
        <v>34.799999999999997</v>
      </c>
      <c r="Q16" s="9" t="b">
        <f t="shared" si="5"/>
        <v>1</v>
      </c>
    </row>
    <row r="17" spans="1:17" x14ac:dyDescent="0.25">
      <c r="A17" s="2">
        <v>11</v>
      </c>
      <c r="B17" s="3" t="s">
        <v>31</v>
      </c>
      <c r="C17" s="4" t="s">
        <v>37</v>
      </c>
      <c r="D17" s="5">
        <v>2.5</v>
      </c>
      <c r="E17" s="6">
        <f t="shared" si="13"/>
        <v>0.75</v>
      </c>
      <c r="F17" s="6">
        <f t="shared" si="1"/>
        <v>3.0326086956521738</v>
      </c>
      <c r="G17" s="7">
        <v>16</v>
      </c>
      <c r="H17" s="8" t="s">
        <v>12</v>
      </c>
      <c r="I17" s="3">
        <v>2.5</v>
      </c>
      <c r="J17" s="9">
        <v>24</v>
      </c>
      <c r="K17" s="9">
        <v>230</v>
      </c>
      <c r="L17" s="6">
        <v>0.3</v>
      </c>
      <c r="M17" s="6">
        <v>0.93</v>
      </c>
      <c r="N17" s="9" t="b">
        <f t="shared" si="2"/>
        <v>1</v>
      </c>
      <c r="O17" s="10">
        <f t="shared" si="3"/>
        <v>23.2</v>
      </c>
      <c r="P17" s="9">
        <f t="shared" si="4"/>
        <v>34.799999999999997</v>
      </c>
      <c r="Q17" s="9" t="b">
        <f t="shared" si="5"/>
        <v>1</v>
      </c>
    </row>
    <row r="18" spans="1:17" x14ac:dyDescent="0.25">
      <c r="A18" s="2">
        <v>12</v>
      </c>
      <c r="B18" s="3" t="s">
        <v>31</v>
      </c>
      <c r="C18" s="4" t="s">
        <v>43</v>
      </c>
      <c r="D18" s="5">
        <v>2</v>
      </c>
      <c r="E18" s="6">
        <f t="shared" si="13"/>
        <v>0.6</v>
      </c>
      <c r="F18" s="6">
        <f t="shared" si="1"/>
        <v>2.4260869565217393</v>
      </c>
      <c r="G18" s="7">
        <v>16</v>
      </c>
      <c r="H18" s="8" t="s">
        <v>12</v>
      </c>
      <c r="I18" s="3">
        <v>2.5</v>
      </c>
      <c r="J18" s="9">
        <v>24</v>
      </c>
      <c r="K18" s="9">
        <v>230</v>
      </c>
      <c r="L18" s="6">
        <v>0.3</v>
      </c>
      <c r="M18" s="6">
        <v>0.93</v>
      </c>
      <c r="N18" s="9" t="b">
        <f t="shared" si="2"/>
        <v>1</v>
      </c>
      <c r="O18" s="10">
        <f t="shared" si="3"/>
        <v>23.2</v>
      </c>
      <c r="P18" s="9">
        <f t="shared" si="4"/>
        <v>34.799999999999997</v>
      </c>
      <c r="Q18" s="9" t="b">
        <f t="shared" si="5"/>
        <v>1</v>
      </c>
    </row>
    <row r="19" spans="1:17" x14ac:dyDescent="0.25">
      <c r="A19" s="2">
        <v>13</v>
      </c>
      <c r="B19" s="3" t="s">
        <v>31</v>
      </c>
      <c r="C19" s="4" t="s">
        <v>44</v>
      </c>
      <c r="D19" s="5">
        <v>3</v>
      </c>
      <c r="E19" s="6">
        <f t="shared" si="13"/>
        <v>0.89999999999999991</v>
      </c>
      <c r="F19" s="6">
        <f t="shared" si="1"/>
        <v>3.6391304347826083</v>
      </c>
      <c r="G19" s="7">
        <v>16</v>
      </c>
      <c r="H19" s="8" t="s">
        <v>12</v>
      </c>
      <c r="I19" s="3">
        <v>2.5</v>
      </c>
      <c r="J19" s="9">
        <v>24</v>
      </c>
      <c r="K19" s="9">
        <v>230</v>
      </c>
      <c r="L19" s="6">
        <v>0.3</v>
      </c>
      <c r="M19" s="6">
        <v>0.93</v>
      </c>
      <c r="N19" s="9" t="b">
        <f t="shared" si="2"/>
        <v>1</v>
      </c>
      <c r="O19" s="10">
        <f t="shared" si="3"/>
        <v>23.2</v>
      </c>
      <c r="P19" s="9">
        <f t="shared" si="4"/>
        <v>34.799999999999997</v>
      </c>
      <c r="Q19" s="9" t="b">
        <f t="shared" si="5"/>
        <v>1</v>
      </c>
    </row>
    <row r="20" spans="1:17" x14ac:dyDescent="0.25">
      <c r="A20" s="2">
        <v>14</v>
      </c>
      <c r="B20" s="3" t="s">
        <v>31</v>
      </c>
      <c r="C20" s="4" t="s">
        <v>65</v>
      </c>
      <c r="D20" s="5">
        <v>2.5</v>
      </c>
      <c r="E20" s="6">
        <f t="shared" si="13"/>
        <v>0.75</v>
      </c>
      <c r="F20" s="6">
        <f t="shared" si="1"/>
        <v>3.0326086956521738</v>
      </c>
      <c r="G20" s="7">
        <v>16</v>
      </c>
      <c r="H20" s="8" t="s">
        <v>12</v>
      </c>
      <c r="I20" s="3">
        <v>2.5</v>
      </c>
      <c r="J20" s="9">
        <v>24</v>
      </c>
      <c r="K20" s="9">
        <v>230</v>
      </c>
      <c r="L20" s="6">
        <v>0.3</v>
      </c>
      <c r="M20" s="6">
        <v>0.93</v>
      </c>
      <c r="N20" s="9" t="b">
        <f t="shared" si="2"/>
        <v>1</v>
      </c>
      <c r="O20" s="10">
        <f t="shared" si="3"/>
        <v>23.2</v>
      </c>
      <c r="P20" s="9">
        <f t="shared" si="4"/>
        <v>34.799999999999997</v>
      </c>
      <c r="Q20" s="9" t="b">
        <f t="shared" si="5"/>
        <v>1</v>
      </c>
    </row>
    <row r="21" spans="1:17" x14ac:dyDescent="0.25">
      <c r="A21" s="2">
        <v>15</v>
      </c>
      <c r="B21" s="3" t="s">
        <v>31</v>
      </c>
      <c r="C21" s="4" t="s">
        <v>66</v>
      </c>
      <c r="D21" s="5">
        <v>2</v>
      </c>
      <c r="E21" s="6">
        <f t="shared" si="13"/>
        <v>0.6</v>
      </c>
      <c r="F21" s="6">
        <f t="shared" si="1"/>
        <v>2.4260869565217393</v>
      </c>
      <c r="G21" s="7">
        <v>16</v>
      </c>
      <c r="H21" s="8" t="s">
        <v>12</v>
      </c>
      <c r="I21" s="3">
        <v>2.5</v>
      </c>
      <c r="J21" s="9">
        <v>24</v>
      </c>
      <c r="K21" s="9">
        <v>230</v>
      </c>
      <c r="L21" s="6">
        <v>0.3</v>
      </c>
      <c r="M21" s="6">
        <v>0.93</v>
      </c>
      <c r="N21" s="9" t="b">
        <f t="shared" si="2"/>
        <v>1</v>
      </c>
      <c r="O21" s="10">
        <f t="shared" si="3"/>
        <v>23.2</v>
      </c>
      <c r="P21" s="9">
        <f t="shared" si="4"/>
        <v>34.799999999999997</v>
      </c>
      <c r="Q21" s="9" t="b">
        <f t="shared" si="5"/>
        <v>1</v>
      </c>
    </row>
    <row r="22" spans="1:17" x14ac:dyDescent="0.25">
      <c r="A22" s="2">
        <v>16</v>
      </c>
      <c r="B22" s="3" t="s">
        <v>31</v>
      </c>
      <c r="C22" s="4" t="s">
        <v>67</v>
      </c>
      <c r="D22" s="5">
        <v>2.5</v>
      </c>
      <c r="E22" s="6">
        <f t="shared" si="13"/>
        <v>0.75</v>
      </c>
      <c r="F22" s="6">
        <f t="shared" si="1"/>
        <v>3.0326086956521738</v>
      </c>
      <c r="G22" s="7">
        <v>16</v>
      </c>
      <c r="H22" s="8" t="s">
        <v>12</v>
      </c>
      <c r="I22" s="3">
        <v>2.5</v>
      </c>
      <c r="J22" s="9">
        <v>24</v>
      </c>
      <c r="K22" s="9">
        <v>230</v>
      </c>
      <c r="L22" s="6">
        <v>0.3</v>
      </c>
      <c r="M22" s="6">
        <v>0.93</v>
      </c>
      <c r="N22" s="9" t="b">
        <f t="shared" si="2"/>
        <v>1</v>
      </c>
      <c r="O22" s="10">
        <f t="shared" si="3"/>
        <v>23.2</v>
      </c>
      <c r="P22" s="9">
        <f t="shared" si="4"/>
        <v>34.799999999999997</v>
      </c>
      <c r="Q22" s="9" t="b">
        <f t="shared" si="5"/>
        <v>1</v>
      </c>
    </row>
    <row r="23" spans="1:17" x14ac:dyDescent="0.25">
      <c r="A23" s="2">
        <v>17</v>
      </c>
      <c r="B23" s="3" t="s">
        <v>31</v>
      </c>
      <c r="C23" s="4" t="s">
        <v>68</v>
      </c>
      <c r="D23" s="5">
        <v>2.5</v>
      </c>
      <c r="E23" s="6">
        <f t="shared" si="13"/>
        <v>0.75</v>
      </c>
      <c r="F23" s="6">
        <f t="shared" si="1"/>
        <v>3.0326086956521738</v>
      </c>
      <c r="G23" s="7">
        <v>16</v>
      </c>
      <c r="H23" s="8" t="s">
        <v>12</v>
      </c>
      <c r="I23" s="3">
        <v>2.5</v>
      </c>
      <c r="J23" s="9">
        <v>24</v>
      </c>
      <c r="K23" s="9">
        <v>230</v>
      </c>
      <c r="L23" s="6">
        <v>0.3</v>
      </c>
      <c r="M23" s="6">
        <v>0.93</v>
      </c>
      <c r="N23" s="9" t="b">
        <f t="shared" si="2"/>
        <v>1</v>
      </c>
      <c r="O23" s="10">
        <f t="shared" si="3"/>
        <v>23.2</v>
      </c>
      <c r="P23" s="9">
        <f t="shared" si="4"/>
        <v>34.799999999999997</v>
      </c>
      <c r="Q23" s="9" t="b">
        <f t="shared" si="5"/>
        <v>1</v>
      </c>
    </row>
    <row r="24" spans="1:17" x14ac:dyDescent="0.25">
      <c r="A24" s="2">
        <v>18</v>
      </c>
      <c r="B24" s="3" t="s">
        <v>31</v>
      </c>
      <c r="C24" s="4" t="s">
        <v>69</v>
      </c>
      <c r="D24" s="5">
        <v>2</v>
      </c>
      <c r="E24" s="6">
        <f t="shared" si="13"/>
        <v>0.6</v>
      </c>
      <c r="F24" s="6">
        <f t="shared" si="1"/>
        <v>2.4260869565217393</v>
      </c>
      <c r="G24" s="7">
        <v>16</v>
      </c>
      <c r="H24" s="8" t="s">
        <v>12</v>
      </c>
      <c r="I24" s="3">
        <v>2.5</v>
      </c>
      <c r="J24" s="9">
        <v>24</v>
      </c>
      <c r="K24" s="9">
        <v>230</v>
      </c>
      <c r="L24" s="6">
        <v>0.3</v>
      </c>
      <c r="M24" s="6">
        <v>0.93</v>
      </c>
      <c r="N24" s="9" t="b">
        <f t="shared" si="2"/>
        <v>1</v>
      </c>
      <c r="O24" s="10">
        <f t="shared" si="3"/>
        <v>23.2</v>
      </c>
      <c r="P24" s="9">
        <f t="shared" si="4"/>
        <v>34.799999999999997</v>
      </c>
      <c r="Q24" s="9" t="b">
        <f t="shared" si="5"/>
        <v>1</v>
      </c>
    </row>
    <row r="25" spans="1:17" x14ac:dyDescent="0.25">
      <c r="A25" s="2">
        <v>19</v>
      </c>
      <c r="B25" s="3" t="s">
        <v>31</v>
      </c>
      <c r="C25" s="4" t="s">
        <v>70</v>
      </c>
      <c r="D25" s="5">
        <v>2.5</v>
      </c>
      <c r="E25" s="6">
        <f t="shared" si="13"/>
        <v>0.75</v>
      </c>
      <c r="F25" s="6">
        <f t="shared" si="1"/>
        <v>3.0326086956521738</v>
      </c>
      <c r="G25" s="7">
        <v>16</v>
      </c>
      <c r="H25" s="8" t="s">
        <v>12</v>
      </c>
      <c r="I25" s="3">
        <v>2.5</v>
      </c>
      <c r="J25" s="9">
        <v>24</v>
      </c>
      <c r="K25" s="9">
        <v>230</v>
      </c>
      <c r="L25" s="6">
        <v>0.3</v>
      </c>
      <c r="M25" s="6">
        <v>0.93</v>
      </c>
      <c r="N25" s="9" t="b">
        <f t="shared" si="2"/>
        <v>1</v>
      </c>
      <c r="O25" s="10">
        <f t="shared" si="3"/>
        <v>23.2</v>
      </c>
      <c r="P25" s="9">
        <f t="shared" si="4"/>
        <v>34.799999999999997</v>
      </c>
      <c r="Q25" s="9" t="b">
        <f t="shared" si="5"/>
        <v>1</v>
      </c>
    </row>
    <row r="26" spans="1:17" x14ac:dyDescent="0.25">
      <c r="A26" s="2">
        <v>20</v>
      </c>
      <c r="B26" s="3" t="s">
        <v>31</v>
      </c>
      <c r="C26" s="4" t="s">
        <v>71</v>
      </c>
      <c r="D26" s="5">
        <v>2</v>
      </c>
      <c r="E26" s="6">
        <f t="shared" si="13"/>
        <v>0.6</v>
      </c>
      <c r="F26" s="6">
        <f t="shared" si="1"/>
        <v>2.4260869565217393</v>
      </c>
      <c r="G26" s="7">
        <v>16</v>
      </c>
      <c r="H26" s="8" t="s">
        <v>12</v>
      </c>
      <c r="I26" s="3">
        <v>2.5</v>
      </c>
      <c r="J26" s="9">
        <v>24</v>
      </c>
      <c r="K26" s="9">
        <v>230</v>
      </c>
      <c r="L26" s="6">
        <v>0.3</v>
      </c>
      <c r="M26" s="6">
        <v>0.93</v>
      </c>
      <c r="N26" s="9" t="b">
        <f t="shared" si="2"/>
        <v>1</v>
      </c>
      <c r="O26" s="10">
        <f t="shared" si="3"/>
        <v>23.2</v>
      </c>
      <c r="P26" s="9">
        <f t="shared" si="4"/>
        <v>34.799999999999997</v>
      </c>
      <c r="Q26" s="9" t="b">
        <f t="shared" si="5"/>
        <v>1</v>
      </c>
    </row>
    <row r="27" spans="1:17" x14ac:dyDescent="0.25">
      <c r="A27" s="2">
        <v>21</v>
      </c>
      <c r="B27" s="3" t="s">
        <v>31</v>
      </c>
      <c r="C27" s="4" t="s">
        <v>72</v>
      </c>
      <c r="D27" s="5">
        <v>2</v>
      </c>
      <c r="E27" s="6">
        <f t="shared" si="13"/>
        <v>0.6</v>
      </c>
      <c r="F27" s="6">
        <f t="shared" si="1"/>
        <v>2.4260869565217393</v>
      </c>
      <c r="G27" s="7">
        <v>16</v>
      </c>
      <c r="H27" s="8" t="s">
        <v>12</v>
      </c>
      <c r="I27" s="3">
        <v>2.5</v>
      </c>
      <c r="J27" s="9">
        <v>24</v>
      </c>
      <c r="K27" s="9">
        <v>230</v>
      </c>
      <c r="L27" s="6">
        <v>0.3</v>
      </c>
      <c r="M27" s="6">
        <v>0.93</v>
      </c>
      <c r="N27" s="9" t="b">
        <f t="shared" si="2"/>
        <v>1</v>
      </c>
      <c r="O27" s="10">
        <f t="shared" si="3"/>
        <v>23.2</v>
      </c>
      <c r="P27" s="9">
        <f t="shared" si="4"/>
        <v>34.799999999999997</v>
      </c>
      <c r="Q27" s="9" t="b">
        <f t="shared" si="5"/>
        <v>1</v>
      </c>
    </row>
    <row r="28" spans="1:17" x14ac:dyDescent="0.25">
      <c r="A28" s="2">
        <v>22</v>
      </c>
      <c r="B28" s="3" t="s">
        <v>31</v>
      </c>
      <c r="C28" s="4" t="s">
        <v>73</v>
      </c>
      <c r="D28" s="5">
        <v>2.5</v>
      </c>
      <c r="E28" s="6">
        <f t="shared" si="13"/>
        <v>0.75</v>
      </c>
      <c r="F28" s="6">
        <f t="shared" si="1"/>
        <v>3.0326086956521738</v>
      </c>
      <c r="G28" s="7">
        <v>16</v>
      </c>
      <c r="H28" s="8" t="s">
        <v>12</v>
      </c>
      <c r="I28" s="3">
        <v>2.5</v>
      </c>
      <c r="J28" s="9">
        <v>24</v>
      </c>
      <c r="K28" s="9">
        <v>230</v>
      </c>
      <c r="L28" s="6">
        <v>0.3</v>
      </c>
      <c r="M28" s="6">
        <v>0.93</v>
      </c>
      <c r="N28" s="9" t="b">
        <f t="shared" si="2"/>
        <v>1</v>
      </c>
      <c r="O28" s="10">
        <f t="shared" si="3"/>
        <v>23.2</v>
      </c>
      <c r="P28" s="9">
        <f t="shared" si="4"/>
        <v>34.799999999999997</v>
      </c>
      <c r="Q28" s="9" t="b">
        <f t="shared" si="5"/>
        <v>1</v>
      </c>
    </row>
    <row r="29" spans="1:17" x14ac:dyDescent="0.25">
      <c r="A29" s="2">
        <v>23</v>
      </c>
      <c r="B29" s="3" t="s">
        <v>31</v>
      </c>
      <c r="C29" s="4" t="s">
        <v>74</v>
      </c>
      <c r="D29" s="5">
        <v>2</v>
      </c>
      <c r="E29" s="6">
        <f t="shared" si="13"/>
        <v>0.6</v>
      </c>
      <c r="F29" s="6">
        <f t="shared" si="1"/>
        <v>2.4260869565217393</v>
      </c>
      <c r="G29" s="7">
        <v>16</v>
      </c>
      <c r="H29" s="8" t="s">
        <v>12</v>
      </c>
      <c r="I29" s="3">
        <v>2.5</v>
      </c>
      <c r="J29" s="9">
        <v>24</v>
      </c>
      <c r="K29" s="9">
        <v>230</v>
      </c>
      <c r="L29" s="6">
        <v>0.3</v>
      </c>
      <c r="M29" s="6">
        <v>0.93</v>
      </c>
      <c r="N29" s="9" t="b">
        <f t="shared" si="2"/>
        <v>1</v>
      </c>
      <c r="O29" s="10">
        <f t="shared" si="3"/>
        <v>23.2</v>
      </c>
      <c r="P29" s="9">
        <f t="shared" si="4"/>
        <v>34.799999999999997</v>
      </c>
      <c r="Q29" s="9" t="b">
        <f t="shared" si="5"/>
        <v>1</v>
      </c>
    </row>
    <row r="30" spans="1:17" x14ac:dyDescent="0.25">
      <c r="A30" s="2">
        <v>24</v>
      </c>
      <c r="B30" s="3" t="s">
        <v>31</v>
      </c>
      <c r="C30" s="4" t="s">
        <v>75</v>
      </c>
      <c r="D30" s="5">
        <v>2</v>
      </c>
      <c r="E30" s="6">
        <f t="shared" si="13"/>
        <v>0.6</v>
      </c>
      <c r="F30" s="6">
        <f t="shared" si="1"/>
        <v>2.4260869565217393</v>
      </c>
      <c r="G30" s="7">
        <v>16</v>
      </c>
      <c r="H30" s="8" t="s">
        <v>12</v>
      </c>
      <c r="I30" s="3">
        <v>2.5</v>
      </c>
      <c r="J30" s="9">
        <v>24</v>
      </c>
      <c r="K30" s="9">
        <v>230</v>
      </c>
      <c r="L30" s="6">
        <v>0.3</v>
      </c>
      <c r="M30" s="6">
        <v>0.93</v>
      </c>
      <c r="N30" s="9" t="b">
        <f t="shared" si="2"/>
        <v>1</v>
      </c>
      <c r="O30" s="10">
        <f t="shared" si="3"/>
        <v>23.2</v>
      </c>
      <c r="P30" s="9">
        <f t="shared" si="4"/>
        <v>34.799999999999997</v>
      </c>
      <c r="Q30" s="9" t="b">
        <f t="shared" si="5"/>
        <v>1</v>
      </c>
    </row>
    <row r="31" spans="1:17" x14ac:dyDescent="0.25">
      <c r="A31" s="2">
        <v>25</v>
      </c>
      <c r="B31" s="3" t="s">
        <v>31</v>
      </c>
      <c r="C31" s="4" t="s">
        <v>76</v>
      </c>
      <c r="D31" s="5">
        <v>2.5</v>
      </c>
      <c r="E31" s="6">
        <f t="shared" si="13"/>
        <v>0.75</v>
      </c>
      <c r="F31" s="6">
        <f t="shared" si="1"/>
        <v>3.0326086956521738</v>
      </c>
      <c r="G31" s="7">
        <v>16</v>
      </c>
      <c r="H31" s="8" t="s">
        <v>12</v>
      </c>
      <c r="I31" s="3">
        <v>2.5</v>
      </c>
      <c r="J31" s="9">
        <v>24</v>
      </c>
      <c r="K31" s="9">
        <v>230</v>
      </c>
      <c r="L31" s="6">
        <v>0.3</v>
      </c>
      <c r="M31" s="6">
        <v>0.93</v>
      </c>
      <c r="N31" s="9" t="b">
        <f t="shared" si="2"/>
        <v>1</v>
      </c>
      <c r="O31" s="10">
        <f t="shared" si="3"/>
        <v>23.2</v>
      </c>
      <c r="P31" s="9">
        <f t="shared" si="4"/>
        <v>34.799999999999997</v>
      </c>
      <c r="Q31" s="9" t="b">
        <f t="shared" si="5"/>
        <v>1</v>
      </c>
    </row>
    <row r="32" spans="1:17" x14ac:dyDescent="0.25">
      <c r="A32" s="2">
        <v>26</v>
      </c>
      <c r="B32" s="3" t="s">
        <v>31</v>
      </c>
      <c r="C32" s="4" t="s">
        <v>77</v>
      </c>
      <c r="D32" s="5">
        <v>2.5</v>
      </c>
      <c r="E32" s="6">
        <f t="shared" si="13"/>
        <v>0.75</v>
      </c>
      <c r="F32" s="6">
        <f t="shared" si="1"/>
        <v>3.0326086956521738</v>
      </c>
      <c r="G32" s="7">
        <v>16</v>
      </c>
      <c r="H32" s="8" t="s">
        <v>12</v>
      </c>
      <c r="I32" s="3">
        <v>2.5</v>
      </c>
      <c r="J32" s="9">
        <v>24</v>
      </c>
      <c r="K32" s="9">
        <v>230</v>
      </c>
      <c r="L32" s="6">
        <v>0.3</v>
      </c>
      <c r="M32" s="6">
        <v>0.93</v>
      </c>
      <c r="N32" s="9" t="b">
        <f t="shared" si="2"/>
        <v>1</v>
      </c>
      <c r="O32" s="10">
        <f t="shared" si="3"/>
        <v>23.2</v>
      </c>
      <c r="P32" s="9">
        <f t="shared" si="4"/>
        <v>34.799999999999997</v>
      </c>
      <c r="Q32" s="9" t="b">
        <f t="shared" si="5"/>
        <v>1</v>
      </c>
    </row>
    <row r="33" spans="1:17" x14ac:dyDescent="0.25">
      <c r="A33" s="2">
        <v>27</v>
      </c>
      <c r="B33" s="3" t="s">
        <v>31</v>
      </c>
      <c r="C33" s="4" t="s">
        <v>79</v>
      </c>
      <c r="D33" s="5">
        <v>2.5</v>
      </c>
      <c r="E33" s="6">
        <f t="shared" si="13"/>
        <v>0.75</v>
      </c>
      <c r="F33" s="6">
        <f t="shared" si="1"/>
        <v>3.0326086956521738</v>
      </c>
      <c r="G33" s="7">
        <v>16</v>
      </c>
      <c r="H33" s="8" t="s">
        <v>12</v>
      </c>
      <c r="I33" s="3">
        <v>2.5</v>
      </c>
      <c r="J33" s="9">
        <v>24</v>
      </c>
      <c r="K33" s="9">
        <v>230</v>
      </c>
      <c r="L33" s="6">
        <v>0.3</v>
      </c>
      <c r="M33" s="6">
        <v>0.93</v>
      </c>
      <c r="N33" s="9" t="b">
        <f t="shared" si="2"/>
        <v>1</v>
      </c>
      <c r="O33" s="10">
        <f t="shared" si="3"/>
        <v>23.2</v>
      </c>
      <c r="P33" s="9">
        <f t="shared" si="4"/>
        <v>34.799999999999997</v>
      </c>
      <c r="Q33" s="9" t="b">
        <f t="shared" si="5"/>
        <v>1</v>
      </c>
    </row>
    <row r="34" spans="1:17" x14ac:dyDescent="0.25">
      <c r="A34" s="2">
        <v>28</v>
      </c>
      <c r="B34" s="3" t="s">
        <v>236</v>
      </c>
      <c r="C34" s="4" t="s">
        <v>80</v>
      </c>
      <c r="D34" s="5">
        <v>3</v>
      </c>
      <c r="E34" s="6">
        <f t="shared" si="13"/>
        <v>0.89999999999999991</v>
      </c>
      <c r="F34" s="6">
        <f t="shared" si="1"/>
        <v>3.6391304347826083</v>
      </c>
      <c r="G34" s="7">
        <v>16</v>
      </c>
      <c r="H34" s="8" t="s">
        <v>237</v>
      </c>
      <c r="I34" s="3">
        <v>2.5</v>
      </c>
      <c r="J34" s="9">
        <v>24</v>
      </c>
      <c r="K34" s="9">
        <v>230</v>
      </c>
      <c r="L34" s="6">
        <v>0.3</v>
      </c>
      <c r="M34" s="6">
        <v>0.93</v>
      </c>
      <c r="N34" s="9" t="b">
        <f t="shared" si="2"/>
        <v>1</v>
      </c>
      <c r="O34" s="10">
        <f t="shared" si="3"/>
        <v>23.2</v>
      </c>
      <c r="P34" s="9">
        <f t="shared" si="4"/>
        <v>34.799999999999997</v>
      </c>
      <c r="Q34" s="9" t="b">
        <f t="shared" si="5"/>
        <v>1</v>
      </c>
    </row>
    <row r="35" spans="1:17" x14ac:dyDescent="0.25">
      <c r="A35" s="2">
        <v>29</v>
      </c>
      <c r="B35" s="3" t="s">
        <v>236</v>
      </c>
      <c r="C35" s="4" t="s">
        <v>81</v>
      </c>
      <c r="D35" s="5">
        <v>1.5</v>
      </c>
      <c r="E35" s="6">
        <f t="shared" ref="E35:E36" si="14">SUM(D35:D35)*L35</f>
        <v>0.44999999999999996</v>
      </c>
      <c r="F35" s="6">
        <f t="shared" ref="F35:F36" si="15">E35*1000/K35*M35</f>
        <v>1.8195652173913042</v>
      </c>
      <c r="G35" s="7">
        <v>16</v>
      </c>
      <c r="H35" s="8" t="s">
        <v>237</v>
      </c>
      <c r="I35" s="3">
        <v>2.5</v>
      </c>
      <c r="J35" s="9">
        <v>24</v>
      </c>
      <c r="K35" s="9">
        <v>230</v>
      </c>
      <c r="L35" s="6">
        <v>0.3</v>
      </c>
      <c r="M35" s="6">
        <v>0.93</v>
      </c>
      <c r="N35" s="9" t="b">
        <f t="shared" ref="N35:N36" si="16">AND(F35&lt;G35,G35&lt;J35)</f>
        <v>1</v>
      </c>
      <c r="O35" s="10">
        <f t="shared" ref="O35:O36" si="17">G35*1.45</f>
        <v>23.2</v>
      </c>
      <c r="P35" s="9">
        <f t="shared" ref="P35:P36" si="18">J35*1.45</f>
        <v>34.799999999999997</v>
      </c>
      <c r="Q35" s="9" t="b">
        <f t="shared" ref="Q35:Q36" si="19">AND(P35&gt;O35)</f>
        <v>1</v>
      </c>
    </row>
    <row r="36" spans="1:17" x14ac:dyDescent="0.25">
      <c r="A36" s="2">
        <v>30</v>
      </c>
      <c r="B36" s="3" t="s">
        <v>239</v>
      </c>
      <c r="C36" s="4" t="s">
        <v>82</v>
      </c>
      <c r="D36" s="5">
        <v>2.2000000000000002</v>
      </c>
      <c r="E36" s="6">
        <f t="shared" si="14"/>
        <v>0.66</v>
      </c>
      <c r="F36" s="6">
        <f t="shared" si="15"/>
        <v>2.6686956521739131</v>
      </c>
      <c r="G36" s="7">
        <v>16</v>
      </c>
      <c r="H36" s="8" t="s">
        <v>237</v>
      </c>
      <c r="I36" s="3">
        <v>2.5</v>
      </c>
      <c r="J36" s="9">
        <v>24</v>
      </c>
      <c r="K36" s="9">
        <v>230</v>
      </c>
      <c r="L36" s="6">
        <v>0.3</v>
      </c>
      <c r="M36" s="6">
        <v>0.93</v>
      </c>
      <c r="N36" s="9" t="b">
        <f t="shared" si="16"/>
        <v>1</v>
      </c>
      <c r="O36" s="10">
        <f t="shared" si="17"/>
        <v>23.2</v>
      </c>
      <c r="P36" s="9">
        <f t="shared" si="18"/>
        <v>34.799999999999997</v>
      </c>
      <c r="Q36" s="9" t="b">
        <f t="shared" si="19"/>
        <v>1</v>
      </c>
    </row>
    <row r="37" spans="1:17" x14ac:dyDescent="0.25">
      <c r="A37" s="2">
        <v>31</v>
      </c>
      <c r="B37" s="3" t="s">
        <v>240</v>
      </c>
      <c r="C37" s="4" t="s">
        <v>241</v>
      </c>
      <c r="D37" s="5">
        <v>0.8</v>
      </c>
      <c r="E37" s="6">
        <f t="shared" ref="E37" si="20">SUM(D37:D37)*L37</f>
        <v>0.24</v>
      </c>
      <c r="F37" s="6">
        <f t="shared" ref="F37:F38" si="21">E37*1000/K37*M37</f>
        <v>0.97043478260869565</v>
      </c>
      <c r="G37" s="7">
        <v>16</v>
      </c>
      <c r="H37" s="8" t="s">
        <v>237</v>
      </c>
      <c r="I37" s="3">
        <v>2.5</v>
      </c>
      <c r="J37" s="9">
        <v>24</v>
      </c>
      <c r="K37" s="9">
        <v>230</v>
      </c>
      <c r="L37" s="6">
        <v>0.3</v>
      </c>
      <c r="M37" s="6">
        <v>0.93</v>
      </c>
      <c r="N37" s="9" t="b">
        <f t="shared" ref="N37:N38" si="22">AND(F37&lt;G37,G37&lt;J37)</f>
        <v>1</v>
      </c>
      <c r="O37" s="10">
        <f t="shared" ref="O37:O38" si="23">G37*1.45</f>
        <v>23.2</v>
      </c>
      <c r="P37" s="9">
        <f t="shared" ref="P37:P38" si="24">J37*1.45</f>
        <v>34.799999999999997</v>
      </c>
      <c r="Q37" s="9" t="b">
        <f t="shared" ref="Q37:Q38" si="25">AND(P37&gt;O37)</f>
        <v>1</v>
      </c>
    </row>
    <row r="38" spans="1:17" x14ac:dyDescent="0.25">
      <c r="A38" s="2">
        <v>32</v>
      </c>
      <c r="B38" s="3" t="s">
        <v>247</v>
      </c>
      <c r="C38" s="4" t="s">
        <v>243</v>
      </c>
      <c r="D38" s="5">
        <v>0.2</v>
      </c>
      <c r="E38" s="6">
        <f t="shared" ref="E38" si="26">SUM(D38:D38)*L38</f>
        <v>0.06</v>
      </c>
      <c r="F38" s="6">
        <f t="shared" si="21"/>
        <v>0.24260869565217391</v>
      </c>
      <c r="G38" s="7">
        <v>16</v>
      </c>
      <c r="H38" s="8" t="s">
        <v>12</v>
      </c>
      <c r="I38" s="3">
        <v>2.5</v>
      </c>
      <c r="J38" s="9">
        <v>24</v>
      </c>
      <c r="K38" s="9">
        <v>230</v>
      </c>
      <c r="L38" s="6">
        <v>0.3</v>
      </c>
      <c r="M38" s="6">
        <v>0.93</v>
      </c>
      <c r="N38" s="9" t="b">
        <f t="shared" si="22"/>
        <v>1</v>
      </c>
      <c r="O38" s="10">
        <f t="shared" si="23"/>
        <v>23.2</v>
      </c>
      <c r="P38" s="9">
        <f t="shared" si="24"/>
        <v>34.799999999999997</v>
      </c>
      <c r="Q38" s="9" t="b">
        <f t="shared" si="25"/>
        <v>1</v>
      </c>
    </row>
    <row r="39" spans="1:17" x14ac:dyDescent="0.25">
      <c r="A39" s="2">
        <v>33</v>
      </c>
      <c r="B39" s="3" t="s">
        <v>248</v>
      </c>
      <c r="C39" s="4" t="s">
        <v>244</v>
      </c>
      <c r="D39" s="5">
        <v>1</v>
      </c>
      <c r="E39" s="6">
        <f t="shared" ref="E39" si="27">SUM(D39:D39)*L39</f>
        <v>0.3</v>
      </c>
      <c r="F39" s="6">
        <f t="shared" ref="F39" si="28">E39*1000/K39*M39</f>
        <v>1.2130434782608697</v>
      </c>
      <c r="G39" s="7">
        <v>16</v>
      </c>
      <c r="H39" s="8" t="s">
        <v>237</v>
      </c>
      <c r="I39" s="3">
        <v>2.5</v>
      </c>
      <c r="J39" s="9">
        <v>24</v>
      </c>
      <c r="K39" s="9">
        <v>230</v>
      </c>
      <c r="L39" s="6">
        <v>0.3</v>
      </c>
      <c r="M39" s="6">
        <v>0.93</v>
      </c>
      <c r="N39" s="9" t="b">
        <f t="shared" ref="N39" si="29">AND(F39&lt;G39,G39&lt;J39)</f>
        <v>1</v>
      </c>
      <c r="O39" s="10">
        <f t="shared" ref="O39" si="30">G39*1.45</f>
        <v>23.2</v>
      </c>
      <c r="P39" s="9">
        <f t="shared" ref="P39" si="31">J39*1.45</f>
        <v>34.799999999999997</v>
      </c>
      <c r="Q39" s="9" t="b">
        <f t="shared" ref="Q39" si="32">AND(P39&gt;O39)</f>
        <v>1</v>
      </c>
    </row>
    <row r="40" spans="1:17" x14ac:dyDescent="0.25">
      <c r="A40" s="2">
        <v>34</v>
      </c>
      <c r="B40" s="3" t="s">
        <v>35</v>
      </c>
      <c r="C40" s="4" t="s">
        <v>245</v>
      </c>
      <c r="D40" s="5">
        <v>0.5</v>
      </c>
      <c r="E40" s="6">
        <f t="shared" ref="E40:E41" si="33">SUM(D40:D40)*L40</f>
        <v>0.15</v>
      </c>
      <c r="F40" s="6">
        <f t="shared" ref="F40:F41" si="34">E40*1000/K40*M40</f>
        <v>0.60652173913043483</v>
      </c>
      <c r="G40" s="7">
        <v>16</v>
      </c>
      <c r="H40" s="8"/>
      <c r="I40" s="3"/>
      <c r="J40" s="9">
        <v>24</v>
      </c>
      <c r="K40" s="9">
        <v>230</v>
      </c>
      <c r="L40" s="6">
        <v>0.3</v>
      </c>
      <c r="M40" s="6">
        <v>0.93</v>
      </c>
      <c r="N40" s="9" t="b">
        <f t="shared" ref="N40:N41" si="35">AND(F40&lt;G40,G40&lt;J40)</f>
        <v>1</v>
      </c>
      <c r="O40" s="10">
        <f t="shared" ref="O40:O41" si="36">G40*1.45</f>
        <v>23.2</v>
      </c>
      <c r="P40" s="9">
        <f t="shared" ref="P40:P41" si="37">J40*1.45</f>
        <v>34.799999999999997</v>
      </c>
      <c r="Q40" s="9" t="b">
        <f t="shared" ref="Q40:Q41" si="38">AND(P40&gt;O40)</f>
        <v>1</v>
      </c>
    </row>
    <row r="41" spans="1:17" x14ac:dyDescent="0.25">
      <c r="A41" s="2">
        <v>35</v>
      </c>
      <c r="B41" s="3" t="s">
        <v>35</v>
      </c>
      <c r="C41" s="4" t="s">
        <v>246</v>
      </c>
      <c r="D41" s="5">
        <v>0.5</v>
      </c>
      <c r="E41" s="6">
        <f t="shared" si="33"/>
        <v>0.15</v>
      </c>
      <c r="F41" s="6">
        <f t="shared" si="34"/>
        <v>0.60652173913043483</v>
      </c>
      <c r="G41" s="7">
        <v>16</v>
      </c>
      <c r="H41" s="8"/>
      <c r="I41" s="3"/>
      <c r="J41" s="9">
        <v>24</v>
      </c>
      <c r="K41" s="9">
        <v>230</v>
      </c>
      <c r="L41" s="6">
        <v>0.3</v>
      </c>
      <c r="M41" s="6">
        <v>0.93</v>
      </c>
      <c r="N41" s="9" t="b">
        <f t="shared" si="35"/>
        <v>1</v>
      </c>
      <c r="O41" s="10">
        <f t="shared" si="36"/>
        <v>23.2</v>
      </c>
      <c r="P41" s="9">
        <f t="shared" si="37"/>
        <v>34.799999999999997</v>
      </c>
      <c r="Q41" s="9" t="b">
        <f t="shared" si="38"/>
        <v>1</v>
      </c>
    </row>
    <row r="42" spans="1:17" x14ac:dyDescent="0.25">
      <c r="A42" s="2">
        <v>36</v>
      </c>
      <c r="B42" s="3" t="s">
        <v>96</v>
      </c>
      <c r="C42" s="4" t="s">
        <v>20</v>
      </c>
      <c r="D42" s="5">
        <v>4.8</v>
      </c>
      <c r="E42" s="5">
        <f t="shared" ref="E42" si="39">D42*L42</f>
        <v>1.44</v>
      </c>
      <c r="F42" s="6">
        <f t="shared" ref="F42" si="40">E42*1000/(1.73*K42*M42)</f>
        <v>2.237553608055193</v>
      </c>
      <c r="G42" s="11">
        <v>16</v>
      </c>
      <c r="H42" s="8" t="s">
        <v>83</v>
      </c>
      <c r="I42" s="3">
        <v>2.5</v>
      </c>
      <c r="J42" s="9">
        <v>24</v>
      </c>
      <c r="K42" s="11">
        <v>400</v>
      </c>
      <c r="L42" s="6">
        <v>0.3</v>
      </c>
      <c r="M42" s="11">
        <v>0.93</v>
      </c>
      <c r="N42" s="11" t="b">
        <f t="shared" ref="N42" si="41">AND(F42&lt;G42,G42&lt;J42)</f>
        <v>1</v>
      </c>
      <c r="O42" s="11">
        <f t="shared" ref="O42" si="42">G42*1.6</f>
        <v>25.6</v>
      </c>
      <c r="P42" s="11">
        <f t="shared" ref="P42" si="43">J42*1.45</f>
        <v>34.799999999999997</v>
      </c>
      <c r="Q42" s="11" t="b">
        <f t="shared" ref="Q42" si="44">AND(P42&gt;O42)</f>
        <v>1</v>
      </c>
    </row>
    <row r="43" spans="1:17" x14ac:dyDescent="0.25">
      <c r="A43" s="2">
        <v>37</v>
      </c>
      <c r="B43" s="3" t="s">
        <v>96</v>
      </c>
      <c r="C43" s="4" t="s">
        <v>21</v>
      </c>
      <c r="D43" s="5">
        <v>4.8</v>
      </c>
      <c r="E43" s="5">
        <f t="shared" ref="E43:E45" si="45">D43*L43</f>
        <v>1.44</v>
      </c>
      <c r="F43" s="6">
        <f t="shared" ref="F43:F45" si="46">E43*1000/(1.73*K43*M43)</f>
        <v>2.237553608055193</v>
      </c>
      <c r="G43" s="11">
        <v>16</v>
      </c>
      <c r="H43" s="8" t="s">
        <v>83</v>
      </c>
      <c r="I43" s="3">
        <v>2.5</v>
      </c>
      <c r="J43" s="9">
        <v>24</v>
      </c>
      <c r="K43" s="11">
        <v>400</v>
      </c>
      <c r="L43" s="6">
        <v>0.3</v>
      </c>
      <c r="M43" s="11">
        <v>0.93</v>
      </c>
      <c r="N43" s="11" t="b">
        <f t="shared" ref="N43:N45" si="47">AND(F43&lt;G43,G43&lt;J43)</f>
        <v>1</v>
      </c>
      <c r="O43" s="11">
        <f t="shared" ref="O43:O45" si="48">G43*1.6</f>
        <v>25.6</v>
      </c>
      <c r="P43" s="11">
        <f t="shared" ref="P43:P45" si="49">J43*1.45</f>
        <v>34.799999999999997</v>
      </c>
      <c r="Q43" s="11" t="b">
        <f t="shared" ref="Q43:Q45" si="50">AND(P43&gt;O43)</f>
        <v>1</v>
      </c>
    </row>
    <row r="44" spans="1:17" x14ac:dyDescent="0.25">
      <c r="A44" s="2">
        <v>38</v>
      </c>
      <c r="B44" s="3" t="s">
        <v>242</v>
      </c>
      <c r="C44" s="4" t="s">
        <v>22</v>
      </c>
      <c r="D44" s="5">
        <v>4.6500000000000004</v>
      </c>
      <c r="E44" s="5">
        <f t="shared" si="45"/>
        <v>1.395</v>
      </c>
      <c r="F44" s="6">
        <f t="shared" si="46"/>
        <v>2.1676300578034682</v>
      </c>
      <c r="G44" s="11">
        <v>16</v>
      </c>
      <c r="H44" s="8" t="s">
        <v>83</v>
      </c>
      <c r="I44" s="3">
        <v>2.5</v>
      </c>
      <c r="J44" s="9">
        <v>24</v>
      </c>
      <c r="K44" s="11">
        <v>400</v>
      </c>
      <c r="L44" s="6">
        <v>0.3</v>
      </c>
      <c r="M44" s="11">
        <v>0.93</v>
      </c>
      <c r="N44" s="11" t="b">
        <f t="shared" si="47"/>
        <v>1</v>
      </c>
      <c r="O44" s="11">
        <f t="shared" si="48"/>
        <v>25.6</v>
      </c>
      <c r="P44" s="11">
        <f t="shared" si="49"/>
        <v>34.799999999999997</v>
      </c>
      <c r="Q44" s="11" t="b">
        <f t="shared" si="50"/>
        <v>1</v>
      </c>
    </row>
    <row r="45" spans="1:17" x14ac:dyDescent="0.25">
      <c r="A45" s="2">
        <v>39</v>
      </c>
      <c r="B45" s="3" t="s">
        <v>35</v>
      </c>
      <c r="C45" s="4" t="s">
        <v>38</v>
      </c>
      <c r="D45" s="5">
        <v>5</v>
      </c>
      <c r="E45" s="5">
        <f t="shared" si="45"/>
        <v>1.5</v>
      </c>
      <c r="F45" s="6">
        <f t="shared" si="46"/>
        <v>2.3307850083908259</v>
      </c>
      <c r="G45" s="11">
        <v>16</v>
      </c>
      <c r="H45" s="8"/>
      <c r="I45" s="3"/>
      <c r="J45" s="9">
        <v>24</v>
      </c>
      <c r="K45" s="11">
        <v>400</v>
      </c>
      <c r="L45" s="6">
        <v>0.3</v>
      </c>
      <c r="M45" s="11">
        <v>0.93</v>
      </c>
      <c r="N45" s="11" t="b">
        <f t="shared" si="47"/>
        <v>1</v>
      </c>
      <c r="O45" s="11">
        <f t="shared" si="48"/>
        <v>25.6</v>
      </c>
      <c r="P45" s="11">
        <f t="shared" si="49"/>
        <v>34.799999999999997</v>
      </c>
      <c r="Q45" s="11" t="b">
        <f t="shared" si="50"/>
        <v>1</v>
      </c>
    </row>
    <row r="46" spans="1:17" x14ac:dyDescent="0.25">
      <c r="A46" s="2"/>
      <c r="B46" s="12" t="s">
        <v>141</v>
      </c>
      <c r="C46" s="11"/>
      <c r="D46" s="13">
        <f>SUM(D7:D45)</f>
        <v>73.512500000000003</v>
      </c>
      <c r="E46" s="13">
        <f>SUM(E7:E45)*L46</f>
        <v>23.150649999999995</v>
      </c>
      <c r="F46" s="6">
        <f>E46*1000/(1.73*K46*M46)</f>
        <v>35.972791969668705</v>
      </c>
      <c r="G46" s="11">
        <v>40</v>
      </c>
      <c r="H46" s="8" t="s">
        <v>83</v>
      </c>
      <c r="I46" s="3">
        <v>10</v>
      </c>
      <c r="J46" s="11">
        <v>52</v>
      </c>
      <c r="K46" s="11">
        <v>400</v>
      </c>
      <c r="L46" s="5">
        <v>1</v>
      </c>
      <c r="M46" s="11">
        <v>0.93</v>
      </c>
      <c r="N46" s="11" t="b">
        <f>AND(F46&lt;G46,G46&lt;J46)</f>
        <v>1</v>
      </c>
      <c r="O46" s="11">
        <f>G46*1.6</f>
        <v>64</v>
      </c>
      <c r="P46" s="11">
        <f t="shared" ref="P46" si="51">J46*1.45</f>
        <v>75.399999999999991</v>
      </c>
      <c r="Q46" s="11" t="b">
        <f t="shared" ref="Q46" si="52">AND(P46&gt;O46)</f>
        <v>1</v>
      </c>
    </row>
  </sheetData>
  <mergeCells count="7">
    <mergeCell ref="A3:Q3"/>
    <mergeCell ref="A4:C4"/>
    <mergeCell ref="D4:Q4"/>
    <mergeCell ref="A5:A6"/>
    <mergeCell ref="B5:B6"/>
    <mergeCell ref="C5:C6"/>
    <mergeCell ref="H5:I5"/>
  </mergeCells>
  <phoneticPr fontId="11" type="noConversion"/>
  <pageMargins left="0.7" right="0.7" top="0.75" bottom="0.75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Q14"/>
  <sheetViews>
    <sheetView zoomScale="130" zoomScaleNormal="130" workbookViewId="0">
      <selection activeCell="E19" sqref="E19"/>
    </sheetView>
  </sheetViews>
  <sheetFormatPr defaultRowHeight="12" x14ac:dyDescent="0.25"/>
  <cols>
    <col min="1" max="1" width="5.77734375" style="1" customWidth="1"/>
    <col min="2" max="2" width="21.6640625" style="1" bestFit="1" customWidth="1"/>
    <col min="3" max="3" width="11.88671875" style="1" bestFit="1" customWidth="1"/>
    <col min="4" max="4" width="5.44140625" style="1" bestFit="1" customWidth="1"/>
    <col min="5" max="5" width="4.6640625" style="1" bestFit="1" customWidth="1"/>
    <col min="6" max="6" width="5.44140625" style="1" bestFit="1" customWidth="1"/>
    <col min="7" max="7" width="2.5546875" style="1" bestFit="1" customWidth="1"/>
    <col min="8" max="8" width="6.44140625" style="1" bestFit="1" customWidth="1"/>
    <col min="9" max="9" width="4.109375" style="1" bestFit="1" customWidth="1"/>
    <col min="10" max="10" width="2.5546875" style="1" bestFit="1" customWidth="1"/>
    <col min="11" max="11" width="3.33203125" style="1" bestFit="1" customWidth="1"/>
    <col min="12" max="12" width="3.77734375" style="1" bestFit="1" customWidth="1"/>
    <col min="13" max="13" width="4.21875" style="1" bestFit="1" customWidth="1"/>
    <col min="14" max="14" width="8.6640625" style="1" bestFit="1" customWidth="1"/>
    <col min="15" max="15" width="6" style="1" bestFit="1" customWidth="1"/>
    <col min="16" max="16" width="7" style="1" bestFit="1" customWidth="1"/>
    <col min="17" max="17" width="8.6640625" style="1" bestFit="1" customWidth="1"/>
    <col min="18" max="16384" width="8.88671875" style="1"/>
  </cols>
  <sheetData>
    <row r="1" spans="1:17" x14ac:dyDescent="0.25">
      <c r="A1" s="14" t="s">
        <v>232</v>
      </c>
    </row>
    <row r="3" spans="1:17" x14ac:dyDescent="0.25">
      <c r="A3" s="44" t="s">
        <v>145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1:17" x14ac:dyDescent="0.25">
      <c r="A4" s="45" t="s">
        <v>1</v>
      </c>
      <c r="B4" s="45"/>
      <c r="C4" s="45"/>
      <c r="D4" s="45" t="s">
        <v>36</v>
      </c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14.4" x14ac:dyDescent="0.35">
      <c r="A5" s="46" t="s">
        <v>23</v>
      </c>
      <c r="B5" s="47" t="s">
        <v>0</v>
      </c>
      <c r="C5" s="48" t="s">
        <v>13</v>
      </c>
      <c r="D5" s="15" t="s">
        <v>2</v>
      </c>
      <c r="E5" s="15" t="s">
        <v>3</v>
      </c>
      <c r="F5" s="15" t="s">
        <v>32</v>
      </c>
      <c r="G5" s="15" t="s">
        <v>14</v>
      </c>
      <c r="H5" s="49" t="s">
        <v>4</v>
      </c>
      <c r="I5" s="49"/>
      <c r="J5" s="15" t="s">
        <v>33</v>
      </c>
      <c r="K5" s="15" t="s">
        <v>5</v>
      </c>
      <c r="L5" s="15" t="s">
        <v>6</v>
      </c>
      <c r="M5" s="15" t="s">
        <v>7</v>
      </c>
      <c r="N5" s="15" t="s">
        <v>15</v>
      </c>
      <c r="O5" s="15" t="s">
        <v>17</v>
      </c>
      <c r="P5" s="15" t="s">
        <v>18</v>
      </c>
      <c r="Q5" s="15" t="s">
        <v>16</v>
      </c>
    </row>
    <row r="6" spans="1:17" ht="13.8" x14ac:dyDescent="0.25">
      <c r="A6" s="46"/>
      <c r="B6" s="47"/>
      <c r="C6" s="48"/>
      <c r="D6" s="16" t="s">
        <v>8</v>
      </c>
      <c r="E6" s="16" t="s">
        <v>8</v>
      </c>
      <c r="F6" s="16" t="s">
        <v>9</v>
      </c>
      <c r="G6" s="16" t="s">
        <v>9</v>
      </c>
      <c r="H6" s="17" t="s">
        <v>10</v>
      </c>
      <c r="I6" s="18" t="s">
        <v>34</v>
      </c>
      <c r="J6" s="16" t="s">
        <v>9</v>
      </c>
      <c r="K6" s="16" t="s">
        <v>11</v>
      </c>
      <c r="L6" s="16"/>
      <c r="M6" s="16"/>
      <c r="N6" s="19"/>
      <c r="O6" s="19"/>
      <c r="P6" s="19"/>
      <c r="Q6" s="19"/>
    </row>
    <row r="7" spans="1:17" x14ac:dyDescent="0.25">
      <c r="A7" s="2">
        <v>1</v>
      </c>
      <c r="B7" s="3" t="s">
        <v>26</v>
      </c>
      <c r="C7" s="4" t="s">
        <v>19</v>
      </c>
      <c r="D7" s="5">
        <f>OŚW!G61</f>
        <v>3.5000000000000001E-3</v>
      </c>
      <c r="E7" s="6">
        <f t="shared" ref="E7:E8" si="0">SUM(D7:D7)*L7</f>
        <v>3.5000000000000001E-3</v>
      </c>
      <c r="F7" s="6">
        <f t="shared" ref="F7:F11" si="1">E7*1000/K7*M7</f>
        <v>1.415217391304348E-2</v>
      </c>
      <c r="G7" s="7">
        <v>10</v>
      </c>
      <c r="H7" s="8" t="s">
        <v>12</v>
      </c>
      <c r="I7" s="3">
        <v>1.5</v>
      </c>
      <c r="J7" s="9">
        <v>18</v>
      </c>
      <c r="K7" s="9">
        <v>230</v>
      </c>
      <c r="L7" s="6">
        <v>1</v>
      </c>
      <c r="M7" s="6">
        <v>0.93</v>
      </c>
      <c r="N7" s="9" t="b">
        <f t="shared" ref="N7:N12" si="2">AND(F7&lt;G7,G7&lt;J7)</f>
        <v>1</v>
      </c>
      <c r="O7" s="10">
        <f t="shared" ref="O7:O11" si="3">G7*1.45</f>
        <v>14.5</v>
      </c>
      <c r="P7" s="9">
        <f t="shared" ref="P7:P14" si="4">J7*1.45</f>
        <v>26.099999999999998</v>
      </c>
      <c r="Q7" s="9" t="b">
        <f t="shared" ref="Q7:Q14" si="5">AND(P7&gt;O7)</f>
        <v>1</v>
      </c>
    </row>
    <row r="8" spans="1:17" x14ac:dyDescent="0.25">
      <c r="A8" s="2">
        <v>2</v>
      </c>
      <c r="B8" s="3" t="s">
        <v>25</v>
      </c>
      <c r="C8" s="4" t="s">
        <v>27</v>
      </c>
      <c r="D8" s="5">
        <f>OŚW!G63</f>
        <v>0.06</v>
      </c>
      <c r="E8" s="6">
        <f t="shared" si="0"/>
        <v>1.7999999999999999E-2</v>
      </c>
      <c r="F8" s="6">
        <f t="shared" si="1"/>
        <v>7.2782608695652187E-2</v>
      </c>
      <c r="G8" s="7">
        <v>10</v>
      </c>
      <c r="H8" s="8" t="s">
        <v>12</v>
      </c>
      <c r="I8" s="3">
        <v>1.5</v>
      </c>
      <c r="J8" s="9">
        <v>18</v>
      </c>
      <c r="K8" s="9">
        <v>230</v>
      </c>
      <c r="L8" s="6">
        <v>0.3</v>
      </c>
      <c r="M8" s="6">
        <v>0.93</v>
      </c>
      <c r="N8" s="9" t="b">
        <f t="shared" si="2"/>
        <v>1</v>
      </c>
      <c r="O8" s="10">
        <f t="shared" si="3"/>
        <v>14.5</v>
      </c>
      <c r="P8" s="9">
        <f t="shared" si="4"/>
        <v>26.099999999999998</v>
      </c>
      <c r="Q8" s="9" t="b">
        <f t="shared" si="5"/>
        <v>1</v>
      </c>
    </row>
    <row r="9" spans="1:17" x14ac:dyDescent="0.25">
      <c r="A9" s="2">
        <v>3</v>
      </c>
      <c r="B9" s="3" t="s">
        <v>136</v>
      </c>
      <c r="C9" s="4" t="s">
        <v>28</v>
      </c>
      <c r="D9" s="5">
        <f>32/1000</f>
        <v>3.2000000000000001E-2</v>
      </c>
      <c r="E9" s="6">
        <f t="shared" ref="E9:E11" si="6">SUM(D9:D9)*L9</f>
        <v>3.2000000000000001E-2</v>
      </c>
      <c r="F9" s="6">
        <f t="shared" si="1"/>
        <v>0.12939130434782609</v>
      </c>
      <c r="G9" s="7">
        <v>16</v>
      </c>
      <c r="H9" s="8" t="s">
        <v>12</v>
      </c>
      <c r="I9" s="3">
        <v>2.5</v>
      </c>
      <c r="J9" s="9">
        <v>24</v>
      </c>
      <c r="K9" s="9">
        <v>230</v>
      </c>
      <c r="L9" s="6">
        <v>1</v>
      </c>
      <c r="M9" s="6">
        <v>0.93</v>
      </c>
      <c r="N9" s="9" t="b">
        <f t="shared" si="2"/>
        <v>1</v>
      </c>
      <c r="O9" s="10">
        <f t="shared" si="3"/>
        <v>23.2</v>
      </c>
      <c r="P9" s="9">
        <f t="shared" si="4"/>
        <v>34.799999999999997</v>
      </c>
      <c r="Q9" s="9" t="b">
        <f t="shared" si="5"/>
        <v>1</v>
      </c>
    </row>
    <row r="10" spans="1:17" x14ac:dyDescent="0.25">
      <c r="A10" s="2">
        <v>4</v>
      </c>
      <c r="B10" s="3" t="s">
        <v>31</v>
      </c>
      <c r="C10" s="4" t="s">
        <v>29</v>
      </c>
      <c r="D10" s="5">
        <v>0.5</v>
      </c>
      <c r="E10" s="6">
        <f t="shared" si="6"/>
        <v>0.1</v>
      </c>
      <c r="F10" s="6">
        <f t="shared" si="1"/>
        <v>0.40434782608695652</v>
      </c>
      <c r="G10" s="7">
        <v>16</v>
      </c>
      <c r="H10" s="8" t="s">
        <v>12</v>
      </c>
      <c r="I10" s="3">
        <v>2.5</v>
      </c>
      <c r="J10" s="9">
        <v>24</v>
      </c>
      <c r="K10" s="9">
        <v>230</v>
      </c>
      <c r="L10" s="6">
        <v>0.2</v>
      </c>
      <c r="M10" s="6">
        <v>0.93</v>
      </c>
      <c r="N10" s="9" t="b">
        <f t="shared" si="2"/>
        <v>1</v>
      </c>
      <c r="O10" s="10">
        <f t="shared" si="3"/>
        <v>23.2</v>
      </c>
      <c r="P10" s="9">
        <f t="shared" si="4"/>
        <v>34.799999999999997</v>
      </c>
      <c r="Q10" s="9" t="b">
        <f t="shared" si="5"/>
        <v>1</v>
      </c>
    </row>
    <row r="11" spans="1:17" x14ac:dyDescent="0.25">
      <c r="A11" s="2">
        <v>5</v>
      </c>
      <c r="B11" s="3" t="s">
        <v>35</v>
      </c>
      <c r="C11" s="4" t="s">
        <v>30</v>
      </c>
      <c r="D11" s="5">
        <v>0.5</v>
      </c>
      <c r="E11" s="6">
        <f t="shared" si="6"/>
        <v>0.1</v>
      </c>
      <c r="F11" s="6">
        <f t="shared" si="1"/>
        <v>0.40434782608695652</v>
      </c>
      <c r="G11" s="7">
        <v>16</v>
      </c>
      <c r="H11" s="8"/>
      <c r="I11" s="3"/>
      <c r="J11" s="9">
        <v>24</v>
      </c>
      <c r="K11" s="9">
        <v>230</v>
      </c>
      <c r="L11" s="6">
        <v>0.2</v>
      </c>
      <c r="M11" s="6">
        <v>0.93</v>
      </c>
      <c r="N11" s="9" t="b">
        <f t="shared" si="2"/>
        <v>1</v>
      </c>
      <c r="O11" s="10">
        <f t="shared" si="3"/>
        <v>23.2</v>
      </c>
      <c r="P11" s="9">
        <f t="shared" si="4"/>
        <v>34.799999999999997</v>
      </c>
      <c r="Q11" s="9" t="b">
        <f t="shared" si="5"/>
        <v>1</v>
      </c>
    </row>
    <row r="12" spans="1:17" x14ac:dyDescent="0.25">
      <c r="A12" s="2">
        <v>6</v>
      </c>
      <c r="B12" s="3" t="s">
        <v>137</v>
      </c>
      <c r="C12" s="4" t="s">
        <v>20</v>
      </c>
      <c r="D12" s="5">
        <v>3</v>
      </c>
      <c r="E12" s="5">
        <f t="shared" ref="E12" si="7">D12*L12</f>
        <v>3</v>
      </c>
      <c r="F12" s="6">
        <f t="shared" ref="F12" si="8">E12*1000/(1.73*K12*M12)</f>
        <v>4.6615700167816518</v>
      </c>
      <c r="G12" s="11">
        <v>16</v>
      </c>
      <c r="H12" s="8" t="s">
        <v>24</v>
      </c>
      <c r="I12" s="3">
        <v>2.5</v>
      </c>
      <c r="J12" s="9">
        <v>24</v>
      </c>
      <c r="K12" s="11">
        <v>400</v>
      </c>
      <c r="L12" s="6">
        <v>1</v>
      </c>
      <c r="M12" s="11">
        <v>0.93</v>
      </c>
      <c r="N12" s="11" t="b">
        <f t="shared" si="2"/>
        <v>1</v>
      </c>
      <c r="O12" s="11">
        <f t="shared" ref="O12" si="9">G12*1.6</f>
        <v>25.6</v>
      </c>
      <c r="P12" s="11">
        <f t="shared" si="4"/>
        <v>34.799999999999997</v>
      </c>
      <c r="Q12" s="11" t="b">
        <f t="shared" si="5"/>
        <v>1</v>
      </c>
    </row>
    <row r="13" spans="1:17" x14ac:dyDescent="0.25">
      <c r="A13" s="2">
        <v>7</v>
      </c>
      <c r="B13" s="3" t="s">
        <v>35</v>
      </c>
      <c r="C13" s="4" t="s">
        <v>21</v>
      </c>
      <c r="D13" s="5">
        <v>2</v>
      </c>
      <c r="E13" s="5">
        <f t="shared" ref="E13" si="10">D13*L13</f>
        <v>0.4</v>
      </c>
      <c r="F13" s="6">
        <f t="shared" ref="F13" si="11">E13*1000/(1.73*K13*M13)</f>
        <v>0.62154266890422016</v>
      </c>
      <c r="G13" s="11">
        <v>16</v>
      </c>
      <c r="H13" s="8"/>
      <c r="I13" s="3"/>
      <c r="J13" s="9">
        <v>24</v>
      </c>
      <c r="K13" s="11">
        <v>400</v>
      </c>
      <c r="L13" s="6">
        <v>0.2</v>
      </c>
      <c r="M13" s="11">
        <v>0.93</v>
      </c>
      <c r="N13" s="11" t="b">
        <f t="shared" ref="N13" si="12">AND(F13&lt;G13,G13&lt;J13)</f>
        <v>1</v>
      </c>
      <c r="O13" s="11">
        <f t="shared" ref="O13" si="13">G13*1.6</f>
        <v>25.6</v>
      </c>
      <c r="P13" s="11">
        <f t="shared" ref="P13" si="14">J13*1.45</f>
        <v>34.799999999999997</v>
      </c>
      <c r="Q13" s="11" t="b">
        <f t="shared" ref="Q13" si="15">AND(P13&gt;O13)</f>
        <v>1</v>
      </c>
    </row>
    <row r="14" spans="1:17" x14ac:dyDescent="0.25">
      <c r="A14" s="2"/>
      <c r="B14" s="12" t="s">
        <v>142</v>
      </c>
      <c r="C14" s="11"/>
      <c r="D14" s="13">
        <f>SUM(D7:D13)</f>
        <v>6.0954999999999995</v>
      </c>
      <c r="E14" s="13">
        <f>SUM(E7:E13)*L14</f>
        <v>2.5574499999999998</v>
      </c>
      <c r="F14" s="6">
        <f>E14*1000/(1.73*K14*M14)</f>
        <v>3.9739107464727446</v>
      </c>
      <c r="G14" s="11">
        <v>20</v>
      </c>
      <c r="H14" s="8" t="s">
        <v>83</v>
      </c>
      <c r="I14" s="3">
        <v>4</v>
      </c>
      <c r="J14" s="11">
        <v>31</v>
      </c>
      <c r="K14" s="11">
        <v>400</v>
      </c>
      <c r="L14" s="5">
        <v>0.7</v>
      </c>
      <c r="M14" s="11">
        <v>0.93</v>
      </c>
      <c r="N14" s="11" t="b">
        <f>AND(F14&lt;G14,G14&lt;J14)</f>
        <v>1</v>
      </c>
      <c r="O14" s="11">
        <f>G14*1.6</f>
        <v>32</v>
      </c>
      <c r="P14" s="11">
        <f t="shared" si="4"/>
        <v>44.949999999999996</v>
      </c>
      <c r="Q14" s="11" t="b">
        <f t="shared" si="5"/>
        <v>1</v>
      </c>
    </row>
  </sheetData>
  <mergeCells count="7">
    <mergeCell ref="A3:Q3"/>
    <mergeCell ref="A4:C4"/>
    <mergeCell ref="D4:Q4"/>
    <mergeCell ref="A5:A6"/>
    <mergeCell ref="B5:B6"/>
    <mergeCell ref="C5:C6"/>
    <mergeCell ref="H5:I5"/>
  </mergeCells>
  <phoneticPr fontId="11" type="noConversion"/>
  <pageMargins left="0.7" right="0.7" top="0.75" bottom="0.75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Q23"/>
  <sheetViews>
    <sheetView zoomScale="130" zoomScaleNormal="130" workbookViewId="0">
      <selection activeCell="M17" sqref="M17"/>
    </sheetView>
  </sheetViews>
  <sheetFormatPr defaultRowHeight="12" x14ac:dyDescent="0.25"/>
  <cols>
    <col min="1" max="1" width="5.77734375" style="1" customWidth="1"/>
    <col min="2" max="2" width="21.6640625" style="1" bestFit="1" customWidth="1"/>
    <col min="3" max="3" width="11.88671875" style="1" bestFit="1" customWidth="1"/>
    <col min="4" max="5" width="5.33203125" style="1" bestFit="1" customWidth="1"/>
    <col min="6" max="6" width="5.21875" style="1" bestFit="1" customWidth="1"/>
    <col min="7" max="7" width="3.33203125" style="1" bestFit="1" customWidth="1"/>
    <col min="8" max="8" width="6.44140625" style="1" bestFit="1" customWidth="1"/>
    <col min="9" max="9" width="4.109375" style="1" bestFit="1" customWidth="1"/>
    <col min="10" max="11" width="3.33203125" style="1" bestFit="1" customWidth="1"/>
    <col min="12" max="12" width="3.77734375" style="1" bestFit="1" customWidth="1"/>
    <col min="13" max="13" width="4.21875" style="1" bestFit="1" customWidth="1"/>
    <col min="14" max="14" width="8.6640625" style="1" bestFit="1" customWidth="1"/>
    <col min="15" max="15" width="6" style="1" bestFit="1" customWidth="1"/>
    <col min="16" max="16" width="7" style="1" bestFit="1" customWidth="1"/>
    <col min="17" max="17" width="8.6640625" style="1" bestFit="1" customWidth="1"/>
    <col min="18" max="16384" width="8.88671875" style="1"/>
  </cols>
  <sheetData>
    <row r="1" spans="1:17" x14ac:dyDescent="0.25">
      <c r="A1" s="14" t="s">
        <v>233</v>
      </c>
    </row>
    <row r="3" spans="1:17" x14ac:dyDescent="0.25">
      <c r="A3" s="44" t="s">
        <v>144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1:17" x14ac:dyDescent="0.25">
      <c r="A4" s="45" t="s">
        <v>1</v>
      </c>
      <c r="B4" s="45"/>
      <c r="C4" s="45"/>
      <c r="D4" s="45" t="s">
        <v>36</v>
      </c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14.4" x14ac:dyDescent="0.35">
      <c r="A5" s="46" t="s">
        <v>23</v>
      </c>
      <c r="B5" s="47" t="s">
        <v>0</v>
      </c>
      <c r="C5" s="48" t="s">
        <v>13</v>
      </c>
      <c r="D5" s="15" t="s">
        <v>2</v>
      </c>
      <c r="E5" s="15" t="s">
        <v>3</v>
      </c>
      <c r="F5" s="15" t="s">
        <v>32</v>
      </c>
      <c r="G5" s="15" t="s">
        <v>14</v>
      </c>
      <c r="H5" s="49" t="s">
        <v>4</v>
      </c>
      <c r="I5" s="49"/>
      <c r="J5" s="15" t="s">
        <v>33</v>
      </c>
      <c r="K5" s="15" t="s">
        <v>5</v>
      </c>
      <c r="L5" s="15" t="s">
        <v>6</v>
      </c>
      <c r="M5" s="15" t="s">
        <v>7</v>
      </c>
      <c r="N5" s="15" t="s">
        <v>15</v>
      </c>
      <c r="O5" s="15" t="s">
        <v>17</v>
      </c>
      <c r="P5" s="15" t="s">
        <v>18</v>
      </c>
      <c r="Q5" s="15" t="s">
        <v>16</v>
      </c>
    </row>
    <row r="6" spans="1:17" ht="13.8" x14ac:dyDescent="0.25">
      <c r="A6" s="46"/>
      <c r="B6" s="47"/>
      <c r="C6" s="48"/>
      <c r="D6" s="16" t="s">
        <v>8</v>
      </c>
      <c r="E6" s="16" t="s">
        <v>8</v>
      </c>
      <c r="F6" s="16" t="s">
        <v>9</v>
      </c>
      <c r="G6" s="16" t="s">
        <v>9</v>
      </c>
      <c r="H6" s="17" t="s">
        <v>10</v>
      </c>
      <c r="I6" s="18" t="s">
        <v>34</v>
      </c>
      <c r="J6" s="16" t="s">
        <v>9</v>
      </c>
      <c r="K6" s="16" t="s">
        <v>11</v>
      </c>
      <c r="L6" s="16"/>
      <c r="M6" s="16"/>
      <c r="N6" s="19"/>
      <c r="O6" s="19"/>
      <c r="P6" s="19"/>
      <c r="Q6" s="19"/>
    </row>
    <row r="7" spans="1:17" x14ac:dyDescent="0.25">
      <c r="A7" s="2">
        <v>1</v>
      </c>
      <c r="B7" s="3" t="s">
        <v>26</v>
      </c>
      <c r="C7" s="4" t="s">
        <v>19</v>
      </c>
      <c r="D7" s="5">
        <f>OŚW!G52</f>
        <v>1.6500000000000001E-2</v>
      </c>
      <c r="E7" s="5">
        <f t="shared" ref="E7" si="0">D7*L7</f>
        <v>1.6500000000000001E-2</v>
      </c>
      <c r="F7" s="6">
        <f>E7*1000/K7*M7</f>
        <v>6.6717391304347826E-2</v>
      </c>
      <c r="G7" s="11">
        <v>10</v>
      </c>
      <c r="H7" s="8" t="s">
        <v>12</v>
      </c>
      <c r="I7" s="3">
        <v>1.5</v>
      </c>
      <c r="J7" s="9">
        <v>18</v>
      </c>
      <c r="K7" s="11">
        <v>230</v>
      </c>
      <c r="L7" s="5">
        <v>1</v>
      </c>
      <c r="M7" s="11">
        <v>0.93</v>
      </c>
      <c r="N7" s="11" t="b">
        <f t="shared" ref="N7" si="1">AND(F7&lt;G7,G7&lt;J7)</f>
        <v>1</v>
      </c>
      <c r="O7" s="11">
        <f t="shared" ref="O7" si="2">G7*1.6</f>
        <v>16</v>
      </c>
      <c r="P7" s="11">
        <f t="shared" ref="P7" si="3">J7*1.45</f>
        <v>26.099999999999998</v>
      </c>
      <c r="Q7" s="11" t="b">
        <f t="shared" ref="Q7" si="4">AND(P7&gt;O7)</f>
        <v>1</v>
      </c>
    </row>
    <row r="8" spans="1:17" x14ac:dyDescent="0.25">
      <c r="A8" s="2">
        <v>2</v>
      </c>
      <c r="B8" s="3" t="s">
        <v>25</v>
      </c>
      <c r="C8" s="4" t="s">
        <v>27</v>
      </c>
      <c r="D8" s="5">
        <f>OŚW!G57</f>
        <v>0.90800000000000003</v>
      </c>
      <c r="E8" s="5">
        <f t="shared" ref="E8" si="5">D8*L8</f>
        <v>0.27239999999999998</v>
      </c>
      <c r="F8" s="6">
        <f>E8*1000/K8*M8</f>
        <v>1.1014434782608695</v>
      </c>
      <c r="G8" s="11">
        <v>10</v>
      </c>
      <c r="H8" s="8" t="s">
        <v>12</v>
      </c>
      <c r="I8" s="3">
        <v>1.5</v>
      </c>
      <c r="J8" s="9">
        <v>18</v>
      </c>
      <c r="K8" s="11">
        <v>230</v>
      </c>
      <c r="L8" s="5">
        <v>0.3</v>
      </c>
      <c r="M8" s="11">
        <v>0.93</v>
      </c>
      <c r="N8" s="11" t="b">
        <f t="shared" ref="N8:N12" si="6">AND(F8&lt;G8,G8&lt;J8)</f>
        <v>1</v>
      </c>
      <c r="O8" s="11">
        <f t="shared" ref="O8" si="7">G8*1.6</f>
        <v>16</v>
      </c>
      <c r="P8" s="11">
        <f t="shared" ref="P8:P12" si="8">J8*1.45</f>
        <v>26.099999999999998</v>
      </c>
      <c r="Q8" s="11" t="b">
        <f t="shared" ref="Q8:Q12" si="9">AND(P8&gt;O8)</f>
        <v>1</v>
      </c>
    </row>
    <row r="9" spans="1:17" x14ac:dyDescent="0.25">
      <c r="A9" s="2">
        <v>3</v>
      </c>
      <c r="B9" s="3" t="s">
        <v>31</v>
      </c>
      <c r="C9" s="4" t="s">
        <v>28</v>
      </c>
      <c r="D9" s="5">
        <v>2.11</v>
      </c>
      <c r="E9" s="6">
        <f t="shared" ref="E9:E12" si="10">SUM(D9:D9)*L9</f>
        <v>1.0549999999999999</v>
      </c>
      <c r="F9" s="6">
        <f t="shared" ref="F9:F12" si="11">E9*1000/K9*M9</f>
        <v>4.2658695652173915</v>
      </c>
      <c r="G9" s="7">
        <v>16</v>
      </c>
      <c r="H9" s="8" t="s">
        <v>12</v>
      </c>
      <c r="I9" s="3">
        <v>2.5</v>
      </c>
      <c r="J9" s="9">
        <v>24</v>
      </c>
      <c r="K9" s="9">
        <v>230</v>
      </c>
      <c r="L9" s="6">
        <v>0.5</v>
      </c>
      <c r="M9" s="6">
        <v>0.93</v>
      </c>
      <c r="N9" s="9" t="b">
        <f t="shared" si="6"/>
        <v>1</v>
      </c>
      <c r="O9" s="10">
        <f t="shared" ref="O9:O12" si="12">G9*1.45</f>
        <v>23.2</v>
      </c>
      <c r="P9" s="9">
        <f t="shared" si="8"/>
        <v>34.799999999999997</v>
      </c>
      <c r="Q9" s="9" t="b">
        <f t="shared" si="9"/>
        <v>1</v>
      </c>
    </row>
    <row r="10" spans="1:17" x14ac:dyDescent="0.25">
      <c r="A10" s="2">
        <v>4</v>
      </c>
      <c r="B10" s="3" t="s">
        <v>31</v>
      </c>
      <c r="C10" s="4" t="s">
        <v>29</v>
      </c>
      <c r="D10" s="5">
        <v>1</v>
      </c>
      <c r="E10" s="6">
        <f t="shared" si="10"/>
        <v>0.5</v>
      </c>
      <c r="F10" s="6">
        <f t="shared" si="11"/>
        <v>2.0217391304347827</v>
      </c>
      <c r="G10" s="7">
        <v>16</v>
      </c>
      <c r="H10" s="8" t="s">
        <v>12</v>
      </c>
      <c r="I10" s="3">
        <v>2.5</v>
      </c>
      <c r="J10" s="9">
        <v>24</v>
      </c>
      <c r="K10" s="9">
        <v>230</v>
      </c>
      <c r="L10" s="6">
        <v>0.5</v>
      </c>
      <c r="M10" s="6">
        <v>0.93</v>
      </c>
      <c r="N10" s="9" t="b">
        <f t="shared" si="6"/>
        <v>1</v>
      </c>
      <c r="O10" s="10">
        <f t="shared" si="12"/>
        <v>23.2</v>
      </c>
      <c r="P10" s="9">
        <f t="shared" si="8"/>
        <v>34.799999999999997</v>
      </c>
      <c r="Q10" s="9" t="b">
        <f t="shared" si="9"/>
        <v>1</v>
      </c>
    </row>
    <row r="11" spans="1:17" x14ac:dyDescent="0.25">
      <c r="A11" s="2">
        <v>5</v>
      </c>
      <c r="B11" s="3" t="s">
        <v>31</v>
      </c>
      <c r="C11" s="4" t="s">
        <v>30</v>
      </c>
      <c r="D11" s="5">
        <v>1.86</v>
      </c>
      <c r="E11" s="6">
        <f t="shared" si="10"/>
        <v>0.93</v>
      </c>
      <c r="F11" s="6">
        <f t="shared" si="11"/>
        <v>3.7604347826086961</v>
      </c>
      <c r="G11" s="7">
        <v>16</v>
      </c>
      <c r="H11" s="8" t="s">
        <v>12</v>
      </c>
      <c r="I11" s="3">
        <v>2.5</v>
      </c>
      <c r="J11" s="9">
        <v>24</v>
      </c>
      <c r="K11" s="9">
        <v>230</v>
      </c>
      <c r="L11" s="6">
        <v>0.5</v>
      </c>
      <c r="M11" s="6">
        <v>0.93</v>
      </c>
      <c r="N11" s="9" t="b">
        <f t="shared" si="6"/>
        <v>1</v>
      </c>
      <c r="O11" s="10">
        <f t="shared" si="12"/>
        <v>23.2</v>
      </c>
      <c r="P11" s="9">
        <f t="shared" si="8"/>
        <v>34.799999999999997</v>
      </c>
      <c r="Q11" s="9" t="b">
        <f t="shared" si="9"/>
        <v>1</v>
      </c>
    </row>
    <row r="12" spans="1:17" x14ac:dyDescent="0.25">
      <c r="A12" s="2">
        <v>6</v>
      </c>
      <c r="B12" s="3" t="s">
        <v>31</v>
      </c>
      <c r="C12" s="4" t="s">
        <v>37</v>
      </c>
      <c r="D12" s="5">
        <v>2.5</v>
      </c>
      <c r="E12" s="6">
        <f t="shared" si="10"/>
        <v>0.75</v>
      </c>
      <c r="F12" s="6">
        <f t="shared" si="11"/>
        <v>3.0326086956521738</v>
      </c>
      <c r="G12" s="7">
        <v>16</v>
      </c>
      <c r="H12" s="8" t="s">
        <v>12</v>
      </c>
      <c r="I12" s="3">
        <v>2.5</v>
      </c>
      <c r="J12" s="9">
        <v>24</v>
      </c>
      <c r="K12" s="9">
        <v>230</v>
      </c>
      <c r="L12" s="6">
        <v>0.3</v>
      </c>
      <c r="M12" s="6">
        <v>0.93</v>
      </c>
      <c r="N12" s="9" t="b">
        <f t="shared" si="6"/>
        <v>1</v>
      </c>
      <c r="O12" s="10">
        <f t="shared" si="12"/>
        <v>23.2</v>
      </c>
      <c r="P12" s="9">
        <f t="shared" si="8"/>
        <v>34.799999999999997</v>
      </c>
      <c r="Q12" s="9" t="b">
        <f t="shared" si="9"/>
        <v>1</v>
      </c>
    </row>
    <row r="13" spans="1:17" x14ac:dyDescent="0.25">
      <c r="A13" s="2">
        <v>7</v>
      </c>
      <c r="B13" s="3" t="s">
        <v>31</v>
      </c>
      <c r="C13" s="4" t="s">
        <v>43</v>
      </c>
      <c r="D13" s="5">
        <v>2.5</v>
      </c>
      <c r="E13" s="6">
        <f t="shared" ref="E13:E16" si="13">SUM(D13:D13)*L13</f>
        <v>0.75</v>
      </c>
      <c r="F13" s="6">
        <f t="shared" ref="F13:F16" si="14">E13*1000/K13*M13</f>
        <v>3.0326086956521738</v>
      </c>
      <c r="G13" s="7">
        <v>16</v>
      </c>
      <c r="H13" s="8" t="s">
        <v>12</v>
      </c>
      <c r="I13" s="3">
        <v>2.5</v>
      </c>
      <c r="J13" s="9">
        <v>24</v>
      </c>
      <c r="K13" s="9">
        <v>230</v>
      </c>
      <c r="L13" s="6">
        <v>0.3</v>
      </c>
      <c r="M13" s="6">
        <v>0.93</v>
      </c>
      <c r="N13" s="9" t="b">
        <f t="shared" ref="N13:N16" si="15">AND(F13&lt;G13,G13&lt;J13)</f>
        <v>1</v>
      </c>
      <c r="O13" s="10">
        <f t="shared" ref="O13:O16" si="16">G13*1.45</f>
        <v>23.2</v>
      </c>
      <c r="P13" s="9">
        <f t="shared" ref="P13:P16" si="17">J13*1.45</f>
        <v>34.799999999999997</v>
      </c>
      <c r="Q13" s="9" t="b">
        <f t="shared" ref="Q13:Q16" si="18">AND(P13&gt;O13)</f>
        <v>1</v>
      </c>
    </row>
    <row r="14" spans="1:17" x14ac:dyDescent="0.25">
      <c r="A14" s="2">
        <v>8</v>
      </c>
      <c r="B14" s="3" t="s">
        <v>31</v>
      </c>
      <c r="C14" s="4" t="s">
        <v>44</v>
      </c>
      <c r="D14" s="5">
        <v>3</v>
      </c>
      <c r="E14" s="6">
        <f t="shared" si="13"/>
        <v>0.89999999999999991</v>
      </c>
      <c r="F14" s="6">
        <f t="shared" si="14"/>
        <v>3.6391304347826083</v>
      </c>
      <c r="G14" s="7">
        <v>16</v>
      </c>
      <c r="H14" s="8" t="s">
        <v>12</v>
      </c>
      <c r="I14" s="3">
        <v>2.5</v>
      </c>
      <c r="J14" s="9">
        <v>24</v>
      </c>
      <c r="K14" s="9">
        <v>230</v>
      </c>
      <c r="L14" s="6">
        <v>0.3</v>
      </c>
      <c r="M14" s="6">
        <v>0.93</v>
      </c>
      <c r="N14" s="9" t="b">
        <f t="shared" si="15"/>
        <v>1</v>
      </c>
      <c r="O14" s="10">
        <f t="shared" si="16"/>
        <v>23.2</v>
      </c>
      <c r="P14" s="9">
        <f t="shared" si="17"/>
        <v>34.799999999999997</v>
      </c>
      <c r="Q14" s="9" t="b">
        <f t="shared" si="18"/>
        <v>1</v>
      </c>
    </row>
    <row r="15" spans="1:17" x14ac:dyDescent="0.25">
      <c r="A15" s="2">
        <v>9</v>
      </c>
      <c r="B15" s="3" t="s">
        <v>31</v>
      </c>
      <c r="C15" s="4" t="s">
        <v>65</v>
      </c>
      <c r="D15" s="5">
        <v>3</v>
      </c>
      <c r="E15" s="6">
        <f t="shared" si="13"/>
        <v>0.89999999999999991</v>
      </c>
      <c r="F15" s="6">
        <f t="shared" si="14"/>
        <v>3.6391304347826083</v>
      </c>
      <c r="G15" s="7">
        <v>16</v>
      </c>
      <c r="H15" s="8" t="s">
        <v>12</v>
      </c>
      <c r="I15" s="3">
        <v>2.5</v>
      </c>
      <c r="J15" s="9">
        <v>24</v>
      </c>
      <c r="K15" s="9">
        <v>230</v>
      </c>
      <c r="L15" s="6">
        <v>0.3</v>
      </c>
      <c r="M15" s="6">
        <v>0.93</v>
      </c>
      <c r="N15" s="9" t="b">
        <f t="shared" si="15"/>
        <v>1</v>
      </c>
      <c r="O15" s="10">
        <f t="shared" si="16"/>
        <v>23.2</v>
      </c>
      <c r="P15" s="9">
        <f t="shared" si="17"/>
        <v>34.799999999999997</v>
      </c>
      <c r="Q15" s="9" t="b">
        <f t="shared" si="18"/>
        <v>1</v>
      </c>
    </row>
    <row r="16" spans="1:17" x14ac:dyDescent="0.25">
      <c r="A16" s="2">
        <v>10</v>
      </c>
      <c r="B16" s="3" t="s">
        <v>31</v>
      </c>
      <c r="C16" s="4" t="s">
        <v>66</v>
      </c>
      <c r="D16" s="5">
        <v>1</v>
      </c>
      <c r="E16" s="6">
        <f t="shared" si="13"/>
        <v>0.3</v>
      </c>
      <c r="F16" s="6">
        <f t="shared" si="14"/>
        <v>1.2130434782608697</v>
      </c>
      <c r="G16" s="7">
        <v>16</v>
      </c>
      <c r="H16" s="8" t="s">
        <v>12</v>
      </c>
      <c r="I16" s="3">
        <v>2.5</v>
      </c>
      <c r="J16" s="9">
        <v>24</v>
      </c>
      <c r="K16" s="9">
        <v>230</v>
      </c>
      <c r="L16" s="6">
        <v>0.3</v>
      </c>
      <c r="M16" s="6">
        <v>0.93</v>
      </c>
      <c r="N16" s="9" t="b">
        <f t="shared" si="15"/>
        <v>1</v>
      </c>
      <c r="O16" s="10">
        <f t="shared" si="16"/>
        <v>23.2</v>
      </c>
      <c r="P16" s="9">
        <f t="shared" si="17"/>
        <v>34.799999999999997</v>
      </c>
      <c r="Q16" s="9" t="b">
        <f t="shared" si="18"/>
        <v>1</v>
      </c>
    </row>
    <row r="17" spans="1:17" x14ac:dyDescent="0.25">
      <c r="A17" s="2">
        <v>11</v>
      </c>
      <c r="B17" s="3" t="s">
        <v>35</v>
      </c>
      <c r="C17" s="4" t="s">
        <v>67</v>
      </c>
      <c r="D17" s="5">
        <v>0.5</v>
      </c>
      <c r="E17" s="6">
        <f t="shared" ref="E17:E18" si="19">SUM(D17:D17)*L17</f>
        <v>0.15</v>
      </c>
      <c r="F17" s="6">
        <f t="shared" ref="F17:F18" si="20">E17*1000/K17*M17</f>
        <v>0.60652173913043483</v>
      </c>
      <c r="G17" s="7">
        <v>16</v>
      </c>
      <c r="H17" s="8" t="s">
        <v>12</v>
      </c>
      <c r="I17" s="3">
        <v>2.5</v>
      </c>
      <c r="J17" s="9">
        <v>24</v>
      </c>
      <c r="K17" s="9">
        <v>230</v>
      </c>
      <c r="L17" s="6">
        <v>0.3</v>
      </c>
      <c r="M17" s="6">
        <v>0.93</v>
      </c>
      <c r="N17" s="9" t="b">
        <f t="shared" ref="N17:N22" si="21">AND(F17&lt;G17,G17&lt;J17)</f>
        <v>1</v>
      </c>
      <c r="O17" s="10">
        <f t="shared" ref="O17:O18" si="22">G17*1.45</f>
        <v>23.2</v>
      </c>
      <c r="P17" s="9">
        <f t="shared" ref="P17:P22" si="23">J17*1.45</f>
        <v>34.799999999999997</v>
      </c>
      <c r="Q17" s="9" t="b">
        <f t="shared" ref="Q17:Q22" si="24">AND(P17&gt;O17)</f>
        <v>1</v>
      </c>
    </row>
    <row r="18" spans="1:17" x14ac:dyDescent="0.25">
      <c r="A18" s="2">
        <v>12</v>
      </c>
      <c r="B18" s="3" t="s">
        <v>35</v>
      </c>
      <c r="C18" s="4" t="s">
        <v>68</v>
      </c>
      <c r="D18" s="5">
        <v>0.5</v>
      </c>
      <c r="E18" s="6">
        <f t="shared" si="19"/>
        <v>0.15</v>
      </c>
      <c r="F18" s="6">
        <f t="shared" si="20"/>
        <v>0.60652173913043483</v>
      </c>
      <c r="G18" s="7">
        <v>16</v>
      </c>
      <c r="H18" s="8" t="s">
        <v>12</v>
      </c>
      <c r="I18" s="3">
        <v>2.5</v>
      </c>
      <c r="J18" s="9">
        <v>24</v>
      </c>
      <c r="K18" s="9">
        <v>230</v>
      </c>
      <c r="L18" s="6">
        <v>0.3</v>
      </c>
      <c r="M18" s="6">
        <v>0.93</v>
      </c>
      <c r="N18" s="9" t="b">
        <f t="shared" si="21"/>
        <v>1</v>
      </c>
      <c r="O18" s="10">
        <f t="shared" si="22"/>
        <v>23.2</v>
      </c>
      <c r="P18" s="9">
        <f t="shared" si="23"/>
        <v>34.799999999999997</v>
      </c>
      <c r="Q18" s="9" t="b">
        <f t="shared" si="24"/>
        <v>1</v>
      </c>
    </row>
    <row r="19" spans="1:17" x14ac:dyDescent="0.25">
      <c r="A19" s="2">
        <v>13</v>
      </c>
      <c r="B19" s="3" t="s">
        <v>31</v>
      </c>
      <c r="C19" s="4" t="s">
        <v>20</v>
      </c>
      <c r="D19" s="5">
        <v>7.5</v>
      </c>
      <c r="E19" s="5">
        <f t="shared" ref="E19:E22" si="25">D19*L19</f>
        <v>3.75</v>
      </c>
      <c r="F19" s="6">
        <f t="shared" ref="F19:F22" si="26">E19*1000/(1.73*K19*M19)</f>
        <v>5.8269625209770641</v>
      </c>
      <c r="G19" s="11">
        <v>16</v>
      </c>
      <c r="H19" s="8" t="s">
        <v>24</v>
      </c>
      <c r="I19" s="3">
        <v>2.5</v>
      </c>
      <c r="J19" s="9">
        <v>24</v>
      </c>
      <c r="K19" s="11">
        <v>400</v>
      </c>
      <c r="L19" s="6">
        <v>0.5</v>
      </c>
      <c r="M19" s="11">
        <v>0.93</v>
      </c>
      <c r="N19" s="11" t="b">
        <f t="shared" si="21"/>
        <v>1</v>
      </c>
      <c r="O19" s="11">
        <f t="shared" ref="O19:O22" si="27">G19*1.6</f>
        <v>25.6</v>
      </c>
      <c r="P19" s="11">
        <f t="shared" si="23"/>
        <v>34.799999999999997</v>
      </c>
      <c r="Q19" s="11" t="b">
        <f t="shared" si="24"/>
        <v>1</v>
      </c>
    </row>
    <row r="20" spans="1:17" x14ac:dyDescent="0.25">
      <c r="A20" s="2">
        <v>14</v>
      </c>
      <c r="B20" s="3" t="s">
        <v>31</v>
      </c>
      <c r="C20" s="4" t="s">
        <v>21</v>
      </c>
      <c r="D20" s="5">
        <v>19.2</v>
      </c>
      <c r="E20" s="5">
        <f t="shared" si="25"/>
        <v>9.6</v>
      </c>
      <c r="F20" s="6">
        <f t="shared" si="26"/>
        <v>14.917024053701285</v>
      </c>
      <c r="G20" s="11">
        <v>32</v>
      </c>
      <c r="H20" s="8" t="s">
        <v>24</v>
      </c>
      <c r="I20" s="3">
        <v>6</v>
      </c>
      <c r="J20" s="9">
        <v>39</v>
      </c>
      <c r="K20" s="11">
        <v>400</v>
      </c>
      <c r="L20" s="6">
        <v>0.5</v>
      </c>
      <c r="M20" s="11">
        <v>0.93</v>
      </c>
      <c r="N20" s="11" t="b">
        <f t="shared" si="21"/>
        <v>1</v>
      </c>
      <c r="O20" s="11">
        <f t="shared" si="27"/>
        <v>51.2</v>
      </c>
      <c r="P20" s="11">
        <f t="shared" si="23"/>
        <v>56.55</v>
      </c>
      <c r="Q20" s="11" t="b">
        <f t="shared" si="24"/>
        <v>1</v>
      </c>
    </row>
    <row r="21" spans="1:17" x14ac:dyDescent="0.25">
      <c r="A21" s="2">
        <v>15</v>
      </c>
      <c r="B21" s="3" t="s">
        <v>31</v>
      </c>
      <c r="C21" s="4" t="s">
        <v>22</v>
      </c>
      <c r="D21" s="5">
        <v>14.3</v>
      </c>
      <c r="E21" s="5">
        <f t="shared" si="25"/>
        <v>7.15</v>
      </c>
      <c r="F21" s="6">
        <f t="shared" si="26"/>
        <v>11.110075206662936</v>
      </c>
      <c r="G21" s="11">
        <v>25</v>
      </c>
      <c r="H21" s="8" t="s">
        <v>24</v>
      </c>
      <c r="I21" s="3">
        <v>4</v>
      </c>
      <c r="J21" s="9">
        <v>31</v>
      </c>
      <c r="K21" s="11">
        <v>400</v>
      </c>
      <c r="L21" s="6">
        <v>0.5</v>
      </c>
      <c r="M21" s="11">
        <v>0.93</v>
      </c>
      <c r="N21" s="11" t="b">
        <f t="shared" si="21"/>
        <v>1</v>
      </c>
      <c r="O21" s="11">
        <f t="shared" si="27"/>
        <v>40</v>
      </c>
      <c r="P21" s="11">
        <f t="shared" si="23"/>
        <v>44.949999999999996</v>
      </c>
      <c r="Q21" s="11" t="b">
        <f t="shared" si="24"/>
        <v>1</v>
      </c>
    </row>
    <row r="22" spans="1:17" x14ac:dyDescent="0.25">
      <c r="A22" s="2">
        <v>16</v>
      </c>
      <c r="B22" s="3" t="s">
        <v>35</v>
      </c>
      <c r="C22" s="4" t="s">
        <v>38</v>
      </c>
      <c r="D22" s="5">
        <v>5</v>
      </c>
      <c r="E22" s="5">
        <f t="shared" si="25"/>
        <v>2.5</v>
      </c>
      <c r="F22" s="6">
        <f t="shared" si="26"/>
        <v>3.8846416806513764</v>
      </c>
      <c r="G22" s="11">
        <v>16</v>
      </c>
      <c r="H22" s="8"/>
      <c r="I22" s="3"/>
      <c r="J22" s="9">
        <v>24</v>
      </c>
      <c r="K22" s="11">
        <v>400</v>
      </c>
      <c r="L22" s="6">
        <v>0.5</v>
      </c>
      <c r="M22" s="11">
        <v>0.93</v>
      </c>
      <c r="N22" s="11" t="b">
        <f t="shared" si="21"/>
        <v>1</v>
      </c>
      <c r="O22" s="11">
        <f t="shared" si="27"/>
        <v>25.6</v>
      </c>
      <c r="P22" s="11">
        <f t="shared" si="23"/>
        <v>34.799999999999997</v>
      </c>
      <c r="Q22" s="11" t="b">
        <f t="shared" si="24"/>
        <v>1</v>
      </c>
    </row>
    <row r="23" spans="1:17" x14ac:dyDescent="0.25">
      <c r="A23" s="12"/>
      <c r="B23" s="12" t="s">
        <v>143</v>
      </c>
      <c r="C23" s="11"/>
      <c r="D23" s="13">
        <f>SUM(D7:D22)</f>
        <v>64.894499999999994</v>
      </c>
      <c r="E23" s="13">
        <f>SUM(E7:E22)*L23</f>
        <v>20.771729999999994</v>
      </c>
      <c r="F23" s="6">
        <f>E23*1000/(1.73*K23*M23)</f>
        <v>32.276291254894637</v>
      </c>
      <c r="G23" s="11">
        <v>50</v>
      </c>
      <c r="H23" s="8" t="s">
        <v>42</v>
      </c>
      <c r="I23" s="3">
        <v>25</v>
      </c>
      <c r="J23" s="11">
        <v>66</v>
      </c>
      <c r="K23" s="11">
        <v>400</v>
      </c>
      <c r="L23" s="5">
        <v>0.7</v>
      </c>
      <c r="M23" s="11">
        <v>0.93</v>
      </c>
      <c r="N23" s="11" t="b">
        <f>AND(F23&lt;G23,G23&lt;J23)</f>
        <v>1</v>
      </c>
      <c r="O23" s="11">
        <f>G23*1.6</f>
        <v>80</v>
      </c>
      <c r="P23" s="11">
        <f t="shared" ref="P23" si="28">J23*1.45</f>
        <v>95.7</v>
      </c>
      <c r="Q23" s="11" t="b">
        <f t="shared" ref="Q23" si="29">AND(P23&gt;O23)</f>
        <v>1</v>
      </c>
    </row>
  </sheetData>
  <mergeCells count="7">
    <mergeCell ref="A3:Q3"/>
    <mergeCell ref="A4:C4"/>
    <mergeCell ref="D4:Q4"/>
    <mergeCell ref="A5:A6"/>
    <mergeCell ref="B5:B6"/>
    <mergeCell ref="C5:C6"/>
    <mergeCell ref="H5:I5"/>
  </mergeCells>
  <phoneticPr fontId="11" type="noConversion"/>
  <pageMargins left="0.7" right="0.7" top="0.75" bottom="0.75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27"/>
  <sheetViews>
    <sheetView topLeftCell="A4" workbookViewId="0">
      <selection activeCell="M17" sqref="M17"/>
    </sheetView>
  </sheetViews>
  <sheetFormatPr defaultRowHeight="13.2" x14ac:dyDescent="0.25"/>
  <cols>
    <col min="2" max="2" width="8.88671875" style="26"/>
    <col min="3" max="3" width="16.44140625" bestFit="1" customWidth="1"/>
    <col min="6" max="6" width="9.88671875" bestFit="1" customWidth="1"/>
  </cols>
  <sheetData>
    <row r="1" spans="1:7" x14ac:dyDescent="0.25">
      <c r="A1" s="41" t="s">
        <v>234</v>
      </c>
    </row>
    <row r="3" spans="1:7" x14ac:dyDescent="0.25">
      <c r="A3" s="51" t="s">
        <v>99</v>
      </c>
      <c r="B3" s="52" t="s">
        <v>100</v>
      </c>
      <c r="C3" s="51" t="s">
        <v>101</v>
      </c>
      <c r="D3" s="27" t="s">
        <v>102</v>
      </c>
      <c r="E3" s="27" t="s">
        <v>103</v>
      </c>
      <c r="F3" s="27" t="s">
        <v>56</v>
      </c>
      <c r="G3" s="27" t="s">
        <v>51</v>
      </c>
    </row>
    <row r="4" spans="1:7" x14ac:dyDescent="0.25">
      <c r="A4" s="51"/>
      <c r="B4" s="52"/>
      <c r="C4" s="51"/>
      <c r="D4" s="27" t="s">
        <v>104</v>
      </c>
      <c r="E4" s="27" t="s">
        <v>105</v>
      </c>
      <c r="F4" s="27" t="s">
        <v>105</v>
      </c>
      <c r="G4" s="27" t="s">
        <v>134</v>
      </c>
    </row>
    <row r="5" spans="1:7" x14ac:dyDescent="0.25">
      <c r="A5" s="21">
        <v>1</v>
      </c>
      <c r="B5" s="28" t="s">
        <v>97</v>
      </c>
      <c r="C5" s="24" t="s">
        <v>98</v>
      </c>
      <c r="D5" s="21">
        <v>230</v>
      </c>
      <c r="E5" s="30">
        <v>0.3</v>
      </c>
      <c r="F5" s="53">
        <f>SUM(E5:E11)</f>
        <v>2.11</v>
      </c>
      <c r="G5" s="50">
        <v>201</v>
      </c>
    </row>
    <row r="6" spans="1:7" x14ac:dyDescent="0.25">
      <c r="A6" s="21">
        <v>2</v>
      </c>
      <c r="B6" s="28" t="s">
        <v>106</v>
      </c>
      <c r="C6" s="24" t="s">
        <v>107</v>
      </c>
      <c r="D6" s="21">
        <v>230</v>
      </c>
      <c r="E6" s="30">
        <v>0.18</v>
      </c>
      <c r="F6" s="50"/>
      <c r="G6" s="50"/>
    </row>
    <row r="7" spans="1:7" x14ac:dyDescent="0.25">
      <c r="A7" s="21">
        <v>3</v>
      </c>
      <c r="B7" s="28" t="s">
        <v>108</v>
      </c>
      <c r="C7" s="24" t="s">
        <v>109</v>
      </c>
      <c r="D7" s="21">
        <v>230</v>
      </c>
      <c r="E7" s="30">
        <v>0.75</v>
      </c>
      <c r="F7" s="50"/>
      <c r="G7" s="50"/>
    </row>
    <row r="8" spans="1:7" x14ac:dyDescent="0.25">
      <c r="A8" s="21">
        <v>4</v>
      </c>
      <c r="B8" s="28" t="s">
        <v>110</v>
      </c>
      <c r="C8" s="24" t="s">
        <v>111</v>
      </c>
      <c r="D8" s="21">
        <v>230</v>
      </c>
      <c r="E8" s="30">
        <v>0.3</v>
      </c>
      <c r="F8" s="50"/>
      <c r="G8" s="50"/>
    </row>
    <row r="9" spans="1:7" x14ac:dyDescent="0.25">
      <c r="A9" s="21">
        <v>5</v>
      </c>
      <c r="B9" s="28" t="s">
        <v>112</v>
      </c>
      <c r="C9" s="24" t="s">
        <v>107</v>
      </c>
      <c r="D9" s="21">
        <v>230</v>
      </c>
      <c r="E9" s="30">
        <v>0.18</v>
      </c>
      <c r="F9" s="50"/>
      <c r="G9" s="50"/>
    </row>
    <row r="10" spans="1:7" x14ac:dyDescent="0.25">
      <c r="A10" s="21">
        <v>6</v>
      </c>
      <c r="B10" s="28" t="s">
        <v>113</v>
      </c>
      <c r="C10" s="24" t="s">
        <v>114</v>
      </c>
      <c r="D10" s="21">
        <v>230</v>
      </c>
      <c r="E10" s="30">
        <v>0.2</v>
      </c>
      <c r="F10" s="50"/>
      <c r="G10" s="50"/>
    </row>
    <row r="11" spans="1:7" x14ac:dyDescent="0.25">
      <c r="A11" s="21">
        <v>7</v>
      </c>
      <c r="B11" s="28" t="s">
        <v>113</v>
      </c>
      <c r="C11" s="24" t="s">
        <v>114</v>
      </c>
      <c r="D11" s="21">
        <v>230</v>
      </c>
      <c r="E11" s="30">
        <v>0.2</v>
      </c>
      <c r="F11" s="50"/>
      <c r="G11" s="50"/>
    </row>
    <row r="12" spans="1:7" x14ac:dyDescent="0.25">
      <c r="A12" s="21">
        <v>8</v>
      </c>
      <c r="B12" s="28" t="s">
        <v>115</v>
      </c>
      <c r="C12" s="24" t="s">
        <v>116</v>
      </c>
      <c r="D12" s="29">
        <v>400</v>
      </c>
      <c r="E12" s="30">
        <v>7.5</v>
      </c>
      <c r="F12" s="32">
        <f>E12</f>
        <v>7.5</v>
      </c>
      <c r="G12" s="25">
        <v>301</v>
      </c>
    </row>
    <row r="13" spans="1:7" x14ac:dyDescent="0.25">
      <c r="A13" s="21">
        <v>9</v>
      </c>
      <c r="B13" s="28" t="s">
        <v>117</v>
      </c>
      <c r="C13" s="24" t="s">
        <v>118</v>
      </c>
      <c r="D13" s="21">
        <v>230</v>
      </c>
      <c r="E13" s="30">
        <v>0.1</v>
      </c>
      <c r="F13" s="53">
        <f>SUM(E13:E19)</f>
        <v>1</v>
      </c>
      <c r="G13" s="50">
        <v>202</v>
      </c>
    </row>
    <row r="14" spans="1:7" x14ac:dyDescent="0.25">
      <c r="A14" s="21">
        <v>10</v>
      </c>
      <c r="B14" s="28" t="s">
        <v>119</v>
      </c>
      <c r="C14" s="24" t="s">
        <v>114</v>
      </c>
      <c r="D14" s="21">
        <v>230</v>
      </c>
      <c r="E14" s="30">
        <v>0.2</v>
      </c>
      <c r="F14" s="50"/>
      <c r="G14" s="50"/>
    </row>
    <row r="15" spans="1:7" x14ac:dyDescent="0.25">
      <c r="A15" s="21">
        <v>11</v>
      </c>
      <c r="B15" s="28" t="s">
        <v>120</v>
      </c>
      <c r="C15" s="24" t="s">
        <v>121</v>
      </c>
      <c r="D15" s="21">
        <v>230</v>
      </c>
      <c r="E15" s="30">
        <v>0.3</v>
      </c>
      <c r="F15" s="50"/>
      <c r="G15" s="50"/>
    </row>
    <row r="16" spans="1:7" x14ac:dyDescent="0.25">
      <c r="A16" s="21">
        <v>12</v>
      </c>
      <c r="B16" s="28" t="s">
        <v>122</v>
      </c>
      <c r="C16" s="24" t="s">
        <v>123</v>
      </c>
      <c r="D16" s="21">
        <v>230</v>
      </c>
      <c r="E16" s="30">
        <v>0.1</v>
      </c>
      <c r="F16" s="50"/>
      <c r="G16" s="50"/>
    </row>
    <row r="17" spans="1:7" x14ac:dyDescent="0.25">
      <c r="A17" s="21">
        <v>13</v>
      </c>
      <c r="B17" s="28" t="s">
        <v>124</v>
      </c>
      <c r="C17" s="24" t="s">
        <v>126</v>
      </c>
      <c r="D17" s="21">
        <v>230</v>
      </c>
      <c r="E17" s="30">
        <v>0.1</v>
      </c>
      <c r="F17" s="50"/>
      <c r="G17" s="50"/>
    </row>
    <row r="18" spans="1:7" x14ac:dyDescent="0.25">
      <c r="A18" s="21">
        <v>14</v>
      </c>
      <c r="B18" s="28" t="s">
        <v>124</v>
      </c>
      <c r="C18" s="24" t="s">
        <v>126</v>
      </c>
      <c r="D18" s="21">
        <v>230</v>
      </c>
      <c r="E18" s="30">
        <v>0.1</v>
      </c>
      <c r="F18" s="50"/>
      <c r="G18" s="50"/>
    </row>
    <row r="19" spans="1:7" x14ac:dyDescent="0.25">
      <c r="A19" s="21">
        <v>15</v>
      </c>
      <c r="B19" s="28" t="s">
        <v>128</v>
      </c>
      <c r="C19" s="24" t="s">
        <v>118</v>
      </c>
      <c r="D19" s="21">
        <v>230</v>
      </c>
      <c r="E19" s="30">
        <v>0.1</v>
      </c>
      <c r="F19" s="50"/>
      <c r="G19" s="50"/>
    </row>
    <row r="20" spans="1:7" x14ac:dyDescent="0.25">
      <c r="A20" s="21">
        <v>16</v>
      </c>
      <c r="B20" s="28" t="s">
        <v>125</v>
      </c>
      <c r="C20" s="24" t="s">
        <v>127</v>
      </c>
      <c r="D20" s="29">
        <v>400</v>
      </c>
      <c r="E20" s="30">
        <v>19.2</v>
      </c>
      <c r="F20" s="32">
        <f>E20</f>
        <v>19.2</v>
      </c>
      <c r="G20" s="25">
        <v>302</v>
      </c>
    </row>
    <row r="21" spans="1:7" x14ac:dyDescent="0.25">
      <c r="A21" s="21">
        <v>17</v>
      </c>
      <c r="B21" s="28" t="s">
        <v>129</v>
      </c>
      <c r="C21" s="24" t="s">
        <v>116</v>
      </c>
      <c r="D21" s="29">
        <v>400</v>
      </c>
      <c r="E21" s="30">
        <v>14.3</v>
      </c>
      <c r="F21" s="32">
        <f>E21</f>
        <v>14.3</v>
      </c>
      <c r="G21" s="25">
        <v>303</v>
      </c>
    </row>
    <row r="22" spans="1:7" x14ac:dyDescent="0.25">
      <c r="A22" s="21">
        <v>18</v>
      </c>
      <c r="B22" s="28" t="s">
        <v>130</v>
      </c>
      <c r="C22" s="24" t="s">
        <v>118</v>
      </c>
      <c r="D22" s="21">
        <v>230</v>
      </c>
      <c r="E22" s="30">
        <v>0.1</v>
      </c>
      <c r="F22" s="53">
        <f>SUM(E22:E26)</f>
        <v>1.8599999999999999</v>
      </c>
      <c r="G22" s="50">
        <v>203</v>
      </c>
    </row>
    <row r="23" spans="1:7" x14ac:dyDescent="0.25">
      <c r="A23" s="21">
        <v>19</v>
      </c>
      <c r="B23" s="28" t="s">
        <v>131</v>
      </c>
      <c r="C23" s="24" t="s">
        <v>107</v>
      </c>
      <c r="D23" s="21">
        <v>230</v>
      </c>
      <c r="E23" s="30">
        <v>0.18</v>
      </c>
      <c r="F23" s="53"/>
      <c r="G23" s="50"/>
    </row>
    <row r="24" spans="1:7" x14ac:dyDescent="0.25">
      <c r="A24" s="21">
        <v>20</v>
      </c>
      <c r="B24" s="28" t="s">
        <v>131</v>
      </c>
      <c r="C24" s="24" t="s">
        <v>107</v>
      </c>
      <c r="D24" s="21">
        <v>230</v>
      </c>
      <c r="E24" s="30">
        <v>0.18</v>
      </c>
      <c r="F24" s="53"/>
      <c r="G24" s="50"/>
    </row>
    <row r="25" spans="1:7" x14ac:dyDescent="0.25">
      <c r="A25" s="21">
        <v>21</v>
      </c>
      <c r="B25" s="28" t="s">
        <v>132</v>
      </c>
      <c r="C25" s="24" t="s">
        <v>133</v>
      </c>
      <c r="D25" s="21">
        <v>230</v>
      </c>
      <c r="E25" s="30">
        <v>0.7</v>
      </c>
      <c r="F25" s="53"/>
      <c r="G25" s="50"/>
    </row>
    <row r="26" spans="1:7" x14ac:dyDescent="0.25">
      <c r="A26" s="21">
        <v>22</v>
      </c>
      <c r="B26" s="28" t="s">
        <v>132</v>
      </c>
      <c r="C26" s="24" t="s">
        <v>133</v>
      </c>
      <c r="D26" s="21">
        <v>230</v>
      </c>
      <c r="E26" s="30">
        <v>0.7</v>
      </c>
      <c r="F26" s="53"/>
      <c r="G26" s="50"/>
    </row>
    <row r="27" spans="1:7" x14ac:dyDescent="0.25">
      <c r="E27" s="31">
        <f>SUM(E5:E25)</f>
        <v>45.27</v>
      </c>
      <c r="F27" s="31"/>
    </row>
  </sheetData>
  <mergeCells count="9">
    <mergeCell ref="G22:G26"/>
    <mergeCell ref="C3:C4"/>
    <mergeCell ref="B3:B4"/>
    <mergeCell ref="A3:A4"/>
    <mergeCell ref="G5:G11"/>
    <mergeCell ref="G13:G19"/>
    <mergeCell ref="F5:F11"/>
    <mergeCell ref="F13:F19"/>
    <mergeCell ref="F22:F2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69"/>
  <sheetViews>
    <sheetView workbookViewId="0">
      <selection activeCell="M17" sqref="M17"/>
    </sheetView>
  </sheetViews>
  <sheetFormatPr defaultRowHeight="13.2" x14ac:dyDescent="0.25"/>
  <cols>
    <col min="1" max="1" width="6" bestFit="1" customWidth="1"/>
    <col min="2" max="2" width="4.6640625" bestFit="1" customWidth="1"/>
    <col min="3" max="3" width="7.33203125" bestFit="1" customWidth="1"/>
    <col min="5" max="5" width="5" bestFit="1" customWidth="1"/>
    <col min="6" max="6" width="9.88671875" bestFit="1" customWidth="1"/>
  </cols>
  <sheetData>
    <row r="1" spans="1:7" x14ac:dyDescent="0.25">
      <c r="A1" s="40" t="s">
        <v>228</v>
      </c>
    </row>
    <row r="3" spans="1:7" x14ac:dyDescent="0.25">
      <c r="A3" s="23" t="s">
        <v>51</v>
      </c>
      <c r="B3" s="23" t="s">
        <v>52</v>
      </c>
      <c r="C3" s="23" t="s">
        <v>53</v>
      </c>
      <c r="D3" s="23" t="s">
        <v>54</v>
      </c>
      <c r="E3" s="23" t="s">
        <v>55</v>
      </c>
      <c r="F3" s="23" t="s">
        <v>56</v>
      </c>
      <c r="G3" s="23" t="s">
        <v>57</v>
      </c>
    </row>
    <row r="4" spans="1:7" x14ac:dyDescent="0.25">
      <c r="A4" s="54" t="s">
        <v>84</v>
      </c>
      <c r="B4" s="57">
        <v>101</v>
      </c>
      <c r="C4" s="21" t="s">
        <v>45</v>
      </c>
      <c r="D4" s="22">
        <v>1</v>
      </c>
      <c r="E4" s="21">
        <v>5</v>
      </c>
      <c r="F4" s="22">
        <f>E4*D4</f>
        <v>5</v>
      </c>
      <c r="G4" s="57">
        <f>SUM(F4:F10)/1000</f>
        <v>3.6499999999999998E-2</v>
      </c>
    </row>
    <row r="5" spans="1:7" x14ac:dyDescent="0.25">
      <c r="A5" s="55"/>
      <c r="B5" s="58"/>
      <c r="C5" s="21" t="s">
        <v>46</v>
      </c>
      <c r="D5" s="22">
        <v>2</v>
      </c>
      <c r="E5" s="21">
        <v>1</v>
      </c>
      <c r="F5" s="22">
        <f t="shared" ref="F5:F34" si="0">E5*D5</f>
        <v>2</v>
      </c>
      <c r="G5" s="58"/>
    </row>
    <row r="6" spans="1:7" x14ac:dyDescent="0.25">
      <c r="A6" s="55"/>
      <c r="B6" s="58"/>
      <c r="C6" s="21" t="s">
        <v>47</v>
      </c>
      <c r="D6" s="22">
        <v>2</v>
      </c>
      <c r="E6" s="21">
        <v>2</v>
      </c>
      <c r="F6" s="22">
        <f t="shared" si="0"/>
        <v>4</v>
      </c>
      <c r="G6" s="58"/>
    </row>
    <row r="7" spans="1:7" x14ac:dyDescent="0.25">
      <c r="A7" s="55"/>
      <c r="B7" s="58"/>
      <c r="C7" s="21" t="s">
        <v>48</v>
      </c>
      <c r="D7" s="22">
        <v>2</v>
      </c>
      <c r="E7" s="21">
        <v>4</v>
      </c>
      <c r="F7" s="22">
        <f t="shared" si="0"/>
        <v>8</v>
      </c>
      <c r="G7" s="58"/>
    </row>
    <row r="8" spans="1:7" x14ac:dyDescent="0.25">
      <c r="A8" s="55"/>
      <c r="B8" s="58"/>
      <c r="C8" s="24" t="s">
        <v>49</v>
      </c>
      <c r="D8" s="22">
        <v>2.5</v>
      </c>
      <c r="E8" s="21">
        <v>1</v>
      </c>
      <c r="F8" s="22">
        <f t="shared" si="0"/>
        <v>2.5</v>
      </c>
      <c r="G8" s="58"/>
    </row>
    <row r="9" spans="1:7" x14ac:dyDescent="0.25">
      <c r="A9" s="55"/>
      <c r="B9" s="58"/>
      <c r="C9" s="24" t="s">
        <v>50</v>
      </c>
      <c r="D9" s="22">
        <v>2.5</v>
      </c>
      <c r="E9" s="21">
        <v>3</v>
      </c>
      <c r="F9" s="22">
        <f t="shared" si="0"/>
        <v>7.5</v>
      </c>
      <c r="G9" s="58"/>
    </row>
    <row r="10" spans="1:7" x14ac:dyDescent="0.25">
      <c r="A10" s="55"/>
      <c r="B10" s="59"/>
      <c r="C10" s="24" t="s">
        <v>86</v>
      </c>
      <c r="D10" s="22">
        <v>2.5</v>
      </c>
      <c r="E10" s="21">
        <v>3</v>
      </c>
      <c r="F10" s="22">
        <f t="shared" si="0"/>
        <v>7.5</v>
      </c>
      <c r="G10" s="59"/>
    </row>
    <row r="11" spans="1:7" x14ac:dyDescent="0.25">
      <c r="A11" s="55"/>
      <c r="B11" s="50">
        <v>102</v>
      </c>
      <c r="C11" s="24" t="s">
        <v>87</v>
      </c>
      <c r="D11" s="22">
        <v>24</v>
      </c>
      <c r="E11" s="21">
        <v>12</v>
      </c>
      <c r="F11" s="22">
        <f t="shared" si="0"/>
        <v>288</v>
      </c>
      <c r="G11" s="50">
        <f>SUM(F11:F15)/1000</f>
        <v>0.84</v>
      </c>
    </row>
    <row r="12" spans="1:7" x14ac:dyDescent="0.25">
      <c r="A12" s="55"/>
      <c r="B12" s="50"/>
      <c r="C12" s="24" t="s">
        <v>88</v>
      </c>
      <c r="D12" s="22">
        <v>30</v>
      </c>
      <c r="E12" s="21">
        <v>3</v>
      </c>
      <c r="F12" s="22">
        <f t="shared" si="0"/>
        <v>90</v>
      </c>
      <c r="G12" s="50"/>
    </row>
    <row r="13" spans="1:7" x14ac:dyDescent="0.25">
      <c r="A13" s="55"/>
      <c r="B13" s="50"/>
      <c r="C13" s="24" t="s">
        <v>63</v>
      </c>
      <c r="D13" s="22">
        <v>42</v>
      </c>
      <c r="E13" s="21">
        <v>2</v>
      </c>
      <c r="F13" s="22">
        <f t="shared" ref="F13:F15" si="1">E13*D13</f>
        <v>84</v>
      </c>
      <c r="G13" s="50"/>
    </row>
    <row r="14" spans="1:7" x14ac:dyDescent="0.25">
      <c r="A14" s="55"/>
      <c r="B14" s="50"/>
      <c r="C14" s="24" t="s">
        <v>61</v>
      </c>
      <c r="D14" s="22">
        <v>21</v>
      </c>
      <c r="E14" s="21">
        <v>14</v>
      </c>
      <c r="F14" s="22">
        <f t="shared" si="1"/>
        <v>294</v>
      </c>
      <c r="G14" s="50"/>
    </row>
    <row r="15" spans="1:7" x14ac:dyDescent="0.25">
      <c r="A15" s="55"/>
      <c r="B15" s="50"/>
      <c r="C15" s="24" t="s">
        <v>58</v>
      </c>
      <c r="D15" s="22">
        <v>42</v>
      </c>
      <c r="E15" s="21">
        <v>2</v>
      </c>
      <c r="F15" s="22">
        <f t="shared" si="1"/>
        <v>84</v>
      </c>
      <c r="G15" s="50"/>
    </row>
    <row r="16" spans="1:7" x14ac:dyDescent="0.25">
      <c r="A16" s="55"/>
      <c r="B16" s="50"/>
      <c r="C16" s="24" t="s">
        <v>60</v>
      </c>
      <c r="D16" s="22">
        <v>17</v>
      </c>
      <c r="E16" s="21">
        <v>8</v>
      </c>
      <c r="F16" s="22">
        <f t="shared" ref="F16:F27" si="2">E16*D16</f>
        <v>136</v>
      </c>
      <c r="G16" s="50"/>
    </row>
    <row r="17" spans="1:7" x14ac:dyDescent="0.25">
      <c r="A17" s="55"/>
      <c r="B17" s="25">
        <v>103</v>
      </c>
      <c r="C17" s="33" t="s">
        <v>89</v>
      </c>
      <c r="D17" s="22">
        <v>10</v>
      </c>
      <c r="E17" s="21">
        <v>11</v>
      </c>
      <c r="F17" s="22">
        <f t="shared" si="2"/>
        <v>110</v>
      </c>
      <c r="G17" s="25">
        <f>F17/1000</f>
        <v>0.11</v>
      </c>
    </row>
    <row r="18" spans="1:7" x14ac:dyDescent="0.25">
      <c r="A18" s="55"/>
      <c r="B18" s="25">
        <v>104</v>
      </c>
      <c r="C18" s="34" t="s">
        <v>89</v>
      </c>
      <c r="D18" s="22">
        <v>10</v>
      </c>
      <c r="E18" s="21">
        <v>24</v>
      </c>
      <c r="F18" s="22">
        <f t="shared" si="2"/>
        <v>240</v>
      </c>
      <c r="G18" s="25">
        <f>F18/1000</f>
        <v>0.24</v>
      </c>
    </row>
    <row r="19" spans="1:7" x14ac:dyDescent="0.25">
      <c r="A19" s="55"/>
      <c r="B19" s="57">
        <v>110</v>
      </c>
      <c r="C19" s="24" t="s">
        <v>90</v>
      </c>
      <c r="D19" s="22">
        <v>37</v>
      </c>
      <c r="E19" s="21">
        <v>11</v>
      </c>
      <c r="F19" s="22">
        <f t="shared" si="2"/>
        <v>407</v>
      </c>
      <c r="G19" s="57">
        <f>(F19+F20+F21)/1000</f>
        <v>0.61099999999999999</v>
      </c>
    </row>
    <row r="20" spans="1:7" x14ac:dyDescent="0.25">
      <c r="A20" s="55"/>
      <c r="B20" s="58"/>
      <c r="C20" s="24" t="s">
        <v>91</v>
      </c>
      <c r="D20" s="22">
        <v>17</v>
      </c>
      <c r="E20" s="21">
        <v>7</v>
      </c>
      <c r="F20" s="22">
        <f t="shared" si="2"/>
        <v>119</v>
      </c>
      <c r="G20" s="58"/>
    </row>
    <row r="21" spans="1:7" x14ac:dyDescent="0.25">
      <c r="A21" s="55"/>
      <c r="B21" s="59"/>
      <c r="C21" s="24" t="s">
        <v>202</v>
      </c>
      <c r="D21" s="22">
        <v>17</v>
      </c>
      <c r="E21" s="21">
        <v>5</v>
      </c>
      <c r="F21" s="22">
        <f t="shared" si="2"/>
        <v>85</v>
      </c>
      <c r="G21" s="59"/>
    </row>
    <row r="22" spans="1:7" x14ac:dyDescent="0.25">
      <c r="A22" s="55"/>
      <c r="B22" s="57">
        <v>111</v>
      </c>
      <c r="C22" s="24" t="s">
        <v>90</v>
      </c>
      <c r="D22" s="22">
        <v>37</v>
      </c>
      <c r="E22" s="21">
        <v>16</v>
      </c>
      <c r="F22" s="22">
        <f t="shared" si="2"/>
        <v>592</v>
      </c>
      <c r="G22" s="57">
        <f>(F22+F23)/1000</f>
        <v>0.66</v>
      </c>
    </row>
    <row r="23" spans="1:7" x14ac:dyDescent="0.25">
      <c r="A23" s="56"/>
      <c r="B23" s="59"/>
      <c r="C23" s="24" t="s">
        <v>202</v>
      </c>
      <c r="D23" s="22">
        <v>17</v>
      </c>
      <c r="E23" s="21">
        <v>4</v>
      </c>
      <c r="F23" s="22">
        <f t="shared" si="2"/>
        <v>68</v>
      </c>
      <c r="G23" s="59"/>
    </row>
    <row r="24" spans="1:7" x14ac:dyDescent="0.25">
      <c r="A24" s="60" t="s">
        <v>78</v>
      </c>
      <c r="B24" s="50">
        <v>101</v>
      </c>
      <c r="C24" s="21" t="s">
        <v>45</v>
      </c>
      <c r="D24" s="22">
        <v>1</v>
      </c>
      <c r="E24" s="21">
        <v>9</v>
      </c>
      <c r="F24" s="22">
        <f t="shared" si="2"/>
        <v>9</v>
      </c>
      <c r="G24" s="50">
        <f>SUM(F24:F30)/1000</f>
        <v>6.7000000000000004E-2</v>
      </c>
    </row>
    <row r="25" spans="1:7" x14ac:dyDescent="0.25">
      <c r="A25" s="60"/>
      <c r="B25" s="50"/>
      <c r="C25" s="21" t="s">
        <v>46</v>
      </c>
      <c r="D25" s="22">
        <v>2</v>
      </c>
      <c r="E25" s="21">
        <v>3</v>
      </c>
      <c r="F25" s="22">
        <f t="shared" si="2"/>
        <v>6</v>
      </c>
      <c r="G25" s="50"/>
    </row>
    <row r="26" spans="1:7" x14ac:dyDescent="0.25">
      <c r="A26" s="60"/>
      <c r="B26" s="50"/>
      <c r="C26" s="21" t="s">
        <v>47</v>
      </c>
      <c r="D26" s="22">
        <v>2</v>
      </c>
      <c r="E26" s="21">
        <v>5</v>
      </c>
      <c r="F26" s="22">
        <f t="shared" si="2"/>
        <v>10</v>
      </c>
      <c r="G26" s="50"/>
    </row>
    <row r="27" spans="1:7" x14ac:dyDescent="0.25">
      <c r="A27" s="60"/>
      <c r="B27" s="50"/>
      <c r="C27" s="21" t="s">
        <v>48</v>
      </c>
      <c r="D27" s="22">
        <v>2</v>
      </c>
      <c r="E27" s="21">
        <v>6</v>
      </c>
      <c r="F27" s="22">
        <f t="shared" si="2"/>
        <v>12</v>
      </c>
      <c r="G27" s="50"/>
    </row>
    <row r="28" spans="1:7" x14ac:dyDescent="0.25">
      <c r="A28" s="60"/>
      <c r="B28" s="50"/>
      <c r="C28" s="24" t="s">
        <v>49</v>
      </c>
      <c r="D28" s="22">
        <v>2.5</v>
      </c>
      <c r="E28" s="21">
        <v>1</v>
      </c>
      <c r="F28" s="22">
        <f t="shared" si="0"/>
        <v>2.5</v>
      </c>
      <c r="G28" s="50"/>
    </row>
    <row r="29" spans="1:7" x14ac:dyDescent="0.25">
      <c r="A29" s="60"/>
      <c r="B29" s="50"/>
      <c r="C29" s="24" t="s">
        <v>50</v>
      </c>
      <c r="D29" s="22">
        <v>2.5</v>
      </c>
      <c r="E29" s="21">
        <v>2</v>
      </c>
      <c r="F29" s="22">
        <f t="shared" si="0"/>
        <v>5</v>
      </c>
      <c r="G29" s="50"/>
    </row>
    <row r="30" spans="1:7" x14ac:dyDescent="0.25">
      <c r="A30" s="60"/>
      <c r="B30" s="50"/>
      <c r="C30" s="24" t="s">
        <v>86</v>
      </c>
      <c r="D30" s="22">
        <v>2.5</v>
      </c>
      <c r="E30" s="21">
        <v>9</v>
      </c>
      <c r="F30" s="22">
        <f t="shared" si="0"/>
        <v>22.5</v>
      </c>
      <c r="G30" s="50"/>
    </row>
    <row r="31" spans="1:7" x14ac:dyDescent="0.25">
      <c r="A31" s="60"/>
      <c r="B31" s="50">
        <v>102</v>
      </c>
      <c r="C31" s="21" t="s">
        <v>45</v>
      </c>
      <c r="D31" s="22">
        <v>1</v>
      </c>
      <c r="E31" s="21">
        <v>5</v>
      </c>
      <c r="F31" s="22">
        <f t="shared" si="0"/>
        <v>5</v>
      </c>
      <c r="G31" s="50">
        <f>SUM(F31:F35)/1000</f>
        <v>6.0499999999999998E-2</v>
      </c>
    </row>
    <row r="32" spans="1:7" x14ac:dyDescent="0.25">
      <c r="A32" s="60"/>
      <c r="B32" s="50"/>
      <c r="C32" s="21" t="s">
        <v>46</v>
      </c>
      <c r="D32" s="22">
        <v>2</v>
      </c>
      <c r="E32" s="21">
        <v>1</v>
      </c>
      <c r="F32" s="22">
        <f t="shared" si="0"/>
        <v>2</v>
      </c>
      <c r="G32" s="50"/>
    </row>
    <row r="33" spans="1:7" x14ac:dyDescent="0.25">
      <c r="A33" s="60"/>
      <c r="B33" s="50"/>
      <c r="C33" s="21" t="s">
        <v>47</v>
      </c>
      <c r="D33" s="22">
        <v>2</v>
      </c>
      <c r="E33" s="21">
        <v>4</v>
      </c>
      <c r="F33" s="22">
        <f t="shared" si="0"/>
        <v>8</v>
      </c>
      <c r="G33" s="50"/>
    </row>
    <row r="34" spans="1:7" x14ac:dyDescent="0.25">
      <c r="A34" s="60"/>
      <c r="B34" s="50"/>
      <c r="C34" s="21" t="s">
        <v>48</v>
      </c>
      <c r="D34" s="22">
        <v>2</v>
      </c>
      <c r="E34" s="21">
        <v>14</v>
      </c>
      <c r="F34" s="22">
        <f t="shared" si="0"/>
        <v>28</v>
      </c>
      <c r="G34" s="50"/>
    </row>
    <row r="35" spans="1:7" x14ac:dyDescent="0.25">
      <c r="A35" s="60"/>
      <c r="B35" s="50"/>
      <c r="C35" s="24" t="s">
        <v>86</v>
      </c>
      <c r="D35" s="22">
        <v>2.5</v>
      </c>
      <c r="E35" s="21">
        <v>7</v>
      </c>
      <c r="F35" s="22">
        <f t="shared" ref="F35:F63" si="3">E35*D35</f>
        <v>17.5</v>
      </c>
      <c r="G35" s="50"/>
    </row>
    <row r="36" spans="1:7" x14ac:dyDescent="0.25">
      <c r="A36" s="60"/>
      <c r="B36" s="50">
        <v>103</v>
      </c>
      <c r="C36" s="24" t="s">
        <v>88</v>
      </c>
      <c r="D36" s="22">
        <v>30</v>
      </c>
      <c r="E36" s="21">
        <v>2</v>
      </c>
      <c r="F36" s="22">
        <f t="shared" si="3"/>
        <v>60</v>
      </c>
      <c r="G36" s="50">
        <f>SUM(F36:F38)/1000</f>
        <v>0.35799999999999998</v>
      </c>
    </row>
    <row r="37" spans="1:7" x14ac:dyDescent="0.25">
      <c r="A37" s="60"/>
      <c r="B37" s="50"/>
      <c r="C37" s="24" t="s">
        <v>63</v>
      </c>
      <c r="D37" s="22">
        <v>42</v>
      </c>
      <c r="E37" s="21">
        <v>1</v>
      </c>
      <c r="F37" s="22">
        <f t="shared" si="3"/>
        <v>42</v>
      </c>
      <c r="G37" s="50"/>
    </row>
    <row r="38" spans="1:7" x14ac:dyDescent="0.25">
      <c r="A38" s="60"/>
      <c r="B38" s="50"/>
      <c r="C38" s="24" t="s">
        <v>62</v>
      </c>
      <c r="D38" s="22">
        <v>32</v>
      </c>
      <c r="E38" s="21">
        <v>8</v>
      </c>
      <c r="F38" s="22">
        <f t="shared" si="3"/>
        <v>256</v>
      </c>
      <c r="G38" s="50"/>
    </row>
    <row r="39" spans="1:7" x14ac:dyDescent="0.25">
      <c r="A39" s="60"/>
      <c r="B39" s="50">
        <v>104</v>
      </c>
      <c r="C39" s="24" t="s">
        <v>61</v>
      </c>
      <c r="D39" s="22">
        <v>21</v>
      </c>
      <c r="E39" s="21">
        <v>13</v>
      </c>
      <c r="F39" s="22">
        <f t="shared" si="3"/>
        <v>273</v>
      </c>
      <c r="G39" s="50">
        <f>SUM(F39:F44)/1000</f>
        <v>0.63100000000000001</v>
      </c>
    </row>
    <row r="40" spans="1:7" x14ac:dyDescent="0.25">
      <c r="A40" s="60"/>
      <c r="B40" s="50"/>
      <c r="C40" s="24" t="s">
        <v>60</v>
      </c>
      <c r="D40" s="22">
        <v>17</v>
      </c>
      <c r="E40" s="21">
        <v>2</v>
      </c>
      <c r="F40" s="22">
        <f t="shared" si="3"/>
        <v>34</v>
      </c>
      <c r="G40" s="50"/>
    </row>
    <row r="41" spans="1:7" x14ac:dyDescent="0.25">
      <c r="A41" s="60"/>
      <c r="B41" s="50"/>
      <c r="C41" s="21" t="s">
        <v>88</v>
      </c>
      <c r="D41" s="22">
        <v>30</v>
      </c>
      <c r="E41" s="21">
        <v>1</v>
      </c>
      <c r="F41" s="22">
        <f t="shared" si="3"/>
        <v>30</v>
      </c>
      <c r="G41" s="50"/>
    </row>
    <row r="42" spans="1:7" x14ac:dyDescent="0.25">
      <c r="A42" s="60"/>
      <c r="B42" s="50"/>
      <c r="C42" s="21" t="s">
        <v>63</v>
      </c>
      <c r="D42" s="22">
        <v>42</v>
      </c>
      <c r="E42" s="21">
        <v>4</v>
      </c>
      <c r="F42" s="22">
        <f t="shared" si="3"/>
        <v>168</v>
      </c>
      <c r="G42" s="50"/>
    </row>
    <row r="43" spans="1:7" x14ac:dyDescent="0.25">
      <c r="A43" s="60"/>
      <c r="B43" s="50"/>
      <c r="C43" s="21" t="s">
        <v>87</v>
      </c>
      <c r="D43" s="22">
        <v>24</v>
      </c>
      <c r="E43" s="21">
        <v>4</v>
      </c>
      <c r="F43" s="22">
        <f t="shared" si="3"/>
        <v>96</v>
      </c>
      <c r="G43" s="50"/>
    </row>
    <row r="44" spans="1:7" x14ac:dyDescent="0.25">
      <c r="A44" s="60"/>
      <c r="B44" s="50"/>
      <c r="C44" s="21" t="s">
        <v>89</v>
      </c>
      <c r="D44" s="22">
        <v>10</v>
      </c>
      <c r="E44" s="21">
        <v>3</v>
      </c>
      <c r="F44" s="22">
        <f t="shared" si="3"/>
        <v>30</v>
      </c>
      <c r="G44" s="50"/>
    </row>
    <row r="45" spans="1:7" x14ac:dyDescent="0.25">
      <c r="A45" s="60"/>
      <c r="B45" s="50">
        <v>105</v>
      </c>
      <c r="C45" s="21" t="s">
        <v>87</v>
      </c>
      <c r="D45" s="22">
        <v>24</v>
      </c>
      <c r="E45" s="21">
        <v>16</v>
      </c>
      <c r="F45" s="22">
        <f t="shared" si="3"/>
        <v>384</v>
      </c>
      <c r="G45" s="50">
        <f>SUM(F45:F47)/1000</f>
        <v>0.97899999999999998</v>
      </c>
    </row>
    <row r="46" spans="1:7" x14ac:dyDescent="0.25">
      <c r="A46" s="60"/>
      <c r="B46" s="50"/>
      <c r="C46" s="21" t="s">
        <v>61</v>
      </c>
      <c r="D46" s="22">
        <v>21</v>
      </c>
      <c r="E46" s="21">
        <v>17</v>
      </c>
      <c r="F46" s="22">
        <f t="shared" si="3"/>
        <v>357</v>
      </c>
      <c r="G46" s="50"/>
    </row>
    <row r="47" spans="1:7" x14ac:dyDescent="0.25">
      <c r="A47" s="60"/>
      <c r="B47" s="50"/>
      <c r="C47" s="21" t="s">
        <v>60</v>
      </c>
      <c r="D47" s="22">
        <v>17</v>
      </c>
      <c r="E47" s="21">
        <v>14</v>
      </c>
      <c r="F47" s="22">
        <f t="shared" si="3"/>
        <v>238</v>
      </c>
      <c r="G47" s="50"/>
    </row>
    <row r="48" spans="1:7" x14ac:dyDescent="0.25">
      <c r="A48" s="60"/>
      <c r="B48" s="50">
        <v>106</v>
      </c>
      <c r="C48" s="21" t="s">
        <v>87</v>
      </c>
      <c r="D48" s="22">
        <v>24</v>
      </c>
      <c r="E48" s="21">
        <v>24</v>
      </c>
      <c r="F48" s="22">
        <f t="shared" si="3"/>
        <v>576</v>
      </c>
      <c r="G48" s="57">
        <f>(F48+F49)/1000</f>
        <v>0.68100000000000005</v>
      </c>
    </row>
    <row r="49" spans="1:7" x14ac:dyDescent="0.25">
      <c r="A49" s="60"/>
      <c r="B49" s="50"/>
      <c r="C49" s="21" t="s">
        <v>61</v>
      </c>
      <c r="D49" s="22">
        <v>21</v>
      </c>
      <c r="E49" s="21">
        <v>5</v>
      </c>
      <c r="F49" s="22">
        <f t="shared" si="3"/>
        <v>105</v>
      </c>
      <c r="G49" s="59"/>
    </row>
    <row r="50" spans="1:7" x14ac:dyDescent="0.25">
      <c r="A50" s="60"/>
      <c r="B50" s="50">
        <v>107</v>
      </c>
      <c r="C50" s="21" t="s">
        <v>87</v>
      </c>
      <c r="D50" s="22">
        <v>24</v>
      </c>
      <c r="E50" s="21">
        <v>24</v>
      </c>
      <c r="F50" s="22">
        <f t="shared" si="3"/>
        <v>576</v>
      </c>
      <c r="G50" s="57">
        <f>(F50+F51)/1000</f>
        <v>0.78600000000000003</v>
      </c>
    </row>
    <row r="51" spans="1:7" x14ac:dyDescent="0.25">
      <c r="A51" s="60"/>
      <c r="B51" s="50"/>
      <c r="C51" s="21" t="s">
        <v>61</v>
      </c>
      <c r="D51" s="22">
        <v>21</v>
      </c>
      <c r="E51" s="21">
        <v>10</v>
      </c>
      <c r="F51" s="22">
        <f t="shared" si="3"/>
        <v>210</v>
      </c>
      <c r="G51" s="59"/>
    </row>
    <row r="52" spans="1:7" x14ac:dyDescent="0.25">
      <c r="A52" s="50" t="s">
        <v>134</v>
      </c>
      <c r="B52" s="50">
        <v>101</v>
      </c>
      <c r="C52" s="21" t="s">
        <v>45</v>
      </c>
      <c r="D52" s="22">
        <v>1</v>
      </c>
      <c r="E52" s="21">
        <v>3</v>
      </c>
      <c r="F52" s="22">
        <f t="shared" si="3"/>
        <v>3</v>
      </c>
      <c r="G52" s="57">
        <f>SUM(F52:F56)/1000</f>
        <v>1.6500000000000001E-2</v>
      </c>
    </row>
    <row r="53" spans="1:7" x14ac:dyDescent="0.25">
      <c r="A53" s="50"/>
      <c r="B53" s="50"/>
      <c r="C53" s="21" t="s">
        <v>46</v>
      </c>
      <c r="D53" s="22">
        <v>2</v>
      </c>
      <c r="E53" s="21">
        <v>1</v>
      </c>
      <c r="F53" s="22">
        <f t="shared" si="3"/>
        <v>2</v>
      </c>
      <c r="G53" s="58"/>
    </row>
    <row r="54" spans="1:7" x14ac:dyDescent="0.25">
      <c r="A54" s="50"/>
      <c r="B54" s="50"/>
      <c r="C54" s="21" t="s">
        <v>47</v>
      </c>
      <c r="D54" s="22">
        <v>2</v>
      </c>
      <c r="E54" s="21">
        <v>2</v>
      </c>
      <c r="F54" s="22">
        <f t="shared" si="3"/>
        <v>4</v>
      </c>
      <c r="G54" s="58"/>
    </row>
    <row r="55" spans="1:7" x14ac:dyDescent="0.25">
      <c r="A55" s="50"/>
      <c r="B55" s="50"/>
      <c r="C55" s="24" t="s">
        <v>50</v>
      </c>
      <c r="D55" s="22">
        <v>2.5</v>
      </c>
      <c r="E55" s="21">
        <v>1</v>
      </c>
      <c r="F55" s="22">
        <f t="shared" si="3"/>
        <v>2.5</v>
      </c>
      <c r="G55" s="58"/>
    </row>
    <row r="56" spans="1:7" x14ac:dyDescent="0.25">
      <c r="A56" s="50"/>
      <c r="B56" s="50"/>
      <c r="C56" s="24" t="s">
        <v>86</v>
      </c>
      <c r="D56" s="22">
        <v>2.5</v>
      </c>
      <c r="E56" s="21">
        <v>2</v>
      </c>
      <c r="F56" s="22">
        <f t="shared" si="3"/>
        <v>5</v>
      </c>
      <c r="G56" s="59"/>
    </row>
    <row r="57" spans="1:7" x14ac:dyDescent="0.25">
      <c r="A57" s="50"/>
      <c r="B57" s="50">
        <v>102</v>
      </c>
      <c r="C57" s="24" t="s">
        <v>58</v>
      </c>
      <c r="D57" s="22">
        <v>42</v>
      </c>
      <c r="E57" s="21">
        <v>9</v>
      </c>
      <c r="F57" s="22">
        <f t="shared" si="3"/>
        <v>378</v>
      </c>
      <c r="G57" s="57">
        <f>SUM(F57:F60)/1000</f>
        <v>0.90800000000000003</v>
      </c>
    </row>
    <row r="58" spans="1:7" x14ac:dyDescent="0.25">
      <c r="A58" s="50"/>
      <c r="B58" s="50"/>
      <c r="C58" s="24" t="s">
        <v>59</v>
      </c>
      <c r="D58" s="22">
        <v>32</v>
      </c>
      <c r="E58" s="21">
        <v>4</v>
      </c>
      <c r="F58" s="22">
        <f t="shared" si="3"/>
        <v>128</v>
      </c>
      <c r="G58" s="58"/>
    </row>
    <row r="59" spans="1:7" x14ac:dyDescent="0.25">
      <c r="A59" s="50"/>
      <c r="B59" s="50"/>
      <c r="C59" s="24" t="s">
        <v>61</v>
      </c>
      <c r="D59" s="22">
        <v>21</v>
      </c>
      <c r="E59" s="21">
        <v>12</v>
      </c>
      <c r="F59" s="22">
        <f t="shared" si="3"/>
        <v>252</v>
      </c>
      <c r="G59" s="58"/>
    </row>
    <row r="60" spans="1:7" x14ac:dyDescent="0.25">
      <c r="A60" s="50"/>
      <c r="B60" s="50"/>
      <c r="C60" s="24" t="s">
        <v>88</v>
      </c>
      <c r="D60" s="22">
        <v>30</v>
      </c>
      <c r="E60" s="21">
        <v>5</v>
      </c>
      <c r="F60" s="22">
        <f t="shared" si="3"/>
        <v>150</v>
      </c>
      <c r="G60" s="59"/>
    </row>
    <row r="61" spans="1:7" x14ac:dyDescent="0.25">
      <c r="A61" s="50" t="s">
        <v>135</v>
      </c>
      <c r="B61" s="50">
        <v>101</v>
      </c>
      <c r="C61" s="24" t="s">
        <v>45</v>
      </c>
      <c r="D61" s="22">
        <v>1</v>
      </c>
      <c r="E61" s="21">
        <v>1</v>
      </c>
      <c r="F61" s="22">
        <f t="shared" si="3"/>
        <v>1</v>
      </c>
      <c r="G61" s="50">
        <f>(F61+F62)/1000</f>
        <v>3.5000000000000001E-3</v>
      </c>
    </row>
    <row r="62" spans="1:7" x14ac:dyDescent="0.25">
      <c r="A62" s="50"/>
      <c r="B62" s="50"/>
      <c r="C62" s="24" t="s">
        <v>50</v>
      </c>
      <c r="D62" s="22">
        <v>2.5</v>
      </c>
      <c r="E62" s="21">
        <v>1</v>
      </c>
      <c r="F62" s="22">
        <f t="shared" si="3"/>
        <v>2.5</v>
      </c>
      <c r="G62" s="50"/>
    </row>
    <row r="63" spans="1:7" x14ac:dyDescent="0.25">
      <c r="A63" s="50"/>
      <c r="B63" s="25">
        <v>102</v>
      </c>
      <c r="C63" s="24" t="s">
        <v>88</v>
      </c>
      <c r="D63" s="22">
        <v>30</v>
      </c>
      <c r="E63" s="21">
        <v>2</v>
      </c>
      <c r="F63" s="22">
        <f t="shared" si="3"/>
        <v>60</v>
      </c>
      <c r="G63" s="25">
        <f>F63/1000</f>
        <v>0.06</v>
      </c>
    </row>
    <row r="64" spans="1:7" x14ac:dyDescent="0.25">
      <c r="D64" s="20"/>
    </row>
    <row r="65" spans="4:4" x14ac:dyDescent="0.25">
      <c r="D65" s="20"/>
    </row>
    <row r="66" spans="4:4" x14ac:dyDescent="0.25">
      <c r="D66" s="20"/>
    </row>
    <row r="67" spans="4:4" x14ac:dyDescent="0.25">
      <c r="D67" s="20"/>
    </row>
    <row r="68" spans="4:4" x14ac:dyDescent="0.25">
      <c r="D68" s="20"/>
    </row>
    <row r="69" spans="4:4" x14ac:dyDescent="0.25">
      <c r="D69" s="20"/>
    </row>
  </sheetData>
  <mergeCells count="32">
    <mergeCell ref="B11:B16"/>
    <mergeCell ref="G11:G16"/>
    <mergeCell ref="B52:B56"/>
    <mergeCell ref="B57:B60"/>
    <mergeCell ref="A52:A60"/>
    <mergeCell ref="G52:G56"/>
    <mergeCell ref="G57:G60"/>
    <mergeCell ref="G36:G38"/>
    <mergeCell ref="G39:G44"/>
    <mergeCell ref="B39:B44"/>
    <mergeCell ref="B24:B30"/>
    <mergeCell ref="B19:B21"/>
    <mergeCell ref="B22:B23"/>
    <mergeCell ref="G50:G51"/>
    <mergeCell ref="G48:G49"/>
    <mergeCell ref="B36:B38"/>
    <mergeCell ref="B61:B62"/>
    <mergeCell ref="A61:A63"/>
    <mergeCell ref="G61:G62"/>
    <mergeCell ref="A4:A23"/>
    <mergeCell ref="G19:G21"/>
    <mergeCell ref="G22:G23"/>
    <mergeCell ref="G24:G30"/>
    <mergeCell ref="G31:G35"/>
    <mergeCell ref="B31:B35"/>
    <mergeCell ref="A24:A51"/>
    <mergeCell ref="G4:G10"/>
    <mergeCell ref="B4:B10"/>
    <mergeCell ref="B45:B47"/>
    <mergeCell ref="G45:G47"/>
    <mergeCell ref="B50:B51"/>
    <mergeCell ref="B48:B49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55"/>
  <sheetViews>
    <sheetView workbookViewId="0">
      <selection activeCell="S14" sqref="S14"/>
    </sheetView>
  </sheetViews>
  <sheetFormatPr defaultRowHeight="13.2" x14ac:dyDescent="0.25"/>
  <cols>
    <col min="1" max="1" width="4.21875" bestFit="1" customWidth="1"/>
    <col min="2" max="2" width="9.6640625" bestFit="1" customWidth="1"/>
    <col min="3" max="3" width="9.77734375" bestFit="1" customWidth="1"/>
    <col min="4" max="4" width="7.44140625" bestFit="1" customWidth="1"/>
    <col min="5" max="5" width="15" customWidth="1"/>
    <col min="6" max="8" width="4.33203125" bestFit="1" customWidth="1"/>
    <col min="9" max="9" width="8.5546875" bestFit="1" customWidth="1"/>
    <col min="10" max="14" width="4.33203125" bestFit="1" customWidth="1"/>
    <col min="15" max="17" width="7.33203125" customWidth="1"/>
  </cols>
  <sheetData>
    <row r="1" spans="1:17" x14ac:dyDescent="0.25">
      <c r="A1" s="40" t="s">
        <v>235</v>
      </c>
    </row>
    <row r="2" spans="1:17" x14ac:dyDescent="0.25">
      <c r="A2" s="35"/>
    </row>
    <row r="3" spans="1:17" x14ac:dyDescent="0.25">
      <c r="A3" s="62" t="s">
        <v>99</v>
      </c>
      <c r="B3" s="62" t="s">
        <v>159</v>
      </c>
      <c r="C3" s="62" t="s">
        <v>160</v>
      </c>
      <c r="D3" s="62" t="s">
        <v>200</v>
      </c>
      <c r="E3" s="62"/>
      <c r="F3" s="62" t="s">
        <v>205</v>
      </c>
      <c r="G3" s="62"/>
      <c r="H3" s="62"/>
      <c r="I3" s="42" t="s">
        <v>206</v>
      </c>
      <c r="J3" s="62" t="s">
        <v>207</v>
      </c>
      <c r="K3" s="62"/>
      <c r="L3" s="62"/>
      <c r="M3" s="62"/>
      <c r="N3" s="63"/>
      <c r="O3" s="64" t="s">
        <v>216</v>
      </c>
      <c r="P3" s="64" t="s">
        <v>226</v>
      </c>
      <c r="Q3" s="64" t="s">
        <v>227</v>
      </c>
    </row>
    <row r="4" spans="1:17" x14ac:dyDescent="0.25">
      <c r="A4" s="62"/>
      <c r="B4" s="62"/>
      <c r="C4" s="62"/>
      <c r="D4" s="42" t="s">
        <v>186</v>
      </c>
      <c r="E4" s="42" t="s">
        <v>187</v>
      </c>
      <c r="F4" s="42" t="s">
        <v>90</v>
      </c>
      <c r="G4" s="42" t="s">
        <v>91</v>
      </c>
      <c r="H4" s="42" t="s">
        <v>202</v>
      </c>
      <c r="I4" s="42" t="s">
        <v>203</v>
      </c>
      <c r="J4" s="42" t="s">
        <v>208</v>
      </c>
      <c r="K4" s="42" t="s">
        <v>209</v>
      </c>
      <c r="L4" s="42" t="s">
        <v>210</v>
      </c>
      <c r="M4" s="42" t="s">
        <v>211</v>
      </c>
      <c r="N4" s="43" t="s">
        <v>212</v>
      </c>
      <c r="O4" s="64"/>
      <c r="P4" s="64"/>
      <c r="Q4" s="64"/>
    </row>
    <row r="5" spans="1:17" x14ac:dyDescent="0.25">
      <c r="A5" s="62"/>
      <c r="B5" s="62"/>
      <c r="C5" s="62"/>
      <c r="D5" s="42" t="s">
        <v>201</v>
      </c>
      <c r="E5" s="42" t="s">
        <v>201</v>
      </c>
      <c r="F5" s="42" t="s">
        <v>204</v>
      </c>
      <c r="G5" s="42" t="s">
        <v>204</v>
      </c>
      <c r="H5" s="42" t="s">
        <v>204</v>
      </c>
      <c r="I5" s="42" t="s">
        <v>201</v>
      </c>
      <c r="J5" s="42" t="s">
        <v>204</v>
      </c>
      <c r="K5" s="42" t="s">
        <v>204</v>
      </c>
      <c r="L5" s="42" t="s">
        <v>204</v>
      </c>
      <c r="M5" s="42" t="s">
        <v>204</v>
      </c>
      <c r="N5" s="43" t="s">
        <v>204</v>
      </c>
      <c r="O5" s="42" t="s">
        <v>204</v>
      </c>
      <c r="P5" s="42" t="s">
        <v>204</v>
      </c>
      <c r="Q5" s="42" t="s">
        <v>204</v>
      </c>
    </row>
    <row r="6" spans="1:17" x14ac:dyDescent="0.25">
      <c r="A6" s="21">
        <v>1</v>
      </c>
      <c r="B6" s="36" t="s">
        <v>161</v>
      </c>
      <c r="C6" s="36" t="s">
        <v>162</v>
      </c>
      <c r="D6" s="21">
        <v>25</v>
      </c>
      <c r="E6" s="21">
        <f>D6+5</f>
        <v>30</v>
      </c>
      <c r="F6" s="21"/>
      <c r="G6" s="21"/>
      <c r="H6" s="21"/>
      <c r="I6" s="21">
        <v>7</v>
      </c>
      <c r="J6" s="21"/>
      <c r="K6" s="21"/>
      <c r="L6" s="21"/>
      <c r="M6" s="21"/>
      <c r="N6" s="38"/>
      <c r="O6" s="21"/>
      <c r="P6" s="21"/>
      <c r="Q6" s="21"/>
    </row>
    <row r="7" spans="1:17" x14ac:dyDescent="0.25">
      <c r="A7" s="21">
        <v>2</v>
      </c>
      <c r="B7" s="24" t="s">
        <v>85</v>
      </c>
      <c r="C7" s="36" t="s">
        <v>163</v>
      </c>
      <c r="D7" s="21">
        <v>40</v>
      </c>
      <c r="E7" s="21">
        <f t="shared" ref="E7:E42" si="0">D7+5</f>
        <v>45</v>
      </c>
      <c r="F7" s="21"/>
      <c r="G7" s="21"/>
      <c r="H7" s="21">
        <v>1</v>
      </c>
      <c r="I7" s="21">
        <v>7</v>
      </c>
      <c r="J7" s="21"/>
      <c r="K7" s="21">
        <v>1</v>
      </c>
      <c r="L7" s="21"/>
      <c r="M7" s="21"/>
      <c r="N7" s="38"/>
      <c r="O7" s="21"/>
      <c r="P7" s="21"/>
      <c r="Q7" s="21"/>
    </row>
    <row r="8" spans="1:17" x14ac:dyDescent="0.25">
      <c r="A8" s="21">
        <v>3</v>
      </c>
      <c r="B8" s="24" t="s">
        <v>163</v>
      </c>
      <c r="C8" s="36" t="s">
        <v>164</v>
      </c>
      <c r="D8" s="21">
        <v>11</v>
      </c>
      <c r="E8" s="21">
        <f t="shared" si="0"/>
        <v>16</v>
      </c>
      <c r="F8" s="21"/>
      <c r="G8" s="21">
        <v>1</v>
      </c>
      <c r="H8" s="21"/>
      <c r="I8" s="21"/>
      <c r="J8" s="21"/>
      <c r="K8" s="21">
        <v>1</v>
      </c>
      <c r="L8" s="21"/>
      <c r="M8" s="21"/>
      <c r="N8" s="38"/>
      <c r="O8" s="21"/>
      <c r="P8" s="21"/>
      <c r="Q8" s="21"/>
    </row>
    <row r="9" spans="1:17" x14ac:dyDescent="0.25">
      <c r="A9" s="21">
        <v>4</v>
      </c>
      <c r="B9" s="24" t="s">
        <v>164</v>
      </c>
      <c r="C9" s="36" t="s">
        <v>165</v>
      </c>
      <c r="D9" s="21">
        <v>18</v>
      </c>
      <c r="E9" s="21">
        <f t="shared" si="0"/>
        <v>23</v>
      </c>
      <c r="F9" s="21"/>
      <c r="G9" s="21">
        <v>1</v>
      </c>
      <c r="H9" s="21"/>
      <c r="I9" s="21"/>
      <c r="J9" s="21"/>
      <c r="K9" s="21">
        <v>1</v>
      </c>
      <c r="L9" s="21"/>
      <c r="M9" s="21"/>
      <c r="N9" s="38"/>
      <c r="O9" s="21"/>
      <c r="P9" s="21"/>
      <c r="Q9" s="21"/>
    </row>
    <row r="10" spans="1:17" x14ac:dyDescent="0.25">
      <c r="A10" s="21">
        <v>5</v>
      </c>
      <c r="B10" s="24" t="s">
        <v>165</v>
      </c>
      <c r="C10" s="36" t="s">
        <v>166</v>
      </c>
      <c r="D10" s="21">
        <v>15</v>
      </c>
      <c r="E10" s="21">
        <f t="shared" si="0"/>
        <v>20</v>
      </c>
      <c r="F10" s="21">
        <v>1</v>
      </c>
      <c r="G10" s="21"/>
      <c r="H10" s="21"/>
      <c r="I10" s="21"/>
      <c r="J10" s="21"/>
      <c r="K10" s="21"/>
      <c r="L10" s="21">
        <v>1</v>
      </c>
      <c r="M10" s="21"/>
      <c r="N10" s="38"/>
      <c r="O10" s="21"/>
      <c r="P10" s="21"/>
      <c r="Q10" s="21"/>
    </row>
    <row r="11" spans="1:17" x14ac:dyDescent="0.25">
      <c r="A11" s="21">
        <v>6</v>
      </c>
      <c r="B11" s="24" t="s">
        <v>166</v>
      </c>
      <c r="C11" s="36" t="s">
        <v>167</v>
      </c>
      <c r="D11" s="21">
        <v>11</v>
      </c>
      <c r="E11" s="21">
        <f t="shared" si="0"/>
        <v>16</v>
      </c>
      <c r="F11" s="21">
        <v>1</v>
      </c>
      <c r="G11" s="21"/>
      <c r="H11" s="21"/>
      <c r="I11" s="21">
        <v>6</v>
      </c>
      <c r="J11" s="21"/>
      <c r="K11" s="21"/>
      <c r="L11" s="21">
        <v>1</v>
      </c>
      <c r="M11" s="21"/>
      <c r="N11" s="38"/>
      <c r="O11" s="21"/>
      <c r="P11" s="21"/>
      <c r="Q11" s="21"/>
    </row>
    <row r="12" spans="1:17" x14ac:dyDescent="0.25">
      <c r="A12" s="21">
        <v>7</v>
      </c>
      <c r="B12" s="24" t="s">
        <v>167</v>
      </c>
      <c r="C12" s="36" t="s">
        <v>168</v>
      </c>
      <c r="D12" s="21">
        <v>14</v>
      </c>
      <c r="E12" s="21">
        <f t="shared" si="0"/>
        <v>19</v>
      </c>
      <c r="F12" s="21">
        <v>1</v>
      </c>
      <c r="G12" s="21"/>
      <c r="H12" s="21"/>
      <c r="I12" s="21">
        <v>14</v>
      </c>
      <c r="J12" s="21"/>
      <c r="K12" s="21"/>
      <c r="L12" s="21">
        <v>1</v>
      </c>
      <c r="M12" s="21"/>
      <c r="N12" s="38"/>
      <c r="O12" s="21"/>
      <c r="P12" s="21"/>
      <c r="Q12" s="21"/>
    </row>
    <row r="13" spans="1:17" x14ac:dyDescent="0.25">
      <c r="A13" s="21">
        <v>8</v>
      </c>
      <c r="B13" s="24" t="s">
        <v>168</v>
      </c>
      <c r="C13" s="36" t="s">
        <v>169</v>
      </c>
      <c r="D13" s="21">
        <v>15</v>
      </c>
      <c r="E13" s="21">
        <f t="shared" si="0"/>
        <v>20</v>
      </c>
      <c r="F13" s="21">
        <v>1</v>
      </c>
      <c r="G13" s="21"/>
      <c r="H13" s="21"/>
      <c r="I13" s="21">
        <v>15</v>
      </c>
      <c r="J13" s="21"/>
      <c r="K13" s="21"/>
      <c r="L13" s="21">
        <v>1</v>
      </c>
      <c r="M13" s="21"/>
      <c r="N13" s="38"/>
      <c r="O13" s="21"/>
      <c r="P13" s="21"/>
      <c r="Q13" s="21"/>
    </row>
    <row r="14" spans="1:17" x14ac:dyDescent="0.25">
      <c r="A14" s="21">
        <v>9</v>
      </c>
      <c r="B14" s="24" t="s">
        <v>169</v>
      </c>
      <c r="C14" s="36" t="s">
        <v>170</v>
      </c>
      <c r="D14" s="21">
        <v>15</v>
      </c>
      <c r="E14" s="21">
        <f t="shared" si="0"/>
        <v>20</v>
      </c>
      <c r="F14" s="21">
        <v>1</v>
      </c>
      <c r="G14" s="21"/>
      <c r="H14" s="21"/>
      <c r="I14" s="21">
        <v>15</v>
      </c>
      <c r="J14" s="21"/>
      <c r="K14" s="21"/>
      <c r="L14" s="21">
        <v>1</v>
      </c>
      <c r="M14" s="21"/>
      <c r="N14" s="38"/>
      <c r="O14" s="21"/>
      <c r="P14" s="21"/>
      <c r="Q14" s="21"/>
    </row>
    <row r="15" spans="1:17" x14ac:dyDescent="0.25">
      <c r="A15" s="21">
        <v>10</v>
      </c>
      <c r="B15" s="24" t="s">
        <v>170</v>
      </c>
      <c r="C15" s="36" t="s">
        <v>171</v>
      </c>
      <c r="D15" s="21">
        <v>15</v>
      </c>
      <c r="E15" s="21">
        <f t="shared" si="0"/>
        <v>20</v>
      </c>
      <c r="F15" s="21">
        <v>1</v>
      </c>
      <c r="G15" s="21"/>
      <c r="H15" s="21"/>
      <c r="I15" s="21">
        <v>15</v>
      </c>
      <c r="J15" s="21"/>
      <c r="K15" s="21"/>
      <c r="L15" s="21">
        <v>1</v>
      </c>
      <c r="M15" s="21"/>
      <c r="N15" s="38"/>
      <c r="O15" s="21"/>
      <c r="P15" s="21"/>
      <c r="Q15" s="21"/>
    </row>
    <row r="16" spans="1:17" x14ac:dyDescent="0.25">
      <c r="A16" s="21">
        <v>11</v>
      </c>
      <c r="B16" s="24" t="s">
        <v>171</v>
      </c>
      <c r="C16" s="36" t="s">
        <v>172</v>
      </c>
      <c r="D16" s="21">
        <v>11</v>
      </c>
      <c r="E16" s="21">
        <f t="shared" si="0"/>
        <v>16</v>
      </c>
      <c r="F16" s="21">
        <v>1</v>
      </c>
      <c r="G16" s="21"/>
      <c r="H16" s="21"/>
      <c r="I16" s="21">
        <v>6</v>
      </c>
      <c r="J16" s="21"/>
      <c r="K16" s="21"/>
      <c r="L16" s="21">
        <v>1</v>
      </c>
      <c r="M16" s="21"/>
      <c r="N16" s="38"/>
      <c r="O16" s="21"/>
      <c r="P16" s="21"/>
      <c r="Q16" s="21"/>
    </row>
    <row r="17" spans="1:17" x14ac:dyDescent="0.25">
      <c r="A17" s="21">
        <v>12</v>
      </c>
      <c r="B17" s="24" t="s">
        <v>172</v>
      </c>
      <c r="C17" s="36" t="s">
        <v>173</v>
      </c>
      <c r="D17" s="21">
        <v>13</v>
      </c>
      <c r="E17" s="21">
        <f t="shared" si="0"/>
        <v>18</v>
      </c>
      <c r="F17" s="21">
        <v>1</v>
      </c>
      <c r="G17" s="21"/>
      <c r="H17" s="21"/>
      <c r="I17" s="21"/>
      <c r="J17" s="21"/>
      <c r="K17" s="21">
        <v>1</v>
      </c>
      <c r="L17" s="21"/>
      <c r="M17" s="21"/>
      <c r="N17" s="38"/>
      <c r="O17" s="21"/>
      <c r="P17" s="21"/>
      <c r="Q17" s="21"/>
    </row>
    <row r="18" spans="1:17" x14ac:dyDescent="0.25">
      <c r="A18" s="21">
        <v>13</v>
      </c>
      <c r="B18" s="24" t="s">
        <v>173</v>
      </c>
      <c r="C18" s="36" t="s">
        <v>174</v>
      </c>
      <c r="D18" s="21">
        <v>19</v>
      </c>
      <c r="E18" s="21">
        <f t="shared" si="0"/>
        <v>24</v>
      </c>
      <c r="F18" s="21"/>
      <c r="G18" s="21"/>
      <c r="H18" s="21">
        <v>1</v>
      </c>
      <c r="I18" s="21">
        <v>2</v>
      </c>
      <c r="J18" s="21"/>
      <c r="K18" s="21">
        <v>1</v>
      </c>
      <c r="L18" s="21"/>
      <c r="M18" s="21"/>
      <c r="N18" s="38"/>
      <c r="O18" s="21"/>
      <c r="P18" s="21"/>
      <c r="Q18" s="21"/>
    </row>
    <row r="19" spans="1:17" x14ac:dyDescent="0.25">
      <c r="A19" s="21">
        <v>14</v>
      </c>
      <c r="B19" s="24" t="s">
        <v>174</v>
      </c>
      <c r="C19" s="36" t="s">
        <v>175</v>
      </c>
      <c r="D19" s="21">
        <v>15</v>
      </c>
      <c r="E19" s="21">
        <f t="shared" si="0"/>
        <v>20</v>
      </c>
      <c r="F19" s="21"/>
      <c r="G19" s="21">
        <v>1</v>
      </c>
      <c r="H19" s="21"/>
      <c r="I19" s="21">
        <v>2</v>
      </c>
      <c r="J19" s="21"/>
      <c r="K19" s="21">
        <v>1</v>
      </c>
      <c r="L19" s="21"/>
      <c r="M19" s="21"/>
      <c r="N19" s="38"/>
      <c r="O19" s="21"/>
      <c r="P19" s="21"/>
      <c r="Q19" s="21"/>
    </row>
    <row r="20" spans="1:17" x14ac:dyDescent="0.25">
      <c r="A20" s="21">
        <v>15</v>
      </c>
      <c r="B20" s="24" t="s">
        <v>175</v>
      </c>
      <c r="C20" s="36" t="s">
        <v>176</v>
      </c>
      <c r="D20" s="21">
        <v>19</v>
      </c>
      <c r="E20" s="21">
        <f t="shared" si="0"/>
        <v>24</v>
      </c>
      <c r="F20" s="21"/>
      <c r="G20" s="21">
        <v>1</v>
      </c>
      <c r="H20" s="21"/>
      <c r="I20" s="21"/>
      <c r="J20" s="21"/>
      <c r="K20" s="21">
        <v>1</v>
      </c>
      <c r="L20" s="21"/>
      <c r="M20" s="21"/>
      <c r="N20" s="38"/>
      <c r="O20" s="21"/>
      <c r="P20" s="21"/>
      <c r="Q20" s="21"/>
    </row>
    <row r="21" spans="1:17" x14ac:dyDescent="0.25">
      <c r="A21" s="21">
        <v>16</v>
      </c>
      <c r="B21" s="24" t="s">
        <v>176</v>
      </c>
      <c r="C21" s="36" t="s">
        <v>177</v>
      </c>
      <c r="D21" s="21">
        <v>13</v>
      </c>
      <c r="E21" s="21">
        <f t="shared" si="0"/>
        <v>18</v>
      </c>
      <c r="F21" s="21"/>
      <c r="G21" s="21">
        <v>1</v>
      </c>
      <c r="H21" s="21"/>
      <c r="I21" s="21"/>
      <c r="J21" s="21"/>
      <c r="K21" s="21">
        <v>1</v>
      </c>
      <c r="L21" s="21"/>
      <c r="M21" s="21"/>
      <c r="N21" s="38"/>
      <c r="O21" s="21"/>
      <c r="P21" s="21"/>
      <c r="Q21" s="21"/>
    </row>
    <row r="22" spans="1:17" x14ac:dyDescent="0.25">
      <c r="A22" s="21">
        <v>17</v>
      </c>
      <c r="B22" s="24" t="s">
        <v>177</v>
      </c>
      <c r="C22" s="36" t="s">
        <v>178</v>
      </c>
      <c r="D22" s="21">
        <v>14</v>
      </c>
      <c r="E22" s="21">
        <f t="shared" si="0"/>
        <v>19</v>
      </c>
      <c r="F22" s="21"/>
      <c r="G22" s="21">
        <v>1</v>
      </c>
      <c r="H22" s="21"/>
      <c r="I22" s="21"/>
      <c r="J22" s="21"/>
      <c r="K22" s="21">
        <v>1</v>
      </c>
      <c r="L22" s="21"/>
      <c r="M22" s="21"/>
      <c r="N22" s="38"/>
      <c r="O22" s="21"/>
      <c r="P22" s="21"/>
      <c r="Q22" s="21"/>
    </row>
    <row r="23" spans="1:17" x14ac:dyDescent="0.25">
      <c r="A23" s="21">
        <v>18</v>
      </c>
      <c r="B23" s="24" t="s">
        <v>178</v>
      </c>
      <c r="C23" s="36" t="s">
        <v>179</v>
      </c>
      <c r="D23" s="21">
        <v>10</v>
      </c>
      <c r="E23" s="21">
        <f t="shared" si="0"/>
        <v>15</v>
      </c>
      <c r="F23" s="21"/>
      <c r="G23" s="21">
        <v>1</v>
      </c>
      <c r="H23" s="21"/>
      <c r="I23" s="21"/>
      <c r="J23" s="21"/>
      <c r="K23" s="21">
        <v>1</v>
      </c>
      <c r="L23" s="21"/>
      <c r="M23" s="21"/>
      <c r="N23" s="38"/>
      <c r="O23" s="21"/>
      <c r="P23" s="21"/>
      <c r="Q23" s="21"/>
    </row>
    <row r="24" spans="1:17" x14ac:dyDescent="0.25">
      <c r="A24" s="21">
        <v>19</v>
      </c>
      <c r="B24" s="24" t="s">
        <v>179</v>
      </c>
      <c r="C24" s="36" t="s">
        <v>180</v>
      </c>
      <c r="D24" s="21">
        <v>12</v>
      </c>
      <c r="E24" s="21">
        <f t="shared" si="0"/>
        <v>17</v>
      </c>
      <c r="F24" s="21">
        <v>1</v>
      </c>
      <c r="G24" s="21"/>
      <c r="H24" s="21"/>
      <c r="I24" s="21"/>
      <c r="J24" s="21"/>
      <c r="K24" s="21">
        <v>1</v>
      </c>
      <c r="L24" s="21"/>
      <c r="M24" s="21"/>
      <c r="N24" s="38"/>
      <c r="O24" s="21"/>
      <c r="P24" s="21"/>
      <c r="Q24" s="21"/>
    </row>
    <row r="25" spans="1:17" x14ac:dyDescent="0.25">
      <c r="A25" s="21">
        <v>20</v>
      </c>
      <c r="B25" s="24" t="s">
        <v>180</v>
      </c>
      <c r="C25" s="36" t="s">
        <v>181</v>
      </c>
      <c r="D25" s="21">
        <v>11</v>
      </c>
      <c r="E25" s="21">
        <f t="shared" si="0"/>
        <v>16</v>
      </c>
      <c r="F25" s="21">
        <v>1</v>
      </c>
      <c r="G25" s="21"/>
      <c r="H25" s="21"/>
      <c r="I25" s="21"/>
      <c r="J25" s="21"/>
      <c r="K25" s="21">
        <v>1</v>
      </c>
      <c r="L25" s="21"/>
      <c r="M25" s="21"/>
      <c r="N25" s="38"/>
      <c r="O25" s="21"/>
      <c r="P25" s="21"/>
      <c r="Q25" s="21"/>
    </row>
    <row r="26" spans="1:17" x14ac:dyDescent="0.25">
      <c r="A26" s="21">
        <v>21</v>
      </c>
      <c r="B26" s="24" t="s">
        <v>181</v>
      </c>
      <c r="C26" s="36" t="s">
        <v>182</v>
      </c>
      <c r="D26" s="21">
        <v>15</v>
      </c>
      <c r="E26" s="21">
        <f t="shared" si="0"/>
        <v>20</v>
      </c>
      <c r="F26" s="21"/>
      <c r="G26" s="21"/>
      <c r="H26" s="21">
        <v>1</v>
      </c>
      <c r="I26" s="21"/>
      <c r="J26" s="21"/>
      <c r="K26" s="21">
        <v>1</v>
      </c>
      <c r="L26" s="21"/>
      <c r="M26" s="21"/>
      <c r="N26" s="38"/>
      <c r="O26" s="21"/>
      <c r="P26" s="21"/>
      <c r="Q26" s="21"/>
    </row>
    <row r="27" spans="1:17" x14ac:dyDescent="0.25">
      <c r="A27" s="21">
        <v>22</v>
      </c>
      <c r="B27" s="24" t="s">
        <v>182</v>
      </c>
      <c r="C27" s="36" t="s">
        <v>183</v>
      </c>
      <c r="D27" s="21">
        <v>14</v>
      </c>
      <c r="E27" s="21">
        <f t="shared" si="0"/>
        <v>19</v>
      </c>
      <c r="F27" s="21"/>
      <c r="G27" s="21"/>
      <c r="H27" s="21">
        <v>1</v>
      </c>
      <c r="I27" s="21">
        <v>5</v>
      </c>
      <c r="J27" s="21"/>
      <c r="K27" s="21">
        <v>1</v>
      </c>
      <c r="L27" s="21"/>
      <c r="M27" s="21"/>
      <c r="N27" s="38"/>
      <c r="O27" s="21"/>
      <c r="P27" s="21"/>
      <c r="Q27" s="21"/>
    </row>
    <row r="28" spans="1:17" x14ac:dyDescent="0.25">
      <c r="A28" s="21">
        <v>23</v>
      </c>
      <c r="B28" s="24" t="s">
        <v>183</v>
      </c>
      <c r="C28" s="36" t="s">
        <v>184</v>
      </c>
      <c r="D28" s="21">
        <v>11</v>
      </c>
      <c r="E28" s="21">
        <f t="shared" si="0"/>
        <v>16</v>
      </c>
      <c r="F28" s="21">
        <v>1</v>
      </c>
      <c r="G28" s="21"/>
      <c r="H28" s="21"/>
      <c r="I28" s="21"/>
      <c r="J28" s="21"/>
      <c r="K28" s="21">
        <v>1</v>
      </c>
      <c r="L28" s="21"/>
      <c r="M28" s="21"/>
      <c r="N28" s="38"/>
      <c r="O28" s="21"/>
      <c r="P28" s="21"/>
      <c r="Q28" s="21"/>
    </row>
    <row r="29" spans="1:17" x14ac:dyDescent="0.25">
      <c r="A29" s="21">
        <v>24</v>
      </c>
      <c r="B29" s="24" t="s">
        <v>168</v>
      </c>
      <c r="C29" s="36" t="s">
        <v>185</v>
      </c>
      <c r="D29" s="21">
        <v>11</v>
      </c>
      <c r="E29" s="21">
        <f t="shared" si="0"/>
        <v>16</v>
      </c>
      <c r="F29" s="21"/>
      <c r="G29" s="21"/>
      <c r="H29" s="21">
        <v>1</v>
      </c>
      <c r="I29" s="21"/>
      <c r="J29" s="21">
        <v>1</v>
      </c>
      <c r="K29" s="21"/>
      <c r="L29" s="21"/>
      <c r="M29" s="21"/>
      <c r="N29" s="38"/>
      <c r="O29" s="21"/>
      <c r="P29" s="21"/>
      <c r="Q29" s="21"/>
    </row>
    <row r="30" spans="1:17" ht="3" customHeight="1" x14ac:dyDescent="0.25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9"/>
      <c r="O30" s="39"/>
      <c r="P30" s="39"/>
      <c r="Q30" s="39"/>
    </row>
    <row r="31" spans="1:17" x14ac:dyDescent="0.25">
      <c r="A31" s="21">
        <v>25</v>
      </c>
      <c r="B31" s="24" t="s">
        <v>85</v>
      </c>
      <c r="C31" s="36" t="s">
        <v>188</v>
      </c>
      <c r="D31" s="21">
        <v>40</v>
      </c>
      <c r="E31" s="21">
        <f t="shared" si="0"/>
        <v>45</v>
      </c>
      <c r="F31" s="21"/>
      <c r="G31" s="21"/>
      <c r="H31" s="21">
        <v>1</v>
      </c>
      <c r="I31" s="21">
        <v>7</v>
      </c>
      <c r="J31" s="21"/>
      <c r="K31" s="21">
        <v>1</v>
      </c>
      <c r="L31" s="21"/>
      <c r="M31" s="21"/>
      <c r="N31" s="38"/>
      <c r="O31" s="21"/>
      <c r="P31" s="21"/>
      <c r="Q31" s="21"/>
    </row>
    <row r="32" spans="1:17" x14ac:dyDescent="0.25">
      <c r="A32" s="21">
        <v>26</v>
      </c>
      <c r="B32" s="24" t="s">
        <v>188</v>
      </c>
      <c r="C32" s="36" t="s">
        <v>189</v>
      </c>
      <c r="D32" s="21">
        <v>9</v>
      </c>
      <c r="E32" s="21">
        <f t="shared" si="0"/>
        <v>14</v>
      </c>
      <c r="F32" s="21"/>
      <c r="G32" s="21"/>
      <c r="H32" s="21">
        <v>1</v>
      </c>
      <c r="I32" s="21"/>
      <c r="J32" s="21"/>
      <c r="K32" s="21">
        <v>1</v>
      </c>
      <c r="L32" s="21"/>
      <c r="M32" s="21"/>
      <c r="N32" s="38"/>
      <c r="O32" s="21"/>
      <c r="P32" s="21"/>
      <c r="Q32" s="21"/>
    </row>
    <row r="33" spans="1:17" x14ac:dyDescent="0.25">
      <c r="A33" s="21">
        <v>27</v>
      </c>
      <c r="B33" s="24" t="s">
        <v>189</v>
      </c>
      <c r="C33" s="36" t="s">
        <v>190</v>
      </c>
      <c r="D33" s="21">
        <v>8</v>
      </c>
      <c r="E33" s="21">
        <f t="shared" si="0"/>
        <v>13</v>
      </c>
      <c r="F33" s="21"/>
      <c r="G33" s="21"/>
      <c r="H33" s="21">
        <v>1</v>
      </c>
      <c r="I33" s="21"/>
      <c r="J33" s="21"/>
      <c r="K33" s="21">
        <v>1</v>
      </c>
      <c r="L33" s="21"/>
      <c r="M33" s="21"/>
      <c r="N33" s="38"/>
      <c r="O33" s="21"/>
      <c r="P33" s="21"/>
      <c r="Q33" s="21"/>
    </row>
    <row r="34" spans="1:17" x14ac:dyDescent="0.25">
      <c r="A34" s="21">
        <v>28</v>
      </c>
      <c r="B34" s="24" t="s">
        <v>190</v>
      </c>
      <c r="C34" s="36" t="s">
        <v>191</v>
      </c>
      <c r="D34" s="21">
        <v>14</v>
      </c>
      <c r="E34" s="21">
        <f t="shared" si="0"/>
        <v>19</v>
      </c>
      <c r="F34" s="21"/>
      <c r="G34" s="21"/>
      <c r="H34" s="21">
        <v>1</v>
      </c>
      <c r="I34" s="21">
        <v>6</v>
      </c>
      <c r="J34" s="21"/>
      <c r="K34" s="21">
        <v>1</v>
      </c>
      <c r="L34" s="21"/>
      <c r="M34" s="21"/>
      <c r="N34" s="38"/>
      <c r="O34" s="21"/>
      <c r="P34" s="21"/>
      <c r="Q34" s="21"/>
    </row>
    <row r="35" spans="1:17" x14ac:dyDescent="0.25">
      <c r="A35" s="21">
        <v>29</v>
      </c>
      <c r="B35" s="24" t="s">
        <v>191</v>
      </c>
      <c r="C35" s="36" t="s">
        <v>192</v>
      </c>
      <c r="D35" s="21">
        <v>34</v>
      </c>
      <c r="E35" s="21">
        <f t="shared" si="0"/>
        <v>39</v>
      </c>
      <c r="F35" s="21">
        <v>2</v>
      </c>
      <c r="G35" s="21"/>
      <c r="H35" s="21"/>
      <c r="I35" s="21"/>
      <c r="J35" s="21"/>
      <c r="K35" s="21"/>
      <c r="L35" s="21"/>
      <c r="M35" s="21">
        <v>1</v>
      </c>
      <c r="N35" s="38"/>
      <c r="O35" s="21"/>
      <c r="P35" s="21"/>
      <c r="Q35" s="21"/>
    </row>
    <row r="36" spans="1:17" x14ac:dyDescent="0.25">
      <c r="A36" s="21">
        <v>30</v>
      </c>
      <c r="B36" s="24" t="s">
        <v>192</v>
      </c>
      <c r="C36" s="36" t="s">
        <v>193</v>
      </c>
      <c r="D36" s="21">
        <v>16</v>
      </c>
      <c r="E36" s="21">
        <f t="shared" si="0"/>
        <v>21</v>
      </c>
      <c r="F36" s="21">
        <v>2</v>
      </c>
      <c r="G36" s="21"/>
      <c r="H36" s="21"/>
      <c r="I36" s="21"/>
      <c r="J36" s="21"/>
      <c r="K36" s="21"/>
      <c r="L36" s="21"/>
      <c r="M36" s="21">
        <v>1</v>
      </c>
      <c r="N36" s="38"/>
      <c r="O36" s="21"/>
      <c r="P36" s="21"/>
      <c r="Q36" s="21"/>
    </row>
    <row r="37" spans="1:17" x14ac:dyDescent="0.25">
      <c r="A37" s="21">
        <v>31</v>
      </c>
      <c r="B37" s="24" t="s">
        <v>193</v>
      </c>
      <c r="C37" s="36" t="s">
        <v>194</v>
      </c>
      <c r="D37" s="21">
        <v>19</v>
      </c>
      <c r="E37" s="21">
        <f t="shared" si="0"/>
        <v>24</v>
      </c>
      <c r="F37" s="21">
        <v>2</v>
      </c>
      <c r="G37" s="21"/>
      <c r="H37" s="21"/>
      <c r="I37" s="21"/>
      <c r="J37" s="21"/>
      <c r="K37" s="21"/>
      <c r="L37" s="21"/>
      <c r="M37" s="21">
        <v>1</v>
      </c>
      <c r="N37" s="38"/>
      <c r="O37" s="21"/>
      <c r="P37" s="21"/>
      <c r="Q37" s="21"/>
    </row>
    <row r="38" spans="1:17" x14ac:dyDescent="0.25">
      <c r="A38" s="21">
        <v>32</v>
      </c>
      <c r="B38" s="24" t="s">
        <v>194</v>
      </c>
      <c r="C38" s="36" t="s">
        <v>195</v>
      </c>
      <c r="D38" s="21">
        <v>19</v>
      </c>
      <c r="E38" s="21">
        <f t="shared" si="0"/>
        <v>24</v>
      </c>
      <c r="F38" s="21">
        <v>2</v>
      </c>
      <c r="G38" s="21"/>
      <c r="H38" s="21"/>
      <c r="I38" s="21"/>
      <c r="J38" s="21"/>
      <c r="K38" s="21"/>
      <c r="L38" s="21"/>
      <c r="M38" s="21">
        <v>1</v>
      </c>
      <c r="N38" s="38"/>
      <c r="O38" s="21"/>
      <c r="P38" s="21"/>
      <c r="Q38" s="21"/>
    </row>
    <row r="39" spans="1:17" x14ac:dyDescent="0.25">
      <c r="A39" s="21">
        <v>33</v>
      </c>
      <c r="B39" s="24" t="s">
        <v>195</v>
      </c>
      <c r="C39" s="36" t="s">
        <v>196</v>
      </c>
      <c r="D39" s="21">
        <v>20</v>
      </c>
      <c r="E39" s="21">
        <f t="shared" si="0"/>
        <v>25</v>
      </c>
      <c r="F39" s="24">
        <v>3</v>
      </c>
      <c r="G39" s="21"/>
      <c r="H39" s="21"/>
      <c r="I39" s="21">
        <v>12</v>
      </c>
      <c r="J39" s="21"/>
      <c r="K39" s="21"/>
      <c r="L39" s="21"/>
      <c r="M39" s="21"/>
      <c r="N39" s="38">
        <v>1</v>
      </c>
      <c r="O39" s="21"/>
      <c r="P39" s="21"/>
      <c r="Q39" s="21"/>
    </row>
    <row r="40" spans="1:17" x14ac:dyDescent="0.25">
      <c r="A40" s="21">
        <v>34</v>
      </c>
      <c r="B40" s="24" t="s">
        <v>196</v>
      </c>
      <c r="C40" s="36" t="s">
        <v>197</v>
      </c>
      <c r="D40" s="21">
        <v>21</v>
      </c>
      <c r="E40" s="21">
        <f t="shared" si="0"/>
        <v>26</v>
      </c>
      <c r="F40" s="21">
        <v>1</v>
      </c>
      <c r="G40" s="21"/>
      <c r="H40" s="21"/>
      <c r="I40" s="21">
        <v>18</v>
      </c>
      <c r="J40" s="21"/>
      <c r="K40" s="21"/>
      <c r="L40" s="21"/>
      <c r="M40" s="21">
        <v>1</v>
      </c>
      <c r="N40" s="38"/>
      <c r="O40" s="21"/>
      <c r="P40" s="21"/>
      <c r="Q40" s="21"/>
    </row>
    <row r="41" spans="1:17" x14ac:dyDescent="0.25">
      <c r="A41" s="21">
        <v>35</v>
      </c>
      <c r="B41" s="24" t="s">
        <v>197</v>
      </c>
      <c r="C41" s="36" t="s">
        <v>198</v>
      </c>
      <c r="D41" s="21">
        <v>15</v>
      </c>
      <c r="E41" s="21">
        <f t="shared" si="0"/>
        <v>20</v>
      </c>
      <c r="F41" s="21">
        <v>3</v>
      </c>
      <c r="G41" s="21"/>
      <c r="H41" s="21"/>
      <c r="I41" s="21">
        <v>15</v>
      </c>
      <c r="J41" s="21"/>
      <c r="K41" s="21"/>
      <c r="L41" s="21"/>
      <c r="M41" s="21"/>
      <c r="N41" s="21">
        <v>1</v>
      </c>
      <c r="O41" s="21"/>
      <c r="P41" s="21"/>
      <c r="Q41" s="21"/>
    </row>
    <row r="42" spans="1:17" x14ac:dyDescent="0.25">
      <c r="A42" s="21">
        <v>36</v>
      </c>
      <c r="B42" s="24" t="s">
        <v>193</v>
      </c>
      <c r="C42" s="36" t="s">
        <v>199</v>
      </c>
      <c r="D42" s="21">
        <v>8</v>
      </c>
      <c r="E42" s="21">
        <f t="shared" si="0"/>
        <v>13</v>
      </c>
      <c r="F42" s="21">
        <v>1</v>
      </c>
      <c r="G42" s="21"/>
      <c r="H42" s="21"/>
      <c r="I42" s="21"/>
      <c r="J42" s="21"/>
      <c r="K42" s="21"/>
      <c r="L42" s="21"/>
      <c r="M42" s="21">
        <v>1</v>
      </c>
      <c r="N42" s="21"/>
      <c r="O42" s="21"/>
      <c r="P42" s="21"/>
      <c r="Q42" s="21"/>
    </row>
    <row r="43" spans="1:17" ht="3" customHeight="1" x14ac:dyDescent="0.25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x14ac:dyDescent="0.25">
      <c r="A44" s="21">
        <v>37</v>
      </c>
      <c r="B44" s="24" t="s">
        <v>213</v>
      </c>
      <c r="C44" s="24" t="s">
        <v>214</v>
      </c>
      <c r="D44" s="21"/>
      <c r="E44" s="21"/>
      <c r="F44" s="21"/>
      <c r="G44" s="21"/>
      <c r="H44" s="21"/>
      <c r="I44" s="21">
        <v>9</v>
      </c>
      <c r="J44" s="21"/>
      <c r="K44" s="21"/>
      <c r="L44" s="21"/>
      <c r="M44" s="21"/>
      <c r="N44" s="21"/>
      <c r="O44" s="21"/>
      <c r="P44" s="21"/>
      <c r="Q44" s="21"/>
    </row>
    <row r="45" spans="1:17" x14ac:dyDescent="0.25">
      <c r="A45" s="21">
        <v>38</v>
      </c>
      <c r="B45" s="24" t="s">
        <v>213</v>
      </c>
      <c r="C45" s="36" t="s">
        <v>215</v>
      </c>
      <c r="D45" s="21"/>
      <c r="E45" s="21"/>
      <c r="F45" s="21"/>
      <c r="G45" s="21"/>
      <c r="H45" s="21"/>
      <c r="I45" s="21">
        <v>16</v>
      </c>
      <c r="J45" s="21"/>
      <c r="K45" s="21"/>
      <c r="L45" s="21"/>
      <c r="M45" s="21"/>
      <c r="N45" s="21"/>
      <c r="O45" s="21">
        <v>1</v>
      </c>
      <c r="P45" s="21"/>
      <c r="Q45" s="21"/>
    </row>
    <row r="46" spans="1:17" x14ac:dyDescent="0.25">
      <c r="A46" s="21">
        <v>39</v>
      </c>
      <c r="B46" s="24" t="s">
        <v>215</v>
      </c>
      <c r="C46" s="24" t="s">
        <v>221</v>
      </c>
      <c r="D46" s="21"/>
      <c r="E46" s="21"/>
      <c r="F46" s="21"/>
      <c r="G46" s="21"/>
      <c r="H46" s="21"/>
      <c r="I46" s="21">
        <v>10</v>
      </c>
      <c r="J46" s="21"/>
      <c r="K46" s="21"/>
      <c r="L46" s="21"/>
      <c r="M46" s="21"/>
      <c r="N46" s="21"/>
      <c r="O46" s="21"/>
      <c r="P46" s="21"/>
      <c r="Q46" s="21"/>
    </row>
    <row r="47" spans="1:17" x14ac:dyDescent="0.25">
      <c r="A47" s="21">
        <v>40</v>
      </c>
      <c r="B47" s="24" t="s">
        <v>215</v>
      </c>
      <c r="C47" s="36" t="s">
        <v>217</v>
      </c>
      <c r="D47" s="21"/>
      <c r="E47" s="21"/>
      <c r="F47" s="21"/>
      <c r="G47" s="21"/>
      <c r="H47" s="21"/>
      <c r="I47" s="21">
        <v>12</v>
      </c>
      <c r="J47" s="21"/>
      <c r="K47" s="21"/>
      <c r="L47" s="21"/>
      <c r="M47" s="21"/>
      <c r="N47" s="21"/>
      <c r="O47" s="21">
        <v>1</v>
      </c>
      <c r="P47" s="21"/>
      <c r="Q47" s="21"/>
    </row>
    <row r="48" spans="1:17" x14ac:dyDescent="0.25">
      <c r="A48" s="21">
        <v>41</v>
      </c>
      <c r="B48" s="24" t="s">
        <v>217</v>
      </c>
      <c r="C48" s="36" t="s">
        <v>218</v>
      </c>
      <c r="D48" s="21"/>
      <c r="E48" s="21"/>
      <c r="F48" s="21"/>
      <c r="G48" s="21"/>
      <c r="H48" s="21"/>
      <c r="I48" s="21">
        <v>15</v>
      </c>
      <c r="J48" s="21"/>
      <c r="K48" s="21"/>
      <c r="L48" s="21"/>
      <c r="M48" s="21"/>
      <c r="N48" s="21"/>
      <c r="O48" s="21">
        <v>1</v>
      </c>
      <c r="P48" s="21"/>
      <c r="Q48" s="21"/>
    </row>
    <row r="49" spans="1:17" x14ac:dyDescent="0.25">
      <c r="A49" s="21">
        <v>42</v>
      </c>
      <c r="B49" s="24" t="s">
        <v>218</v>
      </c>
      <c r="C49" s="36" t="s">
        <v>219</v>
      </c>
      <c r="D49" s="21"/>
      <c r="E49" s="21"/>
      <c r="F49" s="21"/>
      <c r="G49" s="21"/>
      <c r="H49" s="21"/>
      <c r="I49" s="21">
        <v>12</v>
      </c>
      <c r="J49" s="21"/>
      <c r="K49" s="21"/>
      <c r="L49" s="21"/>
      <c r="M49" s="21"/>
      <c r="N49" s="21"/>
      <c r="O49" s="21">
        <v>1</v>
      </c>
      <c r="P49" s="21"/>
      <c r="Q49" s="21"/>
    </row>
    <row r="50" spans="1:17" x14ac:dyDescent="0.25">
      <c r="A50" s="21">
        <v>43</v>
      </c>
      <c r="B50" s="24" t="s">
        <v>219</v>
      </c>
      <c r="C50" s="36" t="s">
        <v>220</v>
      </c>
      <c r="D50" s="21"/>
      <c r="E50" s="21"/>
      <c r="F50" s="21"/>
      <c r="G50" s="21"/>
      <c r="H50" s="21"/>
      <c r="I50" s="21">
        <v>12</v>
      </c>
      <c r="J50" s="21"/>
      <c r="K50" s="21"/>
      <c r="L50" s="21"/>
      <c r="M50" s="21"/>
      <c r="N50" s="21"/>
      <c r="O50" s="21">
        <v>1</v>
      </c>
      <c r="P50" s="21"/>
      <c r="Q50" s="21"/>
    </row>
    <row r="51" spans="1:17" x14ac:dyDescent="0.25">
      <c r="A51" s="21">
        <v>44</v>
      </c>
      <c r="B51" s="24" t="s">
        <v>220</v>
      </c>
      <c r="C51" s="24" t="s">
        <v>213</v>
      </c>
      <c r="D51" s="21"/>
      <c r="E51" s="21"/>
      <c r="F51" s="21"/>
      <c r="G51" s="21"/>
      <c r="H51" s="21"/>
      <c r="I51" s="21">
        <v>16</v>
      </c>
      <c r="J51" s="21"/>
      <c r="K51" s="21"/>
      <c r="L51" s="21"/>
      <c r="M51" s="21"/>
      <c r="N51" s="21"/>
      <c r="O51" s="21"/>
      <c r="P51" s="21"/>
      <c r="Q51" s="21"/>
    </row>
    <row r="52" spans="1:17" ht="3" customHeight="1" x14ac:dyDescent="0.25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x14ac:dyDescent="0.25">
      <c r="A53" s="21">
        <v>45</v>
      </c>
      <c r="B53" s="61" t="s">
        <v>222</v>
      </c>
      <c r="C53" s="61"/>
      <c r="D53" s="21">
        <v>3</v>
      </c>
      <c r="E53" s="21">
        <v>5</v>
      </c>
      <c r="F53" s="21">
        <v>1</v>
      </c>
      <c r="G53" s="21"/>
      <c r="H53" s="21"/>
      <c r="I53" s="21"/>
      <c r="J53" s="21"/>
      <c r="K53" s="21"/>
      <c r="L53" s="21"/>
      <c r="M53" s="21"/>
      <c r="N53" s="21"/>
      <c r="O53" s="21"/>
      <c r="P53" s="21">
        <v>1</v>
      </c>
      <c r="Q53" s="21">
        <v>1</v>
      </c>
    </row>
    <row r="54" spans="1:17" x14ac:dyDescent="0.25">
      <c r="A54" s="21">
        <v>46</v>
      </c>
      <c r="B54" s="61" t="s">
        <v>222</v>
      </c>
      <c r="C54" s="61"/>
      <c r="D54" s="21">
        <v>3</v>
      </c>
      <c r="E54" s="21">
        <v>5</v>
      </c>
      <c r="F54" s="21">
        <v>1</v>
      </c>
      <c r="G54" s="21"/>
      <c r="H54" s="21"/>
      <c r="I54" s="21"/>
      <c r="J54" s="21"/>
      <c r="K54" s="21"/>
      <c r="L54" s="21"/>
      <c r="M54" s="21"/>
      <c r="N54" s="21"/>
      <c r="O54" s="21"/>
      <c r="P54" s="21">
        <v>1</v>
      </c>
      <c r="Q54" s="21">
        <v>1</v>
      </c>
    </row>
    <row r="55" spans="1:17" x14ac:dyDescent="0.25">
      <c r="D55" s="36">
        <f>SUM(D6:D54)</f>
        <v>596</v>
      </c>
      <c r="E55" s="36">
        <f t="shared" ref="E55:O55" si="1">SUM(E6:E54)</f>
        <v>780</v>
      </c>
      <c r="F55" s="36">
        <f t="shared" si="1"/>
        <v>29</v>
      </c>
      <c r="G55" s="36">
        <f t="shared" si="1"/>
        <v>7</v>
      </c>
      <c r="H55" s="36">
        <f t="shared" si="1"/>
        <v>9</v>
      </c>
      <c r="I55" s="36">
        <f t="shared" si="1"/>
        <v>254</v>
      </c>
      <c r="J55" s="36">
        <f t="shared" si="1"/>
        <v>1</v>
      </c>
      <c r="K55" s="36">
        <f t="shared" si="1"/>
        <v>19</v>
      </c>
      <c r="L55" s="36">
        <f t="shared" si="1"/>
        <v>7</v>
      </c>
      <c r="M55" s="36">
        <f t="shared" si="1"/>
        <v>6</v>
      </c>
      <c r="N55" s="36">
        <f t="shared" si="1"/>
        <v>2</v>
      </c>
      <c r="O55" s="36">
        <f t="shared" si="1"/>
        <v>5</v>
      </c>
      <c r="P55" s="36">
        <f t="shared" ref="P55:Q55" si="2">SUM(P6:P54)</f>
        <v>2</v>
      </c>
      <c r="Q55" s="36">
        <f t="shared" si="2"/>
        <v>2</v>
      </c>
    </row>
  </sheetData>
  <mergeCells count="11">
    <mergeCell ref="A3:A5"/>
    <mergeCell ref="P3:P4"/>
    <mergeCell ref="Q3:Q4"/>
    <mergeCell ref="O3:O4"/>
    <mergeCell ref="B53:C53"/>
    <mergeCell ref="B54:C54"/>
    <mergeCell ref="D3:E3"/>
    <mergeCell ref="F3:H3"/>
    <mergeCell ref="J3:N3"/>
    <mergeCell ref="C3:C5"/>
    <mergeCell ref="B3:B5"/>
  </mergeCells>
  <phoneticPr fontId="14" type="noConversion"/>
  <pageMargins left="0.7" right="0.7" top="0.75" bottom="0.75" header="0.3" footer="0.3"/>
  <pageSetup paperSize="9" orientation="landscape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C42"/>
  <sheetViews>
    <sheetView workbookViewId="0">
      <selection activeCell="H24" sqref="H24"/>
    </sheetView>
  </sheetViews>
  <sheetFormatPr defaultRowHeight="13.2" x14ac:dyDescent="0.25"/>
  <cols>
    <col min="2" max="2" width="7.33203125" bestFit="1" customWidth="1"/>
    <col min="3" max="3" width="20.5546875" customWidth="1"/>
  </cols>
  <sheetData>
    <row r="2" spans="2:3" x14ac:dyDescent="0.25">
      <c r="B2" s="51" t="s">
        <v>223</v>
      </c>
      <c r="C2" s="51"/>
    </row>
    <row r="3" spans="2:3" x14ac:dyDescent="0.25">
      <c r="B3" s="23" t="s">
        <v>53</v>
      </c>
      <c r="C3" s="23" t="s">
        <v>55</v>
      </c>
    </row>
    <row r="4" spans="2:3" x14ac:dyDescent="0.25">
      <c r="B4" s="21" t="s">
        <v>45</v>
      </c>
      <c r="C4" s="21">
        <v>5</v>
      </c>
    </row>
    <row r="5" spans="2:3" x14ac:dyDescent="0.25">
      <c r="B5" s="21" t="s">
        <v>46</v>
      </c>
      <c r="C5" s="21">
        <v>1</v>
      </c>
    </row>
    <row r="6" spans="2:3" x14ac:dyDescent="0.25">
      <c r="B6" s="21" t="s">
        <v>47</v>
      </c>
      <c r="C6" s="21">
        <v>2</v>
      </c>
    </row>
    <row r="7" spans="2:3" x14ac:dyDescent="0.25">
      <c r="B7" s="21" t="s">
        <v>48</v>
      </c>
      <c r="C7" s="21">
        <v>4</v>
      </c>
    </row>
    <row r="8" spans="2:3" x14ac:dyDescent="0.25">
      <c r="B8" s="24" t="s">
        <v>49</v>
      </c>
      <c r="C8" s="21">
        <v>1</v>
      </c>
    </row>
    <row r="9" spans="2:3" x14ac:dyDescent="0.25">
      <c r="B9" s="24" t="s">
        <v>50</v>
      </c>
      <c r="C9" s="21">
        <v>3</v>
      </c>
    </row>
    <row r="10" spans="2:3" x14ac:dyDescent="0.25">
      <c r="B10" s="24" t="s">
        <v>86</v>
      </c>
      <c r="C10" s="21">
        <v>3</v>
      </c>
    </row>
    <row r="11" spans="2:3" x14ac:dyDescent="0.25">
      <c r="B11" s="24" t="s">
        <v>60</v>
      </c>
      <c r="C11" s="21">
        <v>8</v>
      </c>
    </row>
    <row r="12" spans="2:3" x14ac:dyDescent="0.25">
      <c r="B12" s="24" t="s">
        <v>61</v>
      </c>
      <c r="C12" s="21">
        <v>14</v>
      </c>
    </row>
    <row r="13" spans="2:3" x14ac:dyDescent="0.25">
      <c r="B13" s="24" t="s">
        <v>58</v>
      </c>
      <c r="C13" s="21">
        <v>2</v>
      </c>
    </row>
    <row r="14" spans="2:3" x14ac:dyDescent="0.25">
      <c r="B14" s="24" t="s">
        <v>63</v>
      </c>
      <c r="C14" s="21">
        <v>2</v>
      </c>
    </row>
    <row r="15" spans="2:3" x14ac:dyDescent="0.25">
      <c r="B15" s="24" t="s">
        <v>87</v>
      </c>
      <c r="C15" s="21">
        <v>12</v>
      </c>
    </row>
    <row r="16" spans="2:3" x14ac:dyDescent="0.25">
      <c r="B16" s="24" t="s">
        <v>88</v>
      </c>
      <c r="C16" s="21">
        <v>3</v>
      </c>
    </row>
    <row r="17" spans="2:3" x14ac:dyDescent="0.25">
      <c r="B17" s="24"/>
      <c r="C17" s="21"/>
    </row>
    <row r="18" spans="2:3" x14ac:dyDescent="0.25">
      <c r="B18" s="51" t="s">
        <v>224</v>
      </c>
      <c r="C18" s="51"/>
    </row>
    <row r="19" spans="2:3" x14ac:dyDescent="0.25">
      <c r="B19" s="23" t="s">
        <v>53</v>
      </c>
      <c r="C19" s="23" t="s">
        <v>55</v>
      </c>
    </row>
    <row r="20" spans="2:3" x14ac:dyDescent="0.25">
      <c r="B20" s="33" t="s">
        <v>89</v>
      </c>
      <c r="C20" s="21">
        <v>35</v>
      </c>
    </row>
    <row r="21" spans="2:3" x14ac:dyDescent="0.25">
      <c r="B21" s="24" t="s">
        <v>90</v>
      </c>
      <c r="C21" s="21">
        <v>29</v>
      </c>
    </row>
    <row r="22" spans="2:3" x14ac:dyDescent="0.25">
      <c r="B22" s="24" t="s">
        <v>91</v>
      </c>
      <c r="C22" s="21">
        <v>7</v>
      </c>
    </row>
    <row r="23" spans="2:3" x14ac:dyDescent="0.25">
      <c r="B23" s="24" t="s">
        <v>202</v>
      </c>
      <c r="C23" s="21">
        <v>9</v>
      </c>
    </row>
    <row r="24" spans="2:3" x14ac:dyDescent="0.25">
      <c r="B24" s="24"/>
      <c r="C24" s="21"/>
    </row>
    <row r="25" spans="2:3" x14ac:dyDescent="0.25">
      <c r="B25" s="51" t="s">
        <v>225</v>
      </c>
      <c r="C25" s="51"/>
    </row>
    <row r="26" spans="2:3" x14ac:dyDescent="0.25">
      <c r="B26" s="23" t="s">
        <v>53</v>
      </c>
      <c r="C26" s="23" t="s">
        <v>55</v>
      </c>
    </row>
    <row r="27" spans="2:3" x14ac:dyDescent="0.25">
      <c r="B27" s="21" t="s">
        <v>45</v>
      </c>
      <c r="C27" s="21">
        <v>18</v>
      </c>
    </row>
    <row r="28" spans="2:3" x14ac:dyDescent="0.25">
      <c r="B28" s="21" t="s">
        <v>46</v>
      </c>
      <c r="C28" s="21">
        <v>5</v>
      </c>
    </row>
    <row r="29" spans="2:3" x14ac:dyDescent="0.25">
      <c r="B29" s="21" t="s">
        <v>47</v>
      </c>
      <c r="C29" s="21">
        <v>11</v>
      </c>
    </row>
    <row r="30" spans="2:3" x14ac:dyDescent="0.25">
      <c r="B30" s="21" t="s">
        <v>48</v>
      </c>
      <c r="C30" s="21">
        <v>20</v>
      </c>
    </row>
    <row r="31" spans="2:3" x14ac:dyDescent="0.25">
      <c r="B31" s="24" t="s">
        <v>49</v>
      </c>
      <c r="C31" s="21">
        <v>1</v>
      </c>
    </row>
    <row r="32" spans="2:3" x14ac:dyDescent="0.25">
      <c r="B32" s="24" t="s">
        <v>50</v>
      </c>
      <c r="C32" s="21">
        <v>4</v>
      </c>
    </row>
    <row r="33" spans="2:3" x14ac:dyDescent="0.25">
      <c r="B33" s="24" t="s">
        <v>86</v>
      </c>
      <c r="C33" s="21">
        <v>18</v>
      </c>
    </row>
    <row r="34" spans="2:3" x14ac:dyDescent="0.25">
      <c r="B34" s="24" t="s">
        <v>60</v>
      </c>
      <c r="C34" s="21">
        <v>16</v>
      </c>
    </row>
    <row r="35" spans="2:3" x14ac:dyDescent="0.25">
      <c r="B35" s="24" t="s">
        <v>61</v>
      </c>
      <c r="C35" s="21">
        <v>57</v>
      </c>
    </row>
    <row r="36" spans="2:3" x14ac:dyDescent="0.25">
      <c r="B36" s="24" t="s">
        <v>58</v>
      </c>
      <c r="C36" s="21">
        <v>9</v>
      </c>
    </row>
    <row r="37" spans="2:3" x14ac:dyDescent="0.25">
      <c r="B37" s="24" t="s">
        <v>59</v>
      </c>
      <c r="C37" s="21">
        <v>4</v>
      </c>
    </row>
    <row r="38" spans="2:3" x14ac:dyDescent="0.25">
      <c r="B38" s="24" t="s">
        <v>62</v>
      </c>
      <c r="C38" s="21">
        <v>8</v>
      </c>
    </row>
    <row r="39" spans="2:3" x14ac:dyDescent="0.25">
      <c r="B39" s="24" t="s">
        <v>63</v>
      </c>
      <c r="C39" s="21">
        <v>5</v>
      </c>
    </row>
    <row r="40" spans="2:3" x14ac:dyDescent="0.25">
      <c r="B40" s="21" t="s">
        <v>87</v>
      </c>
      <c r="C40" s="21">
        <v>68</v>
      </c>
    </row>
    <row r="41" spans="2:3" x14ac:dyDescent="0.25">
      <c r="B41" s="21" t="s">
        <v>89</v>
      </c>
      <c r="C41" s="21">
        <v>3</v>
      </c>
    </row>
    <row r="42" spans="2:3" x14ac:dyDescent="0.25">
      <c r="B42" s="24" t="s">
        <v>88</v>
      </c>
      <c r="C42" s="21">
        <v>10</v>
      </c>
    </row>
  </sheetData>
  <sortState ref="B34:C42">
    <sortCondition ref="B34:B42"/>
  </sortState>
  <mergeCells count="3">
    <mergeCell ref="B2:C2"/>
    <mergeCell ref="B18:C18"/>
    <mergeCell ref="B25:C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ZG</vt:lpstr>
      <vt:lpstr>T1</vt:lpstr>
      <vt:lpstr>T2</vt:lpstr>
      <vt:lpstr>TW</vt:lpstr>
      <vt:lpstr>TK</vt:lpstr>
      <vt:lpstr>TK urz.</vt:lpstr>
      <vt:lpstr>OŚW</vt:lpstr>
      <vt:lpstr>PZT</vt:lpstr>
      <vt:lpstr>OŚW ETAPY</vt:lpstr>
    </vt:vector>
  </TitlesOfParts>
  <Company>Mercury Engineering Polska sp. z o. 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Mercury Engineering Polska sp. z o. o.</dc:creator>
  <cp:lastModifiedBy>Andrzej Kuroczycki</cp:lastModifiedBy>
  <cp:lastPrinted>2023-09-19T19:45:03Z</cp:lastPrinted>
  <dcterms:created xsi:type="dcterms:W3CDTF">2007-01-26T20:25:40Z</dcterms:created>
  <dcterms:modified xsi:type="dcterms:W3CDTF">2023-11-23T14:29:35Z</dcterms:modified>
</cp:coreProperties>
</file>