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75" windowWidth="8910" windowHeight="10260" tabRatio="768" activeTab="0"/>
  </bookViews>
  <sheets>
    <sheet name="Świnoujście" sheetId="1" r:id="rId1"/>
    <sheet name="Dziwnów" sheetId="2" r:id="rId2"/>
    <sheet name="KPW" sheetId="3" r:id="rId3"/>
    <sheet name="Koszt" sheetId="4" r:id="rId4"/>
    <sheet name="Arkusz1" sheetId="5" r:id="rId5"/>
    <sheet name="Arkusz2" sheetId="6" r:id="rId6"/>
    <sheet name="Arkusz3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1">'Dziwnów'!$A$1:$X$311</definedName>
    <definedName name="_xlnm.Print_Area" localSheetId="2">'KPW'!$A$1:$BX$22</definedName>
    <definedName name="_xlnm.Print_Area" localSheetId="0">'Świnoujście'!$A$1:$N$495</definedName>
  </definedNames>
  <calcPr fullCalcOnLoad="1"/>
</workbook>
</file>

<file path=xl/sharedStrings.xml><?xml version="1.0" encoding="utf-8"?>
<sst xmlns="http://schemas.openxmlformats.org/spreadsheetml/2006/main" count="2308" uniqueCount="288">
  <si>
    <t>Powierzchnia biurowa (m2)</t>
  </si>
  <si>
    <t>Powierzchnia toalet (terakota)</t>
  </si>
  <si>
    <t>Powierzchnia okien</t>
  </si>
  <si>
    <t>I piętro</t>
  </si>
  <si>
    <t>Razem</t>
  </si>
  <si>
    <t>II piętro</t>
  </si>
  <si>
    <t>parter</t>
  </si>
  <si>
    <t>poddasze</t>
  </si>
  <si>
    <t>piwnica</t>
  </si>
  <si>
    <t xml:space="preserve">parter </t>
  </si>
  <si>
    <t>Nazwa WAK</t>
  </si>
  <si>
    <t xml:space="preserve"> </t>
  </si>
  <si>
    <t>cena brutto</t>
  </si>
  <si>
    <t>Wartość brutto</t>
  </si>
  <si>
    <t>RAZEM</t>
  </si>
  <si>
    <t>cena brutto zł/m2</t>
  </si>
  <si>
    <t>cena bruttozł/m2</t>
  </si>
  <si>
    <t>UWAGA:</t>
  </si>
  <si>
    <t>terakota</t>
  </si>
  <si>
    <t>ŚWINOUJŚCIE</t>
  </si>
  <si>
    <t>DZIWNÓW</t>
  </si>
  <si>
    <t>Razem netto</t>
  </si>
  <si>
    <t>Razem brutto</t>
  </si>
  <si>
    <t>Firany</t>
  </si>
  <si>
    <t>Zasłony</t>
  </si>
  <si>
    <t>Verticale</t>
  </si>
  <si>
    <t>lokalizacja powierzchni</t>
  </si>
  <si>
    <t>Powierzchnia korytarzy i klatek</t>
  </si>
  <si>
    <t xml:space="preserve">Powierzchnia drzwi </t>
  </si>
  <si>
    <t>wykładziny dywanowe</t>
  </si>
  <si>
    <t>panele podłogowe</t>
  </si>
  <si>
    <t>podłogi PCV</t>
  </si>
  <si>
    <t>Rolety</t>
  </si>
  <si>
    <t>Żaluzje</t>
  </si>
  <si>
    <t>Wertikale</t>
  </si>
  <si>
    <t>m2</t>
  </si>
  <si>
    <r>
      <t>Powierzchnia pomieszczeń m</t>
    </r>
    <r>
      <rPr>
        <vertAlign val="superscript"/>
        <sz val="7"/>
        <color indexed="8"/>
        <rFont val="Arial"/>
        <family val="2"/>
      </rPr>
      <t>2</t>
    </r>
  </si>
  <si>
    <r>
      <t>Powierzchnia w m</t>
    </r>
    <r>
      <rPr>
        <vertAlign val="superscript"/>
        <sz val="7"/>
        <color indexed="8"/>
        <rFont val="Arial"/>
        <family val="2"/>
      </rPr>
      <t>2</t>
    </r>
  </si>
  <si>
    <t xml:space="preserve">Powierzchnia okien </t>
  </si>
  <si>
    <t xml:space="preserve">Razem </t>
  </si>
  <si>
    <t>Powierzchnia  drzwi</t>
  </si>
  <si>
    <t>wskazanej w formularzu cenowym.</t>
  </si>
  <si>
    <t xml:space="preserve">wyłącznie informacyjnie w celu umożliwienia właściwej wyceny 1 m2 powierzchni wewnetrznej </t>
  </si>
  <si>
    <t>RAZEM ŚWINOUJŚCIE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</si>
  <si>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</si>
  <si>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</si>
  <si>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>Odśnieżanie dachów wielkopowierzchniowych</t>
  </si>
  <si>
    <t>Nr bud.</t>
  </si>
  <si>
    <t>z wykorzystaniem podnośnika</t>
  </si>
  <si>
    <t>Rynny i rury spustowe do czyszczenia</t>
  </si>
  <si>
    <t>Długość rynien</t>
  </si>
  <si>
    <t>mb</t>
  </si>
  <si>
    <t>np. podnośnik</t>
  </si>
  <si>
    <t xml:space="preserve">Okna do których wymagany jest sprzęt do pracy na wysokości </t>
  </si>
  <si>
    <t>Pow.okna</t>
  </si>
  <si>
    <t>Pow.okien</t>
  </si>
  <si>
    <t>Nr</t>
  </si>
  <si>
    <t>kompleksu</t>
  </si>
  <si>
    <t>UWAGA: dotychczas do konserwacji podłogi stosowany był srodek chemiczny S 737 CORRIDOR matt.</t>
  </si>
  <si>
    <t>A</t>
  </si>
  <si>
    <t>B</t>
  </si>
  <si>
    <t>C</t>
  </si>
  <si>
    <t>D</t>
  </si>
  <si>
    <t>RAZEM WAK ŚWINOUJŚCIE</t>
  </si>
  <si>
    <t>Powierzchnia typu budynków (m2)</t>
  </si>
  <si>
    <t xml:space="preserve">Żaluzje </t>
  </si>
  <si>
    <t>Dachy</t>
  </si>
  <si>
    <t>Rynny odsaplanie</t>
  </si>
  <si>
    <t>Budynki A</t>
  </si>
  <si>
    <t>Budynki B</t>
  </si>
  <si>
    <t>Budynki C</t>
  </si>
  <si>
    <t>Budynki D</t>
  </si>
  <si>
    <t xml:space="preserve">Zasłony </t>
  </si>
  <si>
    <t>Budynek nr 1 A</t>
  </si>
  <si>
    <t>Budynek nr 3 B</t>
  </si>
  <si>
    <t>Budynek nr 6 D</t>
  </si>
  <si>
    <t>Budynek nr 23 A</t>
  </si>
  <si>
    <t>Budynek nr 4 B</t>
  </si>
  <si>
    <t>Budynek nr 13 A</t>
  </si>
  <si>
    <t>Budynek nr 14 A</t>
  </si>
  <si>
    <t>Budynek nr 18 D</t>
  </si>
  <si>
    <t>Budynek nr 38 D</t>
  </si>
  <si>
    <t>Budynek nr 44 D</t>
  </si>
  <si>
    <t>Budynek nr 2 A</t>
  </si>
  <si>
    <t>Budynek nr 6 A</t>
  </si>
  <si>
    <t>Budynek nr 13 B</t>
  </si>
  <si>
    <t>Budynek nr 16 D</t>
  </si>
  <si>
    <t>Budynek nr 49 A</t>
  </si>
  <si>
    <t>Budynek nr 22 B</t>
  </si>
  <si>
    <t xml:space="preserve">RAZEM </t>
  </si>
  <si>
    <t>Budynek nr 3 D</t>
  </si>
  <si>
    <t>Budynek nr 1 B</t>
  </si>
  <si>
    <t>Budynek nr 10 B</t>
  </si>
  <si>
    <t>Budynek nr 5 B</t>
  </si>
  <si>
    <t>Budynek nr 7 B</t>
  </si>
  <si>
    <t>Budynek nr 32 A</t>
  </si>
  <si>
    <t>Budynek nr 11 B</t>
  </si>
  <si>
    <t>Budynek nr 19 D</t>
  </si>
  <si>
    <t>Budynek nr 26 D</t>
  </si>
  <si>
    <t>Budynek nr 34 A</t>
  </si>
  <si>
    <t>Budynek nr 7 D</t>
  </si>
  <si>
    <t>Budynek nr 38 B</t>
  </si>
  <si>
    <t>Budynek nr 32 D</t>
  </si>
  <si>
    <t>Budynek nr 17 D</t>
  </si>
  <si>
    <t>Budynek nr 21 B</t>
  </si>
  <si>
    <t>Budynek nr 9 B</t>
  </si>
  <si>
    <t>Budynek nr 47 C</t>
  </si>
  <si>
    <t>Budynek nr 110 A</t>
  </si>
  <si>
    <t>Budynek nr 50 B</t>
  </si>
  <si>
    <t>Budynek nr 1A</t>
  </si>
  <si>
    <t>Budynek nr 14 C</t>
  </si>
  <si>
    <t>Ognica</t>
  </si>
  <si>
    <t>ul. Piłsudskiego 45</t>
  </si>
  <si>
    <t>ul. Steyera</t>
  </si>
  <si>
    <t>13/Steyera 28</t>
  </si>
  <si>
    <t>14/Steyera 28</t>
  </si>
  <si>
    <t>1/Piłsudskiego</t>
  </si>
  <si>
    <t>3/Steyera 28</t>
  </si>
  <si>
    <t>5/Steyera 28</t>
  </si>
  <si>
    <t>Budynek nr 36 B</t>
  </si>
  <si>
    <t>Budynek nr 42 D</t>
  </si>
  <si>
    <t>Budynek nr 43 D</t>
  </si>
  <si>
    <t>Budynek nr 34 B</t>
  </si>
  <si>
    <t>Budynek nr 104 A</t>
  </si>
  <si>
    <t>Budynek nr 41 B</t>
  </si>
  <si>
    <t>Budynek nr 4A</t>
  </si>
  <si>
    <t>Budynek nr 9 D</t>
  </si>
  <si>
    <t>Razem wewn.brutto</t>
  </si>
  <si>
    <t>Razem wewn. Netto</t>
  </si>
  <si>
    <t>Zamawiający podaje powierzchnie okien i drzwi wyłącznie informacyjnie w celu umożliwienia</t>
  </si>
  <si>
    <t xml:space="preserve">wskazanej w formularzu cenowym. właściwej wyceny 1 m2 powierzchni wewnetrznej </t>
  </si>
  <si>
    <t xml:space="preserve">SZACUNKOWY KOSZT REALIZACJI USŁUG SPRZATANIA POMIESZCZEŃ WEWNĘTRZNYCH BUDYNKÓW, ZEWNETRZNYCH </t>
  </si>
  <si>
    <t xml:space="preserve">POWIERZCHNI UTWARDZONYCH ORAZ TERENÓW ZIELONYCH W JEDNOSTKACH INSTYTUCJACH I OBIEKTACH WOJSKOWYCH </t>
  </si>
  <si>
    <t>Tereny zewnętrzne utwardzone  brutto</t>
  </si>
  <si>
    <t>Tereny zewnętrzne utwardzone netto</t>
  </si>
  <si>
    <t>Tereny zielone netto</t>
  </si>
  <si>
    <t>Tereny zielone brutto</t>
  </si>
  <si>
    <t>Razem netto z 20% zam. uzupełniającym</t>
  </si>
  <si>
    <t>Razem brutto z 20% zam. uzupełniającym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</si>
  <si>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</si>
  <si>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</si>
  <si>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>43/Steyera 28</t>
  </si>
  <si>
    <t>Podział wartości zamówienia na regiony - KPW</t>
  </si>
  <si>
    <t>piwnica/kotłow</t>
  </si>
  <si>
    <t>piwnica/kotłown</t>
  </si>
  <si>
    <t>I pietro</t>
  </si>
  <si>
    <t>ŁĄCZNIE</t>
  </si>
  <si>
    <t>Miejscowość</t>
  </si>
  <si>
    <t>Razem m-czna wartość pow. wewn. brutto</t>
  </si>
  <si>
    <t>ZESTAWIENIE ZBIORCZE ZA KPW ŚWINOUJŚCIE</t>
  </si>
  <si>
    <t>Wykonała: Kariokka Ziemgowska</t>
  </si>
  <si>
    <t>W REJONIE DZIAŁANIA KPW ŚWINOUJSCIE W OKRESIE 01.09.2013 - 31.08.2015 R.</t>
  </si>
  <si>
    <t>Nazwa miejscowości</t>
  </si>
  <si>
    <t xml:space="preserve">POWIERZCHNI UTWARDZONYCH  W JEDNOSTKACH INSTYTUCJACH I OBIEKTACH WOJSKOWYCH </t>
  </si>
  <si>
    <t>Budynek nr 35 A</t>
  </si>
  <si>
    <t>Budynek nr 45 D</t>
  </si>
  <si>
    <t>Kompleks ul. Marynarki Wojennej</t>
  </si>
  <si>
    <t>Budynek nr 27 D</t>
  </si>
  <si>
    <t>Budynek nr 160 D</t>
  </si>
  <si>
    <t>1/ul. M. Wojennej</t>
  </si>
  <si>
    <t>2/ul. M. Wojennej</t>
  </si>
  <si>
    <t>47/ul. M. Wojennej</t>
  </si>
  <si>
    <t>Długość rynien (mb)</t>
  </si>
  <si>
    <t>Pow.dachu (m2)</t>
  </si>
  <si>
    <t>ul. Sienkiewicza 4</t>
  </si>
  <si>
    <t>ul. Piłsudskiego 24</t>
  </si>
  <si>
    <t>Budynek nr 3 A</t>
  </si>
  <si>
    <t>RAZEM DZIWNÓW</t>
  </si>
  <si>
    <t>Budynek nr 54 D</t>
  </si>
  <si>
    <t>I piętro/gabinety lekarskie</t>
  </si>
  <si>
    <t>Budynek nr 52 A</t>
  </si>
  <si>
    <t xml:space="preserve">UWAGA; </t>
  </si>
  <si>
    <t>18/steyera 28</t>
  </si>
  <si>
    <t>Budynek nr 31 D</t>
  </si>
  <si>
    <t>parter  5018</t>
  </si>
  <si>
    <t>Budynek nr 170 D</t>
  </si>
  <si>
    <t>parter/kot</t>
  </si>
  <si>
    <t>6//ul M.Wojennej</t>
  </si>
  <si>
    <t>piwnica/GZ</t>
  </si>
  <si>
    <t>kotlownia</t>
  </si>
  <si>
    <t>Budynek nr 49 B</t>
  </si>
  <si>
    <t>III piętro</t>
  </si>
  <si>
    <t>91-8fow</t>
  </si>
  <si>
    <t>519 skw</t>
  </si>
  <si>
    <t>piętro</t>
  </si>
  <si>
    <t>Wykonała: Matuszczak Miroslawa</t>
  </si>
  <si>
    <t>Budynek nr 46 D</t>
  </si>
  <si>
    <t>Budynek nr 3 A śnieżnik</t>
  </si>
  <si>
    <t xml:space="preserve"> ca 2470</t>
  </si>
  <si>
    <t>ca 907</t>
  </si>
  <si>
    <t>ca 412</t>
  </si>
  <si>
    <t>ca 1007</t>
  </si>
  <si>
    <t>ca 485</t>
  </si>
  <si>
    <t>ca 799</t>
  </si>
  <si>
    <t>ca 884</t>
  </si>
  <si>
    <t>ca 2412</t>
  </si>
  <si>
    <t>ca 591</t>
  </si>
  <si>
    <t>ca 808</t>
  </si>
  <si>
    <t>ca 473</t>
  </si>
  <si>
    <t>ca  1116</t>
  </si>
  <si>
    <t>ca 1057</t>
  </si>
  <si>
    <t>ca 422</t>
  </si>
  <si>
    <t>ca 229</t>
  </si>
  <si>
    <t>ca 1654</t>
  </si>
  <si>
    <t>ca 1618</t>
  </si>
  <si>
    <t>ca 920</t>
  </si>
  <si>
    <t>ca 493</t>
  </si>
  <si>
    <t>ca 1612</t>
  </si>
  <si>
    <t>ca 309</t>
  </si>
  <si>
    <t>ca 199</t>
  </si>
  <si>
    <t>ca 282</t>
  </si>
  <si>
    <t>ca 1679</t>
  </si>
  <si>
    <t>ca 362</t>
  </si>
  <si>
    <t>ca 747</t>
  </si>
  <si>
    <t>ca 1565</t>
  </si>
  <si>
    <t>ca 1949</t>
  </si>
  <si>
    <t>ca 206</t>
  </si>
  <si>
    <t>ca 812</t>
  </si>
  <si>
    <t>ca 248</t>
  </si>
  <si>
    <t>ca 697</t>
  </si>
  <si>
    <t>ca 386</t>
  </si>
  <si>
    <t>dotychczas do sprzatania gabinetow lekarskich i zabiegowych stosowano środek o nazwie INTO,INTO-TOP</t>
  </si>
  <si>
    <t xml:space="preserve">Budynek nr 4 A </t>
  </si>
  <si>
    <t xml:space="preserve">Budynek nr 12 D </t>
  </si>
  <si>
    <t xml:space="preserve"> I Ipiętro</t>
  </si>
  <si>
    <t>Budynek nr 4 D</t>
  </si>
  <si>
    <t>Budynek nr  5 A</t>
  </si>
  <si>
    <t xml:space="preserve">II parter </t>
  </si>
  <si>
    <t>podpiw</t>
  </si>
  <si>
    <t>ca 571</t>
  </si>
  <si>
    <t>Budynek nr 89 B</t>
  </si>
  <si>
    <t>Budynek nr 8 B</t>
  </si>
  <si>
    <t>ww</t>
  </si>
  <si>
    <t>zil</t>
  </si>
  <si>
    <t>Dachyx3</t>
  </si>
  <si>
    <t>Rynny odsaplanie x3</t>
  </si>
  <si>
    <t>KOMPLEKS Nr 4370 ul. Steyera 28</t>
  </si>
  <si>
    <t>KOMPLEKS Nr 4381ul. Karsiborska</t>
  </si>
  <si>
    <t>KOMPLEKS Nr 4388 Ognica</t>
  </si>
  <si>
    <t>KOMPLEKS Nr 4422 ul. Piłsudskiego 43-45</t>
  </si>
  <si>
    <t>KOMPLEKS Nr 4423 ul. Sienkiewicza 4</t>
  </si>
  <si>
    <t>KOMPLEKS Nr 4369 ul.Rycerska</t>
  </si>
  <si>
    <t>KOMPLEKS Nr 7894 ul. Steyera 28</t>
  </si>
  <si>
    <t>KOMPLEKS Nr 8590 ul. Steyera 6</t>
  </si>
  <si>
    <t>Kompleks Nr 4310 ul. Marynarki Wojennej</t>
  </si>
  <si>
    <t>Kompleks Nr 4396 Biała Góra</t>
  </si>
  <si>
    <t>Kompleks Nr 4312 Obręb Międzywodzie</t>
  </si>
  <si>
    <t>Kompleks Nr 4301 oś. Rybackie</t>
  </si>
  <si>
    <t>Budynek nr 35 B</t>
  </si>
  <si>
    <t>ca 139</t>
  </si>
  <si>
    <t>36/Steyera 28</t>
  </si>
  <si>
    <t>1/Steyera 28</t>
  </si>
  <si>
    <t>35/Steyera 28</t>
  </si>
  <si>
    <t>ul. Steyera WKU</t>
  </si>
  <si>
    <t>4/4312</t>
  </si>
  <si>
    <t>5/4312</t>
  </si>
  <si>
    <t xml:space="preserve">10/ul. M. Wojennej </t>
  </si>
  <si>
    <t xml:space="preserve">19/ul. M. Wojennej </t>
  </si>
  <si>
    <t>Budynek nr 40 D</t>
  </si>
  <si>
    <t>Budynek nr 48 D</t>
  </si>
  <si>
    <t>Ipiętro</t>
  </si>
  <si>
    <t>Załącznik nr 4 do umowy</t>
  </si>
  <si>
    <t>wc</t>
  </si>
  <si>
    <t>klatka</t>
  </si>
  <si>
    <t>pom</t>
  </si>
  <si>
    <t>Budynek nr 6 B</t>
  </si>
  <si>
    <t xml:space="preserve">                           KOMPLEKS 4154 UL. Portowa </t>
  </si>
  <si>
    <t>W REJONIE DZIAŁANIA KPW ŚWINOUJSCIE W OKRESIE 01.09.2019 - 31.08.2021 R.</t>
  </si>
  <si>
    <t xml:space="preserve">Zamawiający podaje powierzchnie okien i drzwi  </t>
  </si>
  <si>
    <t xml:space="preserve">izba </t>
  </si>
  <si>
    <t>1/4301</t>
  </si>
  <si>
    <t>Zamówienia dodatkowe - 10%</t>
  </si>
  <si>
    <t>Razem wewn. + 10% brutto</t>
  </si>
  <si>
    <t>Razem netto z 10% zam. uzupełniającym</t>
  </si>
  <si>
    <t>Razem brutto z 10% zam. uzupełniającym</t>
  </si>
  <si>
    <t>Rynny czyszczenie X 4</t>
  </si>
  <si>
    <t>Rynny czyszczeniex4</t>
  </si>
  <si>
    <t>Firany x4</t>
  </si>
  <si>
    <t>Zasłonyx4</t>
  </si>
  <si>
    <t>Roletyx4</t>
  </si>
  <si>
    <t>Żaluzjex4</t>
  </si>
  <si>
    <t>Verticalex4</t>
  </si>
  <si>
    <t>Razem - 24 miesiące wartość brutto</t>
  </si>
  <si>
    <t xml:space="preserve">WARTOŚĆ NETTO </t>
  </si>
  <si>
    <t xml:space="preserve">WARTOŚĆ BRUTTO </t>
  </si>
  <si>
    <t>Tereny zielone,rynny, dachy brutto</t>
  </si>
  <si>
    <t>Tereny zielone,rynny,dachy netto</t>
  </si>
  <si>
    <t>Załącznik nr 4 do SIWZ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</si>
</sst>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[$-415]d\ mmmm\ yyyy"/>
    <numFmt numFmtId="168" formatCode="#,##0;[Red]#,##0"/>
    <numFmt numFmtId="169" formatCode="#,##0.00;[Red]#,##0.00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"/>
    <numFmt numFmtId="177" formatCode="0.00;[Red]0.00"/>
    <numFmt numFmtId="178" formatCode="0.0"/>
    <numFmt numFmtId="179" formatCode="[$-415]dddd\,\ d\ mmmm\ yyyy"/>
  </numFmts>
  <fonts count="8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b/>
      <sz val="8"/>
      <name val="Arial"/>
      <family val="2"/>
    </font>
    <font>
      <b/>
      <sz val="14"/>
      <color indexed="20"/>
      <name val="Arial"/>
      <family val="2"/>
    </font>
    <font>
      <sz val="10"/>
      <color indexed="2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color indexed="57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7"/>
      <name val="Arial"/>
      <family val="2"/>
    </font>
    <font>
      <b/>
      <sz val="14"/>
      <color indexed="14"/>
      <name val="Arial"/>
      <family val="2"/>
    </font>
    <font>
      <sz val="10"/>
      <color indexed="9"/>
      <name val="Arial"/>
      <family val="2"/>
    </font>
    <font>
      <sz val="10"/>
      <color indexed="50"/>
      <name val="Arial"/>
      <family val="2"/>
    </font>
    <font>
      <sz val="10"/>
      <color indexed="53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b/>
      <sz val="8"/>
      <color indexed="17"/>
      <name val="Arial"/>
      <family val="2"/>
    </font>
    <font>
      <sz val="7"/>
      <color indexed="17"/>
      <name val="Arial"/>
      <family val="2"/>
    </font>
    <font>
      <sz val="10"/>
      <color indexed="17"/>
      <name val="Arial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B050"/>
      <name val="Arial"/>
      <family val="2"/>
    </font>
    <font>
      <sz val="7"/>
      <color rgb="FF00B050"/>
      <name val="Arial"/>
      <family val="2"/>
    </font>
    <font>
      <sz val="10"/>
      <color rgb="FF00B050"/>
      <name val="Arial"/>
      <family val="2"/>
    </font>
    <font>
      <sz val="10"/>
      <color rgb="FF92D050"/>
      <name val="Arial"/>
      <family val="2"/>
    </font>
    <font>
      <sz val="8"/>
      <color rgb="FF00B05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8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26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9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2" borderId="1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justify" wrapText="1"/>
    </xf>
    <xf numFmtId="0" fontId="4" fillId="0" borderId="14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 wrapText="1"/>
    </xf>
    <xf numFmtId="0" fontId="23" fillId="32" borderId="17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2" fontId="14" fillId="32" borderId="18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66" fontId="0" fillId="0" borderId="0" xfId="0" applyNumberFormat="1" applyFill="1" applyBorder="1" applyAlignment="1">
      <alignment/>
    </xf>
    <xf numFmtId="0" fontId="0" fillId="33" borderId="0" xfId="0" applyFill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Fill="1" applyBorder="1" applyAlignment="1">
      <alignment/>
    </xf>
    <xf numFmtId="2" fontId="23" fillId="32" borderId="17" xfId="0" applyNumberFormat="1" applyFont="1" applyFill="1" applyBorder="1" applyAlignment="1">
      <alignment horizontal="center" vertical="center" wrapText="1"/>
    </xf>
    <xf numFmtId="2" fontId="23" fillId="32" borderId="19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70" fontId="3" fillId="0" borderId="0" xfId="0" applyNumberFormat="1" applyFont="1" applyFill="1" applyBorder="1" applyAlignment="1">
      <alignment horizontal="right" vertical="center"/>
    </xf>
    <xf numFmtId="0" fontId="23" fillId="34" borderId="0" xfId="0" applyFont="1" applyFill="1" applyBorder="1" applyAlignment="1">
      <alignment horizontal="center" vertical="center" wrapText="1"/>
    </xf>
    <xf numFmtId="170" fontId="3" fillId="34" borderId="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" fontId="24" fillId="0" borderId="15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0" fontId="24" fillId="32" borderId="2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" fontId="24" fillId="0" borderId="15" xfId="0" applyNumberFormat="1" applyFont="1" applyBorder="1" applyAlignment="1">
      <alignment horizontal="center" vertical="top" wrapText="1"/>
    </xf>
    <xf numFmtId="4" fontId="2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25" fillId="34" borderId="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22" xfId="0" applyBorder="1" applyAlignment="1">
      <alignment/>
    </xf>
    <xf numFmtId="0" fontId="7" fillId="35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4" fontId="1" fillId="0" borderId="0" xfId="0" applyNumberFormat="1" applyFont="1" applyAlignment="1">
      <alignment/>
    </xf>
    <xf numFmtId="2" fontId="31" fillId="0" borderId="10" xfId="0" applyNumberFormat="1" applyFont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165" fontId="0" fillId="32" borderId="0" xfId="0" applyNumberForma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165" fontId="0" fillId="36" borderId="0" xfId="0" applyNumberForma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4" borderId="0" xfId="0" applyNumberForma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165" fontId="4" fillId="32" borderId="0" xfId="0" applyNumberFormat="1" applyFont="1" applyFill="1" applyBorder="1" applyAlignment="1">
      <alignment vertical="center"/>
    </xf>
    <xf numFmtId="165" fontId="8" fillId="32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66" fontId="0" fillId="33" borderId="0" xfId="0" applyNumberFormat="1" applyFill="1" applyBorder="1" applyAlignment="1">
      <alignment vertical="center"/>
    </xf>
    <xf numFmtId="165" fontId="4" fillId="35" borderId="0" xfId="0" applyNumberFormat="1" applyFont="1" applyFill="1" applyBorder="1" applyAlignment="1">
      <alignment vertical="center"/>
    </xf>
    <xf numFmtId="165" fontId="22" fillId="35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2" fontId="0" fillId="0" borderId="0" xfId="44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1" fillId="34" borderId="24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29" fillId="34" borderId="1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 wrapText="1"/>
    </xf>
    <xf numFmtId="4" fontId="19" fillId="34" borderId="19" xfId="0" applyNumberFormat="1" applyFont="1" applyFill="1" applyBorder="1" applyAlignment="1">
      <alignment horizontal="center" vertical="center"/>
    </xf>
    <xf numFmtId="165" fontId="18" fillId="0" borderId="10" xfId="0" applyNumberFormat="1" applyFont="1" applyBorder="1" applyAlignment="1">
      <alignment horizontal="right" vertical="center"/>
    </xf>
    <xf numFmtId="2" fontId="14" fillId="32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 horizontal="center" vertical="center"/>
    </xf>
    <xf numFmtId="165" fontId="0" fillId="32" borderId="11" xfId="0" applyNumberFormat="1" applyFont="1" applyFill="1" applyBorder="1" applyAlignment="1">
      <alignment horizontal="center" vertical="center" wrapText="1"/>
    </xf>
    <xf numFmtId="165" fontId="0" fillId="34" borderId="10" xfId="0" applyNumberFormat="1" applyFont="1" applyFill="1" applyBorder="1" applyAlignment="1">
      <alignment horizontal="center" vertical="center" wrapText="1"/>
    </xf>
    <xf numFmtId="165" fontId="0" fillId="32" borderId="10" xfId="0" applyNumberFormat="1" applyFont="1" applyFill="1" applyBorder="1" applyAlignment="1">
      <alignment horizontal="center" vertical="center" wrapText="1"/>
    </xf>
    <xf numFmtId="165" fontId="4" fillId="32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165" fontId="4" fillId="32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3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4" fontId="33" fillId="0" borderId="0" xfId="0" applyNumberFormat="1" applyFont="1" applyBorder="1" applyAlignment="1">
      <alignment horizontal="center" vertical="center"/>
    </xf>
    <xf numFmtId="4" fontId="33" fillId="34" borderId="0" xfId="0" applyNumberFormat="1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14" fillId="34" borderId="0" xfId="0" applyFont="1" applyFill="1" applyAlignment="1">
      <alignment/>
    </xf>
    <xf numFmtId="0" fontId="1" fillId="34" borderId="21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4" fontId="1" fillId="34" borderId="2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9" fillId="34" borderId="13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4" fontId="19" fillId="34" borderId="1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3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9" fillId="0" borderId="2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4" fontId="19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/>
    </xf>
    <xf numFmtId="2" fontId="19" fillId="0" borderId="31" xfId="0" applyNumberFormat="1" applyFont="1" applyBorder="1" applyAlignment="1">
      <alignment horizontal="center" vertical="center"/>
    </xf>
    <xf numFmtId="2" fontId="19" fillId="0" borderId="23" xfId="0" applyNumberFormat="1" applyFont="1" applyBorder="1" applyAlignment="1">
      <alignment horizontal="center" vertical="center"/>
    </xf>
    <xf numFmtId="2" fontId="19" fillId="0" borderId="32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2" fontId="0" fillId="0" borderId="0" xfId="0" applyNumberFormat="1" applyFont="1" applyAlignment="1">
      <alignment/>
    </xf>
    <xf numFmtId="0" fontId="19" fillId="34" borderId="0" xfId="0" applyFont="1" applyFill="1" applyBorder="1" applyAlignment="1">
      <alignment horizontal="center" vertical="center"/>
    </xf>
    <xf numFmtId="4" fontId="19" fillId="34" borderId="0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top" wrapText="1"/>
    </xf>
    <xf numFmtId="0" fontId="19" fillId="34" borderId="0" xfId="0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4" fontId="19" fillId="34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37" fillId="0" borderId="0" xfId="0" applyFont="1" applyBorder="1" applyAlignment="1">
      <alignment/>
    </xf>
    <xf numFmtId="0" fontId="29" fillId="34" borderId="27" xfId="0" applyFont="1" applyFill="1" applyBorder="1" applyAlignment="1">
      <alignment horizontal="center" vertical="center" wrapText="1"/>
    </xf>
    <xf numFmtId="0" fontId="29" fillId="34" borderId="28" xfId="0" applyFont="1" applyFill="1" applyBorder="1" applyAlignment="1">
      <alignment horizontal="center" vertical="center" wrapText="1"/>
    </xf>
    <xf numFmtId="0" fontId="29" fillId="34" borderId="28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24" fillId="32" borderId="34" xfId="0" applyFont="1" applyFill="1" applyBorder="1" applyAlignment="1">
      <alignment horizontal="center" vertical="center"/>
    </xf>
    <xf numFmtId="0" fontId="24" fillId="32" borderId="35" xfId="0" applyFont="1" applyFill="1" applyBorder="1" applyAlignment="1">
      <alignment horizontal="center" vertical="center"/>
    </xf>
    <xf numFmtId="4" fontId="24" fillId="0" borderId="36" xfId="0" applyNumberFormat="1" applyFont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23" fillId="32" borderId="4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2" fontId="19" fillId="0" borderId="4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4" fillId="35" borderId="23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 wrapText="1"/>
    </xf>
    <xf numFmtId="1" fontId="1" fillId="0" borderId="42" xfId="0" applyNumberFormat="1" applyFont="1" applyBorder="1" applyAlignment="1">
      <alignment horizontal="center" vertical="top" wrapText="1"/>
    </xf>
    <xf numFmtId="1" fontId="1" fillId="34" borderId="24" xfId="0" applyNumberFormat="1" applyFont="1" applyFill="1" applyBorder="1" applyAlignment="1">
      <alignment horizontal="center" vertical="top" wrapText="1"/>
    </xf>
    <xf numFmtId="1" fontId="1" fillId="0" borderId="42" xfId="0" applyNumberFormat="1" applyFont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top" wrapText="1"/>
    </xf>
    <xf numFmtId="1" fontId="1" fillId="34" borderId="24" xfId="0" applyNumberFormat="1" applyFont="1" applyFill="1" applyBorder="1" applyAlignment="1">
      <alignment horizontal="center" vertical="top" wrapText="1"/>
    </xf>
    <xf numFmtId="1" fontId="1" fillId="0" borderId="42" xfId="0" applyNumberFormat="1" applyFont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34" borderId="14" xfId="0" applyNumberFormat="1" applyFont="1" applyFill="1" applyBorder="1" applyAlignment="1">
      <alignment horizontal="center" vertical="center"/>
    </xf>
    <xf numFmtId="1" fontId="1" fillId="34" borderId="42" xfId="0" applyNumberFormat="1" applyFont="1" applyFill="1" applyBorder="1" applyAlignment="1">
      <alignment horizontal="center" vertical="top" wrapText="1"/>
    </xf>
    <xf numFmtId="1" fontId="1" fillId="34" borderId="42" xfId="0" applyNumberFormat="1" applyFont="1" applyFill="1" applyBorder="1" applyAlignment="1">
      <alignment horizontal="center" vertical="center"/>
    </xf>
    <xf numFmtId="4" fontId="78" fillId="0" borderId="0" xfId="0" applyNumberFormat="1" applyFont="1" applyAlignment="1">
      <alignment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47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47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36" fillId="0" borderId="42" xfId="0" applyNumberFormat="1" applyFont="1" applyBorder="1" applyAlignment="1">
      <alignment horizontal="center" vertical="top" wrapText="1"/>
    </xf>
    <xf numFmtId="1" fontId="1" fillId="34" borderId="15" xfId="0" applyNumberFormat="1" applyFont="1" applyFill="1" applyBorder="1" applyAlignment="1">
      <alignment horizontal="center" vertical="top" wrapText="1"/>
    </xf>
    <xf numFmtId="1" fontId="1" fillId="34" borderId="47" xfId="0" applyNumberFormat="1" applyFont="1" applyFill="1" applyBorder="1" applyAlignment="1">
      <alignment horizontal="center" vertical="top" wrapText="1"/>
    </xf>
    <xf numFmtId="1" fontId="1" fillId="34" borderId="15" xfId="0" applyNumberFormat="1" applyFont="1" applyFill="1" applyBorder="1" applyAlignment="1">
      <alignment horizontal="center" vertical="center"/>
    </xf>
    <xf numFmtId="1" fontId="1" fillId="34" borderId="47" xfId="0" applyNumberFormat="1" applyFont="1" applyFill="1" applyBorder="1" applyAlignment="1">
      <alignment horizontal="center" vertical="center"/>
    </xf>
    <xf numFmtId="1" fontId="28" fillId="34" borderId="42" xfId="0" applyNumberFormat="1" applyFont="1" applyFill="1" applyBorder="1" applyAlignment="1">
      <alignment horizontal="center" vertical="top" wrapText="1"/>
    </xf>
    <xf numFmtId="1" fontId="28" fillId="34" borderId="42" xfId="0" applyNumberFormat="1" applyFont="1" applyFill="1" applyBorder="1" applyAlignment="1">
      <alignment horizontal="center" vertical="center"/>
    </xf>
    <xf numFmtId="1" fontId="1" fillId="34" borderId="15" xfId="0" applyNumberFormat="1" applyFont="1" applyFill="1" applyBorder="1" applyAlignment="1">
      <alignment horizontal="center" vertical="top" wrapText="1"/>
    </xf>
    <xf numFmtId="1" fontId="1" fillId="34" borderId="42" xfId="0" applyNumberFormat="1" applyFont="1" applyFill="1" applyBorder="1" applyAlignment="1">
      <alignment horizontal="center" vertical="top" wrapText="1"/>
    </xf>
    <xf numFmtId="1" fontId="1" fillId="34" borderId="42" xfId="0" applyNumberFormat="1" applyFont="1" applyFill="1" applyBorder="1" applyAlignment="1">
      <alignment horizontal="center" vertical="center"/>
    </xf>
    <xf numFmtId="1" fontId="1" fillId="34" borderId="47" xfId="0" applyNumberFormat="1" applyFont="1" applyFill="1" applyBorder="1" applyAlignment="1">
      <alignment horizontal="center" vertical="top" wrapText="1"/>
    </xf>
    <xf numFmtId="1" fontId="1" fillId="34" borderId="15" xfId="0" applyNumberFormat="1" applyFont="1" applyFill="1" applyBorder="1" applyAlignment="1">
      <alignment horizontal="center" vertical="center"/>
    </xf>
    <xf numFmtId="1" fontId="1" fillId="34" borderId="47" xfId="0" applyNumberFormat="1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1" fontId="1" fillId="34" borderId="48" xfId="0" applyNumberFormat="1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center" vertical="top" wrapText="1"/>
    </xf>
    <xf numFmtId="1" fontId="1" fillId="0" borderId="48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" fontId="0" fillId="0" borderId="49" xfId="0" applyNumberFormat="1" applyFont="1" applyBorder="1" applyAlignment="1">
      <alignment/>
    </xf>
    <xf numFmtId="1" fontId="1" fillId="34" borderId="14" xfId="0" applyNumberFormat="1" applyFont="1" applyFill="1" applyBorder="1" applyAlignment="1">
      <alignment horizontal="center" vertical="top" wrapText="1"/>
    </xf>
    <xf numFmtId="4" fontId="19" fillId="34" borderId="46" xfId="0" applyNumberFormat="1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4" fontId="19" fillId="0" borderId="17" xfId="0" applyNumberFormat="1" applyFont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" fillId="34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50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1" fontId="1" fillId="0" borderId="5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top" wrapText="1"/>
    </xf>
    <xf numFmtId="1" fontId="1" fillId="0" borderId="28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" fontId="1" fillId="0" borderId="52" xfId="0" applyNumberFormat="1" applyFont="1" applyBorder="1" applyAlignment="1">
      <alignment horizontal="center" vertical="center" wrapText="1"/>
    </xf>
    <xf numFmtId="1" fontId="1" fillId="0" borderId="51" xfId="0" applyNumberFormat="1" applyFont="1" applyBorder="1" applyAlignment="1">
      <alignment horizontal="center" vertical="center" wrapText="1"/>
    </xf>
    <xf numFmtId="1" fontId="1" fillId="0" borderId="53" xfId="0" applyNumberFormat="1" applyFont="1" applyBorder="1" applyAlignment="1">
      <alignment horizontal="center" vertical="center" wrapText="1"/>
    </xf>
    <xf numFmtId="1" fontId="1" fillId="0" borderId="51" xfId="0" applyNumberFormat="1" applyFont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39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1" fontId="29" fillId="0" borderId="27" xfId="0" applyNumberFormat="1" applyFont="1" applyBorder="1" applyAlignment="1">
      <alignment horizontal="center" vertical="center" wrapText="1"/>
    </xf>
    <xf numFmtId="1" fontId="29" fillId="0" borderId="28" xfId="0" applyNumberFormat="1" applyFont="1" applyBorder="1" applyAlignment="1">
      <alignment horizontal="center" vertical="center" wrapText="1"/>
    </xf>
    <xf numFmtId="1" fontId="29" fillId="0" borderId="28" xfId="0" applyNumberFormat="1" applyFont="1" applyBorder="1" applyAlignment="1">
      <alignment horizontal="center" vertical="center"/>
    </xf>
    <xf numFmtId="1" fontId="29" fillId="0" borderId="28" xfId="0" applyNumberFormat="1" applyFont="1" applyFill="1" applyBorder="1" applyAlignment="1">
      <alignment horizontal="center" vertical="center"/>
    </xf>
    <xf numFmtId="1" fontId="29" fillId="0" borderId="29" xfId="0" applyNumberFormat="1" applyFont="1" applyBorder="1" applyAlignment="1">
      <alignment horizontal="center" vertical="center" wrapText="1"/>
    </xf>
    <xf numFmtId="1" fontId="79" fillId="0" borderId="53" xfId="0" applyNumberFormat="1" applyFont="1" applyBorder="1" applyAlignment="1">
      <alignment horizontal="center" vertical="center" wrapText="1"/>
    </xf>
    <xf numFmtId="1" fontId="79" fillId="0" borderId="28" xfId="0" applyNumberFormat="1" applyFont="1" applyBorder="1" applyAlignment="1">
      <alignment horizontal="center" vertical="center" wrapText="1"/>
    </xf>
    <xf numFmtId="1" fontId="1" fillId="0" borderId="38" xfId="0" applyNumberFormat="1" applyFont="1" applyBorder="1" applyAlignment="1">
      <alignment horizontal="center" vertical="center" wrapText="1"/>
    </xf>
    <xf numFmtId="1" fontId="29" fillId="0" borderId="41" xfId="0" applyNumberFormat="1" applyFont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/>
    </xf>
    <xf numFmtId="4" fontId="19" fillId="0" borderId="23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1" fillId="0" borderId="13" xfId="0" applyNumberFormat="1" applyFont="1" applyBorder="1" applyAlignment="1">
      <alignment horizontal="center" vertical="center" wrapText="1"/>
    </xf>
    <xf numFmtId="2" fontId="19" fillId="0" borderId="56" xfId="0" applyNumberFormat="1" applyFont="1" applyBorder="1" applyAlignment="1">
      <alignment horizontal="center" vertical="center"/>
    </xf>
    <xf numFmtId="2" fontId="1" fillId="0" borderId="57" xfId="0" applyNumberFormat="1" applyFont="1" applyBorder="1" applyAlignment="1">
      <alignment horizontal="center"/>
    </xf>
    <xf numFmtId="4" fontId="19" fillId="0" borderId="46" xfId="0" applyNumberFormat="1" applyFont="1" applyBorder="1" applyAlignment="1">
      <alignment horizontal="center" vertical="center"/>
    </xf>
    <xf numFmtId="2" fontId="1" fillId="0" borderId="58" xfId="0" applyNumberFormat="1" applyFont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30" borderId="44" xfId="0" applyFont="1" applyFill="1" applyBorder="1" applyAlignment="1">
      <alignment horizontal="center" vertical="center" wrapText="1"/>
    </xf>
    <xf numFmtId="0" fontId="29" fillId="30" borderId="45" xfId="0" applyFont="1" applyFill="1" applyBorder="1" applyAlignment="1">
      <alignment horizontal="center" vertical="center" wrapText="1"/>
    </xf>
    <xf numFmtId="0" fontId="29" fillId="30" borderId="27" xfId="0" applyFont="1" applyFill="1" applyBorder="1" applyAlignment="1">
      <alignment horizontal="center" vertical="center" wrapText="1"/>
    </xf>
    <xf numFmtId="0" fontId="29" fillId="30" borderId="28" xfId="0" applyFont="1" applyFill="1" applyBorder="1" applyAlignment="1">
      <alignment horizontal="center" vertical="center" wrapText="1"/>
    </xf>
    <xf numFmtId="0" fontId="29" fillId="30" borderId="28" xfId="0" applyFont="1" applyFill="1" applyBorder="1" applyAlignment="1">
      <alignment horizontal="center" vertical="center"/>
    </xf>
    <xf numFmtId="0" fontId="29" fillId="30" borderId="29" xfId="0" applyFont="1" applyFill="1" applyBorder="1" applyAlignment="1">
      <alignment horizontal="center" vertical="center" wrapText="1"/>
    </xf>
    <xf numFmtId="0" fontId="1" fillId="30" borderId="33" xfId="0" applyFont="1" applyFill="1" applyBorder="1" applyAlignment="1">
      <alignment horizontal="center" vertical="center" wrapText="1"/>
    </xf>
    <xf numFmtId="0" fontId="19" fillId="30" borderId="23" xfId="0" applyFont="1" applyFill="1" applyBorder="1" applyAlignment="1">
      <alignment horizontal="center" vertical="center"/>
    </xf>
    <xf numFmtId="0" fontId="29" fillId="30" borderId="59" xfId="0" applyFont="1" applyFill="1" applyBorder="1" applyAlignment="1">
      <alignment horizontal="center" vertical="center" wrapText="1"/>
    </xf>
    <xf numFmtId="0" fontId="1" fillId="30" borderId="60" xfId="0" applyFont="1" applyFill="1" applyBorder="1" applyAlignment="1">
      <alignment horizontal="center" vertical="center" wrapText="1"/>
    </xf>
    <xf numFmtId="0" fontId="29" fillId="30" borderId="41" xfId="0" applyFont="1" applyFill="1" applyBorder="1" applyAlignment="1">
      <alignment horizontal="center" vertical="center" wrapText="1"/>
    </xf>
    <xf numFmtId="0" fontId="1" fillId="30" borderId="61" xfId="0" applyFont="1" applyFill="1" applyBorder="1" applyAlignment="1">
      <alignment horizontal="center" vertical="center" wrapText="1"/>
    </xf>
    <xf numFmtId="0" fontId="29" fillId="30" borderId="10" xfId="0" applyFont="1" applyFill="1" applyBorder="1" applyAlignment="1">
      <alignment horizontal="center" vertical="center" wrapText="1"/>
    </xf>
    <xf numFmtId="0" fontId="1" fillId="30" borderId="26" xfId="0" applyFont="1" applyFill="1" applyBorder="1" applyAlignment="1">
      <alignment horizontal="center" vertical="center"/>
    </xf>
    <xf numFmtId="0" fontId="1" fillId="30" borderId="21" xfId="0" applyFont="1" applyFill="1" applyBorder="1" applyAlignment="1">
      <alignment horizontal="center" vertical="center"/>
    </xf>
    <xf numFmtId="0" fontId="29" fillId="30" borderId="13" xfId="0" applyFont="1" applyFill="1" applyBorder="1" applyAlignment="1">
      <alignment horizontal="center" vertical="center" wrapText="1"/>
    </xf>
    <xf numFmtId="0" fontId="29" fillId="30" borderId="12" xfId="0" applyFont="1" applyFill="1" applyBorder="1" applyAlignment="1">
      <alignment horizontal="center" vertical="center" wrapText="1"/>
    </xf>
    <xf numFmtId="0" fontId="29" fillId="30" borderId="12" xfId="0" applyFont="1" applyFill="1" applyBorder="1" applyAlignment="1">
      <alignment horizontal="center" vertical="center"/>
    </xf>
    <xf numFmtId="0" fontId="29" fillId="30" borderId="25" xfId="0" applyFont="1" applyFill="1" applyBorder="1" applyAlignment="1">
      <alignment horizontal="center" vertical="center" wrapText="1"/>
    </xf>
    <xf numFmtId="4" fontId="19" fillId="30" borderId="19" xfId="0" applyNumberFormat="1" applyFont="1" applyFill="1" applyBorder="1" applyAlignment="1">
      <alignment horizontal="center" vertical="center"/>
    </xf>
    <xf numFmtId="4" fontId="19" fillId="30" borderId="17" xfId="0" applyNumberFormat="1" applyFont="1" applyFill="1" applyBorder="1" applyAlignment="1">
      <alignment horizontal="center" vertical="center"/>
    </xf>
    <xf numFmtId="4" fontId="19" fillId="30" borderId="43" xfId="0" applyNumberFormat="1" applyFont="1" applyFill="1" applyBorder="1" applyAlignment="1">
      <alignment horizontal="center" vertical="center"/>
    </xf>
    <xf numFmtId="4" fontId="19" fillId="30" borderId="16" xfId="0" applyNumberFormat="1" applyFont="1" applyFill="1" applyBorder="1" applyAlignment="1">
      <alignment horizontal="center" vertical="center"/>
    </xf>
    <xf numFmtId="0" fontId="1" fillId="30" borderId="34" xfId="0" applyFont="1" applyFill="1" applyBorder="1" applyAlignment="1">
      <alignment horizontal="center" vertical="center"/>
    </xf>
    <xf numFmtId="0" fontId="1" fillId="30" borderId="35" xfId="0" applyFont="1" applyFill="1" applyBorder="1" applyAlignment="1">
      <alignment horizontal="center" vertical="center"/>
    </xf>
    <xf numFmtId="0" fontId="1" fillId="30" borderId="23" xfId="0" applyFont="1" applyFill="1" applyBorder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29" fillId="0" borderId="62" xfId="0" applyFont="1" applyFill="1" applyBorder="1" applyAlignment="1">
      <alignment horizontal="center" vertical="center"/>
    </xf>
    <xf numFmtId="1" fontId="1" fillId="0" borderId="48" xfId="0" applyNumberFormat="1" applyFont="1" applyFill="1" applyBorder="1" applyAlignment="1">
      <alignment horizontal="center" vertical="center"/>
    </xf>
    <xf numFmtId="2" fontId="19" fillId="0" borderId="63" xfId="0" applyNumberFormat="1" applyFont="1" applyBorder="1" applyAlignment="1">
      <alignment horizontal="center" vertical="center"/>
    </xf>
    <xf numFmtId="1" fontId="1" fillId="0" borderId="62" xfId="0" applyNumberFormat="1" applyFont="1" applyFill="1" applyBorder="1" applyAlignment="1">
      <alignment horizontal="center" vertical="center"/>
    </xf>
    <xf numFmtId="2" fontId="19" fillId="0" borderId="64" xfId="0" applyNumberFormat="1" applyFont="1" applyBorder="1" applyAlignment="1">
      <alignment horizontal="center" vertical="center"/>
    </xf>
    <xf numFmtId="0" fontId="29" fillId="30" borderId="62" xfId="0" applyFont="1" applyFill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 vertical="center" wrapText="1"/>
    </xf>
    <xf numFmtId="1" fontId="29" fillId="0" borderId="62" xfId="0" applyNumberFormat="1" applyFont="1" applyFill="1" applyBorder="1" applyAlignment="1">
      <alignment horizontal="center" vertical="center"/>
    </xf>
    <xf numFmtId="0" fontId="29" fillId="30" borderId="50" xfId="0" applyFont="1" applyFill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4" fontId="1" fillId="0" borderId="65" xfId="0" applyNumberFormat="1" applyFont="1" applyBorder="1" applyAlignment="1">
      <alignment horizontal="center" vertical="top" wrapText="1"/>
    </xf>
    <xf numFmtId="4" fontId="1" fillId="0" borderId="65" xfId="0" applyNumberFormat="1" applyFont="1" applyBorder="1" applyAlignment="1">
      <alignment horizontal="center" vertical="center"/>
    </xf>
    <xf numFmtId="4" fontId="1" fillId="0" borderId="42" xfId="0" applyNumberFormat="1" applyFont="1" applyBorder="1" applyAlignment="1">
      <alignment horizontal="center" vertical="top" wrapText="1"/>
    </xf>
    <xf numFmtId="4" fontId="1" fillId="0" borderId="42" xfId="0" applyNumberFormat="1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top" wrapText="1"/>
    </xf>
    <xf numFmtId="4" fontId="1" fillId="0" borderId="3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2" borderId="39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" fontId="19" fillId="34" borderId="46" xfId="0" applyNumberFormat="1" applyFont="1" applyFill="1" applyBorder="1" applyAlignment="1">
      <alignment horizontal="center" vertical="center"/>
    </xf>
    <xf numFmtId="0" fontId="29" fillId="0" borderId="66" xfId="0" applyFont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4" fontId="19" fillId="34" borderId="17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4" fontId="1" fillId="34" borderId="15" xfId="0" applyNumberFormat="1" applyFont="1" applyFill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top" wrapText="1"/>
    </xf>
    <xf numFmtId="1" fontId="0" fillId="34" borderId="0" xfId="0" applyNumberFormat="1" applyFont="1" applyFill="1" applyBorder="1" applyAlignment="1">
      <alignment/>
    </xf>
    <xf numFmtId="4" fontId="19" fillId="34" borderId="17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center"/>
    </xf>
    <xf numFmtId="1" fontId="0" fillId="34" borderId="0" xfId="0" applyNumberFormat="1" applyFont="1" applyFill="1" applyBorder="1" applyAlignment="1">
      <alignment/>
    </xf>
    <xf numFmtId="4" fontId="1" fillId="0" borderId="42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/>
    </xf>
    <xf numFmtId="0" fontId="29" fillId="0" borderId="44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29" fillId="34" borderId="44" xfId="0" applyFont="1" applyFill="1" applyBorder="1" applyAlignment="1">
      <alignment horizontal="center" vertical="center" wrapText="1"/>
    </xf>
    <xf numFmtId="0" fontId="29" fillId="34" borderId="66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6" fillId="30" borderId="13" xfId="0" applyFont="1" applyFill="1" applyBorder="1" applyAlignment="1">
      <alignment horizontal="center" vertical="center" wrapText="1"/>
    </xf>
    <xf numFmtId="0" fontId="26" fillId="30" borderId="12" xfId="0" applyFont="1" applyFill="1" applyBorder="1" applyAlignment="1">
      <alignment horizontal="center" vertical="center" wrapText="1"/>
    </xf>
    <xf numFmtId="0" fontId="26" fillId="30" borderId="12" xfId="0" applyFont="1" applyFill="1" applyBorder="1" applyAlignment="1">
      <alignment horizontal="center" vertical="center"/>
    </xf>
    <xf numFmtId="0" fontId="26" fillId="30" borderId="25" xfId="0" applyFont="1" applyFill="1" applyBorder="1" applyAlignment="1">
      <alignment horizontal="center" vertical="center" wrapText="1"/>
    </xf>
    <xf numFmtId="0" fontId="26" fillId="30" borderId="44" xfId="0" applyFont="1" applyFill="1" applyBorder="1" applyAlignment="1">
      <alignment horizontal="center" vertical="center" wrapText="1"/>
    </xf>
    <xf numFmtId="0" fontId="26" fillId="30" borderId="66" xfId="0" applyFont="1" applyFill="1" applyBorder="1" applyAlignment="1">
      <alignment horizontal="center" vertical="center" wrapText="1"/>
    </xf>
    <xf numFmtId="4" fontId="24" fillId="0" borderId="36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34" borderId="44" xfId="0" applyFont="1" applyFill="1" applyBorder="1" applyAlignment="1">
      <alignment horizontal="center" vertical="center" wrapText="1"/>
    </xf>
    <xf numFmtId="0" fontId="29" fillId="34" borderId="66" xfId="0" applyFont="1" applyFill="1" applyBorder="1" applyAlignment="1">
      <alignment horizontal="center" vertical="center" wrapText="1"/>
    </xf>
    <xf numFmtId="0" fontId="1" fillId="30" borderId="21" xfId="0" applyFont="1" applyFill="1" applyBorder="1" applyAlignment="1">
      <alignment horizontal="center" vertical="center"/>
    </xf>
    <xf numFmtId="0" fontId="29" fillId="30" borderId="13" xfId="0" applyFont="1" applyFill="1" applyBorder="1" applyAlignment="1">
      <alignment horizontal="center" vertical="center" wrapText="1"/>
    </xf>
    <xf numFmtId="0" fontId="29" fillId="30" borderId="12" xfId="0" applyFont="1" applyFill="1" applyBorder="1" applyAlignment="1">
      <alignment horizontal="center" vertical="center" wrapText="1"/>
    </xf>
    <xf numFmtId="0" fontId="29" fillId="30" borderId="12" xfId="0" applyFont="1" applyFill="1" applyBorder="1" applyAlignment="1">
      <alignment horizontal="center" vertical="center"/>
    </xf>
    <xf numFmtId="0" fontId="29" fillId="30" borderId="25" xfId="0" applyFont="1" applyFill="1" applyBorder="1" applyAlignment="1">
      <alignment horizontal="center" vertical="center" wrapText="1"/>
    </xf>
    <xf numFmtId="0" fontId="29" fillId="30" borderId="44" xfId="0" applyFont="1" applyFill="1" applyBorder="1" applyAlignment="1">
      <alignment horizontal="center" vertical="center" wrapText="1"/>
    </xf>
    <xf numFmtId="0" fontId="29" fillId="30" borderId="66" xfId="0" applyFont="1" applyFill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top" wrapText="1"/>
    </xf>
    <xf numFmtId="0" fontId="24" fillId="30" borderId="26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6" fillId="30" borderId="67" xfId="0" applyFont="1" applyFill="1" applyBorder="1" applyAlignment="1">
      <alignment horizontal="center" vertical="center" wrapText="1"/>
    </xf>
    <xf numFmtId="0" fontId="26" fillId="30" borderId="45" xfId="0" applyFont="1" applyFill="1" applyBorder="1" applyAlignment="1">
      <alignment horizontal="center" vertical="center" wrapText="1"/>
    </xf>
    <xf numFmtId="4" fontId="25" fillId="30" borderId="19" xfId="0" applyNumberFormat="1" applyFont="1" applyFill="1" applyBorder="1" applyAlignment="1">
      <alignment horizontal="center" vertical="center"/>
    </xf>
    <xf numFmtId="4" fontId="25" fillId="30" borderId="17" xfId="0" applyNumberFormat="1" applyFont="1" applyFill="1" applyBorder="1" applyAlignment="1">
      <alignment horizontal="center" vertical="center"/>
    </xf>
    <xf numFmtId="4" fontId="25" fillId="30" borderId="43" xfId="0" applyNumberFormat="1" applyFont="1" applyFill="1" applyBorder="1" applyAlignment="1">
      <alignment horizontal="center" vertical="center"/>
    </xf>
    <xf numFmtId="4" fontId="25" fillId="30" borderId="16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50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68" xfId="0" applyNumberFormat="1" applyFont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 vertical="center" wrapText="1"/>
    </xf>
    <xf numFmtId="165" fontId="0" fillId="0" borderId="10" xfId="0" applyNumberFormat="1" applyFill="1" applyBorder="1" applyAlignment="1">
      <alignment/>
    </xf>
    <xf numFmtId="4" fontId="25" fillId="0" borderId="0" xfId="0" applyNumberFormat="1" applyFont="1" applyFill="1" applyBorder="1" applyAlignment="1">
      <alignment horizontal="center" vertical="center"/>
    </xf>
    <xf numFmtId="165" fontId="17" fillId="32" borderId="12" xfId="0" applyNumberFormat="1" applyFont="1" applyFill="1" applyBorder="1" applyAlignment="1">
      <alignment horizontal="right" vertical="center" wrapText="1"/>
    </xf>
    <xf numFmtId="170" fontId="3" fillId="32" borderId="10" xfId="0" applyNumberFormat="1" applyFont="1" applyFill="1" applyBorder="1" applyAlignment="1">
      <alignment horizontal="right" vertical="center" wrapText="1"/>
    </xf>
    <xf numFmtId="165" fontId="4" fillId="32" borderId="11" xfId="0" applyNumberFormat="1" applyFont="1" applyFill="1" applyBorder="1" applyAlignment="1">
      <alignment horizontal="center" vertical="center" wrapText="1"/>
    </xf>
    <xf numFmtId="1" fontId="1" fillId="34" borderId="52" xfId="0" applyNumberFormat="1" applyFont="1" applyFill="1" applyBorder="1" applyAlignment="1">
      <alignment horizontal="center" vertical="top" wrapText="1"/>
    </xf>
    <xf numFmtId="1" fontId="1" fillId="34" borderId="51" xfId="0" applyNumberFormat="1" applyFont="1" applyFill="1" applyBorder="1" applyAlignment="1">
      <alignment horizontal="center" vertical="top" wrapText="1"/>
    </xf>
    <xf numFmtId="1" fontId="79" fillId="34" borderId="12" xfId="0" applyNumberFormat="1" applyFont="1" applyFill="1" applyBorder="1" applyAlignment="1">
      <alignment horizontal="center" vertical="top" wrapText="1"/>
    </xf>
    <xf numFmtId="1" fontId="80" fillId="34" borderId="52" xfId="0" applyNumberFormat="1" applyFont="1" applyFill="1" applyBorder="1" applyAlignment="1">
      <alignment horizontal="center" vertical="center" wrapText="1"/>
    </xf>
    <xf numFmtId="1" fontId="80" fillId="34" borderId="20" xfId="0" applyNumberFormat="1" applyFont="1" applyFill="1" applyBorder="1" applyAlignment="1">
      <alignment horizontal="center" vertical="center" wrapText="1"/>
    </xf>
    <xf numFmtId="0" fontId="81" fillId="34" borderId="30" xfId="0" applyFont="1" applyFill="1" applyBorder="1" applyAlignment="1">
      <alignment horizontal="center" vertical="center" wrapText="1"/>
    </xf>
    <xf numFmtId="0" fontId="40" fillId="37" borderId="0" xfId="0" applyFont="1" applyFill="1" applyBorder="1" applyAlignment="1">
      <alignment horizontal="center"/>
    </xf>
    <xf numFmtId="0" fontId="40" fillId="37" borderId="64" xfId="0" applyFont="1" applyFill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0" fontId="82" fillId="0" borderId="0" xfId="0" applyFont="1" applyAlignment="1">
      <alignment/>
    </xf>
    <xf numFmtId="1" fontId="1" fillId="0" borderId="52" xfId="0" applyNumberFormat="1" applyFont="1" applyBorder="1" applyAlignment="1">
      <alignment horizontal="center" vertical="top" wrapText="1"/>
    </xf>
    <xf numFmtId="1" fontId="1" fillId="0" borderId="52" xfId="0" applyNumberFormat="1" applyFont="1" applyFill="1" applyBorder="1" applyAlignment="1">
      <alignment horizontal="center" vertical="center" wrapText="1"/>
    </xf>
    <xf numFmtId="1" fontId="1" fillId="0" borderId="52" xfId="0" applyNumberFormat="1" applyFont="1" applyBorder="1" applyAlignment="1">
      <alignment horizontal="center" vertical="center"/>
    </xf>
    <xf numFmtId="1" fontId="1" fillId="0" borderId="52" xfId="0" applyNumberFormat="1" applyFont="1" applyFill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1" fontId="79" fillId="34" borderId="42" xfId="0" applyNumberFormat="1" applyFont="1" applyFill="1" applyBorder="1" applyAlignment="1">
      <alignment horizontal="center" vertical="center"/>
    </xf>
    <xf numFmtId="0" fontId="82" fillId="34" borderId="0" xfId="0" applyFont="1" applyFill="1" applyAlignment="1">
      <alignment/>
    </xf>
    <xf numFmtId="0" fontId="82" fillId="37" borderId="0" xfId="0" applyFont="1" applyFill="1" applyAlignment="1">
      <alignment/>
    </xf>
    <xf numFmtId="0" fontId="8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178" fontId="19" fillId="0" borderId="19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9" fillId="30" borderId="12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178" fontId="1" fillId="0" borderId="42" xfId="0" applyNumberFormat="1" applyFont="1" applyBorder="1" applyAlignment="1">
      <alignment horizontal="center" vertical="top" wrapText="1"/>
    </xf>
    <xf numFmtId="0" fontId="29" fillId="30" borderId="50" xfId="0" applyFont="1" applyFill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30" borderId="28" xfId="0" applyFont="1" applyFill="1" applyBorder="1" applyAlignment="1">
      <alignment horizontal="center" vertical="center" wrapText="1"/>
    </xf>
    <xf numFmtId="0" fontId="19" fillId="30" borderId="0" xfId="0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29" fillId="34" borderId="60" xfId="0" applyFont="1" applyFill="1" applyBorder="1" applyAlignment="1">
      <alignment horizontal="center" vertical="center" wrapText="1"/>
    </xf>
    <xf numFmtId="0" fontId="1" fillId="34" borderId="60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4" fontId="19" fillId="34" borderId="32" xfId="0" applyNumberFormat="1" applyFont="1" applyFill="1" applyBorder="1" applyAlignment="1">
      <alignment horizontal="center" vertical="center"/>
    </xf>
    <xf numFmtId="4" fontId="19" fillId="0" borderId="32" xfId="0" applyNumberFormat="1" applyFont="1" applyBorder="1" applyAlignment="1">
      <alignment horizontal="center" vertical="center"/>
    </xf>
    <xf numFmtId="4" fontId="19" fillId="0" borderId="69" xfId="0" applyNumberFormat="1" applyFont="1" applyBorder="1" applyAlignment="1">
      <alignment horizontal="center" vertical="center"/>
    </xf>
    <xf numFmtId="4" fontId="19" fillId="34" borderId="56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29" fillId="30" borderId="12" xfId="0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top" wrapText="1"/>
    </xf>
    <xf numFmtId="2" fontId="19" fillId="34" borderId="19" xfId="0" applyNumberFormat="1" applyFont="1" applyFill="1" applyBorder="1" applyAlignment="1">
      <alignment horizontal="center" vertical="center"/>
    </xf>
    <xf numFmtId="0" fontId="25" fillId="38" borderId="23" xfId="0" applyFont="1" applyFill="1" applyBorder="1" applyAlignment="1">
      <alignment horizontal="center" vertical="center"/>
    </xf>
    <xf numFmtId="4" fontId="19" fillId="38" borderId="19" xfId="0" applyNumberFormat="1" applyFont="1" applyFill="1" applyBorder="1" applyAlignment="1">
      <alignment horizontal="center" vertical="center"/>
    </xf>
    <xf numFmtId="4" fontId="25" fillId="38" borderId="17" xfId="0" applyNumberFormat="1" applyFont="1" applyFill="1" applyBorder="1" applyAlignment="1">
      <alignment horizontal="center" vertical="center"/>
    </xf>
    <xf numFmtId="4" fontId="25" fillId="38" borderId="19" xfId="0" applyNumberFormat="1" applyFont="1" applyFill="1" applyBorder="1" applyAlignment="1">
      <alignment horizontal="center" vertical="center"/>
    </xf>
    <xf numFmtId="4" fontId="25" fillId="38" borderId="46" xfId="0" applyNumberFormat="1" applyFont="1" applyFill="1" applyBorder="1" applyAlignment="1">
      <alignment horizontal="center" vertical="center"/>
    </xf>
    <xf numFmtId="0" fontId="19" fillId="38" borderId="23" xfId="0" applyFont="1" applyFill="1" applyBorder="1" applyAlignment="1">
      <alignment horizontal="center" vertical="center"/>
    </xf>
    <xf numFmtId="4" fontId="19" fillId="38" borderId="17" xfId="0" applyNumberFormat="1" applyFont="1" applyFill="1" applyBorder="1" applyAlignment="1">
      <alignment horizontal="center" vertical="center"/>
    </xf>
    <xf numFmtId="4" fontId="19" fillId="38" borderId="46" xfId="0" applyNumberFormat="1" applyFont="1" applyFill="1" applyBorder="1" applyAlignment="1">
      <alignment horizontal="center" vertical="center"/>
    </xf>
    <xf numFmtId="4" fontId="24" fillId="37" borderId="15" xfId="0" applyNumberFormat="1" applyFont="1" applyFill="1" applyBorder="1" applyAlignment="1">
      <alignment horizontal="center" vertical="top" wrapText="1"/>
    </xf>
    <xf numFmtId="4" fontId="24" fillId="37" borderId="15" xfId="0" applyNumberFormat="1" applyFont="1" applyFill="1" applyBorder="1" applyAlignment="1">
      <alignment horizontal="center" vertical="center"/>
    </xf>
    <xf numFmtId="4" fontId="24" fillId="37" borderId="11" xfId="0" applyNumberFormat="1" applyFont="1" applyFill="1" applyBorder="1" applyAlignment="1">
      <alignment horizontal="center" vertical="center"/>
    </xf>
    <xf numFmtId="0" fontId="19" fillId="38" borderId="23" xfId="0" applyFont="1" applyFill="1" applyBorder="1" applyAlignment="1">
      <alignment horizontal="center" vertical="center"/>
    </xf>
    <xf numFmtId="2" fontId="19" fillId="38" borderId="19" xfId="0" applyNumberFormat="1" applyFont="1" applyFill="1" applyBorder="1" applyAlignment="1">
      <alignment horizontal="center" vertical="center"/>
    </xf>
    <xf numFmtId="2" fontId="19" fillId="38" borderId="63" xfId="0" applyNumberFormat="1" applyFont="1" applyFill="1" applyBorder="1" applyAlignment="1">
      <alignment horizontal="center" vertical="center"/>
    </xf>
    <xf numFmtId="2" fontId="19" fillId="38" borderId="17" xfId="0" applyNumberFormat="1" applyFont="1" applyFill="1" applyBorder="1" applyAlignment="1">
      <alignment horizontal="center" vertical="center"/>
    </xf>
    <xf numFmtId="2" fontId="19" fillId="38" borderId="46" xfId="0" applyNumberFormat="1" applyFont="1" applyFill="1" applyBorder="1" applyAlignment="1">
      <alignment horizontal="center" vertical="center"/>
    </xf>
    <xf numFmtId="0" fontId="4" fillId="37" borderId="0" xfId="0" applyFont="1" applyFill="1" applyAlignment="1">
      <alignment/>
    </xf>
    <xf numFmtId="4" fontId="1" fillId="37" borderId="15" xfId="0" applyNumberFormat="1" applyFont="1" applyFill="1" applyBorder="1" applyAlignment="1">
      <alignment horizontal="center" vertical="top" wrapText="1"/>
    </xf>
    <xf numFmtId="4" fontId="1" fillId="37" borderId="15" xfId="0" applyNumberFormat="1" applyFont="1" applyFill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1" fontId="19" fillId="38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9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" fontId="24" fillId="0" borderId="10" xfId="0" applyNumberFormat="1" applyFont="1" applyBorder="1" applyAlignment="1">
      <alignment horizontal="center" vertical="center"/>
    </xf>
    <xf numFmtId="0" fontId="29" fillId="30" borderId="70" xfId="0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 wrapText="1"/>
    </xf>
    <xf numFmtId="165" fontId="4" fillId="32" borderId="10" xfId="0" applyNumberFormat="1" applyFont="1" applyFill="1" applyBorder="1" applyAlignment="1">
      <alignment horizontal="left" vertical="center" wrapText="1"/>
    </xf>
    <xf numFmtId="178" fontId="1" fillId="34" borderId="42" xfId="0" applyNumberFormat="1" applyFont="1" applyFill="1" applyBorder="1" applyAlignment="1">
      <alignment horizontal="center" vertical="top" wrapText="1"/>
    </xf>
    <xf numFmtId="178" fontId="1" fillId="0" borderId="42" xfId="0" applyNumberFormat="1" applyFont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29" fillId="37" borderId="44" xfId="0" applyFont="1" applyFill="1" applyBorder="1" applyAlignment="1">
      <alignment horizontal="center" vertical="center" wrapText="1"/>
    </xf>
    <xf numFmtId="0" fontId="29" fillId="37" borderId="66" xfId="0" applyFont="1" applyFill="1" applyBorder="1" applyAlignment="1">
      <alignment horizontal="center" vertical="center" wrapText="1"/>
    </xf>
    <xf numFmtId="0" fontId="29" fillId="37" borderId="13" xfId="0" applyFont="1" applyFill="1" applyBorder="1" applyAlignment="1">
      <alignment horizontal="center" vertical="center" wrapText="1"/>
    </xf>
    <xf numFmtId="0" fontId="29" fillId="37" borderId="12" xfId="0" applyFont="1" applyFill="1" applyBorder="1" applyAlignment="1">
      <alignment horizontal="center" vertical="center" wrapText="1"/>
    </xf>
    <xf numFmtId="0" fontId="29" fillId="37" borderId="12" xfId="0" applyFont="1" applyFill="1" applyBorder="1" applyAlignment="1">
      <alignment horizontal="center" vertical="center"/>
    </xf>
    <xf numFmtId="0" fontId="29" fillId="37" borderId="25" xfId="0" applyFont="1" applyFill="1" applyBorder="1" applyAlignment="1">
      <alignment horizontal="center" vertical="center" wrapText="1"/>
    </xf>
    <xf numFmtId="1" fontId="1" fillId="37" borderId="15" xfId="0" applyNumberFormat="1" applyFont="1" applyFill="1" applyBorder="1" applyAlignment="1">
      <alignment horizontal="center" vertical="top" wrapText="1"/>
    </xf>
    <xf numFmtId="1" fontId="1" fillId="37" borderId="42" xfId="0" applyNumberFormat="1" applyFont="1" applyFill="1" applyBorder="1" applyAlignment="1">
      <alignment horizontal="center" vertical="top" wrapText="1"/>
    </xf>
    <xf numFmtId="1" fontId="1" fillId="37" borderId="24" xfId="0" applyNumberFormat="1" applyFont="1" applyFill="1" applyBorder="1" applyAlignment="1">
      <alignment horizontal="center" vertical="top" wrapText="1"/>
    </xf>
    <xf numFmtId="1" fontId="1" fillId="37" borderId="47" xfId="0" applyNumberFormat="1" applyFont="1" applyFill="1" applyBorder="1" applyAlignment="1">
      <alignment horizontal="center" vertical="top" wrapText="1"/>
    </xf>
    <xf numFmtId="1" fontId="1" fillId="37" borderId="10" xfId="0" applyNumberFormat="1" applyFont="1" applyFill="1" applyBorder="1" applyAlignment="1">
      <alignment horizontal="center" vertical="top" wrapText="1"/>
    </xf>
    <xf numFmtId="1" fontId="0" fillId="37" borderId="12" xfId="0" applyNumberFormat="1" applyFont="1" applyFill="1" applyBorder="1" applyAlignment="1">
      <alignment/>
    </xf>
    <xf numFmtId="4" fontId="19" fillId="37" borderId="19" xfId="0" applyNumberFormat="1" applyFont="1" applyFill="1" applyBorder="1" applyAlignment="1">
      <alignment horizontal="center" vertical="center"/>
    </xf>
    <xf numFmtId="4" fontId="19" fillId="37" borderId="17" xfId="0" applyNumberFormat="1" applyFont="1" applyFill="1" applyBorder="1" applyAlignment="1">
      <alignment horizontal="center" vertical="center"/>
    </xf>
    <xf numFmtId="4" fontId="19" fillId="37" borderId="46" xfId="0" applyNumberFormat="1" applyFont="1" applyFill="1" applyBorder="1" applyAlignment="1">
      <alignment horizontal="center" vertical="center"/>
    </xf>
    <xf numFmtId="2" fontId="1" fillId="34" borderId="42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4" fontId="19" fillId="0" borderId="69" xfId="0" applyNumberFormat="1" applyFont="1" applyBorder="1" applyAlignment="1">
      <alignment horizontal="center" vertical="center"/>
    </xf>
    <xf numFmtId="4" fontId="19" fillId="0" borderId="3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9" fillId="34" borderId="71" xfId="0" applyFont="1" applyFill="1" applyBorder="1" applyAlignment="1">
      <alignment horizontal="center" vertical="center"/>
    </xf>
    <xf numFmtId="4" fontId="19" fillId="34" borderId="72" xfId="0" applyNumberFormat="1" applyFont="1" applyFill="1" applyBorder="1" applyAlignment="1">
      <alignment horizontal="center" vertical="center"/>
    </xf>
    <xf numFmtId="4" fontId="19" fillId="34" borderId="55" xfId="0" applyNumberFormat="1" applyFont="1" applyFill="1" applyBorder="1" applyAlignment="1">
      <alignment horizontal="center" vertical="center"/>
    </xf>
    <xf numFmtId="4" fontId="19" fillId="0" borderId="72" xfId="0" applyNumberFormat="1" applyFont="1" applyBorder="1" applyAlignment="1">
      <alignment horizontal="center" vertical="center"/>
    </xf>
    <xf numFmtId="4" fontId="19" fillId="34" borderId="73" xfId="0" applyNumberFormat="1" applyFont="1" applyFill="1" applyBorder="1" applyAlignment="1">
      <alignment horizontal="center" vertical="center"/>
    </xf>
    <xf numFmtId="0" fontId="19" fillId="34" borderId="49" xfId="0" applyFont="1" applyFill="1" applyBorder="1" applyAlignment="1">
      <alignment horizontal="center" vertical="center"/>
    </xf>
    <xf numFmtId="4" fontId="19" fillId="34" borderId="49" xfId="0" applyNumberFormat="1" applyFont="1" applyFill="1" applyBorder="1" applyAlignment="1">
      <alignment horizontal="center" vertical="center"/>
    </xf>
    <xf numFmtId="4" fontId="19" fillId="0" borderId="49" xfId="0" applyNumberFormat="1" applyFont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4" fontId="19" fillId="34" borderId="16" xfId="0" applyNumberFormat="1" applyFont="1" applyFill="1" applyBorder="1" applyAlignment="1">
      <alignment horizontal="center" vertical="center"/>
    </xf>
    <xf numFmtId="0" fontId="0" fillId="0" borderId="74" xfId="0" applyFill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/>
    </xf>
    <xf numFmtId="17" fontId="1" fillId="0" borderId="42" xfId="0" applyNumberFormat="1" applyFont="1" applyBorder="1" applyAlignment="1">
      <alignment horizontal="center"/>
    </xf>
    <xf numFmtId="178" fontId="19" fillId="0" borderId="0" xfId="0" applyNumberFormat="1" applyFont="1" applyBorder="1" applyAlignment="1">
      <alignment horizontal="center" vertical="center"/>
    </xf>
    <xf numFmtId="1" fontId="81" fillId="34" borderId="15" xfId="0" applyNumberFormat="1" applyFont="1" applyFill="1" applyBorder="1" applyAlignment="1">
      <alignment horizontal="center" vertical="center" wrapText="1"/>
    </xf>
    <xf numFmtId="1" fontId="81" fillId="34" borderId="42" xfId="0" applyNumberFormat="1" applyFont="1" applyFill="1" applyBorder="1" applyAlignment="1">
      <alignment horizontal="center" vertical="center" wrapText="1"/>
    </xf>
    <xf numFmtId="1" fontId="84" fillId="34" borderId="15" xfId="0" applyNumberFormat="1" applyFont="1" applyFill="1" applyBorder="1" applyAlignment="1">
      <alignment horizontal="center" vertical="top" wrapText="1"/>
    </xf>
    <xf numFmtId="1" fontId="84" fillId="34" borderId="42" xfId="0" applyNumberFormat="1" applyFont="1" applyFill="1" applyBorder="1" applyAlignment="1">
      <alignment horizontal="center" vertical="top" wrapText="1"/>
    </xf>
    <xf numFmtId="0" fontId="26" fillId="30" borderId="12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/>
    </xf>
    <xf numFmtId="4" fontId="19" fillId="37" borderId="0" xfId="0" applyNumberFormat="1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4" fontId="4" fillId="37" borderId="0" xfId="0" applyNumberFormat="1" applyFont="1" applyFill="1" applyBorder="1" applyAlignment="1">
      <alignment horizontal="center" vertical="center"/>
    </xf>
    <xf numFmtId="1" fontId="79" fillId="34" borderId="42" xfId="0" applyNumberFormat="1" applyFont="1" applyFill="1" applyBorder="1" applyAlignment="1">
      <alignment horizontal="center" vertical="top" wrapText="1"/>
    </xf>
    <xf numFmtId="1" fontId="1" fillId="37" borderId="42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" fontId="1" fillId="37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68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178" fontId="1" fillId="0" borderId="28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1" fontId="29" fillId="34" borderId="42" xfId="0" applyNumberFormat="1" applyFont="1" applyFill="1" applyBorder="1" applyAlignment="1">
      <alignment horizontal="center" vertical="center" wrapText="1"/>
    </xf>
    <xf numFmtId="1" fontId="1" fillId="34" borderId="47" xfId="0" applyNumberFormat="1" applyFont="1" applyFill="1" applyBorder="1" applyAlignment="1">
      <alignment horizontal="center" vertical="center" wrapText="1"/>
    </xf>
    <xf numFmtId="1" fontId="29" fillId="34" borderId="42" xfId="0" applyNumberFormat="1" applyFont="1" applyFill="1" applyBorder="1" applyAlignment="1">
      <alignment horizontal="center" vertical="center"/>
    </xf>
    <xf numFmtId="1" fontId="29" fillId="34" borderId="15" xfId="0" applyNumberFormat="1" applyFont="1" applyFill="1" applyBorder="1" applyAlignment="1">
      <alignment horizontal="center" vertical="center" wrapText="1"/>
    </xf>
    <xf numFmtId="1" fontId="29" fillId="34" borderId="24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49" fontId="0" fillId="37" borderId="23" xfId="0" applyNumberFormat="1" applyFont="1" applyFill="1" applyBorder="1" applyAlignment="1">
      <alignment horizontal="center"/>
    </xf>
    <xf numFmtId="0" fontId="0" fillId="39" borderId="23" xfId="0" applyFont="1" applyFill="1" applyBorder="1" applyAlignment="1">
      <alignment horizontal="center"/>
    </xf>
    <xf numFmtId="0" fontId="4" fillId="39" borderId="23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165" fontId="3" fillId="0" borderId="11" xfId="0" applyNumberFormat="1" applyFont="1" applyBorder="1" applyAlignment="1">
      <alignment vertical="center"/>
    </xf>
    <xf numFmtId="165" fontId="3" fillId="32" borderId="11" xfId="0" applyNumberFormat="1" applyFont="1" applyFill="1" applyBorder="1" applyAlignment="1">
      <alignment vertical="center" wrapText="1"/>
    </xf>
    <xf numFmtId="170" fontId="3" fillId="4" borderId="48" xfId="0" applyNumberFormat="1" applyFont="1" applyFill="1" applyBorder="1" applyAlignment="1">
      <alignment horizontal="center" vertical="center"/>
    </xf>
    <xf numFmtId="170" fontId="3" fillId="32" borderId="70" xfId="0" applyNumberFormat="1" applyFont="1" applyFill="1" applyBorder="1" applyAlignment="1">
      <alignment horizontal="center" vertical="center" wrapText="1"/>
    </xf>
    <xf numFmtId="2" fontId="0" fillId="40" borderId="11" xfId="0" applyNumberFormat="1" applyFont="1" applyFill="1" applyBorder="1" applyAlignment="1">
      <alignment horizontal="center" vertical="center" wrapText="1"/>
    </xf>
    <xf numFmtId="2" fontId="0" fillId="40" borderId="10" xfId="0" applyNumberFormat="1" applyFont="1" applyFill="1" applyBorder="1" applyAlignment="1">
      <alignment horizontal="center" vertical="center" wrapText="1"/>
    </xf>
    <xf numFmtId="2" fontId="0" fillId="40" borderId="38" xfId="0" applyNumberFormat="1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2" fontId="31" fillId="4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9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9" borderId="10" xfId="0" applyNumberFormat="1" applyFill="1" applyBorder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4" fontId="86" fillId="0" borderId="0" xfId="0" applyNumberFormat="1" applyFont="1" applyAlignment="1">
      <alignment/>
    </xf>
    <xf numFmtId="0" fontId="86" fillId="0" borderId="0" xfId="0" applyFont="1" applyBorder="1" applyAlignment="1">
      <alignment/>
    </xf>
    <xf numFmtId="2" fontId="86" fillId="0" borderId="0" xfId="0" applyNumberFormat="1" applyFont="1" applyAlignment="1">
      <alignment/>
    </xf>
    <xf numFmtId="1" fontId="86" fillId="0" borderId="0" xfId="0" applyNumberFormat="1" applyFont="1" applyAlignment="1">
      <alignment/>
    </xf>
    <xf numFmtId="2" fontId="85" fillId="0" borderId="0" xfId="0" applyNumberFormat="1" applyFont="1" applyAlignment="1">
      <alignment/>
    </xf>
    <xf numFmtId="4" fontId="85" fillId="0" borderId="0" xfId="0" applyNumberFormat="1" applyFont="1" applyAlignment="1">
      <alignment/>
    </xf>
    <xf numFmtId="0" fontId="29" fillId="34" borderId="50" xfId="0" applyFont="1" applyFill="1" applyBorder="1" applyAlignment="1">
      <alignment horizontal="center" vertical="center"/>
    </xf>
    <xf numFmtId="0" fontId="29" fillId="30" borderId="50" xfId="0" applyFont="1" applyFill="1" applyBorder="1" applyAlignment="1">
      <alignment horizontal="center" vertical="center" wrapText="1"/>
    </xf>
    <xf numFmtId="0" fontId="29" fillId="30" borderId="12" xfId="0" applyFont="1" applyFill="1" applyBorder="1" applyAlignment="1">
      <alignment horizontal="center" vertical="center" wrapText="1"/>
    </xf>
    <xf numFmtId="0" fontId="29" fillId="30" borderId="50" xfId="0" applyFont="1" applyFill="1" applyBorder="1" applyAlignment="1">
      <alignment horizontal="center" vertical="center"/>
    </xf>
    <xf numFmtId="0" fontId="29" fillId="37" borderId="50" xfId="0" applyFont="1" applyFill="1" applyBorder="1" applyAlignment="1">
      <alignment horizontal="center" vertical="center"/>
    </xf>
    <xf numFmtId="0" fontId="29" fillId="0" borderId="5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34" borderId="50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6" fillId="30" borderId="50" xfId="0" applyFont="1" applyFill="1" applyBorder="1" applyAlignment="1">
      <alignment horizontal="center" vertical="center"/>
    </xf>
    <xf numFmtId="0" fontId="26" fillId="30" borderId="75" xfId="0" applyFont="1" applyFill="1" applyBorder="1" applyAlignment="1">
      <alignment horizontal="center" vertical="center" wrapText="1"/>
    </xf>
    <xf numFmtId="0" fontId="26" fillId="30" borderId="76" xfId="0" applyFont="1" applyFill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29" fillId="30" borderId="71" xfId="0" applyFont="1" applyFill="1" applyBorder="1" applyAlignment="1">
      <alignment horizontal="center" vertical="center" wrapText="1"/>
    </xf>
    <xf numFmtId="0" fontId="29" fillId="30" borderId="30" xfId="0" applyFont="1" applyFill="1" applyBorder="1" applyAlignment="1">
      <alignment horizontal="center" vertical="center" wrapText="1"/>
    </xf>
    <xf numFmtId="0" fontId="29" fillId="30" borderId="67" xfId="0" applyFont="1" applyFill="1" applyBorder="1" applyAlignment="1">
      <alignment horizontal="center" vertical="center"/>
    </xf>
    <xf numFmtId="0" fontId="29" fillId="30" borderId="75" xfId="0" applyFont="1" applyFill="1" applyBorder="1" applyAlignment="1">
      <alignment horizontal="center" vertical="center" wrapText="1"/>
    </xf>
    <xf numFmtId="0" fontId="29" fillId="30" borderId="76" xfId="0" applyFont="1" applyFill="1" applyBorder="1" applyAlignment="1">
      <alignment horizontal="center" vertical="center" wrapText="1"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76" xfId="0" applyFont="1" applyFill="1" applyBorder="1" applyAlignment="1">
      <alignment horizontal="center" vertical="center" wrapText="1"/>
    </xf>
    <xf numFmtId="0" fontId="29" fillId="34" borderId="37" xfId="0" applyFont="1" applyFill="1" applyBorder="1" applyAlignment="1">
      <alignment horizontal="center" vertical="center" wrapText="1"/>
    </xf>
    <xf numFmtId="0" fontId="29" fillId="34" borderId="38" xfId="0" applyFont="1" applyFill="1" applyBorder="1" applyAlignment="1">
      <alignment horizontal="center" vertical="center" wrapText="1"/>
    </xf>
    <xf numFmtId="0" fontId="29" fillId="34" borderId="6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34" borderId="71" xfId="0" applyFont="1" applyFill="1" applyBorder="1" applyAlignment="1">
      <alignment horizontal="center" vertical="center" wrapText="1"/>
    </xf>
    <xf numFmtId="0" fontId="29" fillId="34" borderId="30" xfId="0" applyFont="1" applyFill="1" applyBorder="1" applyAlignment="1">
      <alignment horizontal="center" vertical="center" wrapText="1"/>
    </xf>
    <xf numFmtId="0" fontId="26" fillId="30" borderId="50" xfId="0" applyFont="1" applyFill="1" applyBorder="1" applyAlignment="1">
      <alignment horizontal="center" vertical="center" wrapText="1"/>
    </xf>
    <xf numFmtId="0" fontId="26" fillId="30" borderId="12" xfId="0" applyFont="1" applyFill="1" applyBorder="1" applyAlignment="1">
      <alignment horizontal="center" vertical="center" wrapText="1"/>
    </xf>
    <xf numFmtId="0" fontId="29" fillId="37" borderId="50" xfId="0" applyFont="1" applyFill="1" applyBorder="1" applyAlignment="1">
      <alignment horizontal="center" vertical="center" wrapText="1"/>
    </xf>
    <xf numFmtId="0" fontId="29" fillId="37" borderId="12" xfId="0" applyFont="1" applyFill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/>
    </xf>
    <xf numFmtId="0" fontId="29" fillId="37" borderId="75" xfId="0" applyFont="1" applyFill="1" applyBorder="1" applyAlignment="1">
      <alignment horizontal="center" vertical="center" wrapText="1"/>
    </xf>
    <xf numFmtId="0" fontId="29" fillId="37" borderId="7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38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26" fillId="30" borderId="71" xfId="0" applyFont="1" applyFill="1" applyBorder="1" applyAlignment="1">
      <alignment horizontal="center" vertical="center" wrapText="1"/>
    </xf>
    <xf numFmtId="0" fontId="26" fillId="30" borderId="57" xfId="0" applyFont="1" applyFill="1" applyBorder="1" applyAlignment="1">
      <alignment horizontal="center" vertical="center" wrapText="1"/>
    </xf>
    <xf numFmtId="0" fontId="26" fillId="30" borderId="67" xfId="0" applyFont="1" applyFill="1" applyBorder="1" applyAlignment="1">
      <alignment horizontal="center" vertical="center"/>
    </xf>
    <xf numFmtId="0" fontId="29" fillId="34" borderId="34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29" fillId="37" borderId="67" xfId="0" applyFont="1" applyFill="1" applyBorder="1" applyAlignment="1">
      <alignment horizontal="center" vertical="center"/>
    </xf>
    <xf numFmtId="0" fontId="26" fillId="30" borderId="3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/>
    </xf>
    <xf numFmtId="0" fontId="29" fillId="37" borderId="71" xfId="0" applyFont="1" applyFill="1" applyBorder="1" applyAlignment="1">
      <alignment horizontal="center" vertical="center" wrapText="1"/>
    </xf>
    <xf numFmtId="0" fontId="29" fillId="37" borderId="30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4" fontId="33" fillId="34" borderId="77" xfId="0" applyNumberFormat="1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9" fillId="0" borderId="71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/>
    </xf>
    <xf numFmtId="4" fontId="87" fillId="0" borderId="77" xfId="0" applyNumberFormat="1" applyFont="1" applyBorder="1" applyAlignment="1">
      <alignment horizontal="center" vertical="center"/>
    </xf>
    <xf numFmtId="0" fontId="29" fillId="34" borderId="53" xfId="0" applyFont="1" applyFill="1" applyBorder="1" applyAlignment="1">
      <alignment horizontal="center" vertical="center" wrapText="1"/>
    </xf>
    <xf numFmtId="0" fontId="4" fillId="35" borderId="71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5" fillId="35" borderId="64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29" fillId="34" borderId="28" xfId="0" applyFont="1" applyFill="1" applyBorder="1" applyAlignment="1">
      <alignment horizontal="center" vertical="center" wrapText="1"/>
    </xf>
    <xf numFmtId="0" fontId="29" fillId="34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7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" fillId="35" borderId="64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6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7" fillId="0" borderId="78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29" fillId="0" borderId="26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75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/>
    </xf>
    <xf numFmtId="0" fontId="29" fillId="0" borderId="83" xfId="0" applyFont="1" applyFill="1" applyBorder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29" fillId="0" borderId="83" xfId="0" applyFont="1" applyBorder="1" applyAlignment="1">
      <alignment horizontal="center" vertical="center"/>
    </xf>
    <xf numFmtId="0" fontId="29" fillId="30" borderId="83" xfId="0" applyFont="1" applyFill="1" applyBorder="1" applyAlignment="1">
      <alignment horizontal="center" vertical="center"/>
    </xf>
    <xf numFmtId="0" fontId="29" fillId="30" borderId="67" xfId="0" applyFont="1" applyFill="1" applyBorder="1" applyAlignment="1">
      <alignment horizontal="center" vertical="center"/>
    </xf>
    <xf numFmtId="0" fontId="29" fillId="30" borderId="44" xfId="0" applyFont="1" applyFill="1" applyBorder="1" applyAlignment="1">
      <alignment horizontal="center" vertical="center"/>
    </xf>
    <xf numFmtId="0" fontId="29" fillId="30" borderId="75" xfId="0" applyFont="1" applyFill="1" applyBorder="1" applyAlignment="1">
      <alignment horizontal="center" vertical="center" wrapText="1"/>
    </xf>
    <xf numFmtId="0" fontId="29" fillId="30" borderId="53" xfId="0" applyFont="1" applyFill="1" applyBorder="1" applyAlignment="1">
      <alignment horizontal="center" vertical="center" wrapText="1"/>
    </xf>
    <xf numFmtId="0" fontId="29" fillId="30" borderId="50" xfId="0" applyFont="1" applyFill="1" applyBorder="1" applyAlignment="1">
      <alignment horizontal="center" vertical="center" wrapText="1"/>
    </xf>
    <xf numFmtId="0" fontId="29" fillId="30" borderId="28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/>
    </xf>
    <xf numFmtId="0" fontId="29" fillId="30" borderId="5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30" borderId="71" xfId="0" applyFont="1" applyFill="1" applyBorder="1" applyAlignment="1">
      <alignment horizontal="center" vertical="center" wrapText="1"/>
    </xf>
    <xf numFmtId="0" fontId="29" fillId="30" borderId="2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30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7" fillId="0" borderId="84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35" borderId="71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9" fillId="0" borderId="34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/>
    </xf>
    <xf numFmtId="0" fontId="29" fillId="30" borderId="57" xfId="0" applyFont="1" applyFill="1" applyBorder="1" applyAlignment="1">
      <alignment horizontal="center" vertical="center" wrapText="1"/>
    </xf>
    <xf numFmtId="0" fontId="29" fillId="30" borderId="76" xfId="0" applyFont="1" applyFill="1" applyBorder="1" applyAlignment="1">
      <alignment horizontal="center" vertical="center" wrapText="1"/>
    </xf>
    <xf numFmtId="0" fontId="29" fillId="30" borderId="78" xfId="0" applyFont="1" applyFill="1" applyBorder="1" applyAlignment="1">
      <alignment horizontal="center" vertical="center" wrapText="1"/>
    </xf>
    <xf numFmtId="0" fontId="29" fillId="30" borderId="59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4" borderId="1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justify" wrapText="1"/>
    </xf>
    <xf numFmtId="0" fontId="0" fillId="4" borderId="10" xfId="0" applyFont="1" applyFill="1" applyBorder="1" applyAlignment="1">
      <alignment horizontal="center" vertical="justify" wrapText="1"/>
    </xf>
    <xf numFmtId="0" fontId="0" fillId="41" borderId="28" xfId="0" applyFont="1" applyFill="1" applyBorder="1" applyAlignment="1">
      <alignment horizontal="center" vertical="center" wrapText="1"/>
    </xf>
    <xf numFmtId="0" fontId="0" fillId="41" borderId="69" xfId="0" applyFont="1" applyFill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center" wrapText="1"/>
    </xf>
    <xf numFmtId="0" fontId="0" fillId="32" borderId="4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41" borderId="42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41" borderId="62" xfId="0" applyFont="1" applyFill="1" applyBorder="1" applyAlignment="1">
      <alignment horizontal="center" vertical="center" wrapText="1"/>
    </xf>
    <xf numFmtId="0" fontId="0" fillId="41" borderId="47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8" fillId="32" borderId="42" xfId="0" applyFont="1" applyFill="1" applyBorder="1" applyAlignment="1">
      <alignment horizontal="center" vertical="center" wrapText="1"/>
    </xf>
    <xf numFmtId="0" fontId="0" fillId="32" borderId="62" xfId="0" applyFont="1" applyFill="1" applyBorder="1" applyAlignment="1">
      <alignment horizontal="center" vertical="center" wrapText="1"/>
    </xf>
    <xf numFmtId="0" fontId="0" fillId="32" borderId="47" xfId="0" applyFont="1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62" xfId="0" applyFont="1" applyFill="1" applyBorder="1" applyAlignment="1">
      <alignment horizontal="center" vertical="center" wrapText="1"/>
    </xf>
    <xf numFmtId="0" fontId="0" fillId="5" borderId="47" xfId="0" applyFont="1" applyFill="1" applyBorder="1" applyAlignment="1">
      <alignment horizontal="center" vertical="center" wrapText="1"/>
    </xf>
    <xf numFmtId="0" fontId="0" fillId="32" borderId="34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32" borderId="68" xfId="0" applyFont="1" applyFill="1" applyBorder="1" applyAlignment="1">
      <alignment horizontal="center" vertical="justify" wrapText="1"/>
    </xf>
    <xf numFmtId="0" fontId="0" fillId="32" borderId="11" xfId="0" applyFont="1" applyFill="1" applyBorder="1" applyAlignment="1">
      <alignment horizontal="center" vertical="justify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EMGOWSKA\Desktop\Kariokka\Przetargi\2013\Sprzatanie\2013\Tereny%20utwardzone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EMGOWSKA\Desktop\Kariokka\Przetargi\2013\Sprzatanie\2013\Tereny%20zielon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ereny%20utwardzo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ereny%20ziel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Świnoujście"/>
      <sheetName val="Dziwnów"/>
      <sheetName val="Niechorze"/>
      <sheetName val="Mrzeżyno"/>
      <sheetName val="KPW"/>
      <sheetName val="Arkusz1"/>
    </sheetNames>
    <sheetDataSet>
      <sheetData sheetId="4">
        <row r="6">
          <cell r="F6">
            <v>569072.448</v>
          </cell>
        </row>
        <row r="7">
          <cell r="F7">
            <v>407775.6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Świnoujście"/>
      <sheetName val="Dziwnów"/>
      <sheetName val="Niechorze"/>
      <sheetName val="Mrzeżyno"/>
      <sheetName val="KPW"/>
    </sheetNames>
    <sheetDataSet>
      <sheetData sheetId="4">
        <row r="6">
          <cell r="R6">
            <v>281821.60000000003</v>
          </cell>
        </row>
        <row r="7">
          <cell r="R7">
            <v>214907.6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Świnoujście"/>
      <sheetName val="Dziwnów"/>
      <sheetName val="KPW"/>
      <sheetName val="ogólnie"/>
      <sheetName val="Arkusz1"/>
    </sheetNames>
    <sheetDataSet>
      <sheetData sheetId="2">
        <row r="6">
          <cell r="F6">
            <v>1208491.4400000002</v>
          </cell>
        </row>
        <row r="7">
          <cell r="F7">
            <v>749598.7200000001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Świnoujście"/>
      <sheetName val="Dziwnów"/>
      <sheetName val="KPW"/>
      <sheetName val="Arkusz1"/>
    </sheetNames>
    <sheetDataSet>
      <sheetData sheetId="2">
        <row r="6">
          <cell r="V6">
            <v>284026.38</v>
          </cell>
        </row>
        <row r="7">
          <cell r="V7">
            <v>195072.24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A494"/>
  <sheetViews>
    <sheetView tabSelected="1" view="pageBreakPreview" zoomScaleSheetLayoutView="100" workbookViewId="0" topLeftCell="A1">
      <selection activeCell="K1" sqref="K1"/>
    </sheetView>
  </sheetViews>
  <sheetFormatPr defaultColWidth="9.140625" defaultRowHeight="12.75"/>
  <cols>
    <col min="1" max="1" width="9.8515625" style="0" customWidth="1"/>
    <col min="2" max="5" width="7.8515625" style="0" customWidth="1"/>
    <col min="6" max="7" width="8.28125" style="0" customWidth="1"/>
    <col min="8" max="12" width="6.7109375" style="0" customWidth="1"/>
    <col min="13" max="13" width="8.140625" style="0" customWidth="1"/>
    <col min="14" max="14" width="6.7109375" style="0" customWidth="1"/>
    <col min="17" max="17" width="14.57421875" style="0" customWidth="1"/>
  </cols>
  <sheetData>
    <row r="1" spans="11:13" ht="12.75">
      <c r="K1" s="8" t="s">
        <v>287</v>
      </c>
      <c r="L1" s="8"/>
      <c r="M1" s="8"/>
    </row>
    <row r="2" spans="1:13" ht="18">
      <c r="A2" s="717" t="s">
        <v>19</v>
      </c>
      <c r="B2" s="717"/>
      <c r="C2" s="717"/>
      <c r="D2" s="717"/>
      <c r="E2" s="717"/>
      <c r="F2" s="717"/>
      <c r="G2" s="32"/>
      <c r="H2" s="32"/>
      <c r="J2" s="2"/>
      <c r="K2" s="2"/>
      <c r="L2" s="2"/>
      <c r="M2" s="5"/>
    </row>
    <row r="3" spans="1:13" ht="20.25" customHeight="1">
      <c r="A3" s="32"/>
      <c r="B3" s="32"/>
      <c r="C3" s="32"/>
      <c r="D3" s="35"/>
      <c r="E3" s="32"/>
      <c r="F3" s="32"/>
      <c r="G3" s="32"/>
      <c r="H3" s="32"/>
      <c r="J3" s="1"/>
      <c r="K3" s="5"/>
      <c r="L3" s="5"/>
      <c r="M3" s="5"/>
    </row>
    <row r="4" spans="1:13" ht="20.25" customHeight="1">
      <c r="A4" s="32"/>
      <c r="B4" s="32"/>
      <c r="C4" s="32"/>
      <c r="D4" s="35"/>
      <c r="E4" s="32"/>
      <c r="F4" s="32"/>
      <c r="G4" s="32"/>
      <c r="H4" s="32"/>
      <c r="J4" s="1"/>
      <c r="K4" s="5"/>
      <c r="L4" s="5"/>
      <c r="M4" s="5"/>
    </row>
    <row r="5" spans="1:14" ht="15.75">
      <c r="A5" s="706" t="s">
        <v>236</v>
      </c>
      <c r="B5" s="707"/>
      <c r="C5" s="707"/>
      <c r="D5" s="707"/>
      <c r="E5" s="707"/>
      <c r="F5" s="707"/>
      <c r="G5" s="707"/>
      <c r="H5" s="72"/>
      <c r="I5" s="72"/>
      <c r="J5" s="72"/>
      <c r="K5" s="72"/>
      <c r="L5" s="72"/>
      <c r="M5" s="72"/>
      <c r="N5" s="76"/>
    </row>
    <row r="7" spans="1:14" ht="18.75" thickBot="1">
      <c r="A7" s="17"/>
      <c r="B7" s="80" t="s">
        <v>91</v>
      </c>
      <c r="C7" s="12"/>
      <c r="D7" s="514"/>
      <c r="E7" s="158"/>
      <c r="F7" s="158"/>
      <c r="G7" s="158"/>
      <c r="H7" s="158"/>
      <c r="I7" s="158"/>
      <c r="J7" s="159"/>
      <c r="K7" s="160"/>
      <c r="L7" s="160"/>
      <c r="M7" s="161"/>
      <c r="N7" s="161"/>
    </row>
    <row r="8" spans="1:14" ht="29.25" customHeight="1">
      <c r="A8" s="744" t="s">
        <v>26</v>
      </c>
      <c r="B8" s="746" t="s">
        <v>139</v>
      </c>
      <c r="C8" s="746"/>
      <c r="D8" s="746"/>
      <c r="E8" s="746"/>
      <c r="F8" s="742" t="s">
        <v>27</v>
      </c>
      <c r="G8" s="740" t="s">
        <v>1</v>
      </c>
      <c r="H8" s="729" t="s">
        <v>140</v>
      </c>
      <c r="I8" s="729"/>
      <c r="J8" s="729"/>
      <c r="K8" s="729"/>
      <c r="L8" s="729"/>
      <c r="M8" s="257" t="s">
        <v>2</v>
      </c>
      <c r="N8" s="445" t="s">
        <v>40</v>
      </c>
    </row>
    <row r="9" spans="1:14" ht="20.25" thickBot="1">
      <c r="A9" s="745"/>
      <c r="B9" s="195" t="s">
        <v>29</v>
      </c>
      <c r="C9" s="196" t="s">
        <v>30</v>
      </c>
      <c r="D9" s="196" t="s">
        <v>18</v>
      </c>
      <c r="E9" s="196" t="s">
        <v>31</v>
      </c>
      <c r="F9" s="743"/>
      <c r="G9" s="741"/>
      <c r="H9" s="184" t="s">
        <v>24</v>
      </c>
      <c r="I9" s="184" t="s">
        <v>23</v>
      </c>
      <c r="J9" s="197" t="s">
        <v>32</v>
      </c>
      <c r="K9" s="198" t="s">
        <v>33</v>
      </c>
      <c r="L9" s="198" t="s">
        <v>34</v>
      </c>
      <c r="M9" s="195" t="s">
        <v>35</v>
      </c>
      <c r="N9" s="199" t="s">
        <v>35</v>
      </c>
    </row>
    <row r="10" spans="1:16" ht="12.75">
      <c r="A10" s="209" t="s">
        <v>6</v>
      </c>
      <c r="B10" s="292"/>
      <c r="C10" s="283"/>
      <c r="D10" s="283">
        <v>26</v>
      </c>
      <c r="E10" s="283">
        <v>310</v>
      </c>
      <c r="F10" s="293">
        <v>221</v>
      </c>
      <c r="G10" s="283">
        <v>71</v>
      </c>
      <c r="H10" s="612"/>
      <c r="I10" s="613"/>
      <c r="J10" s="283">
        <v>4</v>
      </c>
      <c r="K10" s="283"/>
      <c r="L10" s="283"/>
      <c r="M10" s="292">
        <v>236</v>
      </c>
      <c r="N10" s="284">
        <v>61</v>
      </c>
      <c r="O10" s="30"/>
      <c r="P10" t="s">
        <v>188</v>
      </c>
    </row>
    <row r="11" spans="1:15" ht="12.75">
      <c r="A11" s="209" t="s">
        <v>3</v>
      </c>
      <c r="B11" s="294">
        <v>13</v>
      </c>
      <c r="C11" s="285"/>
      <c r="D11" s="285"/>
      <c r="E11" s="285">
        <v>238</v>
      </c>
      <c r="F11" s="295">
        <v>223</v>
      </c>
      <c r="G11" s="285">
        <v>67</v>
      </c>
      <c r="H11" s="612"/>
      <c r="I11" s="613">
        <v>8</v>
      </c>
      <c r="J11" s="285"/>
      <c r="K11" s="285"/>
      <c r="L11" s="285"/>
      <c r="M11" s="294">
        <v>172</v>
      </c>
      <c r="N11" s="286">
        <v>69</v>
      </c>
      <c r="O11" s="30"/>
    </row>
    <row r="12" spans="1:15" ht="13.5" thickBot="1">
      <c r="A12" s="209" t="s">
        <v>5</v>
      </c>
      <c r="B12" s="296">
        <v>87</v>
      </c>
      <c r="C12" s="287"/>
      <c r="D12" s="287"/>
      <c r="E12" s="287">
        <v>399</v>
      </c>
      <c r="F12" s="297">
        <v>196</v>
      </c>
      <c r="G12" s="287">
        <v>27</v>
      </c>
      <c r="H12" s="612"/>
      <c r="I12" s="613">
        <v>3</v>
      </c>
      <c r="J12" s="287">
        <v>27</v>
      </c>
      <c r="K12" s="287"/>
      <c r="L12" s="287">
        <v>80</v>
      </c>
      <c r="M12" s="296">
        <v>247</v>
      </c>
      <c r="N12" s="288">
        <v>112</v>
      </c>
      <c r="O12" s="30"/>
    </row>
    <row r="13" spans="1:17" ht="13.5" thickBot="1">
      <c r="A13" s="192" t="s">
        <v>14</v>
      </c>
      <c r="B13" s="168">
        <f aca="true" t="shared" si="0" ref="B13:N13">SUM(B10:B12)</f>
        <v>100</v>
      </c>
      <c r="C13" s="168">
        <f t="shared" si="0"/>
        <v>0</v>
      </c>
      <c r="D13" s="168">
        <f t="shared" si="0"/>
        <v>26</v>
      </c>
      <c r="E13" s="168">
        <f t="shared" si="0"/>
        <v>947</v>
      </c>
      <c r="F13" s="168">
        <f t="shared" si="0"/>
        <v>640</v>
      </c>
      <c r="G13" s="168">
        <f t="shared" si="0"/>
        <v>165</v>
      </c>
      <c r="H13" s="610">
        <f t="shared" si="0"/>
        <v>0</v>
      </c>
      <c r="I13" s="611">
        <f t="shared" si="0"/>
        <v>11</v>
      </c>
      <c r="J13" s="168">
        <f t="shared" si="0"/>
        <v>31</v>
      </c>
      <c r="K13" s="168">
        <f t="shared" si="0"/>
        <v>0</v>
      </c>
      <c r="L13" s="168">
        <f t="shared" si="0"/>
        <v>80</v>
      </c>
      <c r="M13" s="168">
        <f t="shared" si="0"/>
        <v>655</v>
      </c>
      <c r="N13" s="444">
        <f t="shared" si="0"/>
        <v>242</v>
      </c>
      <c r="P13" s="79">
        <f>B13+C13+D13+E13+F13+G13</f>
        <v>1878</v>
      </c>
      <c r="Q13" s="30"/>
    </row>
    <row r="14" spans="1:14" ht="12.7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ht="18.75" thickBot="1">
      <c r="A15" s="12"/>
      <c r="B15" s="80" t="s">
        <v>83</v>
      </c>
      <c r="C15" s="12"/>
      <c r="D15" s="12"/>
      <c r="E15" s="12"/>
      <c r="F15" s="12"/>
      <c r="G15" s="12"/>
      <c r="H15" s="12"/>
      <c r="I15" s="12"/>
      <c r="J15" s="1"/>
      <c r="K15" s="22"/>
      <c r="L15" s="22"/>
      <c r="M15" s="12"/>
      <c r="N15" s="12"/>
    </row>
    <row r="16" spans="1:14" ht="29.25" customHeight="1">
      <c r="A16" s="738" t="s">
        <v>26</v>
      </c>
      <c r="B16" s="714" t="s">
        <v>44</v>
      </c>
      <c r="C16" s="714"/>
      <c r="D16" s="714"/>
      <c r="E16" s="714"/>
      <c r="F16" s="694" t="s">
        <v>27</v>
      </c>
      <c r="G16" s="687" t="s">
        <v>1</v>
      </c>
      <c r="H16" s="733" t="s">
        <v>45</v>
      </c>
      <c r="I16" s="733"/>
      <c r="J16" s="733"/>
      <c r="K16" s="733"/>
      <c r="L16" s="733"/>
      <c r="M16" s="460" t="s">
        <v>2</v>
      </c>
      <c r="N16" s="461" t="s">
        <v>40</v>
      </c>
    </row>
    <row r="17" spans="1:16" ht="20.25" thickBot="1">
      <c r="A17" s="739"/>
      <c r="B17" s="149" t="s">
        <v>29</v>
      </c>
      <c r="C17" s="150" t="s">
        <v>30</v>
      </c>
      <c r="D17" s="150" t="s">
        <v>18</v>
      </c>
      <c r="E17" s="150" t="s">
        <v>31</v>
      </c>
      <c r="F17" s="695"/>
      <c r="G17" s="688"/>
      <c r="H17" s="151" t="s">
        <v>24</v>
      </c>
      <c r="I17" s="151" t="s">
        <v>23</v>
      </c>
      <c r="J17" s="151" t="s">
        <v>32</v>
      </c>
      <c r="K17" s="152" t="s">
        <v>33</v>
      </c>
      <c r="L17" s="152" t="s">
        <v>34</v>
      </c>
      <c r="M17" s="149" t="s">
        <v>35</v>
      </c>
      <c r="N17" s="153" t="s">
        <v>35</v>
      </c>
      <c r="P17" s="12" t="s">
        <v>189</v>
      </c>
    </row>
    <row r="18" spans="1:14" ht="13.5" thickBot="1">
      <c r="A18" s="154" t="s">
        <v>6</v>
      </c>
      <c r="B18" s="298">
        <v>24</v>
      </c>
      <c r="C18" s="279">
        <v>54</v>
      </c>
      <c r="D18" s="279">
        <v>100</v>
      </c>
      <c r="E18" s="279">
        <v>445</v>
      </c>
      <c r="F18" s="299">
        <v>226</v>
      </c>
      <c r="G18" s="279">
        <v>14</v>
      </c>
      <c r="H18" s="279">
        <v>5</v>
      </c>
      <c r="I18" s="279">
        <v>10</v>
      </c>
      <c r="J18" s="279">
        <v>33</v>
      </c>
      <c r="K18" s="279"/>
      <c r="L18" s="279">
        <v>167</v>
      </c>
      <c r="M18" s="447">
        <v>252</v>
      </c>
      <c r="N18" s="116">
        <v>210</v>
      </c>
    </row>
    <row r="19" spans="1:17" ht="13.5" thickBot="1">
      <c r="A19" s="155" t="s">
        <v>14</v>
      </c>
      <c r="B19" s="147">
        <f aca="true" t="shared" si="1" ref="B19:N19">SUM(B18:B18)</f>
        <v>24</v>
      </c>
      <c r="C19" s="147">
        <f t="shared" si="1"/>
        <v>54</v>
      </c>
      <c r="D19" s="147">
        <f t="shared" si="1"/>
        <v>100</v>
      </c>
      <c r="E19" s="147">
        <f t="shared" si="1"/>
        <v>445</v>
      </c>
      <c r="F19" s="147">
        <f t="shared" si="1"/>
        <v>226</v>
      </c>
      <c r="G19" s="147">
        <f t="shared" si="1"/>
        <v>14</v>
      </c>
      <c r="H19" s="446">
        <f t="shared" si="1"/>
        <v>5</v>
      </c>
      <c r="I19" s="147">
        <f t="shared" si="1"/>
        <v>10</v>
      </c>
      <c r="J19" s="147">
        <f t="shared" si="1"/>
        <v>33</v>
      </c>
      <c r="K19" s="147">
        <f t="shared" si="1"/>
        <v>0</v>
      </c>
      <c r="L19" s="147">
        <f t="shared" si="1"/>
        <v>167</v>
      </c>
      <c r="M19" s="147">
        <f t="shared" si="1"/>
        <v>252</v>
      </c>
      <c r="N19" s="324">
        <f t="shared" si="1"/>
        <v>210</v>
      </c>
      <c r="P19" s="79">
        <f>B19+C19+D19+E19+F19+G19</f>
        <v>863</v>
      </c>
      <c r="Q19" s="30"/>
    </row>
    <row r="20" spans="1:14" ht="12.7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</row>
    <row r="21" spans="1:14" ht="18.75" thickBot="1">
      <c r="A21" s="12"/>
      <c r="B21" s="80" t="s">
        <v>90</v>
      </c>
      <c r="C21" s="12"/>
      <c r="D21" s="514"/>
      <c r="E21" s="231"/>
      <c r="F21" s="231"/>
      <c r="G21" s="231"/>
      <c r="H21" s="231"/>
      <c r="I21" s="12"/>
      <c r="J21" s="1"/>
      <c r="K21" s="22"/>
      <c r="L21" s="22"/>
      <c r="M21" s="12"/>
      <c r="N21" s="12"/>
    </row>
    <row r="22" spans="1:14" ht="29.25" customHeight="1">
      <c r="A22" s="738" t="s">
        <v>26</v>
      </c>
      <c r="B22" s="714" t="s">
        <v>44</v>
      </c>
      <c r="C22" s="714"/>
      <c r="D22" s="714"/>
      <c r="E22" s="714"/>
      <c r="F22" s="694" t="s">
        <v>27</v>
      </c>
      <c r="G22" s="687" t="s">
        <v>1</v>
      </c>
      <c r="H22" s="733" t="s">
        <v>45</v>
      </c>
      <c r="I22" s="733"/>
      <c r="J22" s="733"/>
      <c r="K22" s="733"/>
      <c r="L22" s="733"/>
      <c r="M22" s="460" t="s">
        <v>2</v>
      </c>
      <c r="N22" s="461" t="s">
        <v>40</v>
      </c>
    </row>
    <row r="23" spans="1:16" ht="20.25" thickBot="1">
      <c r="A23" s="739"/>
      <c r="B23" s="149" t="s">
        <v>29</v>
      </c>
      <c r="C23" s="150" t="s">
        <v>30</v>
      </c>
      <c r="D23" s="150" t="s">
        <v>18</v>
      </c>
      <c r="E23" s="150" t="s">
        <v>31</v>
      </c>
      <c r="F23" s="695"/>
      <c r="G23" s="688"/>
      <c r="H23" s="151" t="s">
        <v>24</v>
      </c>
      <c r="I23" s="151" t="s">
        <v>23</v>
      </c>
      <c r="J23" s="151" t="s">
        <v>32</v>
      </c>
      <c r="K23" s="152" t="s">
        <v>33</v>
      </c>
      <c r="L23" s="152" t="s">
        <v>34</v>
      </c>
      <c r="M23" s="149" t="s">
        <v>35</v>
      </c>
      <c r="N23" s="153" t="s">
        <v>35</v>
      </c>
      <c r="P23" s="12" t="s">
        <v>190</v>
      </c>
    </row>
    <row r="24" spans="1:14" ht="13.5" thickBot="1">
      <c r="A24" s="154" t="s">
        <v>6</v>
      </c>
      <c r="B24" s="298"/>
      <c r="C24" s="279">
        <v>26</v>
      </c>
      <c r="D24" s="279"/>
      <c r="E24" s="279">
        <v>14</v>
      </c>
      <c r="F24" s="299">
        <v>86</v>
      </c>
      <c r="G24" s="279">
        <v>11</v>
      </c>
      <c r="H24" s="279"/>
      <c r="I24" s="279"/>
      <c r="J24" s="279"/>
      <c r="K24" s="279"/>
      <c r="L24" s="279"/>
      <c r="M24" s="447">
        <v>74</v>
      </c>
      <c r="N24" s="116">
        <v>40</v>
      </c>
    </row>
    <row r="25" spans="1:17" ht="13.5" thickBot="1">
      <c r="A25" s="155" t="s">
        <v>14</v>
      </c>
      <c r="B25" s="147">
        <f aca="true" t="shared" si="2" ref="B25:N25">SUM(B24:B24)</f>
        <v>0</v>
      </c>
      <c r="C25" s="147">
        <f t="shared" si="2"/>
        <v>26</v>
      </c>
      <c r="D25" s="147">
        <f t="shared" si="2"/>
        <v>0</v>
      </c>
      <c r="E25" s="147">
        <f t="shared" si="2"/>
        <v>14</v>
      </c>
      <c r="F25" s="147">
        <f t="shared" si="2"/>
        <v>86</v>
      </c>
      <c r="G25" s="147">
        <f t="shared" si="2"/>
        <v>11</v>
      </c>
      <c r="H25" s="446">
        <f t="shared" si="2"/>
        <v>0</v>
      </c>
      <c r="I25" s="147">
        <f t="shared" si="2"/>
        <v>0</v>
      </c>
      <c r="J25" s="147">
        <f t="shared" si="2"/>
        <v>0</v>
      </c>
      <c r="K25" s="147">
        <f t="shared" si="2"/>
        <v>0</v>
      </c>
      <c r="L25" s="147">
        <f t="shared" si="2"/>
        <v>0</v>
      </c>
      <c r="M25" s="147">
        <f t="shared" si="2"/>
        <v>74</v>
      </c>
      <c r="N25" s="324">
        <f t="shared" si="2"/>
        <v>40</v>
      </c>
      <c r="P25" s="79">
        <f>B25+C25+D25+E25+F25+G25</f>
        <v>137</v>
      </c>
      <c r="Q25" s="30"/>
    </row>
    <row r="26" spans="1:14" ht="12.7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</row>
    <row r="27" spans="1:14" ht="18.75" thickBot="1">
      <c r="A27" s="12"/>
      <c r="B27" s="80" t="s">
        <v>94</v>
      </c>
      <c r="C27" s="12"/>
      <c r="D27" s="12"/>
      <c r="E27" s="231"/>
      <c r="F27" s="231"/>
      <c r="G27" s="231"/>
      <c r="H27" s="231"/>
      <c r="I27" s="231"/>
      <c r="J27" s="239"/>
      <c r="K27" s="22"/>
      <c r="L27" s="22"/>
      <c r="M27" s="12"/>
      <c r="N27" s="12"/>
    </row>
    <row r="28" spans="1:14" ht="29.25" customHeight="1">
      <c r="A28" s="738" t="s">
        <v>26</v>
      </c>
      <c r="B28" s="714" t="s">
        <v>44</v>
      </c>
      <c r="C28" s="714"/>
      <c r="D28" s="714"/>
      <c r="E28" s="714"/>
      <c r="F28" s="694" t="s">
        <v>27</v>
      </c>
      <c r="G28" s="687" t="s">
        <v>1</v>
      </c>
      <c r="H28" s="733" t="s">
        <v>45</v>
      </c>
      <c r="I28" s="733"/>
      <c r="J28" s="733"/>
      <c r="K28" s="733"/>
      <c r="L28" s="733"/>
      <c r="M28" s="460" t="s">
        <v>2</v>
      </c>
      <c r="N28" s="461" t="s">
        <v>40</v>
      </c>
    </row>
    <row r="29" spans="1:16" ht="20.25" thickBot="1">
      <c r="A29" s="739"/>
      <c r="B29" s="149" t="s">
        <v>29</v>
      </c>
      <c r="C29" s="150" t="s">
        <v>30</v>
      </c>
      <c r="D29" s="150" t="s">
        <v>18</v>
      </c>
      <c r="E29" s="150" t="s">
        <v>31</v>
      </c>
      <c r="F29" s="695"/>
      <c r="G29" s="688"/>
      <c r="H29" s="151" t="s">
        <v>24</v>
      </c>
      <c r="I29" s="151" t="s">
        <v>23</v>
      </c>
      <c r="J29" s="151" t="s">
        <v>32</v>
      </c>
      <c r="K29" s="152" t="s">
        <v>33</v>
      </c>
      <c r="L29" s="152" t="s">
        <v>34</v>
      </c>
      <c r="M29" s="149" t="s">
        <v>35</v>
      </c>
      <c r="N29" s="153" t="s">
        <v>35</v>
      </c>
      <c r="P29" s="12" t="s">
        <v>191</v>
      </c>
    </row>
    <row r="30" spans="1:14" ht="12.75">
      <c r="A30" s="238" t="s">
        <v>8</v>
      </c>
      <c r="B30" s="298"/>
      <c r="C30" s="279"/>
      <c r="D30" s="279">
        <v>50</v>
      </c>
      <c r="E30" s="279"/>
      <c r="F30" s="279"/>
      <c r="G30" s="279"/>
      <c r="H30" s="279"/>
      <c r="I30" s="279"/>
      <c r="J30" s="279"/>
      <c r="K30" s="279"/>
      <c r="L30" s="279"/>
      <c r="M30" s="298">
        <v>2</v>
      </c>
      <c r="N30" s="280">
        <v>8</v>
      </c>
    </row>
    <row r="31" spans="1:14" ht="12.75">
      <c r="A31" s="154" t="s">
        <v>6</v>
      </c>
      <c r="B31" s="298"/>
      <c r="C31" s="279"/>
      <c r="D31" s="279">
        <v>203</v>
      </c>
      <c r="E31" s="279"/>
      <c r="F31" s="299">
        <v>80</v>
      </c>
      <c r="G31" s="279">
        <v>16</v>
      </c>
      <c r="H31" s="279"/>
      <c r="I31" s="279"/>
      <c r="J31" s="279"/>
      <c r="K31" s="279"/>
      <c r="L31" s="279">
        <v>45</v>
      </c>
      <c r="M31" s="298">
        <v>172</v>
      </c>
      <c r="N31" s="280">
        <v>40</v>
      </c>
    </row>
    <row r="32" spans="1:14" ht="13.5" thickBot="1">
      <c r="A32" s="154" t="s">
        <v>3</v>
      </c>
      <c r="B32" s="300">
        <v>34</v>
      </c>
      <c r="C32" s="281"/>
      <c r="D32" s="281">
        <v>148</v>
      </c>
      <c r="E32" s="281"/>
      <c r="F32" s="301">
        <v>107</v>
      </c>
      <c r="G32" s="281">
        <v>8</v>
      </c>
      <c r="H32" s="281"/>
      <c r="I32" s="281"/>
      <c r="J32" s="281">
        <v>25</v>
      </c>
      <c r="K32" s="281"/>
      <c r="L32" s="281">
        <v>70</v>
      </c>
      <c r="M32" s="300">
        <v>161</v>
      </c>
      <c r="N32" s="282">
        <v>40</v>
      </c>
    </row>
    <row r="33" spans="1:17" ht="13.5" thickBot="1">
      <c r="A33" s="155" t="s">
        <v>14</v>
      </c>
      <c r="B33" s="147">
        <f aca="true" t="shared" si="3" ref="B33:N33">SUM(B30:B32)</f>
        <v>34</v>
      </c>
      <c r="C33" s="147">
        <f t="shared" si="3"/>
        <v>0</v>
      </c>
      <c r="D33" s="147">
        <f t="shared" si="3"/>
        <v>401</v>
      </c>
      <c r="E33" s="147">
        <f t="shared" si="3"/>
        <v>0</v>
      </c>
      <c r="F33" s="147">
        <f t="shared" si="3"/>
        <v>187</v>
      </c>
      <c r="G33" s="147">
        <f t="shared" si="3"/>
        <v>24</v>
      </c>
      <c r="H33" s="446">
        <f t="shared" si="3"/>
        <v>0</v>
      </c>
      <c r="I33" s="147">
        <f t="shared" si="3"/>
        <v>0</v>
      </c>
      <c r="J33" s="147">
        <f t="shared" si="3"/>
        <v>25</v>
      </c>
      <c r="K33" s="147">
        <f t="shared" si="3"/>
        <v>0</v>
      </c>
      <c r="L33" s="147">
        <f t="shared" si="3"/>
        <v>115</v>
      </c>
      <c r="M33" s="147">
        <f t="shared" si="3"/>
        <v>335</v>
      </c>
      <c r="N33" s="324">
        <f t="shared" si="3"/>
        <v>88</v>
      </c>
      <c r="P33" s="79">
        <f>B33+C33+D33+E33+F33+G33</f>
        <v>646</v>
      </c>
      <c r="Q33" s="30"/>
    </row>
    <row r="34" spans="1:14" ht="12.7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</row>
    <row r="35" spans="1:14" ht="18.75" thickBot="1">
      <c r="A35" s="12"/>
      <c r="B35" s="80" t="s">
        <v>92</v>
      </c>
      <c r="C35" s="12"/>
      <c r="D35" s="12"/>
      <c r="E35" s="12"/>
      <c r="F35" s="12"/>
      <c r="G35" s="12"/>
      <c r="H35" s="12"/>
      <c r="I35" s="12"/>
      <c r="J35" s="1"/>
      <c r="K35" s="22"/>
      <c r="L35" s="22"/>
      <c r="M35" s="12"/>
      <c r="N35" s="12"/>
    </row>
    <row r="36" spans="1:14" ht="29.25" customHeight="1">
      <c r="A36" s="738" t="s">
        <v>26</v>
      </c>
      <c r="B36" s="714" t="s">
        <v>44</v>
      </c>
      <c r="C36" s="714"/>
      <c r="D36" s="714"/>
      <c r="E36" s="714"/>
      <c r="F36" s="694" t="s">
        <v>27</v>
      </c>
      <c r="G36" s="687" t="s">
        <v>1</v>
      </c>
      <c r="H36" s="733" t="s">
        <v>45</v>
      </c>
      <c r="I36" s="733"/>
      <c r="J36" s="733"/>
      <c r="K36" s="733"/>
      <c r="L36" s="733"/>
      <c r="M36" s="460" t="s">
        <v>2</v>
      </c>
      <c r="N36" s="461" t="s">
        <v>40</v>
      </c>
    </row>
    <row r="37" spans="1:16" ht="20.25" thickBot="1">
      <c r="A37" s="739"/>
      <c r="B37" s="149" t="s">
        <v>29</v>
      </c>
      <c r="C37" s="150" t="s">
        <v>30</v>
      </c>
      <c r="D37" s="150" t="s">
        <v>18</v>
      </c>
      <c r="E37" s="150" t="s">
        <v>31</v>
      </c>
      <c r="F37" s="695"/>
      <c r="G37" s="688"/>
      <c r="H37" s="151" t="s">
        <v>24</v>
      </c>
      <c r="I37" s="151" t="s">
        <v>23</v>
      </c>
      <c r="J37" s="151" t="s">
        <v>32</v>
      </c>
      <c r="K37" s="152" t="s">
        <v>33</v>
      </c>
      <c r="L37" s="152" t="s">
        <v>34</v>
      </c>
      <c r="M37" s="149" t="s">
        <v>35</v>
      </c>
      <c r="N37" s="153" t="s">
        <v>35</v>
      </c>
      <c r="P37" s="12" t="s">
        <v>192</v>
      </c>
    </row>
    <row r="38" spans="1:14" ht="12.75">
      <c r="A38" s="154" t="s">
        <v>6</v>
      </c>
      <c r="B38" s="298"/>
      <c r="C38" s="279"/>
      <c r="D38" s="279">
        <v>46</v>
      </c>
      <c r="E38" s="279"/>
      <c r="F38" s="299">
        <v>24</v>
      </c>
      <c r="G38" s="279">
        <v>7</v>
      </c>
      <c r="H38" s="279"/>
      <c r="I38" s="279"/>
      <c r="J38" s="279">
        <v>7</v>
      </c>
      <c r="K38" s="279"/>
      <c r="L38" s="279">
        <v>5</v>
      </c>
      <c r="M38" s="298">
        <v>18</v>
      </c>
      <c r="N38" s="280">
        <v>16</v>
      </c>
    </row>
    <row r="39" spans="1:14" ht="13.5" thickBot="1">
      <c r="A39" s="154" t="s">
        <v>3</v>
      </c>
      <c r="B39" s="300">
        <v>8</v>
      </c>
      <c r="C39" s="281"/>
      <c r="D39" s="281">
        <v>87</v>
      </c>
      <c r="E39" s="281">
        <v>7</v>
      </c>
      <c r="F39" s="301">
        <v>16</v>
      </c>
      <c r="G39" s="281">
        <v>5</v>
      </c>
      <c r="H39" s="281"/>
      <c r="I39" s="281"/>
      <c r="J39" s="281">
        <v>14</v>
      </c>
      <c r="K39" s="281"/>
      <c r="L39" s="281">
        <v>7</v>
      </c>
      <c r="M39" s="300">
        <v>22</v>
      </c>
      <c r="N39" s="282">
        <v>14</v>
      </c>
    </row>
    <row r="40" spans="1:17" ht="13.5" thickBot="1">
      <c r="A40" s="155" t="s">
        <v>14</v>
      </c>
      <c r="B40" s="147">
        <f aca="true" t="shared" si="4" ref="B40:N40">SUM(B38:B39)</f>
        <v>8</v>
      </c>
      <c r="C40" s="147">
        <f t="shared" si="4"/>
        <v>0</v>
      </c>
      <c r="D40" s="147">
        <f t="shared" si="4"/>
        <v>133</v>
      </c>
      <c r="E40" s="147">
        <f t="shared" si="4"/>
        <v>7</v>
      </c>
      <c r="F40" s="147">
        <f t="shared" si="4"/>
        <v>40</v>
      </c>
      <c r="G40" s="147">
        <f t="shared" si="4"/>
        <v>12</v>
      </c>
      <c r="H40" s="446">
        <f t="shared" si="4"/>
        <v>0</v>
      </c>
      <c r="I40" s="147">
        <f t="shared" si="4"/>
        <v>0</v>
      </c>
      <c r="J40" s="147">
        <f t="shared" si="4"/>
        <v>21</v>
      </c>
      <c r="K40" s="147">
        <f t="shared" si="4"/>
        <v>0</v>
      </c>
      <c r="L40" s="147">
        <f t="shared" si="4"/>
        <v>12</v>
      </c>
      <c r="M40" s="147">
        <f t="shared" si="4"/>
        <v>40</v>
      </c>
      <c r="N40" s="324">
        <f t="shared" si="4"/>
        <v>30</v>
      </c>
      <c r="P40" s="79">
        <f>B40+C40+D40+E40+F40+G40</f>
        <v>200</v>
      </c>
      <c r="Q40" s="30"/>
    </row>
    <row r="41" spans="1:14" ht="12.7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</row>
    <row r="42" spans="1:14" ht="18.75" thickBot="1">
      <c r="A42" s="12"/>
      <c r="B42" s="80" t="s">
        <v>78</v>
      </c>
      <c r="C42" s="12"/>
      <c r="D42" s="12"/>
      <c r="E42" s="12"/>
      <c r="F42" s="12"/>
      <c r="G42" s="12"/>
      <c r="H42" s="12"/>
      <c r="I42" s="12"/>
      <c r="J42" s="1"/>
      <c r="K42" s="22"/>
      <c r="L42" s="22"/>
      <c r="M42" s="12"/>
      <c r="N42" s="12"/>
    </row>
    <row r="43" spans="1:14" ht="29.25" customHeight="1">
      <c r="A43" s="738" t="s">
        <v>26</v>
      </c>
      <c r="B43" s="714" t="s">
        <v>44</v>
      </c>
      <c r="C43" s="714"/>
      <c r="D43" s="714"/>
      <c r="E43" s="714"/>
      <c r="F43" s="694" t="s">
        <v>27</v>
      </c>
      <c r="G43" s="687" t="s">
        <v>1</v>
      </c>
      <c r="H43" s="733" t="s">
        <v>45</v>
      </c>
      <c r="I43" s="733"/>
      <c r="J43" s="733"/>
      <c r="K43" s="733"/>
      <c r="L43" s="733"/>
      <c r="M43" s="460" t="s">
        <v>2</v>
      </c>
      <c r="N43" s="461" t="s">
        <v>40</v>
      </c>
    </row>
    <row r="44" spans="1:16" ht="20.25" thickBot="1">
      <c r="A44" s="739"/>
      <c r="B44" s="149" t="s">
        <v>29</v>
      </c>
      <c r="C44" s="150" t="s">
        <v>30</v>
      </c>
      <c r="D44" s="150" t="s">
        <v>18</v>
      </c>
      <c r="E44" s="150" t="s">
        <v>31</v>
      </c>
      <c r="F44" s="695"/>
      <c r="G44" s="688"/>
      <c r="H44" s="151" t="s">
        <v>24</v>
      </c>
      <c r="I44" s="151" t="s">
        <v>23</v>
      </c>
      <c r="J44" s="151" t="s">
        <v>32</v>
      </c>
      <c r="K44" s="152" t="s">
        <v>33</v>
      </c>
      <c r="L44" s="152" t="s">
        <v>34</v>
      </c>
      <c r="M44" s="149" t="s">
        <v>35</v>
      </c>
      <c r="N44" s="153" t="s">
        <v>35</v>
      </c>
      <c r="P44" s="12" t="s">
        <v>193</v>
      </c>
    </row>
    <row r="45" spans="1:14" ht="12.75">
      <c r="A45" s="154" t="s">
        <v>6</v>
      </c>
      <c r="B45" s="298"/>
      <c r="C45" s="279"/>
      <c r="D45" s="279">
        <v>318</v>
      </c>
      <c r="E45" s="302"/>
      <c r="F45" s="299">
        <v>50</v>
      </c>
      <c r="G45" s="279">
        <v>11</v>
      </c>
      <c r="H45" s="279"/>
      <c r="I45" s="279"/>
      <c r="J45" s="279">
        <v>27</v>
      </c>
      <c r="K45" s="279"/>
      <c r="L45" s="279">
        <v>55</v>
      </c>
      <c r="M45" s="298">
        <v>163</v>
      </c>
      <c r="N45" s="280">
        <v>64</v>
      </c>
    </row>
    <row r="46" spans="1:14" ht="12" customHeight="1" thickBot="1">
      <c r="A46" s="154" t="s">
        <v>3</v>
      </c>
      <c r="B46" s="300"/>
      <c r="C46" s="281"/>
      <c r="D46" s="281">
        <v>310</v>
      </c>
      <c r="E46" s="281"/>
      <c r="F46" s="301">
        <v>81</v>
      </c>
      <c r="G46" s="281">
        <v>11</v>
      </c>
      <c r="H46" s="281"/>
      <c r="I46" s="281"/>
      <c r="J46" s="281">
        <v>50</v>
      </c>
      <c r="K46" s="281"/>
      <c r="L46" s="281">
        <v>100</v>
      </c>
      <c r="M46" s="300">
        <v>112</v>
      </c>
      <c r="N46" s="282">
        <v>54</v>
      </c>
    </row>
    <row r="47" spans="1:17" ht="13.5" thickBot="1">
      <c r="A47" s="155" t="s">
        <v>14</v>
      </c>
      <c r="B47" s="147">
        <f aca="true" t="shared" si="5" ref="B47:N47">SUM(B45:B46)</f>
        <v>0</v>
      </c>
      <c r="C47" s="147">
        <f t="shared" si="5"/>
        <v>0</v>
      </c>
      <c r="D47" s="147">
        <f t="shared" si="5"/>
        <v>628</v>
      </c>
      <c r="E47" s="147">
        <f t="shared" si="5"/>
        <v>0</v>
      </c>
      <c r="F47" s="147">
        <f t="shared" si="5"/>
        <v>131</v>
      </c>
      <c r="G47" s="147">
        <f t="shared" si="5"/>
        <v>22</v>
      </c>
      <c r="H47" s="446">
        <f t="shared" si="5"/>
        <v>0</v>
      </c>
      <c r="I47" s="147">
        <f t="shared" si="5"/>
        <v>0</v>
      </c>
      <c r="J47" s="147">
        <f t="shared" si="5"/>
        <v>77</v>
      </c>
      <c r="K47" s="147">
        <f t="shared" si="5"/>
        <v>0</v>
      </c>
      <c r="L47" s="147">
        <f t="shared" si="5"/>
        <v>155</v>
      </c>
      <c r="M47" s="147">
        <f t="shared" si="5"/>
        <v>275</v>
      </c>
      <c r="N47" s="324">
        <f t="shared" si="5"/>
        <v>118</v>
      </c>
      <c r="P47" s="79">
        <f>B47+C47+D47+E47+F47+G47</f>
        <v>781</v>
      </c>
      <c r="Q47" s="30"/>
    </row>
    <row r="48" spans="1:14" ht="12.7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</row>
    <row r="49" spans="1:14" ht="18.75" thickBot="1">
      <c r="A49" s="514"/>
      <c r="B49" s="80" t="s">
        <v>110</v>
      </c>
      <c r="C49" s="12"/>
      <c r="D49" s="514"/>
      <c r="E49" s="12"/>
      <c r="F49" s="12"/>
      <c r="G49" s="12"/>
      <c r="H49" s="12"/>
      <c r="I49" s="12"/>
      <c r="J49" s="1"/>
      <c r="K49" s="22"/>
      <c r="L49" s="22"/>
      <c r="M49" s="12"/>
      <c r="N49" s="12"/>
    </row>
    <row r="50" spans="1:14" ht="29.25" customHeight="1">
      <c r="A50" s="703" t="s">
        <v>26</v>
      </c>
      <c r="B50" s="705" t="s">
        <v>44</v>
      </c>
      <c r="C50" s="705"/>
      <c r="D50" s="705"/>
      <c r="E50" s="705"/>
      <c r="F50" s="701" t="s">
        <v>27</v>
      </c>
      <c r="G50" s="689" t="s">
        <v>1</v>
      </c>
      <c r="H50" s="682" t="s">
        <v>45</v>
      </c>
      <c r="I50" s="682"/>
      <c r="J50" s="682"/>
      <c r="K50" s="682"/>
      <c r="L50" s="682"/>
      <c r="M50" s="462" t="s">
        <v>2</v>
      </c>
      <c r="N50" s="463" t="s">
        <v>40</v>
      </c>
    </row>
    <row r="51" spans="1:16" ht="20.25" thickBot="1">
      <c r="A51" s="704"/>
      <c r="B51" s="119" t="s">
        <v>29</v>
      </c>
      <c r="C51" s="120" t="s">
        <v>30</v>
      </c>
      <c r="D51" s="120" t="s">
        <v>18</v>
      </c>
      <c r="E51" s="120" t="s">
        <v>31</v>
      </c>
      <c r="F51" s="702"/>
      <c r="G51" s="690"/>
      <c r="H51" s="121" t="s">
        <v>24</v>
      </c>
      <c r="I51" s="121" t="s">
        <v>23</v>
      </c>
      <c r="J51" s="121" t="s">
        <v>32</v>
      </c>
      <c r="K51" s="121" t="s">
        <v>33</v>
      </c>
      <c r="L51" s="121" t="s">
        <v>34</v>
      </c>
      <c r="M51" s="119" t="s">
        <v>35</v>
      </c>
      <c r="N51" s="122" t="s">
        <v>35</v>
      </c>
      <c r="P51" s="12" t="s">
        <v>194</v>
      </c>
    </row>
    <row r="52" spans="1:14" ht="12.75">
      <c r="A52" s="237" t="s">
        <v>8</v>
      </c>
      <c r="B52" s="303"/>
      <c r="C52" s="289"/>
      <c r="D52" s="289"/>
      <c r="E52" s="289">
        <v>181</v>
      </c>
      <c r="F52" s="289">
        <v>6</v>
      </c>
      <c r="G52" s="289"/>
      <c r="H52" s="289"/>
      <c r="I52" s="289"/>
      <c r="J52" s="289"/>
      <c r="K52" s="289"/>
      <c r="L52" s="289"/>
      <c r="M52" s="303">
        <v>15</v>
      </c>
      <c r="N52" s="280">
        <v>8</v>
      </c>
    </row>
    <row r="53" spans="1:14" ht="12.75">
      <c r="A53" s="145" t="s">
        <v>6</v>
      </c>
      <c r="B53" s="303"/>
      <c r="C53" s="289"/>
      <c r="D53" s="289">
        <v>91</v>
      </c>
      <c r="E53" s="289">
        <v>416</v>
      </c>
      <c r="F53" s="304">
        <v>54</v>
      </c>
      <c r="G53" s="289">
        <v>8</v>
      </c>
      <c r="H53" s="289"/>
      <c r="I53" s="289"/>
      <c r="J53" s="289"/>
      <c r="K53" s="289"/>
      <c r="L53" s="289"/>
      <c r="M53" s="303">
        <v>40</v>
      </c>
      <c r="N53" s="280">
        <v>90</v>
      </c>
    </row>
    <row r="54" spans="1:14" ht="13.5" thickBot="1">
      <c r="A54" s="145" t="s">
        <v>3</v>
      </c>
      <c r="B54" s="305"/>
      <c r="C54" s="290"/>
      <c r="D54" s="290">
        <v>122</v>
      </c>
      <c r="E54" s="290"/>
      <c r="F54" s="306">
        <v>6</v>
      </c>
      <c r="G54" s="290"/>
      <c r="H54" s="290"/>
      <c r="I54" s="290"/>
      <c r="J54" s="290"/>
      <c r="K54" s="290"/>
      <c r="L54" s="290"/>
      <c r="M54" s="305">
        <v>274</v>
      </c>
      <c r="N54" s="282">
        <v>16</v>
      </c>
    </row>
    <row r="55" spans="1:17" ht="13.5" thickBot="1">
      <c r="A55" s="146" t="s">
        <v>14</v>
      </c>
      <c r="B55" s="123">
        <f aca="true" t="shared" si="6" ref="B55:N55">SUM(B52:B54)</f>
        <v>0</v>
      </c>
      <c r="C55" s="123">
        <f t="shared" si="6"/>
        <v>0</v>
      </c>
      <c r="D55" s="123">
        <f t="shared" si="6"/>
        <v>213</v>
      </c>
      <c r="E55" s="123">
        <f t="shared" si="6"/>
        <v>597</v>
      </c>
      <c r="F55" s="123">
        <f t="shared" si="6"/>
        <v>66</v>
      </c>
      <c r="G55" s="123">
        <f t="shared" si="6"/>
        <v>8</v>
      </c>
      <c r="H55" s="448">
        <f t="shared" si="6"/>
        <v>0</v>
      </c>
      <c r="I55" s="123">
        <f t="shared" si="6"/>
        <v>0</v>
      </c>
      <c r="J55" s="123">
        <f t="shared" si="6"/>
        <v>0</v>
      </c>
      <c r="K55" s="123">
        <f t="shared" si="6"/>
        <v>0</v>
      </c>
      <c r="L55" s="123">
        <f t="shared" si="6"/>
        <v>0</v>
      </c>
      <c r="M55" s="123">
        <f t="shared" si="6"/>
        <v>329</v>
      </c>
      <c r="N55" s="324">
        <f t="shared" si="6"/>
        <v>114</v>
      </c>
      <c r="P55" s="79">
        <f>D55+E55+F55+G55</f>
        <v>884</v>
      </c>
      <c r="Q55" s="30"/>
    </row>
    <row r="56" spans="1:14" ht="12.75">
      <c r="A56" s="240"/>
      <c r="B56" s="747" t="s">
        <v>58</v>
      </c>
      <c r="C56" s="747"/>
      <c r="D56" s="747"/>
      <c r="E56" s="747"/>
      <c r="F56" s="747"/>
      <c r="G56" s="747"/>
      <c r="H56" s="747"/>
      <c r="I56" s="747"/>
      <c r="J56" s="747"/>
      <c r="K56" s="747"/>
      <c r="L56" s="747"/>
      <c r="M56" s="228"/>
      <c r="N56" s="229"/>
    </row>
    <row r="57" spans="1:14" ht="12.7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</row>
    <row r="58" spans="1:14" ht="18.75" thickBot="1">
      <c r="A58" s="12"/>
      <c r="B58" s="80" t="s">
        <v>86</v>
      </c>
      <c r="C58" s="12"/>
      <c r="D58" s="12"/>
      <c r="E58" s="12"/>
      <c r="F58" s="12"/>
      <c r="G58" s="12"/>
      <c r="H58" s="12"/>
      <c r="I58" s="12"/>
      <c r="J58" s="1"/>
      <c r="K58" s="22"/>
      <c r="L58" s="22"/>
      <c r="M58" s="12"/>
      <c r="N58" s="12"/>
    </row>
    <row r="59" spans="1:14" ht="29.25" customHeight="1">
      <c r="A59" s="703" t="s">
        <v>26</v>
      </c>
      <c r="B59" s="705" t="s">
        <v>44</v>
      </c>
      <c r="C59" s="705"/>
      <c r="D59" s="705"/>
      <c r="E59" s="705"/>
      <c r="F59" s="701" t="s">
        <v>27</v>
      </c>
      <c r="G59" s="689" t="s">
        <v>1</v>
      </c>
      <c r="H59" s="682" t="s">
        <v>45</v>
      </c>
      <c r="I59" s="682"/>
      <c r="J59" s="682"/>
      <c r="K59" s="682"/>
      <c r="L59" s="682"/>
      <c r="M59" s="462" t="s">
        <v>2</v>
      </c>
      <c r="N59" s="463" t="s">
        <v>40</v>
      </c>
    </row>
    <row r="60" spans="1:16" ht="20.25" thickBot="1">
      <c r="A60" s="704"/>
      <c r="B60" s="119" t="s">
        <v>29</v>
      </c>
      <c r="C60" s="120" t="s">
        <v>30</v>
      </c>
      <c r="D60" s="120" t="s">
        <v>18</v>
      </c>
      <c r="E60" s="120" t="s">
        <v>31</v>
      </c>
      <c r="F60" s="702"/>
      <c r="G60" s="690"/>
      <c r="H60" s="121" t="s">
        <v>24</v>
      </c>
      <c r="I60" s="121" t="s">
        <v>23</v>
      </c>
      <c r="J60" s="121" t="s">
        <v>32</v>
      </c>
      <c r="K60" s="121" t="s">
        <v>33</v>
      </c>
      <c r="L60" s="121" t="s">
        <v>34</v>
      </c>
      <c r="M60" s="119" t="s">
        <v>35</v>
      </c>
      <c r="N60" s="122" t="s">
        <v>35</v>
      </c>
      <c r="P60" s="12" t="s">
        <v>195</v>
      </c>
    </row>
    <row r="61" spans="1:14" ht="12.75">
      <c r="A61" s="165" t="s">
        <v>8</v>
      </c>
      <c r="B61" s="303"/>
      <c r="C61" s="289"/>
      <c r="D61" s="289">
        <v>85</v>
      </c>
      <c r="E61" s="289">
        <v>42</v>
      </c>
      <c r="F61" s="289">
        <v>78</v>
      </c>
      <c r="G61" s="289"/>
      <c r="H61" s="289"/>
      <c r="I61" s="289"/>
      <c r="J61" s="289">
        <v>12</v>
      </c>
      <c r="K61" s="289"/>
      <c r="L61" s="289"/>
      <c r="M61" s="303">
        <v>10</v>
      </c>
      <c r="N61" s="280">
        <v>57</v>
      </c>
    </row>
    <row r="62" spans="1:14" ht="12.75">
      <c r="A62" s="166" t="s">
        <v>6</v>
      </c>
      <c r="B62" s="303"/>
      <c r="C62" s="289"/>
      <c r="D62" s="289">
        <v>67</v>
      </c>
      <c r="E62" s="289">
        <v>83</v>
      </c>
      <c r="F62" s="304">
        <v>84</v>
      </c>
      <c r="G62" s="289">
        <v>10</v>
      </c>
      <c r="H62" s="289"/>
      <c r="I62" s="289"/>
      <c r="J62" s="289">
        <v>19</v>
      </c>
      <c r="K62" s="289"/>
      <c r="L62" s="289"/>
      <c r="M62" s="303">
        <v>23</v>
      </c>
      <c r="N62" s="280">
        <v>22</v>
      </c>
    </row>
    <row r="63" spans="1:14" ht="13.5" thickBot="1">
      <c r="A63" s="166" t="s">
        <v>3</v>
      </c>
      <c r="B63" s="305"/>
      <c r="C63" s="290"/>
      <c r="D63" s="290">
        <v>28</v>
      </c>
      <c r="E63" s="290">
        <v>0</v>
      </c>
      <c r="F63" s="306"/>
      <c r="G63" s="290"/>
      <c r="H63" s="290"/>
      <c r="I63" s="290"/>
      <c r="J63" s="290">
        <v>12</v>
      </c>
      <c r="K63" s="290"/>
      <c r="L63" s="290"/>
      <c r="M63" s="305">
        <v>23</v>
      </c>
      <c r="N63" s="282">
        <v>14</v>
      </c>
    </row>
    <row r="64" spans="1:17" ht="13.5" thickBot="1">
      <c r="A64" s="146" t="s">
        <v>14</v>
      </c>
      <c r="B64" s="123">
        <f aca="true" t="shared" si="7" ref="B64:N64">SUM(B61:B63)</f>
        <v>0</v>
      </c>
      <c r="C64" s="123">
        <f t="shared" si="7"/>
        <v>0</v>
      </c>
      <c r="D64" s="123">
        <f t="shared" si="7"/>
        <v>180</v>
      </c>
      <c r="E64" s="123">
        <f t="shared" si="7"/>
        <v>125</v>
      </c>
      <c r="F64" s="123">
        <f t="shared" si="7"/>
        <v>162</v>
      </c>
      <c r="G64" s="123">
        <f t="shared" si="7"/>
        <v>10</v>
      </c>
      <c r="H64" s="448">
        <f t="shared" si="7"/>
        <v>0</v>
      </c>
      <c r="I64" s="123">
        <f t="shared" si="7"/>
        <v>0</v>
      </c>
      <c r="J64" s="123">
        <f t="shared" si="7"/>
        <v>43</v>
      </c>
      <c r="K64" s="123">
        <f t="shared" si="7"/>
        <v>0</v>
      </c>
      <c r="L64" s="123">
        <f t="shared" si="7"/>
        <v>0</v>
      </c>
      <c r="M64" s="123">
        <f t="shared" si="7"/>
        <v>56</v>
      </c>
      <c r="N64" s="324">
        <f t="shared" si="7"/>
        <v>93</v>
      </c>
      <c r="P64" s="79">
        <f>B64+C64+D64+E64+F64+G64</f>
        <v>477</v>
      </c>
      <c r="Q64" s="30"/>
    </row>
    <row r="65" spans="1:14" ht="12.7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</row>
    <row r="66" spans="1:14" ht="18.75" thickBot="1">
      <c r="A66" s="12"/>
      <c r="B66" s="80" t="s">
        <v>103</v>
      </c>
      <c r="C66" s="12"/>
      <c r="D66" s="12"/>
      <c r="E66" s="231"/>
      <c r="F66" s="231"/>
      <c r="G66" s="231"/>
      <c r="H66" s="231"/>
      <c r="I66" s="12"/>
      <c r="J66" s="1"/>
      <c r="K66" s="22"/>
      <c r="L66" s="22"/>
      <c r="M66" s="12"/>
      <c r="N66" s="12"/>
    </row>
    <row r="67" spans="1:14" ht="29.25" customHeight="1">
      <c r="A67" s="738" t="s">
        <v>26</v>
      </c>
      <c r="B67" s="714" t="s">
        <v>44</v>
      </c>
      <c r="C67" s="714"/>
      <c r="D67" s="714"/>
      <c r="E67" s="714"/>
      <c r="F67" s="694" t="s">
        <v>27</v>
      </c>
      <c r="G67" s="687" t="s">
        <v>1</v>
      </c>
      <c r="H67" s="733" t="s">
        <v>45</v>
      </c>
      <c r="I67" s="733"/>
      <c r="J67" s="733"/>
      <c r="K67" s="733"/>
      <c r="L67" s="733"/>
      <c r="M67" s="460" t="s">
        <v>2</v>
      </c>
      <c r="N67" s="461" t="s">
        <v>40</v>
      </c>
    </row>
    <row r="68" spans="1:16" ht="20.25" thickBot="1">
      <c r="A68" s="739"/>
      <c r="B68" s="149" t="s">
        <v>29</v>
      </c>
      <c r="C68" s="150" t="s">
        <v>30</v>
      </c>
      <c r="D68" s="150" t="s">
        <v>18</v>
      </c>
      <c r="E68" s="150" t="s">
        <v>31</v>
      </c>
      <c r="F68" s="695"/>
      <c r="G68" s="688"/>
      <c r="H68" s="151" t="s">
        <v>24</v>
      </c>
      <c r="I68" s="151" t="s">
        <v>23</v>
      </c>
      <c r="J68" s="151" t="s">
        <v>32</v>
      </c>
      <c r="K68" s="152" t="s">
        <v>33</v>
      </c>
      <c r="L68" s="152" t="s">
        <v>34</v>
      </c>
      <c r="M68" s="149" t="s">
        <v>35</v>
      </c>
      <c r="N68" s="153" t="s">
        <v>35</v>
      </c>
      <c r="P68" s="12" t="s">
        <v>196</v>
      </c>
    </row>
    <row r="69" spans="1:14" ht="13.5" thickBot="1">
      <c r="A69" s="154" t="s">
        <v>6</v>
      </c>
      <c r="B69" s="298"/>
      <c r="C69" s="279"/>
      <c r="D69" s="279">
        <v>0</v>
      </c>
      <c r="E69" s="279">
        <v>45</v>
      </c>
      <c r="F69" s="299"/>
      <c r="G69" s="279">
        <v>32</v>
      </c>
      <c r="H69" s="279">
        <v>10</v>
      </c>
      <c r="I69" s="279">
        <v>16</v>
      </c>
      <c r="J69" s="279"/>
      <c r="K69" s="279"/>
      <c r="L69" s="279"/>
      <c r="M69" s="447">
        <v>35</v>
      </c>
      <c r="N69" s="116">
        <v>20</v>
      </c>
    </row>
    <row r="70" spans="1:17" ht="13.5" thickBot="1">
      <c r="A70" s="155" t="s">
        <v>14</v>
      </c>
      <c r="B70" s="147">
        <f aca="true" t="shared" si="8" ref="B70:N70">SUM(B69:B69)</f>
        <v>0</v>
      </c>
      <c r="C70" s="147">
        <f t="shared" si="8"/>
        <v>0</v>
      </c>
      <c r="D70" s="147">
        <f t="shared" si="8"/>
        <v>0</v>
      </c>
      <c r="E70" s="147">
        <f t="shared" si="8"/>
        <v>45</v>
      </c>
      <c r="F70" s="147">
        <f t="shared" si="8"/>
        <v>0</v>
      </c>
      <c r="G70" s="147">
        <f t="shared" si="8"/>
        <v>32</v>
      </c>
      <c r="H70" s="446">
        <f t="shared" si="8"/>
        <v>10</v>
      </c>
      <c r="I70" s="147">
        <f t="shared" si="8"/>
        <v>16</v>
      </c>
      <c r="J70" s="147">
        <f t="shared" si="8"/>
        <v>0</v>
      </c>
      <c r="K70" s="147">
        <f t="shared" si="8"/>
        <v>0</v>
      </c>
      <c r="L70" s="147">
        <f t="shared" si="8"/>
        <v>0</v>
      </c>
      <c r="M70" s="147">
        <f t="shared" si="8"/>
        <v>35</v>
      </c>
      <c r="N70" s="324">
        <f t="shared" si="8"/>
        <v>20</v>
      </c>
      <c r="P70" s="79">
        <f>B70+C70+D70+E70+F70+G70</f>
        <v>77</v>
      </c>
      <c r="Q70" s="30"/>
    </row>
    <row r="71" spans="1:14" ht="12.7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</row>
    <row r="72" spans="1:14" ht="18.75" thickBot="1">
      <c r="A72" s="12"/>
      <c r="B72" s="80" t="s">
        <v>80</v>
      </c>
      <c r="C72" s="12"/>
      <c r="D72" s="12"/>
      <c r="E72" s="231"/>
      <c r="F72" s="231"/>
      <c r="G72" s="231"/>
      <c r="H72" s="12"/>
      <c r="I72" s="12"/>
      <c r="J72" s="1"/>
      <c r="K72" s="22"/>
      <c r="L72" s="22"/>
      <c r="M72" s="12"/>
      <c r="N72" s="12"/>
    </row>
    <row r="73" spans="1:14" ht="29.25" customHeight="1">
      <c r="A73" s="738" t="s">
        <v>26</v>
      </c>
      <c r="B73" s="714" t="s">
        <v>44</v>
      </c>
      <c r="C73" s="714"/>
      <c r="D73" s="714"/>
      <c r="E73" s="714"/>
      <c r="F73" s="694" t="s">
        <v>27</v>
      </c>
      <c r="G73" s="687" t="s">
        <v>1</v>
      </c>
      <c r="H73" s="733" t="s">
        <v>45</v>
      </c>
      <c r="I73" s="733"/>
      <c r="J73" s="733"/>
      <c r="K73" s="733"/>
      <c r="L73" s="733"/>
      <c r="M73" s="460" t="s">
        <v>2</v>
      </c>
      <c r="N73" s="461" t="s">
        <v>40</v>
      </c>
    </row>
    <row r="74" spans="1:16" ht="20.25" thickBot="1">
      <c r="A74" s="739"/>
      <c r="B74" s="149" t="s">
        <v>29</v>
      </c>
      <c r="C74" s="150" t="s">
        <v>30</v>
      </c>
      <c r="D74" s="150" t="s">
        <v>18</v>
      </c>
      <c r="E74" s="150" t="s">
        <v>31</v>
      </c>
      <c r="F74" s="695"/>
      <c r="G74" s="688"/>
      <c r="H74" s="151" t="s">
        <v>24</v>
      </c>
      <c r="I74" s="151" t="s">
        <v>23</v>
      </c>
      <c r="J74" s="151" t="s">
        <v>32</v>
      </c>
      <c r="K74" s="152" t="s">
        <v>33</v>
      </c>
      <c r="L74" s="152" t="s">
        <v>34</v>
      </c>
      <c r="M74" s="149" t="s">
        <v>35</v>
      </c>
      <c r="N74" s="153" t="s">
        <v>35</v>
      </c>
      <c r="P74" s="12" t="s">
        <v>197</v>
      </c>
    </row>
    <row r="75" spans="1:14" ht="13.5" thickBot="1">
      <c r="A75" s="154" t="s">
        <v>6</v>
      </c>
      <c r="B75" s="298"/>
      <c r="C75" s="279">
        <v>12</v>
      </c>
      <c r="D75" s="279"/>
      <c r="E75" s="279"/>
      <c r="F75" s="299">
        <v>5</v>
      </c>
      <c r="G75" s="279">
        <v>5</v>
      </c>
      <c r="H75" s="279"/>
      <c r="I75" s="279"/>
      <c r="J75" s="279"/>
      <c r="K75" s="279"/>
      <c r="L75" s="279"/>
      <c r="M75" s="298">
        <v>60</v>
      </c>
      <c r="N75" s="280">
        <v>8</v>
      </c>
    </row>
    <row r="76" spans="1:17" ht="13.5" thickBot="1">
      <c r="A76" s="155" t="s">
        <v>14</v>
      </c>
      <c r="B76" s="147">
        <f aca="true" t="shared" si="9" ref="B76:N76">SUM(B75:B75)</f>
        <v>0</v>
      </c>
      <c r="C76" s="147">
        <f t="shared" si="9"/>
        <v>12</v>
      </c>
      <c r="D76" s="147">
        <f t="shared" si="9"/>
        <v>0</v>
      </c>
      <c r="E76" s="147">
        <f t="shared" si="9"/>
        <v>0</v>
      </c>
      <c r="F76" s="147">
        <f t="shared" si="9"/>
        <v>5</v>
      </c>
      <c r="G76" s="147">
        <f t="shared" si="9"/>
        <v>5</v>
      </c>
      <c r="H76" s="446">
        <f t="shared" si="9"/>
        <v>0</v>
      </c>
      <c r="I76" s="147">
        <f t="shared" si="9"/>
        <v>0</v>
      </c>
      <c r="J76" s="147">
        <f t="shared" si="9"/>
        <v>0</v>
      </c>
      <c r="K76" s="147">
        <f t="shared" si="9"/>
        <v>0</v>
      </c>
      <c r="L76" s="147">
        <f t="shared" si="9"/>
        <v>0</v>
      </c>
      <c r="M76" s="147">
        <f t="shared" si="9"/>
        <v>60</v>
      </c>
      <c r="N76" s="324">
        <f t="shared" si="9"/>
        <v>8</v>
      </c>
      <c r="P76" s="79">
        <f>B76+C76+D76+E76+F76+G76</f>
        <v>22</v>
      </c>
      <c r="Q76" s="30"/>
    </row>
    <row r="77" spans="1:14" ht="12.75">
      <c r="A77" s="140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2"/>
    </row>
    <row r="78" spans="1:14" ht="18.75" thickBot="1">
      <c r="A78" s="12"/>
      <c r="B78" s="80" t="s">
        <v>97</v>
      </c>
      <c r="C78" s="12"/>
      <c r="D78" s="12"/>
      <c r="E78" s="12"/>
      <c r="F78" s="12"/>
      <c r="G78" s="12"/>
      <c r="H78" s="12"/>
      <c r="I78" s="12"/>
      <c r="J78" s="1"/>
      <c r="K78" s="22"/>
      <c r="L78" s="22"/>
      <c r="M78" s="12"/>
      <c r="N78" s="12"/>
    </row>
    <row r="79" spans="1:18" ht="29.25" customHeight="1">
      <c r="A79" s="738" t="s">
        <v>26</v>
      </c>
      <c r="B79" s="714" t="s">
        <v>44</v>
      </c>
      <c r="C79" s="714"/>
      <c r="D79" s="714"/>
      <c r="E79" s="714"/>
      <c r="F79" s="694" t="s">
        <v>27</v>
      </c>
      <c r="G79" s="687" t="s">
        <v>1</v>
      </c>
      <c r="H79" s="733" t="s">
        <v>45</v>
      </c>
      <c r="I79" s="733"/>
      <c r="J79" s="733"/>
      <c r="K79" s="733"/>
      <c r="L79" s="733"/>
      <c r="M79" s="460" t="s">
        <v>2</v>
      </c>
      <c r="N79" s="461" t="s">
        <v>40</v>
      </c>
      <c r="Q79" s="718"/>
      <c r="R79" s="719"/>
    </row>
    <row r="80" spans="1:16" ht="20.25" thickBot="1">
      <c r="A80" s="739"/>
      <c r="B80" s="149" t="s">
        <v>29</v>
      </c>
      <c r="C80" s="150" t="s">
        <v>30</v>
      </c>
      <c r="D80" s="150" t="s">
        <v>18</v>
      </c>
      <c r="E80" s="150" t="s">
        <v>31</v>
      </c>
      <c r="F80" s="695"/>
      <c r="G80" s="688"/>
      <c r="H80" s="151" t="s">
        <v>24</v>
      </c>
      <c r="I80" s="151" t="s">
        <v>23</v>
      </c>
      <c r="J80" s="151" t="s">
        <v>32</v>
      </c>
      <c r="K80" s="152" t="s">
        <v>33</v>
      </c>
      <c r="L80" s="152" t="s">
        <v>34</v>
      </c>
      <c r="M80" s="149" t="s">
        <v>35</v>
      </c>
      <c r="N80" s="153" t="s">
        <v>35</v>
      </c>
      <c r="P80" s="12" t="s">
        <v>198</v>
      </c>
    </row>
    <row r="81" spans="1:14" ht="13.5" thickBot="1">
      <c r="A81" s="154" t="s">
        <v>6</v>
      </c>
      <c r="B81" s="298">
        <v>88</v>
      </c>
      <c r="C81" s="279"/>
      <c r="D81" s="279">
        <v>31</v>
      </c>
      <c r="E81" s="279"/>
      <c r="F81" s="299">
        <v>34</v>
      </c>
      <c r="G81" s="279">
        <v>10</v>
      </c>
      <c r="H81" s="279"/>
      <c r="I81" s="279"/>
      <c r="J81" s="279"/>
      <c r="K81" s="279"/>
      <c r="L81" s="279">
        <v>38</v>
      </c>
      <c r="M81" s="447">
        <v>16</v>
      </c>
      <c r="N81" s="116">
        <v>29</v>
      </c>
    </row>
    <row r="82" spans="1:17" ht="13.5" thickBot="1">
      <c r="A82" s="155" t="s">
        <v>14</v>
      </c>
      <c r="B82" s="147">
        <f aca="true" t="shared" si="10" ref="B82:N82">SUM(B81:B81)</f>
        <v>88</v>
      </c>
      <c r="C82" s="147">
        <f t="shared" si="10"/>
        <v>0</v>
      </c>
      <c r="D82" s="147">
        <f t="shared" si="10"/>
        <v>31</v>
      </c>
      <c r="E82" s="147">
        <f t="shared" si="10"/>
        <v>0</v>
      </c>
      <c r="F82" s="147">
        <f t="shared" si="10"/>
        <v>34</v>
      </c>
      <c r="G82" s="147">
        <f t="shared" si="10"/>
        <v>10</v>
      </c>
      <c r="H82" s="446">
        <f t="shared" si="10"/>
        <v>0</v>
      </c>
      <c r="I82" s="147">
        <f t="shared" si="10"/>
        <v>0</v>
      </c>
      <c r="J82" s="147">
        <f t="shared" si="10"/>
        <v>0</v>
      </c>
      <c r="K82" s="147">
        <f t="shared" si="10"/>
        <v>0</v>
      </c>
      <c r="L82" s="147">
        <f t="shared" si="10"/>
        <v>38</v>
      </c>
      <c r="M82" s="147">
        <f t="shared" si="10"/>
        <v>16</v>
      </c>
      <c r="N82" s="324">
        <f t="shared" si="10"/>
        <v>29</v>
      </c>
      <c r="P82" s="79">
        <f>B82+C82+D82+E82+F82+G82</f>
        <v>163</v>
      </c>
      <c r="Q82" s="30"/>
    </row>
    <row r="83" spans="1:14" ht="12.75">
      <c r="A83" s="140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2"/>
    </row>
    <row r="84" spans="1:14" ht="18.75" thickBot="1">
      <c r="A84" s="12"/>
      <c r="B84" s="80" t="s">
        <v>104</v>
      </c>
      <c r="C84" s="12"/>
      <c r="D84" s="12"/>
      <c r="E84" s="12"/>
      <c r="F84" s="12"/>
      <c r="G84" s="12"/>
      <c r="H84" s="12"/>
      <c r="I84" s="12"/>
      <c r="J84" s="1"/>
      <c r="K84" s="22"/>
      <c r="L84" s="22"/>
      <c r="M84" s="12"/>
      <c r="N84" s="12"/>
    </row>
    <row r="85" spans="1:14" ht="29.25" customHeight="1">
      <c r="A85" s="738" t="s">
        <v>26</v>
      </c>
      <c r="B85" s="714" t="s">
        <v>44</v>
      </c>
      <c r="C85" s="714"/>
      <c r="D85" s="714"/>
      <c r="E85" s="714"/>
      <c r="F85" s="694" t="s">
        <v>27</v>
      </c>
      <c r="G85" s="687" t="s">
        <v>1</v>
      </c>
      <c r="H85" s="733" t="s">
        <v>45</v>
      </c>
      <c r="I85" s="733"/>
      <c r="J85" s="733"/>
      <c r="K85" s="733"/>
      <c r="L85" s="733"/>
      <c r="M85" s="460" t="s">
        <v>2</v>
      </c>
      <c r="N85" s="461" t="s">
        <v>40</v>
      </c>
    </row>
    <row r="86" spans="1:16" ht="20.25" thickBot="1">
      <c r="A86" s="739"/>
      <c r="B86" s="149" t="s">
        <v>29</v>
      </c>
      <c r="C86" s="150" t="s">
        <v>30</v>
      </c>
      <c r="D86" s="150" t="s">
        <v>18</v>
      </c>
      <c r="E86" s="150" t="s">
        <v>31</v>
      </c>
      <c r="F86" s="695"/>
      <c r="G86" s="688"/>
      <c r="H86" s="151" t="s">
        <v>24</v>
      </c>
      <c r="I86" s="151" t="s">
        <v>23</v>
      </c>
      <c r="J86" s="151" t="s">
        <v>32</v>
      </c>
      <c r="K86" s="152" t="s">
        <v>33</v>
      </c>
      <c r="L86" s="152" t="s">
        <v>34</v>
      </c>
      <c r="M86" s="149" t="s">
        <v>35</v>
      </c>
      <c r="N86" s="153" t="s">
        <v>35</v>
      </c>
      <c r="P86" s="12" t="s">
        <v>199</v>
      </c>
    </row>
    <row r="87" spans="1:14" ht="13.5" thickBot="1">
      <c r="A87" s="154" t="s">
        <v>6</v>
      </c>
      <c r="B87" s="298">
        <v>30</v>
      </c>
      <c r="C87" s="279"/>
      <c r="D87" s="279">
        <v>70</v>
      </c>
      <c r="E87" s="279">
        <v>173</v>
      </c>
      <c r="F87" s="299">
        <v>220</v>
      </c>
      <c r="G87" s="279">
        <v>30</v>
      </c>
      <c r="H87" s="279">
        <v>54</v>
      </c>
      <c r="I87" s="279">
        <v>115</v>
      </c>
      <c r="J87" s="279"/>
      <c r="K87" s="279"/>
      <c r="L87" s="279"/>
      <c r="M87" s="447">
        <v>68</v>
      </c>
      <c r="N87" s="116">
        <v>72</v>
      </c>
    </row>
    <row r="88" spans="1:17" ht="13.5" thickBot="1">
      <c r="A88" s="155" t="s">
        <v>14</v>
      </c>
      <c r="B88" s="147">
        <f aca="true" t="shared" si="11" ref="B88:N88">SUM(B87:B87)</f>
        <v>30</v>
      </c>
      <c r="C88" s="147">
        <f t="shared" si="11"/>
        <v>0</v>
      </c>
      <c r="D88" s="147">
        <f t="shared" si="11"/>
        <v>70</v>
      </c>
      <c r="E88" s="147">
        <f t="shared" si="11"/>
        <v>173</v>
      </c>
      <c r="F88" s="147">
        <f t="shared" si="11"/>
        <v>220</v>
      </c>
      <c r="G88" s="147">
        <f t="shared" si="11"/>
        <v>30</v>
      </c>
      <c r="H88" s="446">
        <f t="shared" si="11"/>
        <v>54</v>
      </c>
      <c r="I88" s="147">
        <f t="shared" si="11"/>
        <v>115</v>
      </c>
      <c r="J88" s="147">
        <f t="shared" si="11"/>
        <v>0</v>
      </c>
      <c r="K88" s="147">
        <f t="shared" si="11"/>
        <v>0</v>
      </c>
      <c r="L88" s="147">
        <f t="shared" si="11"/>
        <v>0</v>
      </c>
      <c r="M88" s="147">
        <f t="shared" si="11"/>
        <v>68</v>
      </c>
      <c r="N88" s="324">
        <f t="shared" si="11"/>
        <v>72</v>
      </c>
      <c r="P88" s="79">
        <f>B88+C88+D88+E88+F88+G88</f>
        <v>523</v>
      </c>
      <c r="Q88" s="30"/>
    </row>
    <row r="89" spans="1:14" ht="12.75">
      <c r="A89" s="140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2"/>
    </row>
    <row r="90" spans="1:14" ht="18.75" thickBot="1">
      <c r="A90" s="12"/>
      <c r="B90" s="80" t="s">
        <v>88</v>
      </c>
      <c r="C90" s="12"/>
      <c r="D90" s="514"/>
      <c r="E90" s="12"/>
      <c r="F90" s="12"/>
      <c r="G90" s="12"/>
      <c r="H90" s="12"/>
      <c r="I90" s="12"/>
      <c r="J90" s="1"/>
      <c r="K90" s="22"/>
      <c r="L90" s="22"/>
      <c r="M90" s="12"/>
      <c r="N90" s="12"/>
    </row>
    <row r="91" spans="1:14" ht="29.25" customHeight="1">
      <c r="A91" s="738" t="s">
        <v>26</v>
      </c>
      <c r="B91" s="714" t="s">
        <v>44</v>
      </c>
      <c r="C91" s="714"/>
      <c r="D91" s="714"/>
      <c r="E91" s="714"/>
      <c r="F91" s="694" t="s">
        <v>27</v>
      </c>
      <c r="G91" s="687" t="s">
        <v>1</v>
      </c>
      <c r="H91" s="733" t="s">
        <v>45</v>
      </c>
      <c r="I91" s="733"/>
      <c r="J91" s="733"/>
      <c r="K91" s="733"/>
      <c r="L91" s="733"/>
      <c r="M91" s="460" t="s">
        <v>2</v>
      </c>
      <c r="N91" s="461" t="s">
        <v>40</v>
      </c>
    </row>
    <row r="92" spans="1:16" ht="20.25" thickBot="1">
      <c r="A92" s="739"/>
      <c r="B92" s="149" t="s">
        <v>29</v>
      </c>
      <c r="C92" s="150" t="s">
        <v>30</v>
      </c>
      <c r="D92" s="150" t="s">
        <v>18</v>
      </c>
      <c r="E92" s="150" t="s">
        <v>31</v>
      </c>
      <c r="F92" s="695"/>
      <c r="G92" s="688"/>
      <c r="H92" s="151" t="s">
        <v>24</v>
      </c>
      <c r="I92" s="151" t="s">
        <v>23</v>
      </c>
      <c r="J92" s="151" t="s">
        <v>32</v>
      </c>
      <c r="K92" s="152" t="s">
        <v>33</v>
      </c>
      <c r="L92" s="152" t="s">
        <v>34</v>
      </c>
      <c r="M92" s="149" t="s">
        <v>35</v>
      </c>
      <c r="N92" s="153" t="s">
        <v>35</v>
      </c>
      <c r="P92" s="12" t="s">
        <v>200</v>
      </c>
    </row>
    <row r="93" spans="1:14" ht="13.5" thickBot="1">
      <c r="A93" s="209" t="s">
        <v>6</v>
      </c>
      <c r="B93" s="292">
        <v>209</v>
      </c>
      <c r="C93" s="283"/>
      <c r="D93" s="283">
        <v>75</v>
      </c>
      <c r="E93" s="283">
        <v>190</v>
      </c>
      <c r="F93" s="293">
        <v>187</v>
      </c>
      <c r="G93" s="283">
        <v>48</v>
      </c>
      <c r="H93" s="283"/>
      <c r="I93" s="283">
        <v>60</v>
      </c>
      <c r="J93" s="283"/>
      <c r="K93" s="283"/>
      <c r="L93" s="283"/>
      <c r="M93" s="449">
        <v>133</v>
      </c>
      <c r="N93" s="210">
        <v>100</v>
      </c>
    </row>
    <row r="94" spans="1:17" ht="13.5" thickBot="1">
      <c r="A94" s="155" t="s">
        <v>14</v>
      </c>
      <c r="B94" s="147">
        <f aca="true" t="shared" si="12" ref="B94:N94">SUM(B93:B93)</f>
        <v>209</v>
      </c>
      <c r="C94" s="147">
        <f t="shared" si="12"/>
        <v>0</v>
      </c>
      <c r="D94" s="147">
        <f t="shared" si="12"/>
        <v>75</v>
      </c>
      <c r="E94" s="147">
        <f t="shared" si="12"/>
        <v>190</v>
      </c>
      <c r="F94" s="147">
        <f t="shared" si="12"/>
        <v>187</v>
      </c>
      <c r="G94" s="147">
        <f t="shared" si="12"/>
        <v>48</v>
      </c>
      <c r="H94" s="446">
        <f t="shared" si="12"/>
        <v>0</v>
      </c>
      <c r="I94" s="147">
        <f t="shared" si="12"/>
        <v>60</v>
      </c>
      <c r="J94" s="147">
        <f t="shared" si="12"/>
        <v>0</v>
      </c>
      <c r="K94" s="147">
        <f t="shared" si="12"/>
        <v>0</v>
      </c>
      <c r="L94" s="147">
        <f t="shared" si="12"/>
        <v>0</v>
      </c>
      <c r="M94" s="147">
        <f t="shared" si="12"/>
        <v>133</v>
      </c>
      <c r="N94" s="324">
        <f t="shared" si="12"/>
        <v>100</v>
      </c>
      <c r="P94" s="79">
        <f>B94+C94+D94+E94+F94+G94</f>
        <v>709</v>
      </c>
      <c r="Q94" s="291"/>
    </row>
    <row r="95" spans="1:14" ht="12.75">
      <c r="A95" s="140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2"/>
    </row>
    <row r="96" spans="1:14" ht="18.75" thickBot="1">
      <c r="A96" s="12"/>
      <c r="B96" s="80" t="s">
        <v>98</v>
      </c>
      <c r="C96" s="12"/>
      <c r="D96" s="12"/>
      <c r="E96" s="12"/>
      <c r="F96" s="12"/>
      <c r="G96" s="12"/>
      <c r="H96" s="12"/>
      <c r="I96" s="12"/>
      <c r="J96" s="1"/>
      <c r="K96" s="22"/>
      <c r="L96" s="22"/>
      <c r="M96" s="12"/>
      <c r="N96" s="12"/>
    </row>
    <row r="97" spans="1:14" ht="29.25" customHeight="1">
      <c r="A97" s="703" t="s">
        <v>26</v>
      </c>
      <c r="B97" s="705" t="s">
        <v>44</v>
      </c>
      <c r="C97" s="705"/>
      <c r="D97" s="705"/>
      <c r="E97" s="705"/>
      <c r="F97" s="701" t="s">
        <v>27</v>
      </c>
      <c r="G97" s="689" t="s">
        <v>1</v>
      </c>
      <c r="H97" s="682" t="s">
        <v>45</v>
      </c>
      <c r="I97" s="682"/>
      <c r="J97" s="682"/>
      <c r="K97" s="682"/>
      <c r="L97" s="682"/>
      <c r="M97" s="462" t="s">
        <v>2</v>
      </c>
      <c r="N97" s="463" t="s">
        <v>40</v>
      </c>
    </row>
    <row r="98" spans="1:16" ht="20.25" thickBot="1">
      <c r="A98" s="704"/>
      <c r="B98" s="119" t="s">
        <v>29</v>
      </c>
      <c r="C98" s="120" t="s">
        <v>30</v>
      </c>
      <c r="D98" s="120" t="s">
        <v>18</v>
      </c>
      <c r="E98" s="120" t="s">
        <v>31</v>
      </c>
      <c r="F98" s="702"/>
      <c r="G98" s="690"/>
      <c r="H98" s="121" t="s">
        <v>24</v>
      </c>
      <c r="I98" s="121" t="s">
        <v>23</v>
      </c>
      <c r="J98" s="121" t="s">
        <v>32</v>
      </c>
      <c r="K98" s="121" t="s">
        <v>33</v>
      </c>
      <c r="L98" s="121" t="s">
        <v>34</v>
      </c>
      <c r="M98" s="119" t="s">
        <v>35</v>
      </c>
      <c r="N98" s="122" t="s">
        <v>35</v>
      </c>
      <c r="P98" s="12" t="s">
        <v>201</v>
      </c>
    </row>
    <row r="99" spans="1:14" ht="12.75">
      <c r="A99" s="166" t="s">
        <v>176</v>
      </c>
      <c r="B99" s="303"/>
      <c r="C99" s="289"/>
      <c r="D99" s="289">
        <v>19</v>
      </c>
      <c r="E99" s="289"/>
      <c r="F99" s="304"/>
      <c r="G99" s="289"/>
      <c r="H99" s="289"/>
      <c r="I99" s="289"/>
      <c r="J99" s="289"/>
      <c r="K99" s="289"/>
      <c r="L99" s="289"/>
      <c r="M99" s="117">
        <v>5.4</v>
      </c>
      <c r="N99" s="116">
        <v>4</v>
      </c>
    </row>
    <row r="100" spans="1:14" ht="13.5" thickBot="1">
      <c r="A100" s="145" t="s">
        <v>3</v>
      </c>
      <c r="B100" s="305"/>
      <c r="C100" s="290"/>
      <c r="D100" s="290"/>
      <c r="E100" s="290"/>
      <c r="F100" s="306"/>
      <c r="G100" s="290"/>
      <c r="H100" s="290"/>
      <c r="I100" s="290"/>
      <c r="J100" s="290"/>
      <c r="K100" s="290"/>
      <c r="L100" s="290"/>
      <c r="M100" s="450"/>
      <c r="N100" s="156"/>
    </row>
    <row r="101" spans="1:17" ht="13.5" thickBot="1">
      <c r="A101" s="146" t="s">
        <v>14</v>
      </c>
      <c r="B101" s="123">
        <f aca="true" t="shared" si="13" ref="B101:N101">SUM(B99:B100)</f>
        <v>0</v>
      </c>
      <c r="C101" s="123">
        <f t="shared" si="13"/>
        <v>0</v>
      </c>
      <c r="D101" s="123">
        <f t="shared" si="13"/>
        <v>19</v>
      </c>
      <c r="E101" s="123">
        <f t="shared" si="13"/>
        <v>0</v>
      </c>
      <c r="F101" s="123">
        <f t="shared" si="13"/>
        <v>0</v>
      </c>
      <c r="G101" s="123">
        <f t="shared" si="13"/>
        <v>0</v>
      </c>
      <c r="H101" s="448">
        <f t="shared" si="13"/>
        <v>0</v>
      </c>
      <c r="I101" s="123">
        <f t="shared" si="13"/>
        <v>0</v>
      </c>
      <c r="J101" s="123">
        <f t="shared" si="13"/>
        <v>0</v>
      </c>
      <c r="K101" s="123">
        <f t="shared" si="13"/>
        <v>0</v>
      </c>
      <c r="L101" s="123">
        <f t="shared" si="13"/>
        <v>0</v>
      </c>
      <c r="M101" s="123">
        <f t="shared" si="13"/>
        <v>5.4</v>
      </c>
      <c r="N101" s="324">
        <f t="shared" si="13"/>
        <v>4</v>
      </c>
      <c r="P101" s="79">
        <f>B101+C101+D101+E101+F101+G101</f>
        <v>19</v>
      </c>
      <c r="Q101" s="291"/>
    </row>
    <row r="102" spans="1:16" ht="12.75">
      <c r="A102" s="143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P102" s="30"/>
    </row>
    <row r="103" spans="1:14" ht="18.75" thickBot="1">
      <c r="A103" s="12"/>
      <c r="B103" s="80" t="s">
        <v>102</v>
      </c>
      <c r="C103" s="12"/>
      <c r="D103" s="12"/>
      <c r="E103" s="12"/>
      <c r="F103" s="12"/>
      <c r="G103" s="12"/>
      <c r="H103" s="12"/>
      <c r="I103" s="12"/>
      <c r="J103" s="1"/>
      <c r="K103" s="22"/>
      <c r="L103" s="22"/>
      <c r="M103" s="12"/>
      <c r="N103" s="12"/>
    </row>
    <row r="104" spans="1:14" ht="29.25" customHeight="1">
      <c r="A104" s="738" t="s">
        <v>26</v>
      </c>
      <c r="B104" s="714" t="s">
        <v>44</v>
      </c>
      <c r="C104" s="714"/>
      <c r="D104" s="714"/>
      <c r="E104" s="714"/>
      <c r="F104" s="694" t="s">
        <v>27</v>
      </c>
      <c r="G104" s="687" t="s">
        <v>1</v>
      </c>
      <c r="H104" s="733" t="s">
        <v>45</v>
      </c>
      <c r="I104" s="733"/>
      <c r="J104" s="733"/>
      <c r="K104" s="733"/>
      <c r="L104" s="733"/>
      <c r="M104" s="460" t="s">
        <v>2</v>
      </c>
      <c r="N104" s="461" t="s">
        <v>40</v>
      </c>
    </row>
    <row r="105" spans="1:16" ht="20.25" thickBot="1">
      <c r="A105" s="739"/>
      <c r="B105" s="149" t="s">
        <v>29</v>
      </c>
      <c r="C105" s="150" t="s">
        <v>30</v>
      </c>
      <c r="D105" s="150" t="s">
        <v>18</v>
      </c>
      <c r="E105" s="150" t="s">
        <v>31</v>
      </c>
      <c r="F105" s="695"/>
      <c r="G105" s="688"/>
      <c r="H105" s="151" t="s">
        <v>24</v>
      </c>
      <c r="I105" s="151" t="s">
        <v>23</v>
      </c>
      <c r="J105" s="151" t="s">
        <v>32</v>
      </c>
      <c r="K105" s="152" t="s">
        <v>33</v>
      </c>
      <c r="L105" s="152" t="s">
        <v>34</v>
      </c>
      <c r="M105" s="149" t="s">
        <v>35</v>
      </c>
      <c r="N105" s="153" t="s">
        <v>35</v>
      </c>
      <c r="P105" s="12" t="s">
        <v>202</v>
      </c>
    </row>
    <row r="106" spans="1:14" ht="13.5" thickBot="1">
      <c r="A106" s="154" t="s">
        <v>6</v>
      </c>
      <c r="B106" s="298"/>
      <c r="C106" s="279">
        <v>63</v>
      </c>
      <c r="D106" s="279"/>
      <c r="E106" s="279">
        <v>52</v>
      </c>
      <c r="F106" s="299">
        <v>8</v>
      </c>
      <c r="G106" s="279">
        <v>9</v>
      </c>
      <c r="H106" s="279"/>
      <c r="I106" s="279"/>
      <c r="J106" s="279"/>
      <c r="K106" s="279"/>
      <c r="L106" s="279">
        <v>10</v>
      </c>
      <c r="M106" s="447">
        <v>40</v>
      </c>
      <c r="N106" s="116">
        <v>17</v>
      </c>
    </row>
    <row r="107" spans="1:17" ht="13.5" thickBot="1">
      <c r="A107" s="155" t="s">
        <v>14</v>
      </c>
      <c r="B107" s="147">
        <f aca="true" t="shared" si="14" ref="B107:N107">SUM(B106:B106)</f>
        <v>0</v>
      </c>
      <c r="C107" s="147">
        <f t="shared" si="14"/>
        <v>63</v>
      </c>
      <c r="D107" s="147">
        <f t="shared" si="14"/>
        <v>0</v>
      </c>
      <c r="E107" s="147">
        <f t="shared" si="14"/>
        <v>52</v>
      </c>
      <c r="F107" s="147">
        <f t="shared" si="14"/>
        <v>8</v>
      </c>
      <c r="G107" s="147">
        <f t="shared" si="14"/>
        <v>9</v>
      </c>
      <c r="H107" s="446">
        <f t="shared" si="14"/>
        <v>0</v>
      </c>
      <c r="I107" s="147">
        <f t="shared" si="14"/>
        <v>0</v>
      </c>
      <c r="J107" s="147">
        <f t="shared" si="14"/>
        <v>0</v>
      </c>
      <c r="K107" s="147">
        <f t="shared" si="14"/>
        <v>0</v>
      </c>
      <c r="L107" s="147">
        <f t="shared" si="14"/>
        <v>10</v>
      </c>
      <c r="M107" s="147">
        <f t="shared" si="14"/>
        <v>40</v>
      </c>
      <c r="N107" s="324">
        <f t="shared" si="14"/>
        <v>17</v>
      </c>
      <c r="P107" s="79">
        <f>B107+C107+D107+E107+F107+G107</f>
        <v>132</v>
      </c>
      <c r="Q107" s="291"/>
    </row>
    <row r="108" spans="1:14" ht="12.75">
      <c r="A108" s="143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</row>
    <row r="109" spans="1:14" ht="18.75" thickBot="1">
      <c r="A109" s="12"/>
      <c r="B109" s="80" t="s">
        <v>99</v>
      </c>
      <c r="C109" s="12"/>
      <c r="D109" s="12"/>
      <c r="E109" s="12"/>
      <c r="F109" s="12"/>
      <c r="G109" s="12"/>
      <c r="H109" s="12"/>
      <c r="I109" s="12"/>
      <c r="J109" s="1"/>
      <c r="K109" s="22"/>
      <c r="L109" s="22"/>
      <c r="M109" s="12"/>
      <c r="N109" s="12"/>
    </row>
    <row r="110" spans="1:14" ht="29.25" customHeight="1">
      <c r="A110" s="703" t="s">
        <v>26</v>
      </c>
      <c r="B110" s="705" t="s">
        <v>44</v>
      </c>
      <c r="C110" s="705"/>
      <c r="D110" s="705"/>
      <c r="E110" s="705"/>
      <c r="F110" s="701" t="s">
        <v>27</v>
      </c>
      <c r="G110" s="689" t="s">
        <v>1</v>
      </c>
      <c r="H110" s="682" t="s">
        <v>45</v>
      </c>
      <c r="I110" s="682"/>
      <c r="J110" s="682"/>
      <c r="K110" s="682"/>
      <c r="L110" s="682"/>
      <c r="M110" s="462" t="s">
        <v>2</v>
      </c>
      <c r="N110" s="463" t="s">
        <v>40</v>
      </c>
    </row>
    <row r="111" spans="1:14" ht="20.25" thickBot="1">
      <c r="A111" s="704"/>
      <c r="B111" s="119" t="s">
        <v>29</v>
      </c>
      <c r="C111" s="120" t="s">
        <v>30</v>
      </c>
      <c r="D111" s="120" t="s">
        <v>18</v>
      </c>
      <c r="E111" s="120" t="s">
        <v>31</v>
      </c>
      <c r="F111" s="702"/>
      <c r="G111" s="690"/>
      <c r="H111" s="121" t="s">
        <v>24</v>
      </c>
      <c r="I111" s="121" t="s">
        <v>23</v>
      </c>
      <c r="J111" s="121" t="s">
        <v>32</v>
      </c>
      <c r="K111" s="121" t="s">
        <v>33</v>
      </c>
      <c r="L111" s="121" t="s">
        <v>34</v>
      </c>
      <c r="M111" s="119" t="s">
        <v>35</v>
      </c>
      <c r="N111" s="122" t="s">
        <v>35</v>
      </c>
    </row>
    <row r="112" spans="1:16" ht="12.75">
      <c r="A112" s="145" t="s">
        <v>6</v>
      </c>
      <c r="B112" s="303">
        <v>141</v>
      </c>
      <c r="C112" s="289"/>
      <c r="D112" s="289">
        <v>37</v>
      </c>
      <c r="E112" s="289">
        <v>187</v>
      </c>
      <c r="F112" s="304">
        <v>154</v>
      </c>
      <c r="G112" s="289">
        <v>13</v>
      </c>
      <c r="H112" s="289"/>
      <c r="I112" s="289"/>
      <c r="J112" s="289">
        <v>4</v>
      </c>
      <c r="K112" s="289"/>
      <c r="L112" s="289"/>
      <c r="M112" s="303">
        <v>180</v>
      </c>
      <c r="N112" s="280">
        <v>96</v>
      </c>
      <c r="P112">
        <v>1378</v>
      </c>
    </row>
    <row r="113" spans="1:14" ht="12.75">
      <c r="A113" s="145" t="s">
        <v>3</v>
      </c>
      <c r="B113" s="303">
        <v>171</v>
      </c>
      <c r="C113" s="289">
        <v>93</v>
      </c>
      <c r="D113" s="289">
        <v>19</v>
      </c>
      <c r="E113" s="289">
        <v>135</v>
      </c>
      <c r="F113" s="304">
        <v>97</v>
      </c>
      <c r="G113" s="289">
        <v>11</v>
      </c>
      <c r="H113" s="289"/>
      <c r="I113" s="289">
        <v>35</v>
      </c>
      <c r="J113" s="289">
        <v>27</v>
      </c>
      <c r="K113" s="289">
        <v>19</v>
      </c>
      <c r="L113" s="608">
        <v>362.2</v>
      </c>
      <c r="M113" s="303">
        <v>198</v>
      </c>
      <c r="N113" s="280">
        <v>104</v>
      </c>
    </row>
    <row r="114" spans="1:14" ht="13.5" thickBot="1">
      <c r="A114" s="145" t="s">
        <v>5</v>
      </c>
      <c r="B114" s="313">
        <v>93</v>
      </c>
      <c r="C114" s="521"/>
      <c r="D114" s="521"/>
      <c r="E114" s="311">
        <v>115</v>
      </c>
      <c r="F114" s="306">
        <v>101</v>
      </c>
      <c r="G114" s="290">
        <v>11</v>
      </c>
      <c r="H114" s="290"/>
      <c r="I114" s="290"/>
      <c r="J114" s="290"/>
      <c r="K114" s="290"/>
      <c r="L114" s="290"/>
      <c r="M114" s="305">
        <v>198</v>
      </c>
      <c r="N114" s="282">
        <v>92</v>
      </c>
    </row>
    <row r="115" spans="1:17" ht="13.5" thickBot="1">
      <c r="A115" s="146" t="s">
        <v>14</v>
      </c>
      <c r="B115" s="123">
        <f aca="true" t="shared" si="15" ref="B115:N115">SUM(B112:B114)</f>
        <v>405</v>
      </c>
      <c r="C115" s="123">
        <f t="shared" si="15"/>
        <v>93</v>
      </c>
      <c r="D115" s="123">
        <f t="shared" si="15"/>
        <v>56</v>
      </c>
      <c r="E115" s="123">
        <f t="shared" si="15"/>
        <v>437</v>
      </c>
      <c r="F115" s="123">
        <f t="shared" si="15"/>
        <v>352</v>
      </c>
      <c r="G115" s="123">
        <f t="shared" si="15"/>
        <v>35</v>
      </c>
      <c r="H115" s="448">
        <f t="shared" si="15"/>
        <v>0</v>
      </c>
      <c r="I115" s="123">
        <f t="shared" si="15"/>
        <v>35</v>
      </c>
      <c r="J115" s="123">
        <f t="shared" si="15"/>
        <v>31</v>
      </c>
      <c r="K115" s="123">
        <f t="shared" si="15"/>
        <v>19</v>
      </c>
      <c r="L115" s="123">
        <f t="shared" si="15"/>
        <v>362.2</v>
      </c>
      <c r="M115" s="123">
        <f t="shared" si="15"/>
        <v>576</v>
      </c>
      <c r="N115" s="324">
        <f t="shared" si="15"/>
        <v>292</v>
      </c>
      <c r="P115" s="79">
        <f>B115+C115+D115+E115+F115+G115</f>
        <v>1378</v>
      </c>
      <c r="Q115" s="30"/>
    </row>
    <row r="116" spans="1:14" ht="12.75">
      <c r="A116" s="240"/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9"/>
    </row>
    <row r="117" spans="1:14" ht="18.75" thickBot="1">
      <c r="A117" s="12"/>
      <c r="B117" s="80" t="s">
        <v>154</v>
      </c>
      <c r="C117" s="12"/>
      <c r="D117" s="514"/>
      <c r="E117" s="12"/>
      <c r="F117" s="12"/>
      <c r="G117" s="12"/>
      <c r="H117" s="12"/>
      <c r="I117" s="12"/>
      <c r="J117" s="1"/>
      <c r="K117" s="22"/>
      <c r="L117" s="22"/>
      <c r="M117" s="12"/>
      <c r="N117" s="12"/>
    </row>
    <row r="118" spans="1:14" ht="29.25" customHeight="1">
      <c r="A118" s="703" t="s">
        <v>26</v>
      </c>
      <c r="B118" s="705" t="s">
        <v>44</v>
      </c>
      <c r="C118" s="705"/>
      <c r="D118" s="705"/>
      <c r="E118" s="705"/>
      <c r="F118" s="701" t="s">
        <v>27</v>
      </c>
      <c r="G118" s="689" t="s">
        <v>1</v>
      </c>
      <c r="H118" s="682" t="s">
        <v>45</v>
      </c>
      <c r="I118" s="682"/>
      <c r="J118" s="682"/>
      <c r="K118" s="682"/>
      <c r="L118" s="682"/>
      <c r="M118" s="462" t="s">
        <v>2</v>
      </c>
      <c r="N118" s="463" t="s">
        <v>40</v>
      </c>
    </row>
    <row r="119" spans="1:14" ht="20.25" thickBot="1">
      <c r="A119" s="704"/>
      <c r="B119" s="119" t="s">
        <v>29</v>
      </c>
      <c r="C119" s="120" t="s">
        <v>30</v>
      </c>
      <c r="D119" s="120" t="s">
        <v>18</v>
      </c>
      <c r="E119" s="120" t="s">
        <v>31</v>
      </c>
      <c r="F119" s="702"/>
      <c r="G119" s="690"/>
      <c r="H119" s="121" t="s">
        <v>24</v>
      </c>
      <c r="I119" s="121" t="s">
        <v>23</v>
      </c>
      <c r="J119" s="121" t="s">
        <v>32</v>
      </c>
      <c r="K119" s="121" t="s">
        <v>33</v>
      </c>
      <c r="L119" s="121" t="s">
        <v>34</v>
      </c>
      <c r="M119" s="119" t="s">
        <v>35</v>
      </c>
      <c r="N119" s="122" t="s">
        <v>35</v>
      </c>
    </row>
    <row r="120" spans="1:16" ht="12.75">
      <c r="A120" s="145" t="s">
        <v>6</v>
      </c>
      <c r="B120" s="309">
        <v>24</v>
      </c>
      <c r="C120" s="310">
        <v>32</v>
      </c>
      <c r="D120" s="310">
        <v>73</v>
      </c>
      <c r="E120" s="310">
        <v>210</v>
      </c>
      <c r="F120" s="312">
        <v>112</v>
      </c>
      <c r="G120" s="310">
        <v>22</v>
      </c>
      <c r="H120" s="310"/>
      <c r="I120" s="307"/>
      <c r="J120" s="310">
        <v>14</v>
      </c>
      <c r="K120" s="307"/>
      <c r="L120" s="289">
        <v>25</v>
      </c>
      <c r="M120" s="303">
        <v>140</v>
      </c>
      <c r="N120" s="280">
        <v>76</v>
      </c>
      <c r="P120" s="527" t="s">
        <v>203</v>
      </c>
    </row>
    <row r="121" spans="1:14" ht="12.75">
      <c r="A121" s="145" t="s">
        <v>3</v>
      </c>
      <c r="B121" s="309">
        <v>189</v>
      </c>
      <c r="C121" s="310"/>
      <c r="D121" s="310"/>
      <c r="E121" s="310">
        <v>210</v>
      </c>
      <c r="F121" s="312">
        <v>112</v>
      </c>
      <c r="G121" s="310">
        <v>35</v>
      </c>
      <c r="H121" s="310"/>
      <c r="I121" s="307"/>
      <c r="J121" s="310">
        <v>5</v>
      </c>
      <c r="K121" s="307"/>
      <c r="L121" s="289">
        <v>96</v>
      </c>
      <c r="M121" s="303">
        <v>144</v>
      </c>
      <c r="N121" s="280">
        <v>86</v>
      </c>
    </row>
    <row r="122" spans="1:14" ht="13.5" thickBot="1">
      <c r="A122" s="145" t="s">
        <v>5</v>
      </c>
      <c r="B122" s="313">
        <v>56</v>
      </c>
      <c r="C122" s="311"/>
      <c r="D122" s="311">
        <v>39</v>
      </c>
      <c r="E122" s="311">
        <v>231</v>
      </c>
      <c r="F122" s="314">
        <v>112</v>
      </c>
      <c r="G122" s="311">
        <v>35</v>
      </c>
      <c r="H122" s="311"/>
      <c r="I122" s="308"/>
      <c r="J122" s="311">
        <v>18</v>
      </c>
      <c r="K122" s="308"/>
      <c r="L122" s="290"/>
      <c r="M122" s="305">
        <v>144</v>
      </c>
      <c r="N122" s="282">
        <v>86</v>
      </c>
    </row>
    <row r="123" spans="1:17" ht="13.5" thickBot="1">
      <c r="A123" s="146" t="s">
        <v>14</v>
      </c>
      <c r="B123" s="123">
        <f aca="true" t="shared" si="16" ref="B123:N123">SUM(B120:B122)</f>
        <v>269</v>
      </c>
      <c r="C123" s="123">
        <f t="shared" si="16"/>
        <v>32</v>
      </c>
      <c r="D123" s="123">
        <f t="shared" si="16"/>
        <v>112</v>
      </c>
      <c r="E123" s="123">
        <f t="shared" si="16"/>
        <v>651</v>
      </c>
      <c r="F123" s="123">
        <f t="shared" si="16"/>
        <v>336</v>
      </c>
      <c r="G123" s="123">
        <f t="shared" si="16"/>
        <v>92</v>
      </c>
      <c r="H123" s="448">
        <f t="shared" si="16"/>
        <v>0</v>
      </c>
      <c r="I123" s="123">
        <f t="shared" si="16"/>
        <v>0</v>
      </c>
      <c r="J123" s="123">
        <f t="shared" si="16"/>
        <v>37</v>
      </c>
      <c r="K123" s="123">
        <f t="shared" si="16"/>
        <v>0</v>
      </c>
      <c r="L123" s="123">
        <f t="shared" si="16"/>
        <v>121</v>
      </c>
      <c r="M123" s="123">
        <f t="shared" si="16"/>
        <v>428</v>
      </c>
      <c r="N123" s="324">
        <f t="shared" si="16"/>
        <v>248</v>
      </c>
      <c r="P123" s="528">
        <f>B123+C123+D123+E123+F123+G123</f>
        <v>1492</v>
      </c>
      <c r="Q123" s="30"/>
    </row>
    <row r="124" spans="1:14" ht="15" customHeight="1">
      <c r="A124" s="140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2"/>
    </row>
    <row r="125" spans="1:14" ht="15" customHeight="1" thickBot="1">
      <c r="A125" s="12"/>
      <c r="B125" s="80" t="s">
        <v>119</v>
      </c>
      <c r="C125" s="12"/>
      <c r="D125" s="12"/>
      <c r="E125" s="12"/>
      <c r="F125" s="12"/>
      <c r="G125" s="12"/>
      <c r="H125" s="12"/>
      <c r="I125" s="12"/>
      <c r="J125" s="1"/>
      <c r="K125" s="22"/>
      <c r="L125" s="22"/>
      <c r="M125" s="12"/>
      <c r="N125" s="12"/>
    </row>
    <row r="126" spans="1:14" ht="18" customHeight="1">
      <c r="A126" s="703" t="s">
        <v>26</v>
      </c>
      <c r="B126" s="705" t="s">
        <v>44</v>
      </c>
      <c r="C126" s="705"/>
      <c r="D126" s="705"/>
      <c r="E126" s="705"/>
      <c r="F126" s="701" t="s">
        <v>27</v>
      </c>
      <c r="G126" s="689" t="s">
        <v>1</v>
      </c>
      <c r="H126" s="682" t="s">
        <v>45</v>
      </c>
      <c r="I126" s="682"/>
      <c r="J126" s="682"/>
      <c r="K126" s="682"/>
      <c r="L126" s="682"/>
      <c r="M126" s="462" t="s">
        <v>2</v>
      </c>
      <c r="N126" s="463" t="s">
        <v>40</v>
      </c>
    </row>
    <row r="127" spans="1:14" ht="21.75" customHeight="1" thickBot="1">
      <c r="A127" s="704"/>
      <c r="B127" s="119" t="s">
        <v>29</v>
      </c>
      <c r="C127" s="120" t="s">
        <v>30</v>
      </c>
      <c r="D127" s="120" t="s">
        <v>18</v>
      </c>
      <c r="E127" s="120" t="s">
        <v>31</v>
      </c>
      <c r="F127" s="702"/>
      <c r="G127" s="690"/>
      <c r="H127" s="121" t="s">
        <v>24</v>
      </c>
      <c r="I127" s="121" t="s">
        <v>23</v>
      </c>
      <c r="J127" s="121" t="s">
        <v>32</v>
      </c>
      <c r="K127" s="121" t="s">
        <v>33</v>
      </c>
      <c r="L127" s="121" t="s">
        <v>34</v>
      </c>
      <c r="M127" s="119" t="s">
        <v>35</v>
      </c>
      <c r="N127" s="122" t="s">
        <v>35</v>
      </c>
    </row>
    <row r="128" spans="1:14" ht="15" customHeight="1">
      <c r="A128" s="145" t="s">
        <v>6</v>
      </c>
      <c r="B128" s="303">
        <v>45</v>
      </c>
      <c r="C128" s="289">
        <v>78</v>
      </c>
      <c r="D128" s="289"/>
      <c r="E128" s="289">
        <v>272</v>
      </c>
      <c r="F128" s="304">
        <v>107</v>
      </c>
      <c r="G128" s="289">
        <v>37</v>
      </c>
      <c r="H128" s="289"/>
      <c r="I128" s="289"/>
      <c r="J128" s="289">
        <v>45</v>
      </c>
      <c r="K128" s="289"/>
      <c r="L128" s="289"/>
      <c r="M128" s="303">
        <v>48</v>
      </c>
      <c r="N128" s="280">
        <v>29</v>
      </c>
    </row>
    <row r="129" spans="1:16" ht="15" customHeight="1">
      <c r="A129" s="145" t="s">
        <v>3</v>
      </c>
      <c r="B129" s="303">
        <v>38</v>
      </c>
      <c r="C129" s="289"/>
      <c r="D129" s="289"/>
      <c r="E129" s="289">
        <v>332</v>
      </c>
      <c r="F129" s="304">
        <v>110</v>
      </c>
      <c r="G129" s="289">
        <v>47</v>
      </c>
      <c r="H129" s="289"/>
      <c r="I129" s="289"/>
      <c r="J129" s="289">
        <v>45</v>
      </c>
      <c r="K129" s="289"/>
      <c r="L129" s="289"/>
      <c r="M129" s="303">
        <v>48</v>
      </c>
      <c r="N129" s="280">
        <v>28</v>
      </c>
      <c r="P129" s="12" t="s">
        <v>204</v>
      </c>
    </row>
    <row r="130" spans="1:14" ht="15" customHeight="1" thickBot="1">
      <c r="A130" s="145" t="s">
        <v>5</v>
      </c>
      <c r="B130" s="305"/>
      <c r="C130" s="290"/>
      <c r="D130" s="290"/>
      <c r="E130" s="290">
        <v>370</v>
      </c>
      <c r="F130" s="306">
        <v>110</v>
      </c>
      <c r="G130" s="290">
        <v>47</v>
      </c>
      <c r="H130" s="290"/>
      <c r="I130" s="290"/>
      <c r="J130" s="290">
        <v>45</v>
      </c>
      <c r="K130" s="290"/>
      <c r="L130" s="290"/>
      <c r="M130" s="305">
        <v>48</v>
      </c>
      <c r="N130" s="282">
        <v>28</v>
      </c>
    </row>
    <row r="131" spans="1:17" ht="15" customHeight="1" thickBot="1">
      <c r="A131" s="146" t="s">
        <v>14</v>
      </c>
      <c r="B131" s="123">
        <f aca="true" t="shared" si="17" ref="B131:N131">SUM(B128:B130)</f>
        <v>83</v>
      </c>
      <c r="C131" s="123">
        <f t="shared" si="17"/>
        <v>78</v>
      </c>
      <c r="D131" s="123">
        <f t="shared" si="17"/>
        <v>0</v>
      </c>
      <c r="E131" s="123">
        <f t="shared" si="17"/>
        <v>974</v>
      </c>
      <c r="F131" s="123">
        <f t="shared" si="17"/>
        <v>327</v>
      </c>
      <c r="G131" s="123">
        <f t="shared" si="17"/>
        <v>131</v>
      </c>
      <c r="H131" s="448">
        <f t="shared" si="17"/>
        <v>0</v>
      </c>
      <c r="I131" s="123">
        <f t="shared" si="17"/>
        <v>0</v>
      </c>
      <c r="J131" s="123">
        <f t="shared" si="17"/>
        <v>135</v>
      </c>
      <c r="K131" s="123">
        <f t="shared" si="17"/>
        <v>0</v>
      </c>
      <c r="L131" s="123">
        <f t="shared" si="17"/>
        <v>0</v>
      </c>
      <c r="M131" s="123">
        <f t="shared" si="17"/>
        <v>144</v>
      </c>
      <c r="N131" s="324">
        <f t="shared" si="17"/>
        <v>85</v>
      </c>
      <c r="P131" s="79">
        <f>B131+C131+D131+E131+F131+G131</f>
        <v>1593</v>
      </c>
      <c r="Q131" s="30"/>
    </row>
    <row r="132" spans="1:14" ht="15" customHeight="1">
      <c r="A132" s="140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2"/>
    </row>
    <row r="133" spans="1:14" ht="15" customHeight="1" thickBot="1">
      <c r="A133" s="12"/>
      <c r="B133" s="80" t="s">
        <v>101</v>
      </c>
      <c r="C133" s="12"/>
      <c r="D133" s="12"/>
      <c r="E133" s="12"/>
      <c r="F133" s="12"/>
      <c r="G133" s="12"/>
      <c r="H133" s="12"/>
      <c r="I133" s="12"/>
      <c r="J133" s="1"/>
      <c r="K133" s="22"/>
      <c r="L133" s="22"/>
      <c r="M133" s="12"/>
      <c r="N133" s="12"/>
    </row>
    <row r="134" spans="1:14" ht="17.25" customHeight="1">
      <c r="A134" s="738" t="s">
        <v>26</v>
      </c>
      <c r="B134" s="714" t="s">
        <v>44</v>
      </c>
      <c r="C134" s="714"/>
      <c r="D134" s="714"/>
      <c r="E134" s="714"/>
      <c r="F134" s="694" t="s">
        <v>27</v>
      </c>
      <c r="G134" s="687" t="s">
        <v>1</v>
      </c>
      <c r="H134" s="733" t="s">
        <v>45</v>
      </c>
      <c r="I134" s="733"/>
      <c r="J134" s="733"/>
      <c r="K134" s="733"/>
      <c r="L134" s="733"/>
      <c r="M134" s="460" t="s">
        <v>2</v>
      </c>
      <c r="N134" s="461" t="s">
        <v>40</v>
      </c>
    </row>
    <row r="135" spans="1:16" ht="19.5" customHeight="1" thickBot="1">
      <c r="A135" s="739"/>
      <c r="B135" s="149" t="s">
        <v>29</v>
      </c>
      <c r="C135" s="150" t="s">
        <v>30</v>
      </c>
      <c r="D135" s="150" t="s">
        <v>18</v>
      </c>
      <c r="E135" s="150" t="s">
        <v>31</v>
      </c>
      <c r="F135" s="695"/>
      <c r="G135" s="688"/>
      <c r="H135" s="151" t="s">
        <v>24</v>
      </c>
      <c r="I135" s="151" t="s">
        <v>23</v>
      </c>
      <c r="J135" s="151" t="s">
        <v>32</v>
      </c>
      <c r="K135" s="152" t="s">
        <v>33</v>
      </c>
      <c r="L135" s="152" t="s">
        <v>34</v>
      </c>
      <c r="M135" s="149" t="s">
        <v>35</v>
      </c>
      <c r="N135" s="153" t="s">
        <v>35</v>
      </c>
      <c r="P135">
        <v>246</v>
      </c>
    </row>
    <row r="136" spans="1:14" ht="15" customHeight="1" thickBot="1">
      <c r="A136" s="154" t="s">
        <v>6</v>
      </c>
      <c r="B136" s="298"/>
      <c r="C136" s="279"/>
      <c r="D136" s="279"/>
      <c r="E136" s="279">
        <v>144</v>
      </c>
      <c r="F136" s="299">
        <v>41</v>
      </c>
      <c r="G136" s="279">
        <v>18</v>
      </c>
      <c r="H136" s="279"/>
      <c r="I136" s="279"/>
      <c r="J136" s="279">
        <v>33</v>
      </c>
      <c r="K136" s="279">
        <v>0</v>
      </c>
      <c r="L136" s="279">
        <v>7</v>
      </c>
      <c r="M136" s="298">
        <v>30</v>
      </c>
      <c r="N136" s="280">
        <v>34</v>
      </c>
    </row>
    <row r="137" spans="1:17" ht="15" customHeight="1" thickBot="1">
      <c r="A137" s="155" t="s">
        <v>14</v>
      </c>
      <c r="B137" s="147">
        <f aca="true" t="shared" si="18" ref="B137:N137">SUM(B136:B136)</f>
        <v>0</v>
      </c>
      <c r="C137" s="147">
        <f t="shared" si="18"/>
        <v>0</v>
      </c>
      <c r="D137" s="147">
        <f t="shared" si="18"/>
        <v>0</v>
      </c>
      <c r="E137" s="147">
        <f t="shared" si="18"/>
        <v>144</v>
      </c>
      <c r="F137" s="147">
        <f t="shared" si="18"/>
        <v>41</v>
      </c>
      <c r="G137" s="147">
        <f t="shared" si="18"/>
        <v>18</v>
      </c>
      <c r="H137" s="446">
        <f t="shared" si="18"/>
        <v>0</v>
      </c>
      <c r="I137" s="147">
        <f t="shared" si="18"/>
        <v>0</v>
      </c>
      <c r="J137" s="147">
        <f t="shared" si="18"/>
        <v>33</v>
      </c>
      <c r="K137" s="147">
        <f t="shared" si="18"/>
        <v>0</v>
      </c>
      <c r="L137" s="147">
        <f t="shared" si="18"/>
        <v>7</v>
      </c>
      <c r="M137" s="147">
        <f t="shared" si="18"/>
        <v>30</v>
      </c>
      <c r="N137" s="324">
        <f t="shared" si="18"/>
        <v>34</v>
      </c>
      <c r="P137" s="79">
        <f>B137+C137+D137+E137+F137+G137</f>
        <v>203</v>
      </c>
      <c r="Q137" s="30"/>
    </row>
    <row r="138" spans="1:14" ht="15" customHeight="1">
      <c r="A138" s="140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2"/>
    </row>
    <row r="139" spans="1:14" ht="15" customHeight="1" thickBot="1">
      <c r="A139" s="12"/>
      <c r="B139" s="80" t="s">
        <v>120</v>
      </c>
      <c r="C139" s="12"/>
      <c r="D139" s="12"/>
      <c r="E139" s="12"/>
      <c r="F139" s="12"/>
      <c r="G139" s="12"/>
      <c r="H139" s="12"/>
      <c r="I139" s="12"/>
      <c r="J139" s="1"/>
      <c r="K139" s="22"/>
      <c r="L139" s="22"/>
      <c r="M139" s="12"/>
      <c r="N139" s="12"/>
    </row>
    <row r="140" spans="1:14" ht="17.25" customHeight="1">
      <c r="A140" s="703" t="s">
        <v>26</v>
      </c>
      <c r="B140" s="705" t="s">
        <v>44</v>
      </c>
      <c r="C140" s="705"/>
      <c r="D140" s="705"/>
      <c r="E140" s="705"/>
      <c r="F140" s="701" t="s">
        <v>27</v>
      </c>
      <c r="G140" s="689" t="s">
        <v>1</v>
      </c>
      <c r="H140" s="682" t="s">
        <v>45</v>
      </c>
      <c r="I140" s="682"/>
      <c r="J140" s="682"/>
      <c r="K140" s="682"/>
      <c r="L140" s="682"/>
      <c r="M140" s="462" t="s">
        <v>2</v>
      </c>
      <c r="N140" s="463" t="s">
        <v>40</v>
      </c>
    </row>
    <row r="141" spans="1:14" ht="19.5" customHeight="1" thickBot="1">
      <c r="A141" s="704"/>
      <c r="B141" s="119" t="s">
        <v>29</v>
      </c>
      <c r="C141" s="120" t="s">
        <v>30</v>
      </c>
      <c r="D141" s="120" t="s">
        <v>18</v>
      </c>
      <c r="E141" s="120" t="s">
        <v>31</v>
      </c>
      <c r="F141" s="702"/>
      <c r="G141" s="690"/>
      <c r="H141" s="121" t="s">
        <v>24</v>
      </c>
      <c r="I141" s="121" t="s">
        <v>23</v>
      </c>
      <c r="J141" s="121" t="s">
        <v>32</v>
      </c>
      <c r="K141" s="121" t="s">
        <v>33</v>
      </c>
      <c r="L141" s="121" t="s">
        <v>34</v>
      </c>
      <c r="M141" s="119" t="s">
        <v>35</v>
      </c>
      <c r="N141" s="122" t="s">
        <v>35</v>
      </c>
    </row>
    <row r="142" spans="1:14" ht="15" customHeight="1">
      <c r="A142" s="145" t="s">
        <v>6</v>
      </c>
      <c r="B142" s="303"/>
      <c r="C142" s="289"/>
      <c r="D142" s="289"/>
      <c r="E142" s="289">
        <v>11</v>
      </c>
      <c r="F142" s="304">
        <v>60</v>
      </c>
      <c r="G142" s="289">
        <v>7</v>
      </c>
      <c r="H142" s="289"/>
      <c r="I142" s="289"/>
      <c r="J142" s="289"/>
      <c r="K142" s="289"/>
      <c r="L142" s="289"/>
      <c r="M142" s="303">
        <v>27</v>
      </c>
      <c r="N142" s="280">
        <v>54</v>
      </c>
    </row>
    <row r="143" spans="1:16" ht="15" customHeight="1">
      <c r="A143" s="145" t="s">
        <v>3</v>
      </c>
      <c r="B143" s="303"/>
      <c r="C143" s="289"/>
      <c r="D143" s="289"/>
      <c r="E143" s="289"/>
      <c r="F143" s="304">
        <v>68</v>
      </c>
      <c r="G143" s="289">
        <v>18</v>
      </c>
      <c r="H143" s="289"/>
      <c r="I143" s="289"/>
      <c r="J143" s="289"/>
      <c r="K143" s="289"/>
      <c r="L143" s="289"/>
      <c r="M143" s="303">
        <v>15</v>
      </c>
      <c r="N143" s="280">
        <v>65</v>
      </c>
      <c r="P143">
        <v>1119</v>
      </c>
    </row>
    <row r="144" spans="1:14" ht="15" customHeight="1" thickBot="1">
      <c r="A144" s="145" t="s">
        <v>5</v>
      </c>
      <c r="B144" s="305"/>
      <c r="C144" s="290"/>
      <c r="D144" s="290"/>
      <c r="E144" s="290"/>
      <c r="F144" s="306">
        <v>63</v>
      </c>
      <c r="G144" s="290"/>
      <c r="H144" s="290"/>
      <c r="I144" s="290"/>
      <c r="J144" s="290"/>
      <c r="K144" s="290"/>
      <c r="L144" s="290"/>
      <c r="M144" s="305">
        <v>10</v>
      </c>
      <c r="N144" s="282">
        <v>40</v>
      </c>
    </row>
    <row r="145" spans="1:17" ht="15" customHeight="1" thickBot="1">
      <c r="A145" s="146" t="s">
        <v>14</v>
      </c>
      <c r="B145" s="123">
        <f aca="true" t="shared" si="19" ref="B145:N145">SUM(B142:B144)</f>
        <v>0</v>
      </c>
      <c r="C145" s="123">
        <f t="shared" si="19"/>
        <v>0</v>
      </c>
      <c r="D145" s="123">
        <f t="shared" si="19"/>
        <v>0</v>
      </c>
      <c r="E145" s="123">
        <f t="shared" si="19"/>
        <v>11</v>
      </c>
      <c r="F145" s="123">
        <f t="shared" si="19"/>
        <v>191</v>
      </c>
      <c r="G145" s="123">
        <f t="shared" si="19"/>
        <v>25</v>
      </c>
      <c r="H145" s="448">
        <f t="shared" si="19"/>
        <v>0</v>
      </c>
      <c r="I145" s="123">
        <f t="shared" si="19"/>
        <v>0</v>
      </c>
      <c r="J145" s="123">
        <f t="shared" si="19"/>
        <v>0</v>
      </c>
      <c r="K145" s="123">
        <f t="shared" si="19"/>
        <v>0</v>
      </c>
      <c r="L145" s="123">
        <f t="shared" si="19"/>
        <v>0</v>
      </c>
      <c r="M145" s="123">
        <f t="shared" si="19"/>
        <v>52</v>
      </c>
      <c r="N145" s="324">
        <f t="shared" si="19"/>
        <v>159</v>
      </c>
      <c r="P145" s="79">
        <f>B145+C145+D145+E145+F145+G145</f>
        <v>227</v>
      </c>
      <c r="Q145" s="30"/>
    </row>
    <row r="146" spans="1:14" ht="15" customHeight="1">
      <c r="A146" s="140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2"/>
    </row>
    <row r="147" spans="1:14" ht="15" customHeight="1" thickBot="1">
      <c r="A147" s="81"/>
      <c r="B147" s="80" t="s">
        <v>121</v>
      </c>
      <c r="C147" s="522"/>
      <c r="D147" s="514"/>
      <c r="E147" s="81"/>
      <c r="F147" s="81"/>
      <c r="G147" s="81"/>
      <c r="H147" s="81"/>
      <c r="I147" s="81"/>
      <c r="J147" s="82"/>
      <c r="K147" s="83"/>
      <c r="L147" s="83"/>
      <c r="M147" s="81"/>
      <c r="N147" s="81"/>
    </row>
    <row r="148" spans="1:14" ht="19.5" customHeight="1">
      <c r="A148" s="703" t="s">
        <v>26</v>
      </c>
      <c r="B148" s="705" t="s">
        <v>44</v>
      </c>
      <c r="C148" s="705"/>
      <c r="D148" s="705"/>
      <c r="E148" s="705"/>
      <c r="F148" s="701" t="s">
        <v>27</v>
      </c>
      <c r="G148" s="689" t="s">
        <v>1</v>
      </c>
      <c r="H148" s="682" t="s">
        <v>45</v>
      </c>
      <c r="I148" s="682"/>
      <c r="J148" s="682"/>
      <c r="K148" s="682"/>
      <c r="L148" s="682"/>
      <c r="M148" s="462" t="s">
        <v>2</v>
      </c>
      <c r="N148" s="463" t="s">
        <v>40</v>
      </c>
    </row>
    <row r="149" spans="1:14" ht="21" customHeight="1" thickBot="1">
      <c r="A149" s="704"/>
      <c r="B149" s="119" t="s">
        <v>29</v>
      </c>
      <c r="C149" s="120" t="s">
        <v>30</v>
      </c>
      <c r="D149" s="120" t="s">
        <v>18</v>
      </c>
      <c r="E149" s="120" t="s">
        <v>31</v>
      </c>
      <c r="F149" s="702"/>
      <c r="G149" s="690"/>
      <c r="H149" s="121" t="s">
        <v>24</v>
      </c>
      <c r="I149" s="121" t="s">
        <v>23</v>
      </c>
      <c r="J149" s="121" t="s">
        <v>32</v>
      </c>
      <c r="K149" s="121" t="s">
        <v>33</v>
      </c>
      <c r="L149" s="121" t="s">
        <v>34</v>
      </c>
      <c r="M149" s="119" t="s">
        <v>35</v>
      </c>
      <c r="N149" s="122" t="s">
        <v>35</v>
      </c>
    </row>
    <row r="150" spans="1:14" ht="15" customHeight="1">
      <c r="A150" s="145" t="s">
        <v>6</v>
      </c>
      <c r="B150" s="303"/>
      <c r="C150" s="289"/>
      <c r="D150" s="289">
        <v>30</v>
      </c>
      <c r="E150" s="289"/>
      <c r="F150" s="304">
        <v>55</v>
      </c>
      <c r="G150" s="289">
        <v>11</v>
      </c>
      <c r="H150" s="289"/>
      <c r="I150" s="289">
        <v>10</v>
      </c>
      <c r="J150" s="289"/>
      <c r="K150" s="289"/>
      <c r="L150" s="289"/>
      <c r="M150" s="303">
        <v>20</v>
      </c>
      <c r="N150" s="280">
        <v>20</v>
      </c>
    </row>
    <row r="151" spans="1:16" ht="12.75">
      <c r="A151" s="145" t="s">
        <v>3</v>
      </c>
      <c r="B151" s="303">
        <v>40</v>
      </c>
      <c r="C151" s="289"/>
      <c r="D151" s="289">
        <v>50</v>
      </c>
      <c r="E151" s="289">
        <v>271</v>
      </c>
      <c r="F151" s="304">
        <v>136</v>
      </c>
      <c r="G151" s="289">
        <v>21</v>
      </c>
      <c r="H151" s="289"/>
      <c r="I151" s="289"/>
      <c r="J151" s="289"/>
      <c r="K151" s="289"/>
      <c r="L151" s="289">
        <v>48</v>
      </c>
      <c r="M151" s="303">
        <v>99</v>
      </c>
      <c r="N151" s="280">
        <v>59</v>
      </c>
      <c r="O151" s="30"/>
      <c r="P151" s="12" t="s">
        <v>205</v>
      </c>
    </row>
    <row r="152" spans="1:15" ht="30" thickBot="1">
      <c r="A152" s="510" t="s">
        <v>169</v>
      </c>
      <c r="B152" s="505"/>
      <c r="C152" s="505"/>
      <c r="D152" s="505"/>
      <c r="E152" s="508">
        <v>90</v>
      </c>
      <c r="F152" s="507"/>
      <c r="G152" s="505"/>
      <c r="H152" s="506"/>
      <c r="I152" s="505"/>
      <c r="J152" s="505"/>
      <c r="K152" s="505"/>
      <c r="L152" s="508">
        <v>12</v>
      </c>
      <c r="M152" s="508">
        <v>12</v>
      </c>
      <c r="N152" s="509">
        <v>16</v>
      </c>
      <c r="O152" s="30"/>
    </row>
    <row r="153" spans="1:17" ht="13.5" thickBot="1">
      <c r="A153" s="146" t="s">
        <v>14</v>
      </c>
      <c r="B153" s="123">
        <f aca="true" t="shared" si="20" ref="B153:M153">SUM(B150:B151)</f>
        <v>40</v>
      </c>
      <c r="C153" s="123">
        <f t="shared" si="20"/>
        <v>0</v>
      </c>
      <c r="D153" s="123">
        <f t="shared" si="20"/>
        <v>80</v>
      </c>
      <c r="E153" s="123">
        <f>SUM(E150:E151)</f>
        <v>271</v>
      </c>
      <c r="F153" s="123">
        <f t="shared" si="20"/>
        <v>191</v>
      </c>
      <c r="G153" s="123">
        <f t="shared" si="20"/>
        <v>32</v>
      </c>
      <c r="H153" s="448">
        <f t="shared" si="20"/>
        <v>0</v>
      </c>
      <c r="I153" s="123">
        <f t="shared" si="20"/>
        <v>10</v>
      </c>
      <c r="J153" s="123">
        <f t="shared" si="20"/>
        <v>0</v>
      </c>
      <c r="K153" s="123">
        <f t="shared" si="20"/>
        <v>0</v>
      </c>
      <c r="L153" s="123">
        <f t="shared" si="20"/>
        <v>48</v>
      </c>
      <c r="M153" s="123">
        <f t="shared" si="20"/>
        <v>119</v>
      </c>
      <c r="N153" s="324">
        <f>SUM(N150:N151)</f>
        <v>79</v>
      </c>
      <c r="P153" s="79">
        <f>B153+C153+D153+E153+F153+G153</f>
        <v>614</v>
      </c>
      <c r="Q153" s="291"/>
    </row>
    <row r="154" spans="1:14" ht="12.75">
      <c r="A154" s="143" t="s">
        <v>171</v>
      </c>
      <c r="B154" s="736" t="s">
        <v>221</v>
      </c>
      <c r="C154" s="737"/>
      <c r="D154" s="737"/>
      <c r="E154" s="737"/>
      <c r="F154" s="737"/>
      <c r="G154" s="737"/>
      <c r="H154" s="737"/>
      <c r="I154" s="737"/>
      <c r="J154" s="737"/>
      <c r="K154" s="737"/>
      <c r="L154" s="737"/>
      <c r="M154" s="737"/>
      <c r="N154" s="737"/>
    </row>
    <row r="155" spans="1:14" ht="18.75" thickBot="1">
      <c r="A155" s="81"/>
      <c r="B155" s="80" t="s">
        <v>82</v>
      </c>
      <c r="C155" s="81"/>
      <c r="D155" s="12"/>
      <c r="E155" s="81"/>
      <c r="F155" s="81"/>
      <c r="G155" s="81"/>
      <c r="H155" s="81"/>
      <c r="I155" s="81"/>
      <c r="J155" s="82"/>
      <c r="K155" s="83"/>
      <c r="L155" s="83"/>
      <c r="M155" s="81"/>
      <c r="N155" s="81"/>
    </row>
    <row r="156" spans="1:16" ht="29.25" customHeight="1">
      <c r="A156" s="703" t="s">
        <v>26</v>
      </c>
      <c r="B156" s="705" t="s">
        <v>44</v>
      </c>
      <c r="C156" s="705"/>
      <c r="D156" s="705"/>
      <c r="E156" s="705"/>
      <c r="F156" s="701" t="s">
        <v>27</v>
      </c>
      <c r="G156" s="689" t="s">
        <v>1</v>
      </c>
      <c r="H156" s="682" t="s">
        <v>45</v>
      </c>
      <c r="I156" s="682"/>
      <c r="J156" s="682"/>
      <c r="K156" s="682"/>
      <c r="L156" s="682"/>
      <c r="M156" s="462" t="s">
        <v>2</v>
      </c>
      <c r="N156" s="463" t="s">
        <v>40</v>
      </c>
      <c r="P156" s="74"/>
    </row>
    <row r="157" spans="1:16" ht="20.25" thickBot="1">
      <c r="A157" s="704"/>
      <c r="B157" s="119" t="s">
        <v>29</v>
      </c>
      <c r="C157" s="120" t="s">
        <v>30</v>
      </c>
      <c r="D157" s="120" t="s">
        <v>18</v>
      </c>
      <c r="E157" s="120" t="s">
        <v>31</v>
      </c>
      <c r="F157" s="702"/>
      <c r="G157" s="690"/>
      <c r="H157" s="121" t="s">
        <v>24</v>
      </c>
      <c r="I157" s="121" t="s">
        <v>23</v>
      </c>
      <c r="J157" s="121" t="s">
        <v>32</v>
      </c>
      <c r="K157" s="121" t="s">
        <v>33</v>
      </c>
      <c r="L157" s="121" t="s">
        <v>34</v>
      </c>
      <c r="M157" s="119" t="s">
        <v>35</v>
      </c>
      <c r="N157" s="122" t="s">
        <v>35</v>
      </c>
      <c r="P157" s="74"/>
    </row>
    <row r="158" spans="1:16" ht="12.75">
      <c r="A158" s="145" t="s">
        <v>6</v>
      </c>
      <c r="B158" s="303"/>
      <c r="C158" s="310"/>
      <c r="D158" s="310">
        <v>68</v>
      </c>
      <c r="E158" s="310">
        <v>0</v>
      </c>
      <c r="F158" s="312">
        <v>92</v>
      </c>
      <c r="G158" s="310">
        <v>14</v>
      </c>
      <c r="H158" s="289"/>
      <c r="I158" s="289"/>
      <c r="J158" s="289"/>
      <c r="K158" s="289"/>
      <c r="L158" s="289"/>
      <c r="M158" s="303"/>
      <c r="N158" s="280">
        <v>46</v>
      </c>
      <c r="P158" s="74"/>
    </row>
    <row r="159" spans="1:16" ht="12.75">
      <c r="A159" s="145" t="s">
        <v>3</v>
      </c>
      <c r="B159" s="303"/>
      <c r="C159" s="310"/>
      <c r="D159" s="310">
        <v>28</v>
      </c>
      <c r="E159" s="310">
        <v>95</v>
      </c>
      <c r="F159" s="312">
        <v>28</v>
      </c>
      <c r="G159" s="310">
        <v>13</v>
      </c>
      <c r="H159" s="289"/>
      <c r="I159" s="289"/>
      <c r="J159" s="289"/>
      <c r="K159" s="289"/>
      <c r="L159" s="289"/>
      <c r="M159" s="303"/>
      <c r="N159" s="280">
        <v>48</v>
      </c>
      <c r="P159" s="74">
        <v>666</v>
      </c>
    </row>
    <row r="160" spans="1:16" ht="13.5" thickBot="1">
      <c r="A160" s="145" t="s">
        <v>5</v>
      </c>
      <c r="B160" s="305"/>
      <c r="C160" s="311"/>
      <c r="D160" s="311">
        <v>40</v>
      </c>
      <c r="E160" s="311">
        <v>138</v>
      </c>
      <c r="F160" s="314">
        <v>29</v>
      </c>
      <c r="G160" s="311"/>
      <c r="H160" s="290"/>
      <c r="I160" s="290"/>
      <c r="J160" s="290"/>
      <c r="K160" s="290"/>
      <c r="L160" s="290"/>
      <c r="M160" s="305"/>
      <c r="N160" s="282">
        <v>35</v>
      </c>
      <c r="P160" s="74"/>
    </row>
    <row r="161" spans="1:17" ht="13.5" thickBot="1">
      <c r="A161" s="146" t="s">
        <v>14</v>
      </c>
      <c r="B161" s="123">
        <f aca="true" t="shared" si="21" ref="B161:M161">SUM(B158:B160)</f>
        <v>0</v>
      </c>
      <c r="C161" s="123">
        <f t="shared" si="21"/>
        <v>0</v>
      </c>
      <c r="D161" s="123">
        <f t="shared" si="21"/>
        <v>136</v>
      </c>
      <c r="E161" s="123">
        <f t="shared" si="21"/>
        <v>233</v>
      </c>
      <c r="F161" s="123">
        <f t="shared" si="21"/>
        <v>149</v>
      </c>
      <c r="G161" s="123">
        <f t="shared" si="21"/>
        <v>27</v>
      </c>
      <c r="H161" s="448">
        <f t="shared" si="21"/>
        <v>0</v>
      </c>
      <c r="I161" s="123">
        <f t="shared" si="21"/>
        <v>0</v>
      </c>
      <c r="J161" s="123">
        <f t="shared" si="21"/>
        <v>0</v>
      </c>
      <c r="K161" s="123">
        <f t="shared" si="21"/>
        <v>0</v>
      </c>
      <c r="L161" s="123">
        <f t="shared" si="21"/>
        <v>0</v>
      </c>
      <c r="M161" s="123">
        <f t="shared" si="21"/>
        <v>0</v>
      </c>
      <c r="N161" s="324">
        <f>SUM(N158:N160)</f>
        <v>129</v>
      </c>
      <c r="P161" s="79">
        <f>B161+C161+D161+E161+F161+G161</f>
        <v>545</v>
      </c>
      <c r="Q161" s="30"/>
    </row>
    <row r="162" spans="1:17" ht="12.75">
      <c r="A162" s="227"/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P162" s="79"/>
      <c r="Q162" s="30"/>
    </row>
    <row r="163" spans="1:17" ht="18.75" thickBot="1">
      <c r="A163" s="81"/>
      <c r="B163" s="80" t="s">
        <v>155</v>
      </c>
      <c r="C163" s="81"/>
      <c r="D163" s="12"/>
      <c r="E163" s="81"/>
      <c r="F163" s="81"/>
      <c r="G163" s="81"/>
      <c r="H163" s="81"/>
      <c r="I163" s="81"/>
      <c r="J163" s="82"/>
      <c r="K163" s="83"/>
      <c r="L163" s="83"/>
      <c r="M163" s="81"/>
      <c r="N163" s="81"/>
      <c r="P163" s="79"/>
      <c r="Q163" s="30"/>
    </row>
    <row r="164" spans="1:17" ht="29.25">
      <c r="A164" s="703" t="s">
        <v>26</v>
      </c>
      <c r="B164" s="705" t="s">
        <v>44</v>
      </c>
      <c r="C164" s="705"/>
      <c r="D164" s="705"/>
      <c r="E164" s="705"/>
      <c r="F164" s="701" t="s">
        <v>27</v>
      </c>
      <c r="G164" s="689" t="s">
        <v>1</v>
      </c>
      <c r="H164" s="682" t="s">
        <v>45</v>
      </c>
      <c r="I164" s="682"/>
      <c r="J164" s="682"/>
      <c r="K164" s="682"/>
      <c r="L164" s="682"/>
      <c r="M164" s="462" t="s">
        <v>2</v>
      </c>
      <c r="N164" s="463" t="s">
        <v>40</v>
      </c>
      <c r="P164" s="79"/>
      <c r="Q164" s="30"/>
    </row>
    <row r="165" spans="1:17" ht="20.25" thickBot="1">
      <c r="A165" s="704"/>
      <c r="B165" s="119" t="s">
        <v>29</v>
      </c>
      <c r="C165" s="120" t="s">
        <v>30</v>
      </c>
      <c r="D165" s="120" t="s">
        <v>18</v>
      </c>
      <c r="E165" s="120" t="s">
        <v>31</v>
      </c>
      <c r="F165" s="702"/>
      <c r="G165" s="690"/>
      <c r="H165" s="121" t="s">
        <v>24</v>
      </c>
      <c r="I165" s="121" t="s">
        <v>23</v>
      </c>
      <c r="J165" s="121" t="s">
        <v>32</v>
      </c>
      <c r="K165" s="121" t="s">
        <v>33</v>
      </c>
      <c r="L165" s="121" t="s">
        <v>34</v>
      </c>
      <c r="M165" s="119" t="s">
        <v>35</v>
      </c>
      <c r="N165" s="122" t="s">
        <v>35</v>
      </c>
      <c r="P165" s="528" t="s">
        <v>206</v>
      </c>
      <c r="Q165" s="30"/>
    </row>
    <row r="166" spans="1:17" ht="12.75">
      <c r="A166" s="145" t="s">
        <v>6</v>
      </c>
      <c r="B166" s="303"/>
      <c r="C166" s="289"/>
      <c r="D166" s="289">
        <v>16</v>
      </c>
      <c r="E166" s="638">
        <v>245</v>
      </c>
      <c r="F166" s="304">
        <v>9</v>
      </c>
      <c r="G166" s="289"/>
      <c r="H166" s="289"/>
      <c r="I166" s="289"/>
      <c r="J166" s="289"/>
      <c r="K166" s="289"/>
      <c r="L166" s="289"/>
      <c r="M166" s="303">
        <v>1</v>
      </c>
      <c r="N166" s="280">
        <v>7</v>
      </c>
      <c r="P166" s="79"/>
      <c r="Q166" s="30"/>
    </row>
    <row r="167" spans="1:17" ht="13.5" thickBot="1">
      <c r="A167" s="145" t="s">
        <v>3</v>
      </c>
      <c r="B167" s="303"/>
      <c r="C167" s="289">
        <v>23</v>
      </c>
      <c r="D167" s="289"/>
      <c r="E167" s="638">
        <v>35</v>
      </c>
      <c r="F167" s="304">
        <v>27</v>
      </c>
      <c r="G167" s="632">
        <v>8</v>
      </c>
      <c r="H167" s="289"/>
      <c r="I167" s="289"/>
      <c r="J167" s="289"/>
      <c r="K167" s="289"/>
      <c r="L167" s="289"/>
      <c r="M167" s="303"/>
      <c r="N167" s="280">
        <v>3</v>
      </c>
      <c r="P167" s="79"/>
      <c r="Q167" s="30"/>
    </row>
    <row r="168" spans="1:16" ht="13.5" thickBot="1">
      <c r="A168" s="146" t="s">
        <v>14</v>
      </c>
      <c r="B168" s="123">
        <f aca="true" t="shared" si="22" ref="B168:N168">SUM(B166:B167)</f>
        <v>0</v>
      </c>
      <c r="C168" s="123">
        <f t="shared" si="22"/>
        <v>23</v>
      </c>
      <c r="D168" s="123">
        <f t="shared" si="22"/>
        <v>16</v>
      </c>
      <c r="E168" s="123">
        <f t="shared" si="22"/>
        <v>280</v>
      </c>
      <c r="F168" s="123">
        <f t="shared" si="22"/>
        <v>36</v>
      </c>
      <c r="G168" s="123">
        <f t="shared" si="22"/>
        <v>8</v>
      </c>
      <c r="H168" s="448">
        <f t="shared" si="22"/>
        <v>0</v>
      </c>
      <c r="I168" s="123">
        <f t="shared" si="22"/>
        <v>0</v>
      </c>
      <c r="J168" s="123">
        <f t="shared" si="22"/>
        <v>0</v>
      </c>
      <c r="K168" s="123">
        <f t="shared" si="22"/>
        <v>0</v>
      </c>
      <c r="L168" s="123">
        <f t="shared" si="22"/>
        <v>0</v>
      </c>
      <c r="M168" s="123">
        <f t="shared" si="22"/>
        <v>1</v>
      </c>
      <c r="N168" s="324">
        <f t="shared" si="22"/>
        <v>10</v>
      </c>
      <c r="P168" s="79">
        <f>B168+C168+D168+E168+F168+G168</f>
        <v>363</v>
      </c>
    </row>
    <row r="169" spans="1:16" ht="12.75">
      <c r="A169" s="227"/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P169" s="79"/>
    </row>
    <row r="170" spans="1:16" ht="12.75">
      <c r="A170" s="227"/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P170" s="79"/>
    </row>
    <row r="171" spans="1:16" ht="18.75" thickBot="1">
      <c r="A171" s="81"/>
      <c r="B171" s="734" t="s">
        <v>170</v>
      </c>
      <c r="C171" s="735"/>
      <c r="D171" s="735"/>
      <c r="E171" s="81"/>
      <c r="F171" s="81"/>
      <c r="G171" s="81"/>
      <c r="H171" s="81"/>
      <c r="I171" s="81"/>
      <c r="J171" s="82"/>
      <c r="K171" s="83"/>
      <c r="L171" s="83"/>
      <c r="M171" s="81"/>
      <c r="N171" s="81"/>
      <c r="P171" s="79"/>
    </row>
    <row r="172" spans="1:16" ht="29.25">
      <c r="A172" s="703" t="s">
        <v>26</v>
      </c>
      <c r="B172" s="705" t="s">
        <v>44</v>
      </c>
      <c r="C172" s="705"/>
      <c r="D172" s="705"/>
      <c r="E172" s="705"/>
      <c r="F172" s="701" t="s">
        <v>27</v>
      </c>
      <c r="G172" s="689" t="s">
        <v>1</v>
      </c>
      <c r="H172" s="682" t="s">
        <v>45</v>
      </c>
      <c r="I172" s="682"/>
      <c r="J172" s="682"/>
      <c r="K172" s="682"/>
      <c r="L172" s="682"/>
      <c r="M172" s="462" t="s">
        <v>2</v>
      </c>
      <c r="N172" s="463" t="s">
        <v>40</v>
      </c>
      <c r="P172" s="79"/>
    </row>
    <row r="173" spans="1:16" ht="20.25" thickBot="1">
      <c r="A173" s="704"/>
      <c r="B173" s="119" t="s">
        <v>29</v>
      </c>
      <c r="C173" s="120" t="s">
        <v>30</v>
      </c>
      <c r="D173" s="120" t="s">
        <v>18</v>
      </c>
      <c r="E173" s="120" t="s">
        <v>31</v>
      </c>
      <c r="F173" s="702"/>
      <c r="G173" s="690"/>
      <c r="H173" s="121" t="s">
        <v>24</v>
      </c>
      <c r="I173" s="121" t="s">
        <v>23</v>
      </c>
      <c r="J173" s="121" t="s">
        <v>32</v>
      </c>
      <c r="K173" s="121" t="s">
        <v>33</v>
      </c>
      <c r="L173" s="121" t="s">
        <v>34</v>
      </c>
      <c r="M173" s="119" t="s">
        <v>35</v>
      </c>
      <c r="N173" s="122" t="s">
        <v>35</v>
      </c>
      <c r="P173" s="79">
        <v>705</v>
      </c>
    </row>
    <row r="174" spans="1:16" ht="12.75">
      <c r="A174" s="145" t="s">
        <v>6</v>
      </c>
      <c r="B174" s="303">
        <v>135</v>
      </c>
      <c r="C174" s="289"/>
      <c r="D174" s="289">
        <v>71</v>
      </c>
      <c r="E174" s="289">
        <v>312</v>
      </c>
      <c r="F174" s="558">
        <v>157</v>
      </c>
      <c r="G174" s="608">
        <v>30</v>
      </c>
      <c r="H174" s="289"/>
      <c r="I174" s="289"/>
      <c r="J174" s="289"/>
      <c r="K174" s="289"/>
      <c r="L174" s="588">
        <v>10.8</v>
      </c>
      <c r="M174" s="303">
        <v>165</v>
      </c>
      <c r="N174" s="280">
        <v>79</v>
      </c>
      <c r="P174" s="79"/>
    </row>
    <row r="175" spans="1:16" ht="13.5" thickBot="1">
      <c r="A175" s="145" t="s">
        <v>3</v>
      </c>
      <c r="B175" s="303"/>
      <c r="C175" s="289"/>
      <c r="D175" s="289"/>
      <c r="E175" s="289"/>
      <c r="F175" s="558"/>
      <c r="G175" s="289"/>
      <c r="H175" s="289"/>
      <c r="I175" s="289"/>
      <c r="J175" s="289"/>
      <c r="K175" s="289"/>
      <c r="L175" s="289"/>
      <c r="M175" s="303"/>
      <c r="N175" s="280"/>
      <c r="P175" s="79"/>
    </row>
    <row r="176" spans="1:16" ht="13.5" thickBot="1">
      <c r="A176" s="146" t="s">
        <v>14</v>
      </c>
      <c r="B176" s="123">
        <f aca="true" t="shared" si="23" ref="B176:N176">SUM(B174:B175)</f>
        <v>135</v>
      </c>
      <c r="C176" s="123">
        <f t="shared" si="23"/>
        <v>0</v>
      </c>
      <c r="D176" s="123">
        <f t="shared" si="23"/>
        <v>71</v>
      </c>
      <c r="E176" s="123">
        <f t="shared" si="23"/>
        <v>312</v>
      </c>
      <c r="F176" s="559">
        <f t="shared" si="23"/>
        <v>157</v>
      </c>
      <c r="G176" s="123">
        <f t="shared" si="23"/>
        <v>30</v>
      </c>
      <c r="H176" s="448">
        <f t="shared" si="23"/>
        <v>0</v>
      </c>
      <c r="I176" s="123">
        <f t="shared" si="23"/>
        <v>0</v>
      </c>
      <c r="J176" s="123">
        <f t="shared" si="23"/>
        <v>0</v>
      </c>
      <c r="K176" s="123">
        <f t="shared" si="23"/>
        <v>0</v>
      </c>
      <c r="L176" s="123">
        <f t="shared" si="23"/>
        <v>10.8</v>
      </c>
      <c r="M176" s="123">
        <f t="shared" si="23"/>
        <v>165</v>
      </c>
      <c r="N176" s="324">
        <f t="shared" si="23"/>
        <v>79</v>
      </c>
      <c r="P176" s="79">
        <f>B176+C176+D176+E176+F176+G176</f>
        <v>705</v>
      </c>
    </row>
    <row r="177" spans="1:16" ht="18.75" thickBot="1">
      <c r="A177" s="81"/>
      <c r="B177" s="80" t="s">
        <v>168</v>
      </c>
      <c r="C177" s="81"/>
      <c r="D177" s="12"/>
      <c r="E177" s="81"/>
      <c r="F177" s="81"/>
      <c r="G177" s="81"/>
      <c r="H177" s="81"/>
      <c r="I177" s="81"/>
      <c r="J177" s="82"/>
      <c r="K177" s="83"/>
      <c r="L177" s="83"/>
      <c r="M177" s="81"/>
      <c r="N177" s="81"/>
      <c r="P177" s="79"/>
    </row>
    <row r="178" spans="1:16" ht="29.25">
      <c r="A178" s="703" t="s">
        <v>26</v>
      </c>
      <c r="B178" s="705" t="s">
        <v>44</v>
      </c>
      <c r="C178" s="705"/>
      <c r="D178" s="705"/>
      <c r="E178" s="705"/>
      <c r="F178" s="701" t="s">
        <v>27</v>
      </c>
      <c r="G178" s="689" t="s">
        <v>1</v>
      </c>
      <c r="H178" s="682" t="s">
        <v>45</v>
      </c>
      <c r="I178" s="682"/>
      <c r="J178" s="682"/>
      <c r="K178" s="682"/>
      <c r="L178" s="682"/>
      <c r="M178" s="462" t="s">
        <v>2</v>
      </c>
      <c r="N178" s="463" t="s">
        <v>40</v>
      </c>
      <c r="P178" s="79"/>
    </row>
    <row r="179" spans="1:16" ht="20.25" thickBot="1">
      <c r="A179" s="704"/>
      <c r="B179" s="119" t="s">
        <v>29</v>
      </c>
      <c r="C179" s="120" t="s">
        <v>30</v>
      </c>
      <c r="D179" s="120" t="s">
        <v>18</v>
      </c>
      <c r="E179" s="120" t="s">
        <v>31</v>
      </c>
      <c r="F179" s="702"/>
      <c r="G179" s="690"/>
      <c r="H179" s="121" t="s">
        <v>24</v>
      </c>
      <c r="I179" s="121" t="s">
        <v>23</v>
      </c>
      <c r="J179" s="121" t="s">
        <v>32</v>
      </c>
      <c r="K179" s="121" t="s">
        <v>33</v>
      </c>
      <c r="L179" s="121" t="s">
        <v>34</v>
      </c>
      <c r="M179" s="119" t="s">
        <v>35</v>
      </c>
      <c r="N179" s="122" t="s">
        <v>35</v>
      </c>
      <c r="P179" s="79">
        <v>437</v>
      </c>
    </row>
    <row r="180" spans="1:16" ht="13.5" thickBot="1">
      <c r="A180" s="145" t="s">
        <v>6</v>
      </c>
      <c r="B180" s="303"/>
      <c r="C180" s="289"/>
      <c r="D180" s="289">
        <v>48</v>
      </c>
      <c r="E180" s="289">
        <v>23</v>
      </c>
      <c r="F180" s="304">
        <v>62</v>
      </c>
      <c r="G180" s="289">
        <v>17</v>
      </c>
      <c r="H180" s="289"/>
      <c r="I180" s="289"/>
      <c r="J180" s="289"/>
      <c r="K180" s="289">
        <v>21</v>
      </c>
      <c r="L180" s="289"/>
      <c r="M180" s="303">
        <v>27</v>
      </c>
      <c r="N180" s="280">
        <v>42</v>
      </c>
      <c r="P180" s="79"/>
    </row>
    <row r="181" spans="1:16" ht="13.5" thickBot="1">
      <c r="A181" s="146" t="s">
        <v>14</v>
      </c>
      <c r="B181" s="123">
        <f aca="true" t="shared" si="24" ref="B181:N181">SUM(B180:B180)</f>
        <v>0</v>
      </c>
      <c r="C181" s="123">
        <f t="shared" si="24"/>
        <v>0</v>
      </c>
      <c r="D181" s="123">
        <f t="shared" si="24"/>
        <v>48</v>
      </c>
      <c r="E181" s="123">
        <f t="shared" si="24"/>
        <v>23</v>
      </c>
      <c r="F181" s="123">
        <f t="shared" si="24"/>
        <v>62</v>
      </c>
      <c r="G181" s="123">
        <f t="shared" si="24"/>
        <v>17</v>
      </c>
      <c r="H181" s="448">
        <f t="shared" si="24"/>
        <v>0</v>
      </c>
      <c r="I181" s="123">
        <f t="shared" si="24"/>
        <v>0</v>
      </c>
      <c r="J181" s="123">
        <f t="shared" si="24"/>
        <v>0</v>
      </c>
      <c r="K181" s="123">
        <f t="shared" si="24"/>
        <v>21</v>
      </c>
      <c r="L181" s="123">
        <f t="shared" si="24"/>
        <v>0</v>
      </c>
      <c r="M181" s="123">
        <f t="shared" si="24"/>
        <v>27</v>
      </c>
      <c r="N181" s="324">
        <f t="shared" si="24"/>
        <v>42</v>
      </c>
      <c r="P181" s="79">
        <f>B181+C181+D181+E181+F181+G181</f>
        <v>150</v>
      </c>
    </row>
    <row r="182" spans="1:16" ht="12.75">
      <c r="A182" s="227"/>
      <c r="B182" s="229"/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P182" s="79"/>
    </row>
    <row r="183" spans="1:14" ht="18.75" thickBot="1">
      <c r="A183" s="137"/>
      <c r="B183" s="8" t="s">
        <v>89</v>
      </c>
      <c r="C183" s="137"/>
      <c r="D183" s="137"/>
      <c r="E183" s="137"/>
      <c r="F183" s="137"/>
      <c r="G183" s="137"/>
      <c r="H183" s="137"/>
      <c r="I183" s="137"/>
      <c r="J183" s="138"/>
      <c r="K183" s="139"/>
      <c r="L183" s="139"/>
      <c r="M183" s="137"/>
      <c r="N183" s="137"/>
    </row>
    <row r="184" spans="1:14" ht="29.25" customHeight="1">
      <c r="A184" s="721" t="s">
        <v>26</v>
      </c>
      <c r="B184" s="723" t="s">
        <v>36</v>
      </c>
      <c r="C184" s="723"/>
      <c r="D184" s="723"/>
      <c r="E184" s="723"/>
      <c r="F184" s="692" t="s">
        <v>27</v>
      </c>
      <c r="G184" s="710" t="s">
        <v>1</v>
      </c>
      <c r="H184" s="691" t="s">
        <v>37</v>
      </c>
      <c r="I184" s="691"/>
      <c r="J184" s="691"/>
      <c r="K184" s="691"/>
      <c r="L184" s="691"/>
      <c r="M184" s="470" t="s">
        <v>2</v>
      </c>
      <c r="N184" s="471" t="s">
        <v>40</v>
      </c>
    </row>
    <row r="185" spans="1:14" ht="20.25" thickBot="1">
      <c r="A185" s="727"/>
      <c r="B185" s="466" t="s">
        <v>29</v>
      </c>
      <c r="C185" s="467" t="s">
        <v>30</v>
      </c>
      <c r="D185" s="467" t="s">
        <v>18</v>
      </c>
      <c r="E185" s="467" t="s">
        <v>31</v>
      </c>
      <c r="F185" s="693"/>
      <c r="G185" s="711"/>
      <c r="H185" s="468" t="s">
        <v>24</v>
      </c>
      <c r="I185" s="468" t="s">
        <v>23</v>
      </c>
      <c r="J185" s="468" t="s">
        <v>32</v>
      </c>
      <c r="K185" s="468" t="s">
        <v>33</v>
      </c>
      <c r="L185" s="468" t="s">
        <v>34</v>
      </c>
      <c r="M185" s="466" t="s">
        <v>35</v>
      </c>
      <c r="N185" s="469" t="s">
        <v>35</v>
      </c>
    </row>
    <row r="186" spans="1:14" ht="13.5" thickBot="1">
      <c r="A186" s="464" t="s">
        <v>14</v>
      </c>
      <c r="B186" s="75">
        <f>B13+B19+B25+B33+B40+B47+B55+B64+B70+B76+B82+B88+B94+B101+B107+B115+B123+B131+B137+B145+B153+B161+B168+B176+B181</f>
        <v>1425</v>
      </c>
      <c r="C186" s="75">
        <f>C13+C19+C25+C33+C40+C47+C55+C64+C70+C76+C82+C88+C94+C101+C115+C123+C131+C137+C145+C153+C107+C161+C168+C181</f>
        <v>381</v>
      </c>
      <c r="D186" s="75">
        <f aca="true" t="shared" si="25" ref="D186:K186">D13+D19+D25+D33+D40+D47+D55+D64+D70+D76+D82+D88+D94+D101+D115+D123+D131+D137+D145+D153+D107+D161+D168+D181+D176</f>
        <v>2395</v>
      </c>
      <c r="E186" s="75">
        <f t="shared" si="25"/>
        <v>5931</v>
      </c>
      <c r="F186" s="75">
        <f t="shared" si="25"/>
        <v>3834</v>
      </c>
      <c r="G186" s="75">
        <f>G13+G19+G25+G33+G40+G47+G55+G64+G70+G76+G82+G88+G94+G101+G107+G115+G123+G131+G137+G145+G153+G161+G168+G176+G181</f>
        <v>815</v>
      </c>
      <c r="H186" s="75">
        <f t="shared" si="25"/>
        <v>69</v>
      </c>
      <c r="I186" s="75">
        <f t="shared" si="25"/>
        <v>257</v>
      </c>
      <c r="J186" s="75">
        <f t="shared" si="25"/>
        <v>466</v>
      </c>
      <c r="K186" s="75">
        <f t="shared" si="25"/>
        <v>40</v>
      </c>
      <c r="L186" s="75">
        <f>L12+L18+L32+L38+L39+L45+L46+L81+L106+L113+L120+L121+L136+L151+L174+L176</f>
        <v>1091.8</v>
      </c>
      <c r="M186" s="75">
        <f>M13+M19+M25+M33+M40+M47+M55+M64+M70+M76+M82+M88+M94+M101+M115+M123+M131+M137+M145+M153+M107+M161+M168+M181+M176</f>
        <v>3915.4</v>
      </c>
      <c r="N186" s="75">
        <f>N13+N19+N25+N33+N40+N47+N55+N64+N70+N76+N82+N88+N94+N101+N115+N123+N131+N137+N145+N153+N107+N161+N168+N181+N176</f>
        <v>2342</v>
      </c>
    </row>
    <row r="187" spans="1:16" ht="13.5" thickBot="1">
      <c r="A187" s="560" t="s">
        <v>14</v>
      </c>
      <c r="B187" s="561">
        <f aca="true" t="shared" si="26" ref="B187:N187">SUM(B186:B186)</f>
        <v>1425</v>
      </c>
      <c r="C187" s="561">
        <f t="shared" si="26"/>
        <v>381</v>
      </c>
      <c r="D187" s="561">
        <f t="shared" si="26"/>
        <v>2395</v>
      </c>
      <c r="E187" s="561">
        <f t="shared" si="26"/>
        <v>5931</v>
      </c>
      <c r="F187" s="561">
        <f t="shared" si="26"/>
        <v>3834</v>
      </c>
      <c r="G187" s="561">
        <f t="shared" si="26"/>
        <v>815</v>
      </c>
      <c r="H187" s="562">
        <f t="shared" si="26"/>
        <v>69</v>
      </c>
      <c r="I187" s="563">
        <f t="shared" si="26"/>
        <v>257</v>
      </c>
      <c r="J187" s="563">
        <f t="shared" si="26"/>
        <v>466</v>
      </c>
      <c r="K187" s="563">
        <f t="shared" si="26"/>
        <v>40</v>
      </c>
      <c r="L187" s="563">
        <f t="shared" si="26"/>
        <v>1091.8</v>
      </c>
      <c r="M187" s="563">
        <f t="shared" si="26"/>
        <v>3915.4</v>
      </c>
      <c r="N187" s="564">
        <f t="shared" si="26"/>
        <v>2342</v>
      </c>
      <c r="P187" s="79">
        <f>B187+C187+D187+E187+F187+G187</f>
        <v>14781</v>
      </c>
    </row>
    <row r="189" spans="2:6" ht="15.75">
      <c r="B189" s="88" t="s">
        <v>237</v>
      </c>
      <c r="C189" s="88"/>
      <c r="D189" s="88"/>
      <c r="E189" s="88"/>
      <c r="F189" s="8"/>
    </row>
    <row r="191" spans="1:14" ht="18.75" thickBot="1">
      <c r="A191" s="77"/>
      <c r="B191" s="80" t="s">
        <v>122</v>
      </c>
      <c r="C191" s="81"/>
      <c r="D191" s="213"/>
      <c r="E191" s="473"/>
      <c r="F191" s="473"/>
      <c r="G191" s="473"/>
      <c r="H191" s="473"/>
      <c r="I191" s="213"/>
      <c r="J191" s="214"/>
      <c r="K191" s="215"/>
      <c r="L191" s="215"/>
      <c r="M191" s="161"/>
      <c r="N191" s="161"/>
    </row>
    <row r="192" spans="1:14" ht="29.25" customHeight="1">
      <c r="A192" s="730" t="s">
        <v>26</v>
      </c>
      <c r="B192" s="726" t="s">
        <v>139</v>
      </c>
      <c r="C192" s="726"/>
      <c r="D192" s="726"/>
      <c r="E192" s="726"/>
      <c r="F192" s="715" t="s">
        <v>27</v>
      </c>
      <c r="G192" s="712" t="s">
        <v>1</v>
      </c>
      <c r="H192" s="686" t="s">
        <v>140</v>
      </c>
      <c r="I192" s="686"/>
      <c r="J192" s="686"/>
      <c r="K192" s="686"/>
      <c r="L192" s="686"/>
      <c r="M192" s="257" t="s">
        <v>2</v>
      </c>
      <c r="N192" s="445" t="s">
        <v>40</v>
      </c>
    </row>
    <row r="193" spans="1:14" ht="20.25" thickBot="1">
      <c r="A193" s="731"/>
      <c r="B193" s="162" t="s">
        <v>29</v>
      </c>
      <c r="C193" s="148" t="s">
        <v>30</v>
      </c>
      <c r="D193" s="148" t="s">
        <v>18</v>
      </c>
      <c r="E193" s="148" t="s">
        <v>31</v>
      </c>
      <c r="F193" s="716"/>
      <c r="G193" s="713"/>
      <c r="H193" s="163" t="s">
        <v>24</v>
      </c>
      <c r="I193" s="163" t="s">
        <v>23</v>
      </c>
      <c r="J193" s="163" t="s">
        <v>32</v>
      </c>
      <c r="K193" s="163" t="s">
        <v>33</v>
      </c>
      <c r="L193" s="163" t="s">
        <v>34</v>
      </c>
      <c r="M193" s="195" t="s">
        <v>35</v>
      </c>
      <c r="N193" s="199" t="s">
        <v>35</v>
      </c>
    </row>
    <row r="194" spans="1:16" ht="12.75">
      <c r="A194" s="166" t="s">
        <v>6</v>
      </c>
      <c r="B194" s="309">
        <v>47</v>
      </c>
      <c r="C194" s="310"/>
      <c r="D194" s="310"/>
      <c r="E194" s="310">
        <v>34</v>
      </c>
      <c r="F194" s="312">
        <v>133</v>
      </c>
      <c r="G194" s="310">
        <v>60</v>
      </c>
      <c r="H194" s="310"/>
      <c r="I194" s="310"/>
      <c r="J194" s="310"/>
      <c r="K194" s="452"/>
      <c r="L194" s="310">
        <v>12</v>
      </c>
      <c r="M194" s="292">
        <v>67</v>
      </c>
      <c r="N194" s="284">
        <v>11</v>
      </c>
      <c r="P194" s="12" t="s">
        <v>207</v>
      </c>
    </row>
    <row r="195" spans="1:14" ht="12.75">
      <c r="A195" s="166" t="s">
        <v>3</v>
      </c>
      <c r="B195" s="313"/>
      <c r="C195" s="311"/>
      <c r="D195" s="311"/>
      <c r="E195" s="311"/>
      <c r="F195" s="314">
        <v>122</v>
      </c>
      <c r="G195" s="639">
        <v>60</v>
      </c>
      <c r="H195" s="311"/>
      <c r="I195" s="311"/>
      <c r="J195" s="311"/>
      <c r="K195" s="452"/>
      <c r="L195" s="311"/>
      <c r="M195" s="294">
        <v>15</v>
      </c>
      <c r="N195" s="286">
        <v>11</v>
      </c>
    </row>
    <row r="196" spans="1:14" ht="13.5" thickBot="1">
      <c r="A196" s="166" t="s">
        <v>5</v>
      </c>
      <c r="B196" s="315"/>
      <c r="C196" s="316"/>
      <c r="D196" s="316"/>
      <c r="E196" s="316"/>
      <c r="F196" s="317">
        <v>122</v>
      </c>
      <c r="G196" s="641">
        <v>60</v>
      </c>
      <c r="H196" s="316"/>
      <c r="I196" s="316"/>
      <c r="J196" s="316"/>
      <c r="K196" s="452"/>
      <c r="L196" s="316"/>
      <c r="M196" s="296">
        <v>15</v>
      </c>
      <c r="N196" s="288">
        <v>11</v>
      </c>
    </row>
    <row r="197" spans="1:17" ht="13.5" thickBot="1">
      <c r="A197" s="167" t="s">
        <v>14</v>
      </c>
      <c r="B197" s="169">
        <f aca="true" t="shared" si="27" ref="B197:N197">SUM(B194:B196)</f>
        <v>47</v>
      </c>
      <c r="C197" s="169">
        <f t="shared" si="27"/>
        <v>0</v>
      </c>
      <c r="D197" s="169">
        <f t="shared" si="27"/>
        <v>0</v>
      </c>
      <c r="E197" s="169">
        <f t="shared" si="27"/>
        <v>34</v>
      </c>
      <c r="F197" s="169">
        <f t="shared" si="27"/>
        <v>377</v>
      </c>
      <c r="G197" s="169">
        <f t="shared" si="27"/>
        <v>180</v>
      </c>
      <c r="H197" s="453">
        <f t="shared" si="27"/>
        <v>0</v>
      </c>
      <c r="I197" s="169">
        <f t="shared" si="27"/>
        <v>0</v>
      </c>
      <c r="J197" s="169">
        <f t="shared" si="27"/>
        <v>0</v>
      </c>
      <c r="K197" s="169">
        <f t="shared" si="27"/>
        <v>0</v>
      </c>
      <c r="L197" s="169">
        <f t="shared" si="27"/>
        <v>12</v>
      </c>
      <c r="M197" s="168">
        <f t="shared" si="27"/>
        <v>97</v>
      </c>
      <c r="N197" s="444">
        <f t="shared" si="27"/>
        <v>33</v>
      </c>
      <c r="P197" s="79">
        <f>B197+C197+D197+E197+F197+G197</f>
        <v>638</v>
      </c>
      <c r="Q197" s="291"/>
    </row>
    <row r="198" spans="1:14" ht="12.75">
      <c r="A198" s="143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1"/>
      <c r="N198" s="142"/>
    </row>
    <row r="199" spans="1:14" ht="18.75" thickBot="1">
      <c r="A199" s="522"/>
      <c r="B199" s="80" t="s">
        <v>81</v>
      </c>
      <c r="C199" s="81"/>
      <c r="D199" s="522"/>
      <c r="E199" s="81"/>
      <c r="F199" s="81"/>
      <c r="G199" s="81"/>
      <c r="H199" s="81"/>
      <c r="I199" s="81"/>
      <c r="J199" s="82"/>
      <c r="K199" s="83"/>
      <c r="L199" s="83"/>
      <c r="M199" s="12"/>
      <c r="N199" s="12"/>
    </row>
    <row r="200" spans="1:14" ht="29.25" customHeight="1">
      <c r="A200" s="708" t="s">
        <v>26</v>
      </c>
      <c r="B200" s="705" t="s">
        <v>44</v>
      </c>
      <c r="C200" s="705"/>
      <c r="D200" s="705"/>
      <c r="E200" s="705"/>
      <c r="F200" s="701" t="s">
        <v>27</v>
      </c>
      <c r="G200" s="689" t="s">
        <v>1</v>
      </c>
      <c r="H200" s="682" t="s">
        <v>45</v>
      </c>
      <c r="I200" s="682"/>
      <c r="J200" s="682"/>
      <c r="K200" s="682"/>
      <c r="L200" s="682"/>
      <c r="M200" s="460" t="s">
        <v>2</v>
      </c>
      <c r="N200" s="461" t="s">
        <v>40</v>
      </c>
    </row>
    <row r="201" spans="1:16" ht="20.25" thickBot="1">
      <c r="A201" s="709"/>
      <c r="B201" s="119" t="s">
        <v>29</v>
      </c>
      <c r="C201" s="120" t="s">
        <v>30</v>
      </c>
      <c r="D201" s="120" t="s">
        <v>18</v>
      </c>
      <c r="E201" s="120" t="s">
        <v>31</v>
      </c>
      <c r="F201" s="702"/>
      <c r="G201" s="690"/>
      <c r="H201" s="121" t="s">
        <v>24</v>
      </c>
      <c r="I201" s="121" t="s">
        <v>23</v>
      </c>
      <c r="J201" s="121" t="s">
        <v>32</v>
      </c>
      <c r="K201" s="121" t="s">
        <v>33</v>
      </c>
      <c r="L201" s="121" t="s">
        <v>34</v>
      </c>
      <c r="M201" s="149" t="s">
        <v>35</v>
      </c>
      <c r="N201" s="153" t="s">
        <v>35</v>
      </c>
      <c r="P201" s="12" t="s">
        <v>208</v>
      </c>
    </row>
    <row r="202" spans="1:14" ht="13.5" thickBot="1">
      <c r="A202" s="145" t="s">
        <v>6</v>
      </c>
      <c r="B202" s="303"/>
      <c r="C202" s="289"/>
      <c r="D202" s="289">
        <v>114</v>
      </c>
      <c r="E202" s="289"/>
      <c r="F202" s="304"/>
      <c r="G202" s="289"/>
      <c r="H202" s="289"/>
      <c r="I202" s="289"/>
      <c r="J202" s="289"/>
      <c r="K202" s="289"/>
      <c r="L202" s="289"/>
      <c r="M202" s="298">
        <v>25</v>
      </c>
      <c r="N202" s="280">
        <v>20</v>
      </c>
    </row>
    <row r="203" spans="1:17" ht="13.5" thickBot="1">
      <c r="A203" s="146" t="s">
        <v>14</v>
      </c>
      <c r="B203" s="123">
        <f aca="true" t="shared" si="28" ref="B203:N203">SUM(B202:B202)</f>
        <v>0</v>
      </c>
      <c r="C203" s="123">
        <f t="shared" si="28"/>
        <v>0</v>
      </c>
      <c r="D203" s="123">
        <f t="shared" si="28"/>
        <v>114</v>
      </c>
      <c r="E203" s="123">
        <f t="shared" si="28"/>
        <v>0</v>
      </c>
      <c r="F203" s="123">
        <f t="shared" si="28"/>
        <v>0</v>
      </c>
      <c r="G203" s="123">
        <f t="shared" si="28"/>
        <v>0</v>
      </c>
      <c r="H203" s="448">
        <f t="shared" si="28"/>
        <v>0</v>
      </c>
      <c r="I203" s="123">
        <f t="shared" si="28"/>
        <v>0</v>
      </c>
      <c r="J203" s="123">
        <f t="shared" si="28"/>
        <v>0</v>
      </c>
      <c r="K203" s="123">
        <f t="shared" si="28"/>
        <v>0</v>
      </c>
      <c r="L203" s="123">
        <f t="shared" si="28"/>
        <v>0</v>
      </c>
      <c r="M203" s="147">
        <f t="shared" si="28"/>
        <v>25</v>
      </c>
      <c r="N203" s="324">
        <f t="shared" si="28"/>
        <v>20</v>
      </c>
      <c r="P203" s="79">
        <f>B203+C203+D203+E203+F203+G203</f>
        <v>114</v>
      </c>
      <c r="Q203" s="291"/>
    </row>
    <row r="204" spans="1:14" ht="12.75">
      <c r="A204" s="143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1"/>
      <c r="N204" s="142"/>
    </row>
    <row r="205" spans="1:14" ht="15.75" customHeight="1" thickBot="1">
      <c r="A205" s="81"/>
      <c r="B205" s="80" t="s">
        <v>123</v>
      </c>
      <c r="C205" s="81"/>
      <c r="D205" s="81"/>
      <c r="E205" s="81"/>
      <c r="F205" s="81"/>
      <c r="G205" s="81"/>
      <c r="H205" s="81"/>
      <c r="I205" s="81"/>
      <c r="J205" s="82"/>
      <c r="K205" s="83"/>
      <c r="L205" s="83"/>
      <c r="M205" s="12"/>
      <c r="N205" s="12"/>
    </row>
    <row r="206" spans="1:14" ht="20.25" customHeight="1">
      <c r="A206" s="708" t="s">
        <v>26</v>
      </c>
      <c r="B206" s="705" t="s">
        <v>44</v>
      </c>
      <c r="C206" s="705"/>
      <c r="D206" s="705"/>
      <c r="E206" s="705"/>
      <c r="F206" s="701" t="s">
        <v>27</v>
      </c>
      <c r="G206" s="689" t="s">
        <v>1</v>
      </c>
      <c r="H206" s="682" t="s">
        <v>45</v>
      </c>
      <c r="I206" s="682"/>
      <c r="J206" s="682"/>
      <c r="K206" s="682"/>
      <c r="L206" s="682"/>
      <c r="M206" s="460" t="s">
        <v>2</v>
      </c>
      <c r="N206" s="461" t="s">
        <v>40</v>
      </c>
    </row>
    <row r="207" spans="1:16" ht="24" customHeight="1" thickBot="1">
      <c r="A207" s="709"/>
      <c r="B207" s="119" t="s">
        <v>29</v>
      </c>
      <c r="C207" s="120" t="s">
        <v>30</v>
      </c>
      <c r="D207" s="120" t="s">
        <v>18</v>
      </c>
      <c r="E207" s="120" t="s">
        <v>31</v>
      </c>
      <c r="F207" s="702"/>
      <c r="G207" s="690"/>
      <c r="H207" s="121" t="s">
        <v>24</v>
      </c>
      <c r="I207" s="121" t="s">
        <v>23</v>
      </c>
      <c r="J207" s="121" t="s">
        <v>32</v>
      </c>
      <c r="K207" s="121" t="s">
        <v>33</v>
      </c>
      <c r="L207" s="121" t="s">
        <v>34</v>
      </c>
      <c r="M207" s="149" t="s">
        <v>35</v>
      </c>
      <c r="N207" s="153" t="s">
        <v>35</v>
      </c>
      <c r="P207" s="12" t="s">
        <v>249</v>
      </c>
    </row>
    <row r="208" spans="1:14" ht="13.5" customHeight="1" thickBot="1">
      <c r="A208" s="145" t="s">
        <v>6</v>
      </c>
      <c r="B208" s="303">
        <v>73</v>
      </c>
      <c r="C208" s="289"/>
      <c r="D208" s="289"/>
      <c r="E208" s="289">
        <v>12</v>
      </c>
      <c r="F208" s="304">
        <v>22</v>
      </c>
      <c r="G208" s="289">
        <v>4</v>
      </c>
      <c r="H208" s="289"/>
      <c r="I208" s="289"/>
      <c r="J208" s="289"/>
      <c r="K208" s="289"/>
      <c r="L208" s="289"/>
      <c r="M208" s="298">
        <v>41</v>
      </c>
      <c r="N208" s="280">
        <v>76</v>
      </c>
    </row>
    <row r="209" spans="1:17" ht="13.5" customHeight="1">
      <c r="A209" s="614" t="s">
        <v>14</v>
      </c>
      <c r="B209" s="615">
        <f aca="true" t="shared" si="29" ref="B209:N209">SUM(B208:B208)</f>
        <v>73</v>
      </c>
      <c r="C209" s="615">
        <f t="shared" si="29"/>
        <v>0</v>
      </c>
      <c r="D209" s="615">
        <f t="shared" si="29"/>
        <v>0</v>
      </c>
      <c r="E209" s="615">
        <f t="shared" si="29"/>
        <v>12</v>
      </c>
      <c r="F209" s="615">
        <f t="shared" si="29"/>
        <v>22</v>
      </c>
      <c r="G209" s="615">
        <f t="shared" si="29"/>
        <v>4</v>
      </c>
      <c r="H209" s="616">
        <f t="shared" si="29"/>
        <v>0</v>
      </c>
      <c r="I209" s="615">
        <f t="shared" si="29"/>
        <v>0</v>
      </c>
      <c r="J209" s="615">
        <f t="shared" si="29"/>
        <v>0</v>
      </c>
      <c r="K209" s="615">
        <f t="shared" si="29"/>
        <v>0</v>
      </c>
      <c r="L209" s="615">
        <f t="shared" si="29"/>
        <v>0</v>
      </c>
      <c r="M209" s="617">
        <f t="shared" si="29"/>
        <v>41</v>
      </c>
      <c r="N209" s="618">
        <f t="shared" si="29"/>
        <v>76</v>
      </c>
      <c r="P209" s="79">
        <f>B209+C209+D209+E209+F209+G209</f>
        <v>111</v>
      </c>
      <c r="Q209" s="291"/>
    </row>
    <row r="210" spans="1:17" ht="13.5" customHeight="1">
      <c r="A210" s="619"/>
      <c r="B210" s="620"/>
      <c r="C210" s="620"/>
      <c r="D210" s="620"/>
      <c r="E210" s="620"/>
      <c r="F210" s="620"/>
      <c r="G210" s="620"/>
      <c r="H210" s="620"/>
      <c r="I210" s="620"/>
      <c r="J210" s="620"/>
      <c r="K210" s="620"/>
      <c r="L210" s="620"/>
      <c r="M210" s="621"/>
      <c r="N210" s="620"/>
      <c r="P210" s="79"/>
      <c r="Q210" s="291"/>
    </row>
    <row r="211" spans="1:17" ht="13.5" customHeight="1" thickBot="1">
      <c r="A211" s="81"/>
      <c r="B211" s="80" t="s">
        <v>248</v>
      </c>
      <c r="C211" s="81"/>
      <c r="D211" s="81"/>
      <c r="E211" s="81"/>
      <c r="F211" s="81"/>
      <c r="G211" s="81"/>
      <c r="H211" s="81"/>
      <c r="I211" s="81"/>
      <c r="J211" s="82"/>
      <c r="K211" s="83"/>
      <c r="L211" s="83"/>
      <c r="M211" s="12"/>
      <c r="N211" s="12"/>
      <c r="P211" s="79"/>
      <c r="Q211" s="291"/>
    </row>
    <row r="212" spans="1:17" ht="21" customHeight="1">
      <c r="A212" s="708" t="s">
        <v>26</v>
      </c>
      <c r="B212" s="705" t="s">
        <v>44</v>
      </c>
      <c r="C212" s="705"/>
      <c r="D212" s="705"/>
      <c r="E212" s="705"/>
      <c r="F212" s="701" t="s">
        <v>27</v>
      </c>
      <c r="G212" s="689" t="s">
        <v>1</v>
      </c>
      <c r="H212" s="682" t="s">
        <v>45</v>
      </c>
      <c r="I212" s="682"/>
      <c r="J212" s="682"/>
      <c r="K212" s="682"/>
      <c r="L212" s="682"/>
      <c r="M212" s="460" t="s">
        <v>2</v>
      </c>
      <c r="N212" s="461" t="s">
        <v>40</v>
      </c>
      <c r="P212" s="79"/>
      <c r="Q212" s="291"/>
    </row>
    <row r="213" spans="1:17" ht="23.25" customHeight="1" thickBot="1">
      <c r="A213" s="709"/>
      <c r="B213" s="119" t="s">
        <v>29</v>
      </c>
      <c r="C213" s="120" t="s">
        <v>30</v>
      </c>
      <c r="D213" s="120" t="s">
        <v>18</v>
      </c>
      <c r="E213" s="120" t="s">
        <v>31</v>
      </c>
      <c r="F213" s="702"/>
      <c r="G213" s="690"/>
      <c r="H213" s="121" t="s">
        <v>24</v>
      </c>
      <c r="I213" s="121" t="s">
        <v>23</v>
      </c>
      <c r="J213" s="121" t="s">
        <v>32</v>
      </c>
      <c r="K213" s="121" t="s">
        <v>33</v>
      </c>
      <c r="L213" s="121" t="s">
        <v>34</v>
      </c>
      <c r="M213" s="149" t="s">
        <v>35</v>
      </c>
      <c r="N213" s="153" t="s">
        <v>35</v>
      </c>
      <c r="P213" s="79"/>
      <c r="Q213" s="291"/>
    </row>
    <row r="214" spans="1:27" ht="13.5" customHeight="1" thickBot="1">
      <c r="A214" s="145" t="s">
        <v>6</v>
      </c>
      <c r="B214" s="303"/>
      <c r="C214" s="289"/>
      <c r="D214" s="289">
        <v>187</v>
      </c>
      <c r="E214" s="289">
        <v>24</v>
      </c>
      <c r="F214" s="304">
        <v>9</v>
      </c>
      <c r="G214" s="289">
        <v>5</v>
      </c>
      <c r="H214" s="289"/>
      <c r="I214" s="289"/>
      <c r="J214" s="289"/>
      <c r="K214" s="289"/>
      <c r="L214" s="289"/>
      <c r="M214" s="298">
        <v>65</v>
      </c>
      <c r="N214" s="280">
        <v>30</v>
      </c>
      <c r="P214" s="79">
        <f>D214+E214+F214+G214</f>
        <v>225</v>
      </c>
      <c r="Q214" s="291"/>
      <c r="AA214" s="640"/>
    </row>
    <row r="215" spans="1:17" ht="13.5" customHeight="1" thickBot="1">
      <c r="A215" s="622" t="s">
        <v>14</v>
      </c>
      <c r="B215" s="448">
        <f aca="true" t="shared" si="30" ref="B215:N215">SUM(B214:B214)</f>
        <v>0</v>
      </c>
      <c r="C215" s="448">
        <f t="shared" si="30"/>
        <v>0</v>
      </c>
      <c r="D215" s="448">
        <f t="shared" si="30"/>
        <v>187</v>
      </c>
      <c r="E215" s="448">
        <f t="shared" si="30"/>
        <v>24</v>
      </c>
      <c r="F215" s="448">
        <f t="shared" si="30"/>
        <v>9</v>
      </c>
      <c r="G215" s="448">
        <f t="shared" si="30"/>
        <v>5</v>
      </c>
      <c r="H215" s="448">
        <f t="shared" si="30"/>
        <v>0</v>
      </c>
      <c r="I215" s="448">
        <f t="shared" si="30"/>
        <v>0</v>
      </c>
      <c r="J215" s="448">
        <f t="shared" si="30"/>
        <v>0</v>
      </c>
      <c r="K215" s="448">
        <f t="shared" si="30"/>
        <v>0</v>
      </c>
      <c r="L215" s="448">
        <f t="shared" si="30"/>
        <v>0</v>
      </c>
      <c r="M215" s="446">
        <f t="shared" si="30"/>
        <v>65</v>
      </c>
      <c r="N215" s="623">
        <f t="shared" si="30"/>
        <v>30</v>
      </c>
      <c r="P215" s="79"/>
      <c r="Q215" s="291"/>
    </row>
    <row r="216" spans="1:14" ht="13.5" customHeight="1">
      <c r="A216" s="71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6"/>
    </row>
    <row r="218" spans="1:12" ht="18.75" thickBot="1">
      <c r="A218" s="17"/>
      <c r="B218" s="8" t="s">
        <v>89</v>
      </c>
      <c r="C218" s="17"/>
      <c r="D218" s="17"/>
      <c r="E218" s="17"/>
      <c r="F218" s="17"/>
      <c r="G218" s="17"/>
      <c r="H218" s="17"/>
      <c r="I218" s="12"/>
      <c r="J218" s="1"/>
      <c r="K218" s="22"/>
      <c r="L218" s="22"/>
    </row>
    <row r="219" spans="1:14" ht="29.25" customHeight="1">
      <c r="A219" s="721" t="s">
        <v>26</v>
      </c>
      <c r="B219" s="723" t="s">
        <v>36</v>
      </c>
      <c r="C219" s="723"/>
      <c r="D219" s="723"/>
      <c r="E219" s="723"/>
      <c r="F219" s="692" t="s">
        <v>27</v>
      </c>
      <c r="G219" s="710" t="s">
        <v>1</v>
      </c>
      <c r="H219" s="691" t="s">
        <v>37</v>
      </c>
      <c r="I219" s="691"/>
      <c r="J219" s="691"/>
      <c r="K219" s="691"/>
      <c r="L219" s="691"/>
      <c r="M219" s="470" t="s">
        <v>2</v>
      </c>
      <c r="N219" s="471" t="s">
        <v>40</v>
      </c>
    </row>
    <row r="220" spans="1:14" ht="20.25" thickBot="1">
      <c r="A220" s="727"/>
      <c r="B220" s="466" t="s">
        <v>29</v>
      </c>
      <c r="C220" s="467" t="s">
        <v>30</v>
      </c>
      <c r="D220" s="467" t="s">
        <v>18</v>
      </c>
      <c r="E220" s="467" t="s">
        <v>31</v>
      </c>
      <c r="F220" s="693"/>
      <c r="G220" s="711"/>
      <c r="H220" s="468" t="s">
        <v>24</v>
      </c>
      <c r="I220" s="468" t="s">
        <v>23</v>
      </c>
      <c r="J220" s="468" t="s">
        <v>32</v>
      </c>
      <c r="K220" s="468" t="s">
        <v>33</v>
      </c>
      <c r="L220" s="468" t="s">
        <v>34</v>
      </c>
      <c r="M220" s="466" t="s">
        <v>35</v>
      </c>
      <c r="N220" s="469" t="s">
        <v>35</v>
      </c>
    </row>
    <row r="221" spans="1:14" ht="13.5" thickBot="1">
      <c r="A221" s="464" t="s">
        <v>14</v>
      </c>
      <c r="B221" s="75">
        <f aca="true" t="shared" si="31" ref="B221:N221">B197+B203+B209+B215</f>
        <v>120</v>
      </c>
      <c r="C221" s="75">
        <f t="shared" si="31"/>
        <v>0</v>
      </c>
      <c r="D221" s="75">
        <f t="shared" si="31"/>
        <v>301</v>
      </c>
      <c r="E221" s="75">
        <f t="shared" si="31"/>
        <v>70</v>
      </c>
      <c r="F221" s="75">
        <f t="shared" si="31"/>
        <v>408</v>
      </c>
      <c r="G221" s="75">
        <f t="shared" si="31"/>
        <v>189</v>
      </c>
      <c r="H221" s="75">
        <f t="shared" si="31"/>
        <v>0</v>
      </c>
      <c r="I221" s="75">
        <f t="shared" si="31"/>
        <v>0</v>
      </c>
      <c r="J221" s="75">
        <f t="shared" si="31"/>
        <v>0</v>
      </c>
      <c r="K221" s="75">
        <f t="shared" si="31"/>
        <v>0</v>
      </c>
      <c r="L221" s="75">
        <f t="shared" si="31"/>
        <v>12</v>
      </c>
      <c r="M221" s="75">
        <f t="shared" si="31"/>
        <v>228</v>
      </c>
      <c r="N221" s="472">
        <f t="shared" si="31"/>
        <v>159</v>
      </c>
    </row>
    <row r="222" spans="1:16" ht="13.5" thickBot="1">
      <c r="A222" s="565" t="s">
        <v>14</v>
      </c>
      <c r="B222" s="561">
        <f aca="true" t="shared" si="32" ref="B222:N222">SUM(B221:B221)</f>
        <v>120</v>
      </c>
      <c r="C222" s="561">
        <f t="shared" si="32"/>
        <v>0</v>
      </c>
      <c r="D222" s="561">
        <f t="shared" si="32"/>
        <v>301</v>
      </c>
      <c r="E222" s="561">
        <f t="shared" si="32"/>
        <v>70</v>
      </c>
      <c r="F222" s="561">
        <f t="shared" si="32"/>
        <v>408</v>
      </c>
      <c r="G222" s="561">
        <f t="shared" si="32"/>
        <v>189</v>
      </c>
      <c r="H222" s="566">
        <f t="shared" si="32"/>
        <v>0</v>
      </c>
      <c r="I222" s="561">
        <f t="shared" si="32"/>
        <v>0</v>
      </c>
      <c r="J222" s="561">
        <f t="shared" si="32"/>
        <v>0</v>
      </c>
      <c r="K222" s="561">
        <f t="shared" si="32"/>
        <v>0</v>
      </c>
      <c r="L222" s="561">
        <f t="shared" si="32"/>
        <v>12</v>
      </c>
      <c r="M222" s="561">
        <f t="shared" si="32"/>
        <v>228</v>
      </c>
      <c r="N222" s="567">
        <f t="shared" si="32"/>
        <v>159</v>
      </c>
      <c r="P222" s="79">
        <f>B222+C222+D222+E222+F222+G222</f>
        <v>1088</v>
      </c>
    </row>
    <row r="224" spans="2:6" ht="15.75">
      <c r="B224" s="706" t="s">
        <v>238</v>
      </c>
      <c r="C224" s="706"/>
      <c r="D224" s="706"/>
      <c r="E224" s="706"/>
      <c r="F224" s="8"/>
    </row>
    <row r="226" spans="1:14" ht="18.75" thickBot="1">
      <c r="A226" s="77"/>
      <c r="B226" s="157" t="s">
        <v>95</v>
      </c>
      <c r="C226" s="213"/>
      <c r="D226" s="213"/>
      <c r="E226" s="474"/>
      <c r="F226" s="474"/>
      <c r="G226" s="474"/>
      <c r="H226" s="474"/>
      <c r="I226" s="213"/>
      <c r="J226" s="214"/>
      <c r="K226" s="215"/>
      <c r="L226" s="215"/>
      <c r="M226" s="161"/>
      <c r="N226" s="161"/>
    </row>
    <row r="227" spans="1:14" ht="29.25" customHeight="1">
      <c r="A227" s="730" t="s">
        <v>26</v>
      </c>
      <c r="B227" s="726" t="s">
        <v>139</v>
      </c>
      <c r="C227" s="726"/>
      <c r="D227" s="726"/>
      <c r="E227" s="726"/>
      <c r="F227" s="715" t="s">
        <v>27</v>
      </c>
      <c r="G227" s="712" t="s">
        <v>1</v>
      </c>
      <c r="H227" s="686" t="s">
        <v>140</v>
      </c>
      <c r="I227" s="686"/>
      <c r="J227" s="686"/>
      <c r="K227" s="686"/>
      <c r="L227" s="686"/>
      <c r="M227" s="257" t="s">
        <v>2</v>
      </c>
      <c r="N227" s="445" t="s">
        <v>40</v>
      </c>
    </row>
    <row r="228" spans="1:16" ht="20.25" thickBot="1">
      <c r="A228" s="731"/>
      <c r="B228" s="162" t="s">
        <v>29</v>
      </c>
      <c r="C228" s="148" t="s">
        <v>30</v>
      </c>
      <c r="D228" s="148" t="s">
        <v>18</v>
      </c>
      <c r="E228" s="148" t="s">
        <v>31</v>
      </c>
      <c r="F228" s="716"/>
      <c r="G228" s="713"/>
      <c r="H228" s="163" t="s">
        <v>24</v>
      </c>
      <c r="I228" s="163" t="s">
        <v>23</v>
      </c>
      <c r="J228" s="163" t="s">
        <v>32</v>
      </c>
      <c r="K228" s="163" t="s">
        <v>33</v>
      </c>
      <c r="L228" s="163" t="s">
        <v>34</v>
      </c>
      <c r="M228" s="195" t="s">
        <v>35</v>
      </c>
      <c r="N228" s="199" t="s">
        <v>35</v>
      </c>
      <c r="P228" s="12" t="s">
        <v>209</v>
      </c>
    </row>
    <row r="229" spans="1:14" ht="12.75">
      <c r="A229" s="166" t="s">
        <v>6</v>
      </c>
      <c r="B229" s="309"/>
      <c r="C229" s="310">
        <v>31</v>
      </c>
      <c r="D229" s="310"/>
      <c r="E229" s="310"/>
      <c r="F229" s="312">
        <v>30</v>
      </c>
      <c r="G229" s="310"/>
      <c r="H229" s="310"/>
      <c r="I229" s="310">
        <v>24</v>
      </c>
      <c r="J229" s="310"/>
      <c r="K229" s="452"/>
      <c r="L229" s="310"/>
      <c r="M229" s="454">
        <v>9</v>
      </c>
      <c r="N229" s="210">
        <v>20</v>
      </c>
    </row>
    <row r="230" spans="1:14" ht="13.5" thickBot="1">
      <c r="A230" s="166" t="s">
        <v>7</v>
      </c>
      <c r="B230" s="315"/>
      <c r="C230" s="316"/>
      <c r="D230" s="316"/>
      <c r="E230" s="316">
        <v>19</v>
      </c>
      <c r="F230" s="317">
        <v>19</v>
      </c>
      <c r="G230" s="316"/>
      <c r="H230" s="316"/>
      <c r="I230" s="316"/>
      <c r="J230" s="316"/>
      <c r="K230" s="452"/>
      <c r="L230" s="316"/>
      <c r="M230" s="455">
        <v>3</v>
      </c>
      <c r="N230" s="212">
        <v>20</v>
      </c>
    </row>
    <row r="231" spans="1:17" ht="13.5" thickBot="1">
      <c r="A231" s="167" t="s">
        <v>14</v>
      </c>
      <c r="B231" s="169">
        <f aca="true" t="shared" si="33" ref="B231:N231">SUM(B229:B230)</f>
        <v>0</v>
      </c>
      <c r="C231" s="169">
        <f t="shared" si="33"/>
        <v>31</v>
      </c>
      <c r="D231" s="169">
        <f t="shared" si="33"/>
        <v>0</v>
      </c>
      <c r="E231" s="169">
        <f t="shared" si="33"/>
        <v>19</v>
      </c>
      <c r="F231" s="169">
        <f t="shared" si="33"/>
        <v>49</v>
      </c>
      <c r="G231" s="169">
        <f t="shared" si="33"/>
        <v>0</v>
      </c>
      <c r="H231" s="453">
        <f t="shared" si="33"/>
        <v>0</v>
      </c>
      <c r="I231" s="169">
        <f t="shared" si="33"/>
        <v>24</v>
      </c>
      <c r="J231" s="169">
        <f t="shared" si="33"/>
        <v>0</v>
      </c>
      <c r="K231" s="169">
        <f t="shared" si="33"/>
        <v>0</v>
      </c>
      <c r="L231" s="169">
        <f t="shared" si="33"/>
        <v>0</v>
      </c>
      <c r="M231" s="168">
        <f t="shared" si="33"/>
        <v>12</v>
      </c>
      <c r="N231" s="444">
        <f t="shared" si="33"/>
        <v>40</v>
      </c>
      <c r="P231" s="79">
        <f>B231+C231+D231+E231+F231+G231</f>
        <v>99</v>
      </c>
      <c r="Q231" s="291"/>
    </row>
    <row r="232" spans="1:14" ht="12.75">
      <c r="A232" s="216"/>
      <c r="B232" s="216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7"/>
      <c r="N232" s="217"/>
    </row>
    <row r="233" spans="1:14" ht="12.75">
      <c r="A233" s="143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1"/>
      <c r="N233" s="142"/>
    </row>
    <row r="234" spans="1:14" ht="12.75">
      <c r="A234" s="143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1"/>
      <c r="N234" s="142"/>
    </row>
    <row r="235" spans="1:14" ht="18.75" thickBot="1">
      <c r="A235" s="81"/>
      <c r="B235" s="80" t="s">
        <v>124</v>
      </c>
      <c r="C235" s="522"/>
      <c r="D235" s="522"/>
      <c r="E235" s="720"/>
      <c r="F235" s="720"/>
      <c r="G235" s="720"/>
      <c r="H235" s="720"/>
      <c r="I235" s="81"/>
      <c r="J235" s="82"/>
      <c r="K235" s="83"/>
      <c r="L235" s="83"/>
      <c r="M235" s="12"/>
      <c r="N235" s="12"/>
    </row>
    <row r="236" spans="1:14" s="337" customFormat="1" ht="29.25" customHeight="1">
      <c r="A236" s="708" t="s">
        <v>26</v>
      </c>
      <c r="B236" s="705" t="s">
        <v>44</v>
      </c>
      <c r="C236" s="705"/>
      <c r="D236" s="705"/>
      <c r="E236" s="705"/>
      <c r="F236" s="701" t="s">
        <v>27</v>
      </c>
      <c r="G236" s="689" t="s">
        <v>1</v>
      </c>
      <c r="H236" s="682" t="s">
        <v>45</v>
      </c>
      <c r="I236" s="682"/>
      <c r="J236" s="682"/>
      <c r="K236" s="682"/>
      <c r="L236" s="682"/>
      <c r="M236" s="460" t="s">
        <v>2</v>
      </c>
      <c r="N236" s="461" t="s">
        <v>40</v>
      </c>
    </row>
    <row r="237" spans="1:16" s="337" customFormat="1" ht="20.25" thickBot="1">
      <c r="A237" s="709"/>
      <c r="B237" s="119" t="s">
        <v>29</v>
      </c>
      <c r="C237" s="120" t="s">
        <v>30</v>
      </c>
      <c r="D237" s="120" t="s">
        <v>18</v>
      </c>
      <c r="E237" s="120" t="s">
        <v>31</v>
      </c>
      <c r="F237" s="702"/>
      <c r="G237" s="690"/>
      <c r="H237" s="121" t="s">
        <v>24</v>
      </c>
      <c r="I237" s="121" t="s">
        <v>23</v>
      </c>
      <c r="J237" s="121" t="s">
        <v>32</v>
      </c>
      <c r="K237" s="121" t="s">
        <v>33</v>
      </c>
      <c r="L237" s="121" t="s">
        <v>34</v>
      </c>
      <c r="M237" s="149" t="s">
        <v>35</v>
      </c>
      <c r="N237" s="153" t="s">
        <v>35</v>
      </c>
      <c r="P237" s="12" t="s">
        <v>210</v>
      </c>
    </row>
    <row r="238" spans="1:14" s="337" customFormat="1" ht="13.5" thickBot="1">
      <c r="A238" s="166" t="s">
        <v>6</v>
      </c>
      <c r="B238" s="309"/>
      <c r="C238" s="310"/>
      <c r="D238" s="310">
        <v>25</v>
      </c>
      <c r="E238" s="310">
        <v>15</v>
      </c>
      <c r="F238" s="312">
        <v>8</v>
      </c>
      <c r="G238" s="310">
        <v>2</v>
      </c>
      <c r="H238" s="310"/>
      <c r="I238" s="310"/>
      <c r="J238" s="310"/>
      <c r="K238" s="456"/>
      <c r="L238" s="310"/>
      <c r="M238" s="449">
        <v>12</v>
      </c>
      <c r="N238" s="210">
        <v>10</v>
      </c>
    </row>
    <row r="239" spans="1:17" s="337" customFormat="1" ht="13.5" thickBot="1">
      <c r="A239" s="146" t="s">
        <v>14</v>
      </c>
      <c r="B239" s="123">
        <f aca="true" t="shared" si="34" ref="B239:N239">SUM(B238:B238)</f>
        <v>0</v>
      </c>
      <c r="C239" s="123">
        <f t="shared" si="34"/>
        <v>0</v>
      </c>
      <c r="D239" s="123">
        <f t="shared" si="34"/>
        <v>25</v>
      </c>
      <c r="E239" s="123">
        <f t="shared" si="34"/>
        <v>15</v>
      </c>
      <c r="F239" s="123">
        <f t="shared" si="34"/>
        <v>8</v>
      </c>
      <c r="G239" s="123">
        <f t="shared" si="34"/>
        <v>2</v>
      </c>
      <c r="H239" s="448">
        <f t="shared" si="34"/>
        <v>0</v>
      </c>
      <c r="I239" s="123">
        <f t="shared" si="34"/>
        <v>0</v>
      </c>
      <c r="J239" s="123">
        <f t="shared" si="34"/>
        <v>0</v>
      </c>
      <c r="K239" s="123">
        <f t="shared" si="34"/>
        <v>0</v>
      </c>
      <c r="L239" s="123">
        <f t="shared" si="34"/>
        <v>0</v>
      </c>
      <c r="M239" s="147">
        <f t="shared" si="34"/>
        <v>12</v>
      </c>
      <c r="N239" s="324">
        <f t="shared" si="34"/>
        <v>10</v>
      </c>
      <c r="P239" s="79">
        <f>B239+C239+D239+E239+F239+G239</f>
        <v>50</v>
      </c>
      <c r="Q239" s="291"/>
    </row>
    <row r="240" spans="1:14" ht="12.75">
      <c r="A240" s="144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37"/>
      <c r="N240" s="137"/>
    </row>
    <row r="241" spans="1:14" ht="12.75">
      <c r="A241" s="137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</row>
    <row r="242" spans="1:14" ht="18.75" thickBot="1">
      <c r="A242" s="12"/>
      <c r="B242" s="80" t="s">
        <v>230</v>
      </c>
      <c r="C242" s="12"/>
      <c r="D242" s="12"/>
      <c r="E242" s="474"/>
      <c r="F242" s="474"/>
      <c r="G242" s="474"/>
      <c r="H242" s="474"/>
      <c r="I242" s="12"/>
      <c r="J242" s="1"/>
      <c r="K242" s="22"/>
      <c r="L242" s="22"/>
      <c r="M242" s="12"/>
      <c r="N242" s="12"/>
    </row>
    <row r="243" spans="1:14" ht="29.25" customHeight="1">
      <c r="A243" s="738" t="s">
        <v>26</v>
      </c>
      <c r="B243" s="714" t="s">
        <v>44</v>
      </c>
      <c r="C243" s="714"/>
      <c r="D243" s="714"/>
      <c r="E243" s="714"/>
      <c r="F243" s="694" t="s">
        <v>27</v>
      </c>
      <c r="G243" s="687" t="s">
        <v>1</v>
      </c>
      <c r="H243" s="733" t="s">
        <v>45</v>
      </c>
      <c r="I243" s="733"/>
      <c r="J243" s="733"/>
      <c r="K243" s="733"/>
      <c r="L243" s="733"/>
      <c r="M243" s="460" t="s">
        <v>2</v>
      </c>
      <c r="N243" s="461" t="s">
        <v>40</v>
      </c>
    </row>
    <row r="244" spans="1:16" ht="20.25" thickBot="1">
      <c r="A244" s="739"/>
      <c r="B244" s="149"/>
      <c r="C244" s="150" t="s">
        <v>30</v>
      </c>
      <c r="D244" s="150" t="s">
        <v>18</v>
      </c>
      <c r="E244" s="150" t="s">
        <v>31</v>
      </c>
      <c r="F244" s="695"/>
      <c r="G244" s="688"/>
      <c r="H244" s="151" t="s">
        <v>24</v>
      </c>
      <c r="I244" s="151" t="s">
        <v>23</v>
      </c>
      <c r="J244" s="151" t="s">
        <v>32</v>
      </c>
      <c r="K244" s="152" t="s">
        <v>33</v>
      </c>
      <c r="L244" s="152" t="s">
        <v>34</v>
      </c>
      <c r="M244" s="149" t="s">
        <v>35</v>
      </c>
      <c r="N244" s="153" t="s">
        <v>35</v>
      </c>
      <c r="P244" s="12" t="s">
        <v>229</v>
      </c>
    </row>
    <row r="245" spans="1:14" ht="13.5" thickBot="1">
      <c r="A245" s="154" t="s">
        <v>6</v>
      </c>
      <c r="B245" s="298"/>
      <c r="C245" s="279"/>
      <c r="D245" s="279"/>
      <c r="E245" s="279"/>
      <c r="F245" s="299">
        <v>92</v>
      </c>
      <c r="G245" s="279">
        <v>26</v>
      </c>
      <c r="H245" s="279"/>
      <c r="I245" s="279"/>
      <c r="J245" s="279">
        <v>3</v>
      </c>
      <c r="K245" s="331"/>
      <c r="L245" s="279">
        <v>3</v>
      </c>
      <c r="M245" s="447">
        <v>24</v>
      </c>
      <c r="N245" s="116">
        <v>56</v>
      </c>
    </row>
    <row r="246" spans="1:17" ht="13.5" thickBot="1">
      <c r="A246" s="155" t="s">
        <v>14</v>
      </c>
      <c r="B246" s="147">
        <f aca="true" t="shared" si="35" ref="B246:N246">SUM(B245:B245)</f>
        <v>0</v>
      </c>
      <c r="C246" s="147">
        <f t="shared" si="35"/>
        <v>0</v>
      </c>
      <c r="D246" s="147">
        <f t="shared" si="35"/>
        <v>0</v>
      </c>
      <c r="E246" s="147">
        <f t="shared" si="35"/>
        <v>0</v>
      </c>
      <c r="F246" s="147">
        <f t="shared" si="35"/>
        <v>92</v>
      </c>
      <c r="G246" s="147">
        <f t="shared" si="35"/>
        <v>26</v>
      </c>
      <c r="H246" s="446">
        <f t="shared" si="35"/>
        <v>0</v>
      </c>
      <c r="I246" s="147">
        <f t="shared" si="35"/>
        <v>0</v>
      </c>
      <c r="J246" s="147">
        <f t="shared" si="35"/>
        <v>3</v>
      </c>
      <c r="K246" s="147">
        <f t="shared" si="35"/>
        <v>0</v>
      </c>
      <c r="L246" s="147">
        <f t="shared" si="35"/>
        <v>3</v>
      </c>
      <c r="M246" s="147">
        <f t="shared" si="35"/>
        <v>24</v>
      </c>
      <c r="N246" s="324">
        <f t="shared" si="35"/>
        <v>56</v>
      </c>
      <c r="P246" s="79">
        <f>B246+C246+D246+E246+F246+G246</f>
        <v>118</v>
      </c>
      <c r="Q246" s="291"/>
    </row>
    <row r="248" spans="1:12" ht="18.75" thickBot="1">
      <c r="A248" s="17"/>
      <c r="B248" s="8" t="s">
        <v>89</v>
      </c>
      <c r="C248" s="17"/>
      <c r="D248" s="17"/>
      <c r="E248" s="17"/>
      <c r="F248" s="17"/>
      <c r="G248" s="17"/>
      <c r="H248" s="17"/>
      <c r="I248" s="12"/>
      <c r="J248" s="1"/>
      <c r="K248" s="22"/>
      <c r="L248" s="22"/>
    </row>
    <row r="249" spans="1:14" ht="29.25" customHeight="1">
      <c r="A249" s="721" t="s">
        <v>26</v>
      </c>
      <c r="B249" s="723" t="s">
        <v>36</v>
      </c>
      <c r="C249" s="723"/>
      <c r="D249" s="723"/>
      <c r="E249" s="723"/>
      <c r="F249" s="692" t="s">
        <v>27</v>
      </c>
      <c r="G249" s="710" t="s">
        <v>1</v>
      </c>
      <c r="H249" s="691" t="s">
        <v>37</v>
      </c>
      <c r="I249" s="691"/>
      <c r="J249" s="691"/>
      <c r="K249" s="691"/>
      <c r="L249" s="691"/>
      <c r="M249" s="470" t="s">
        <v>2</v>
      </c>
      <c r="N249" s="471" t="s">
        <v>40</v>
      </c>
    </row>
    <row r="250" spans="1:14" ht="20.25" thickBot="1">
      <c r="A250" s="727"/>
      <c r="B250" s="466" t="s">
        <v>29</v>
      </c>
      <c r="C250" s="467" t="s">
        <v>30</v>
      </c>
      <c r="D250" s="467" t="s">
        <v>18</v>
      </c>
      <c r="E250" s="467" t="s">
        <v>31</v>
      </c>
      <c r="F250" s="693"/>
      <c r="G250" s="711"/>
      <c r="H250" s="468" t="s">
        <v>24</v>
      </c>
      <c r="I250" s="468" t="s">
        <v>23</v>
      </c>
      <c r="J250" s="468" t="s">
        <v>32</v>
      </c>
      <c r="K250" s="468" t="s">
        <v>33</v>
      </c>
      <c r="L250" s="468" t="s">
        <v>34</v>
      </c>
      <c r="M250" s="466" t="s">
        <v>35</v>
      </c>
      <c r="N250" s="469" t="s">
        <v>35</v>
      </c>
    </row>
    <row r="251" spans="1:14" ht="13.5" thickBot="1">
      <c r="A251" s="464" t="s">
        <v>14</v>
      </c>
      <c r="B251" s="75">
        <f aca="true" t="shared" si="36" ref="B251:N251">B231+B239+B246</f>
        <v>0</v>
      </c>
      <c r="C251" s="75">
        <f t="shared" si="36"/>
        <v>31</v>
      </c>
      <c r="D251" s="75">
        <f t="shared" si="36"/>
        <v>25</v>
      </c>
      <c r="E251" s="75">
        <f t="shared" si="36"/>
        <v>34</v>
      </c>
      <c r="F251" s="75">
        <f t="shared" si="36"/>
        <v>149</v>
      </c>
      <c r="G251" s="75">
        <f t="shared" si="36"/>
        <v>28</v>
      </c>
      <c r="H251" s="75">
        <f t="shared" si="36"/>
        <v>0</v>
      </c>
      <c r="I251" s="75">
        <f t="shared" si="36"/>
        <v>24</v>
      </c>
      <c r="J251" s="75">
        <f t="shared" si="36"/>
        <v>3</v>
      </c>
      <c r="K251" s="75">
        <f t="shared" si="36"/>
        <v>0</v>
      </c>
      <c r="L251" s="75">
        <f t="shared" si="36"/>
        <v>3</v>
      </c>
      <c r="M251" s="75">
        <f t="shared" si="36"/>
        <v>48</v>
      </c>
      <c r="N251" s="472">
        <f t="shared" si="36"/>
        <v>106</v>
      </c>
    </row>
    <row r="252" spans="1:14" ht="13.5" thickBot="1">
      <c r="A252" s="565" t="s">
        <v>14</v>
      </c>
      <c r="B252" s="561">
        <f aca="true" t="shared" si="37" ref="B252:N252">SUM(B251:B251)</f>
        <v>0</v>
      </c>
      <c r="C252" s="561">
        <f t="shared" si="37"/>
        <v>31</v>
      </c>
      <c r="D252" s="561">
        <f t="shared" si="37"/>
        <v>25</v>
      </c>
      <c r="E252" s="561">
        <f t="shared" si="37"/>
        <v>34</v>
      </c>
      <c r="F252" s="561">
        <f t="shared" si="37"/>
        <v>149</v>
      </c>
      <c r="G252" s="561">
        <f t="shared" si="37"/>
        <v>28</v>
      </c>
      <c r="H252" s="566">
        <f t="shared" si="37"/>
        <v>0</v>
      </c>
      <c r="I252" s="561">
        <f t="shared" si="37"/>
        <v>24</v>
      </c>
      <c r="J252" s="561">
        <f t="shared" si="37"/>
        <v>3</v>
      </c>
      <c r="K252" s="561">
        <f t="shared" si="37"/>
        <v>0</v>
      </c>
      <c r="L252" s="561">
        <f t="shared" si="37"/>
        <v>3</v>
      </c>
      <c r="M252" s="561">
        <f t="shared" si="37"/>
        <v>48</v>
      </c>
      <c r="N252" s="567">
        <f t="shared" si="37"/>
        <v>106</v>
      </c>
    </row>
    <row r="254" spans="2:5" ht="15.75">
      <c r="B254" s="88" t="s">
        <v>239</v>
      </c>
      <c r="C254" s="88"/>
      <c r="D254" s="88"/>
      <c r="E254" s="88"/>
    </row>
    <row r="255" spans="1:12" ht="18.75" thickBot="1">
      <c r="A255" s="81"/>
      <c r="B255" s="80" t="s">
        <v>73</v>
      </c>
      <c r="C255" s="81"/>
      <c r="D255" s="77"/>
      <c r="E255" s="77"/>
      <c r="F255" s="17"/>
      <c r="G255" s="17"/>
      <c r="H255" s="17"/>
      <c r="I255" s="12"/>
      <c r="J255" s="1"/>
      <c r="K255" s="22"/>
      <c r="L255" s="22"/>
    </row>
    <row r="256" spans="1:14" ht="29.25" customHeight="1">
      <c r="A256" s="708" t="s">
        <v>26</v>
      </c>
      <c r="B256" s="705" t="s">
        <v>44</v>
      </c>
      <c r="C256" s="705"/>
      <c r="D256" s="705"/>
      <c r="E256" s="705"/>
      <c r="F256" s="701" t="s">
        <v>27</v>
      </c>
      <c r="G256" s="687" t="s">
        <v>1</v>
      </c>
      <c r="H256" s="733" t="s">
        <v>45</v>
      </c>
      <c r="I256" s="733"/>
      <c r="J256" s="733"/>
      <c r="K256" s="733"/>
      <c r="L256" s="733"/>
      <c r="M256" s="460" t="s">
        <v>2</v>
      </c>
      <c r="N256" s="461" t="s">
        <v>40</v>
      </c>
    </row>
    <row r="257" spans="1:14" ht="20.25" thickBot="1">
      <c r="A257" s="709"/>
      <c r="B257" s="119" t="s">
        <v>29</v>
      </c>
      <c r="C257" s="120" t="s">
        <v>30</v>
      </c>
      <c r="D257" s="120" t="s">
        <v>18</v>
      </c>
      <c r="E257" s="120" t="s">
        <v>31</v>
      </c>
      <c r="F257" s="702"/>
      <c r="G257" s="688"/>
      <c r="H257" s="151" t="s">
        <v>24</v>
      </c>
      <c r="I257" s="151" t="s">
        <v>23</v>
      </c>
      <c r="J257" s="151" t="s">
        <v>32</v>
      </c>
      <c r="K257" s="152" t="s">
        <v>33</v>
      </c>
      <c r="L257" s="152" t="s">
        <v>34</v>
      </c>
      <c r="M257" s="149" t="s">
        <v>35</v>
      </c>
      <c r="N257" s="153" t="s">
        <v>35</v>
      </c>
    </row>
    <row r="258" spans="1:16" ht="12.75">
      <c r="A258" s="145" t="s">
        <v>6</v>
      </c>
      <c r="B258" s="303">
        <v>26</v>
      </c>
      <c r="C258" s="289">
        <v>154</v>
      </c>
      <c r="D258" s="289">
        <v>41</v>
      </c>
      <c r="E258" s="289">
        <v>55</v>
      </c>
      <c r="F258" s="304">
        <v>121</v>
      </c>
      <c r="G258" s="279">
        <v>3</v>
      </c>
      <c r="H258" s="279"/>
      <c r="I258" s="279"/>
      <c r="J258" s="279"/>
      <c r="K258" s="331"/>
      <c r="L258" s="279"/>
      <c r="M258" s="298">
        <v>97</v>
      </c>
      <c r="N258" s="280">
        <v>29</v>
      </c>
      <c r="O258" s="30"/>
      <c r="P258" s="12" t="s">
        <v>211</v>
      </c>
    </row>
    <row r="259" spans="1:15" ht="12.75">
      <c r="A259" s="145" t="s">
        <v>3</v>
      </c>
      <c r="B259" s="303"/>
      <c r="C259" s="289">
        <v>283</v>
      </c>
      <c r="D259" s="289"/>
      <c r="E259" s="289">
        <v>66</v>
      </c>
      <c r="F259" s="304">
        <v>55</v>
      </c>
      <c r="G259" s="279">
        <v>15</v>
      </c>
      <c r="H259" s="279"/>
      <c r="I259" s="279">
        <v>40</v>
      </c>
      <c r="J259" s="279"/>
      <c r="K259" s="338">
        <v>6</v>
      </c>
      <c r="L259" s="279">
        <v>23</v>
      </c>
      <c r="M259" s="298">
        <v>115</v>
      </c>
      <c r="N259" s="280">
        <v>26</v>
      </c>
      <c r="O259" s="30"/>
    </row>
    <row r="260" spans="1:15" ht="13.5" thickBot="1">
      <c r="A260" s="145" t="s">
        <v>5</v>
      </c>
      <c r="B260" s="305">
        <v>42</v>
      </c>
      <c r="C260" s="290">
        <v>302</v>
      </c>
      <c r="D260" s="290"/>
      <c r="E260" s="290"/>
      <c r="F260" s="306">
        <v>86</v>
      </c>
      <c r="G260" s="281">
        <v>7</v>
      </c>
      <c r="H260" s="281"/>
      <c r="I260" s="281"/>
      <c r="J260" s="281"/>
      <c r="K260" s="331"/>
      <c r="L260" s="281"/>
      <c r="M260" s="300">
        <v>171</v>
      </c>
      <c r="N260" s="282">
        <v>26</v>
      </c>
      <c r="O260" s="30"/>
    </row>
    <row r="261" spans="1:17" ht="13.5" thickBot="1">
      <c r="A261" s="146" t="s">
        <v>14</v>
      </c>
      <c r="B261" s="123">
        <f aca="true" t="shared" si="38" ref="B261:N261">SUM(B258:B260)</f>
        <v>68</v>
      </c>
      <c r="C261" s="123">
        <f t="shared" si="38"/>
        <v>739</v>
      </c>
      <c r="D261" s="123">
        <f t="shared" si="38"/>
        <v>41</v>
      </c>
      <c r="E261" s="123">
        <f t="shared" si="38"/>
        <v>121</v>
      </c>
      <c r="F261" s="123">
        <f t="shared" si="38"/>
        <v>262</v>
      </c>
      <c r="G261" s="147">
        <f t="shared" si="38"/>
        <v>25</v>
      </c>
      <c r="H261" s="446">
        <f t="shared" si="38"/>
        <v>0</v>
      </c>
      <c r="I261" s="147">
        <f t="shared" si="38"/>
        <v>40</v>
      </c>
      <c r="J261" s="147">
        <f t="shared" si="38"/>
        <v>0</v>
      </c>
      <c r="K261" s="147">
        <f t="shared" si="38"/>
        <v>6</v>
      </c>
      <c r="L261" s="147">
        <f t="shared" si="38"/>
        <v>23</v>
      </c>
      <c r="M261" s="147">
        <f t="shared" si="38"/>
        <v>383</v>
      </c>
      <c r="N261" s="324">
        <f t="shared" si="38"/>
        <v>81</v>
      </c>
      <c r="P261" s="79">
        <f>B261+C261+D261+E261+F261+G261</f>
        <v>1256</v>
      </c>
      <c r="Q261" s="291"/>
    </row>
    <row r="262" spans="1:16" ht="12.75">
      <c r="A262" s="144"/>
      <c r="B262" s="144"/>
      <c r="C262" s="144"/>
      <c r="D262" s="144"/>
      <c r="E262" s="144"/>
      <c r="F262" s="144"/>
      <c r="G262" s="137"/>
      <c r="H262" s="137"/>
      <c r="I262" s="137"/>
      <c r="J262" s="137"/>
      <c r="K262" s="137"/>
      <c r="L262" s="137"/>
      <c r="M262" s="137"/>
      <c r="N262" s="137"/>
      <c r="P262" s="30"/>
    </row>
    <row r="263" spans="1:14" ht="18.75" thickBot="1">
      <c r="A263" s="81"/>
      <c r="B263" s="80" t="s">
        <v>83</v>
      </c>
      <c r="C263" s="81"/>
      <c r="D263" s="81"/>
      <c r="E263" s="81"/>
      <c r="F263" s="81"/>
      <c r="G263" s="12"/>
      <c r="H263" s="12"/>
      <c r="I263" s="12"/>
      <c r="J263" s="1"/>
      <c r="K263" s="22"/>
      <c r="L263" s="22"/>
      <c r="M263" s="12"/>
      <c r="N263" s="12"/>
    </row>
    <row r="264" spans="1:14" ht="29.25" customHeight="1">
      <c r="A264" s="708" t="s">
        <v>26</v>
      </c>
      <c r="B264" s="705" t="s">
        <v>44</v>
      </c>
      <c r="C264" s="705"/>
      <c r="D264" s="705"/>
      <c r="E264" s="705"/>
      <c r="F264" s="701" t="s">
        <v>27</v>
      </c>
      <c r="G264" s="687" t="s">
        <v>1</v>
      </c>
      <c r="H264" s="733" t="s">
        <v>45</v>
      </c>
      <c r="I264" s="733"/>
      <c r="J264" s="733"/>
      <c r="K264" s="733"/>
      <c r="L264" s="733"/>
      <c r="M264" s="460" t="s">
        <v>2</v>
      </c>
      <c r="N264" s="461" t="s">
        <v>40</v>
      </c>
    </row>
    <row r="265" spans="1:16" ht="19.5">
      <c r="A265" s="709"/>
      <c r="B265" s="233" t="s">
        <v>29</v>
      </c>
      <c r="C265" s="234" t="s">
        <v>30</v>
      </c>
      <c r="D265" s="234" t="s">
        <v>18</v>
      </c>
      <c r="E265" s="234" t="s">
        <v>31</v>
      </c>
      <c r="F265" s="748"/>
      <c r="G265" s="732"/>
      <c r="H265" s="540" t="s">
        <v>24</v>
      </c>
      <c r="I265" s="540" t="s">
        <v>23</v>
      </c>
      <c r="J265" s="540" t="s">
        <v>32</v>
      </c>
      <c r="K265" s="541" t="s">
        <v>33</v>
      </c>
      <c r="L265" s="541" t="s">
        <v>34</v>
      </c>
      <c r="M265" s="542" t="s">
        <v>35</v>
      </c>
      <c r="N265" s="543" t="s">
        <v>35</v>
      </c>
      <c r="P265" s="12" t="s">
        <v>212</v>
      </c>
    </row>
    <row r="266" spans="1:16" ht="12.75">
      <c r="A266" s="538" t="s">
        <v>228</v>
      </c>
      <c r="B266" s="278"/>
      <c r="C266" s="278"/>
      <c r="D266" s="278">
        <v>19</v>
      </c>
      <c r="E266" s="278"/>
      <c r="F266" s="278">
        <v>18</v>
      </c>
      <c r="G266" s="548"/>
      <c r="H266" s="549"/>
      <c r="I266" s="549"/>
      <c r="J266" s="549"/>
      <c r="K266" s="550"/>
      <c r="L266" s="550"/>
      <c r="M266" s="548"/>
      <c r="N266" s="548"/>
      <c r="P266" s="12"/>
    </row>
    <row r="267" spans="1:16" ht="12.75">
      <c r="A267" s="538" t="s">
        <v>6</v>
      </c>
      <c r="B267" s="278">
        <v>100</v>
      </c>
      <c r="C267" s="278"/>
      <c r="D267" s="278">
        <v>287</v>
      </c>
      <c r="E267" s="278"/>
      <c r="F267" s="278">
        <v>26</v>
      </c>
      <c r="G267" s="548">
        <v>7</v>
      </c>
      <c r="H267" s="549"/>
      <c r="I267" s="549"/>
      <c r="J267" s="549"/>
      <c r="K267" s="550"/>
      <c r="L267" s="550"/>
      <c r="M267" s="548">
        <v>35</v>
      </c>
      <c r="N267" s="548">
        <v>32</v>
      </c>
      <c r="P267" s="12"/>
    </row>
    <row r="268" spans="1:14" ht="13.5" thickBot="1">
      <c r="A268" s="539" t="s">
        <v>3</v>
      </c>
      <c r="B268" s="319"/>
      <c r="C268" s="319">
        <v>73</v>
      </c>
      <c r="D268" s="319">
        <v>79</v>
      </c>
      <c r="E268" s="319"/>
      <c r="F268" s="319">
        <v>14</v>
      </c>
      <c r="G268" s="321">
        <v>6</v>
      </c>
      <c r="H268" s="321"/>
      <c r="I268" s="321"/>
      <c r="J268" s="321"/>
      <c r="K268" s="330"/>
      <c r="L268" s="321"/>
      <c r="M268" s="551">
        <v>15</v>
      </c>
      <c r="N268" s="552"/>
    </row>
    <row r="269" spans="1:17" ht="13.5" thickBot="1">
      <c r="A269" s="146" t="s">
        <v>14</v>
      </c>
      <c r="B269" s="544">
        <f>SUM(B266:B268)</f>
        <v>100</v>
      </c>
      <c r="C269" s="544">
        <f aca="true" t="shared" si="39" ref="C269:L269">SUM(C268:C268)</f>
        <v>73</v>
      </c>
      <c r="D269" s="544">
        <f>SUM(D266:D268)</f>
        <v>385</v>
      </c>
      <c r="E269" s="544">
        <f t="shared" si="39"/>
        <v>0</v>
      </c>
      <c r="F269" s="544">
        <f>SUM(F266:F268)</f>
        <v>58</v>
      </c>
      <c r="G269" s="545">
        <f>SUM(G266:G268)</f>
        <v>13</v>
      </c>
      <c r="H269" s="546">
        <f t="shared" si="39"/>
        <v>0</v>
      </c>
      <c r="I269" s="545">
        <f t="shared" si="39"/>
        <v>0</v>
      </c>
      <c r="J269" s="545">
        <f t="shared" si="39"/>
        <v>0</v>
      </c>
      <c r="K269" s="545">
        <f t="shared" si="39"/>
        <v>0</v>
      </c>
      <c r="L269" s="545">
        <f t="shared" si="39"/>
        <v>0</v>
      </c>
      <c r="M269" s="545">
        <f>SUM(M266:M268)</f>
        <v>50</v>
      </c>
      <c r="N269" s="547">
        <f>SUM(N266:N268)</f>
        <v>32</v>
      </c>
      <c r="P269" s="79">
        <f>B269+C269+D269+E269+F269+G269</f>
        <v>629</v>
      </c>
      <c r="Q269" s="30"/>
    </row>
    <row r="270" spans="1:6" ht="12.75">
      <c r="A270" s="74"/>
      <c r="B270" s="74"/>
      <c r="C270" s="74"/>
      <c r="D270" s="74"/>
      <c r="E270" s="74"/>
      <c r="F270" s="74"/>
    </row>
    <row r="272" spans="1:12" ht="18.75" thickBot="1">
      <c r="A272" s="17"/>
      <c r="B272" s="8" t="s">
        <v>89</v>
      </c>
      <c r="C272" s="17"/>
      <c r="D272" s="17"/>
      <c r="E272" s="17"/>
      <c r="F272" s="17"/>
      <c r="G272" s="17"/>
      <c r="H272" s="17"/>
      <c r="I272" s="12"/>
      <c r="J272" s="1"/>
      <c r="K272" s="22"/>
      <c r="L272" s="22"/>
    </row>
    <row r="273" spans="1:14" ht="29.25" customHeight="1">
      <c r="A273" s="721" t="s">
        <v>26</v>
      </c>
      <c r="B273" s="723" t="s">
        <v>36</v>
      </c>
      <c r="C273" s="723"/>
      <c r="D273" s="723"/>
      <c r="E273" s="723"/>
      <c r="F273" s="692" t="s">
        <v>27</v>
      </c>
      <c r="G273" s="710" t="s">
        <v>1</v>
      </c>
      <c r="H273" s="691" t="s">
        <v>37</v>
      </c>
      <c r="I273" s="691"/>
      <c r="J273" s="691"/>
      <c r="K273" s="691"/>
      <c r="L273" s="691"/>
      <c r="M273" s="470" t="s">
        <v>2</v>
      </c>
      <c r="N273" s="471" t="s">
        <v>40</v>
      </c>
    </row>
    <row r="274" spans="1:14" ht="20.25" thickBot="1">
      <c r="A274" s="727"/>
      <c r="B274" s="466" t="s">
        <v>29</v>
      </c>
      <c r="C274" s="467" t="s">
        <v>30</v>
      </c>
      <c r="D274" s="467" t="s">
        <v>18</v>
      </c>
      <c r="E274" s="467" t="s">
        <v>31</v>
      </c>
      <c r="F274" s="693"/>
      <c r="G274" s="711"/>
      <c r="H274" s="468" t="s">
        <v>24</v>
      </c>
      <c r="I274" s="468" t="s">
        <v>23</v>
      </c>
      <c r="J274" s="468" t="s">
        <v>32</v>
      </c>
      <c r="K274" s="468" t="s">
        <v>33</v>
      </c>
      <c r="L274" s="468" t="s">
        <v>34</v>
      </c>
      <c r="M274" s="466" t="s">
        <v>35</v>
      </c>
      <c r="N274" s="469" t="s">
        <v>35</v>
      </c>
    </row>
    <row r="275" spans="1:14" ht="13.5" thickBot="1">
      <c r="A275" s="464" t="s">
        <v>14</v>
      </c>
      <c r="B275" s="75">
        <f>B261+B269</f>
        <v>168</v>
      </c>
      <c r="C275" s="75">
        <f aca="true" t="shared" si="40" ref="C275:N275">C261+C269</f>
        <v>812</v>
      </c>
      <c r="D275" s="75">
        <f t="shared" si="40"/>
        <v>426</v>
      </c>
      <c r="E275" s="75">
        <f t="shared" si="40"/>
        <v>121</v>
      </c>
      <c r="F275" s="75">
        <f t="shared" si="40"/>
        <v>320</v>
      </c>
      <c r="G275" s="75">
        <f t="shared" si="40"/>
        <v>38</v>
      </c>
      <c r="H275" s="451">
        <f t="shared" si="40"/>
        <v>0</v>
      </c>
      <c r="I275" s="75">
        <f t="shared" si="40"/>
        <v>40</v>
      </c>
      <c r="J275" s="75">
        <f t="shared" si="40"/>
        <v>0</v>
      </c>
      <c r="K275" s="75">
        <f t="shared" si="40"/>
        <v>6</v>
      </c>
      <c r="L275" s="75">
        <f t="shared" si="40"/>
        <v>23</v>
      </c>
      <c r="M275" s="75">
        <f t="shared" si="40"/>
        <v>433</v>
      </c>
      <c r="N275" s="472">
        <f t="shared" si="40"/>
        <v>113</v>
      </c>
    </row>
    <row r="276" spans="1:14" ht="13.5" thickBot="1">
      <c r="A276" s="565" t="s">
        <v>14</v>
      </c>
      <c r="B276" s="561">
        <f aca="true" t="shared" si="41" ref="B276:N276">SUM(B275:B275)</f>
        <v>168</v>
      </c>
      <c r="C276" s="561">
        <f t="shared" si="41"/>
        <v>812</v>
      </c>
      <c r="D276" s="561">
        <f t="shared" si="41"/>
        <v>426</v>
      </c>
      <c r="E276" s="561">
        <f t="shared" si="41"/>
        <v>121</v>
      </c>
      <c r="F276" s="561">
        <f t="shared" si="41"/>
        <v>320</v>
      </c>
      <c r="G276" s="561">
        <f t="shared" si="41"/>
        <v>38</v>
      </c>
      <c r="H276" s="566">
        <f t="shared" si="41"/>
        <v>0</v>
      </c>
      <c r="I276" s="561">
        <f t="shared" si="41"/>
        <v>40</v>
      </c>
      <c r="J276" s="561">
        <f t="shared" si="41"/>
        <v>0</v>
      </c>
      <c r="K276" s="561">
        <f t="shared" si="41"/>
        <v>6</v>
      </c>
      <c r="L276" s="561">
        <f t="shared" si="41"/>
        <v>23</v>
      </c>
      <c r="M276" s="561">
        <f t="shared" si="41"/>
        <v>433</v>
      </c>
      <c r="N276" s="567">
        <f t="shared" si="41"/>
        <v>113</v>
      </c>
    </row>
    <row r="279" spans="2:5" ht="15.75">
      <c r="B279" s="88" t="s">
        <v>240</v>
      </c>
      <c r="C279" s="88"/>
      <c r="D279" s="88"/>
      <c r="E279" s="88"/>
    </row>
    <row r="281" spans="1:15" ht="18.75" thickBot="1">
      <c r="A281" s="77"/>
      <c r="B281" s="80" t="s">
        <v>83</v>
      </c>
      <c r="C281" s="522"/>
      <c r="D281" s="213"/>
      <c r="E281" s="213"/>
      <c r="F281" s="12"/>
      <c r="G281" s="158"/>
      <c r="H281" s="158"/>
      <c r="I281" s="158"/>
      <c r="J281" s="159"/>
      <c r="K281" s="160"/>
      <c r="L281" s="160"/>
      <c r="M281" s="161"/>
      <c r="N281" s="161"/>
      <c r="O281" s="161"/>
    </row>
    <row r="282" spans="1:15" ht="29.25" customHeight="1">
      <c r="A282" s="730" t="s">
        <v>26</v>
      </c>
      <c r="B282" s="726" t="s">
        <v>139</v>
      </c>
      <c r="C282" s="726"/>
      <c r="D282" s="726"/>
      <c r="E282" s="726"/>
      <c r="F282" s="715" t="s">
        <v>27</v>
      </c>
      <c r="G282" s="712" t="s">
        <v>1</v>
      </c>
      <c r="H282" s="686" t="s">
        <v>140</v>
      </c>
      <c r="I282" s="686"/>
      <c r="J282" s="686"/>
      <c r="K282" s="686"/>
      <c r="L282" s="686"/>
      <c r="M282" s="475" t="s">
        <v>2</v>
      </c>
      <c r="N282" s="476" t="s">
        <v>40</v>
      </c>
      <c r="O282" s="217"/>
    </row>
    <row r="283" spans="1:16" ht="20.25" thickBot="1">
      <c r="A283" s="731"/>
      <c r="B283" s="162" t="s">
        <v>29</v>
      </c>
      <c r="C283" s="148" t="s">
        <v>30</v>
      </c>
      <c r="D283" s="148" t="s">
        <v>18</v>
      </c>
      <c r="E283" s="148" t="s">
        <v>31</v>
      </c>
      <c r="F283" s="716"/>
      <c r="G283" s="713"/>
      <c r="H283" s="163" t="s">
        <v>24</v>
      </c>
      <c r="I283" s="163" t="s">
        <v>23</v>
      </c>
      <c r="J283" s="163" t="s">
        <v>32</v>
      </c>
      <c r="K283" s="163" t="s">
        <v>33</v>
      </c>
      <c r="L283" s="163" t="s">
        <v>34</v>
      </c>
      <c r="M283" s="162" t="s">
        <v>35</v>
      </c>
      <c r="N283" s="164" t="s">
        <v>35</v>
      </c>
      <c r="O283" s="217"/>
      <c r="P283" s="12" t="s">
        <v>213</v>
      </c>
    </row>
    <row r="284" spans="1:15" ht="12.75">
      <c r="A284" s="165" t="s">
        <v>6</v>
      </c>
      <c r="B284" s="309"/>
      <c r="C284" s="310">
        <v>41</v>
      </c>
      <c r="D284" s="310">
        <v>67</v>
      </c>
      <c r="E284" s="310">
        <v>23</v>
      </c>
      <c r="F284" s="283">
        <v>37</v>
      </c>
      <c r="G284" s="283">
        <v>13</v>
      </c>
      <c r="H284" s="283"/>
      <c r="I284" s="283"/>
      <c r="J284" s="283"/>
      <c r="K284" s="283"/>
      <c r="L284" s="283"/>
      <c r="M284" s="292">
        <v>142</v>
      </c>
      <c r="N284" s="284"/>
      <c r="O284" s="223"/>
    </row>
    <row r="285" spans="1:15" ht="12.75">
      <c r="A285" s="166" t="s">
        <v>3</v>
      </c>
      <c r="B285" s="309">
        <v>53</v>
      </c>
      <c r="C285" s="310">
        <v>62</v>
      </c>
      <c r="D285" s="310">
        <v>15</v>
      </c>
      <c r="E285" s="310"/>
      <c r="F285" s="293">
        <v>46</v>
      </c>
      <c r="G285" s="283">
        <v>10</v>
      </c>
      <c r="H285" s="283">
        <v>38</v>
      </c>
      <c r="I285" s="283">
        <v>38</v>
      </c>
      <c r="J285" s="283"/>
      <c r="K285" s="326"/>
      <c r="L285" s="283"/>
      <c r="M285" s="292">
        <v>115</v>
      </c>
      <c r="N285" s="284">
        <v>60</v>
      </c>
      <c r="O285" s="223"/>
    </row>
    <row r="286" spans="1:15" ht="13.5" thickBot="1">
      <c r="A286" s="166" t="s">
        <v>5</v>
      </c>
      <c r="B286" s="313">
        <v>23</v>
      </c>
      <c r="C286" s="311">
        <v>74</v>
      </c>
      <c r="D286" s="311"/>
      <c r="E286" s="311"/>
      <c r="F286" s="295">
        <v>27</v>
      </c>
      <c r="G286" s="285">
        <v>8</v>
      </c>
      <c r="H286" s="285"/>
      <c r="I286" s="285"/>
      <c r="J286" s="285"/>
      <c r="K286" s="326"/>
      <c r="L286" s="285"/>
      <c r="M286" s="294">
        <v>37</v>
      </c>
      <c r="N286" s="286">
        <v>40</v>
      </c>
      <c r="O286" s="223"/>
    </row>
    <row r="287" spans="1:17" ht="13.5" thickBot="1">
      <c r="A287" s="167" t="s">
        <v>14</v>
      </c>
      <c r="B287" s="169">
        <f aca="true" t="shared" si="42" ref="B287:N287">SUM(B284:B286)</f>
        <v>76</v>
      </c>
      <c r="C287" s="169">
        <f t="shared" si="42"/>
        <v>177</v>
      </c>
      <c r="D287" s="169">
        <f>SUM(D284:D286)</f>
        <v>82</v>
      </c>
      <c r="E287" s="169">
        <f t="shared" si="42"/>
        <v>23</v>
      </c>
      <c r="F287" s="168">
        <f t="shared" si="42"/>
        <v>110</v>
      </c>
      <c r="G287" s="168">
        <f t="shared" si="42"/>
        <v>31</v>
      </c>
      <c r="H287" s="327">
        <f t="shared" si="42"/>
        <v>38</v>
      </c>
      <c r="I287" s="168">
        <f t="shared" si="42"/>
        <v>38</v>
      </c>
      <c r="J287" s="168">
        <f t="shared" si="42"/>
        <v>0</v>
      </c>
      <c r="K287" s="168">
        <f t="shared" si="42"/>
        <v>0</v>
      </c>
      <c r="L287" s="168">
        <f t="shared" si="42"/>
        <v>0</v>
      </c>
      <c r="M287" s="168">
        <f t="shared" si="42"/>
        <v>294</v>
      </c>
      <c r="N287" s="444">
        <f t="shared" si="42"/>
        <v>100</v>
      </c>
      <c r="O287" s="217"/>
      <c r="P287" s="79">
        <f>B287+C287+D287+E287+F287+G287</f>
        <v>499</v>
      </c>
      <c r="Q287" s="30"/>
    </row>
    <row r="288" spans="1:15" ht="12.75">
      <c r="A288" s="224"/>
      <c r="B288" s="225"/>
      <c r="C288" s="225"/>
      <c r="D288" s="225"/>
      <c r="E288" s="225"/>
      <c r="F288" s="219"/>
      <c r="G288" s="219"/>
      <c r="H288" s="219"/>
      <c r="I288" s="219"/>
      <c r="J288" s="219"/>
      <c r="K288" s="219"/>
      <c r="L288" s="219"/>
      <c r="M288" s="219"/>
      <c r="N288" s="225"/>
      <c r="O288" s="217"/>
    </row>
    <row r="289" spans="1:15" ht="18.75" thickBot="1">
      <c r="A289" s="216"/>
      <c r="B289" s="80" t="s">
        <v>74</v>
      </c>
      <c r="C289" s="522"/>
      <c r="D289" s="213"/>
      <c r="E289" s="213"/>
      <c r="F289" s="158"/>
      <c r="G289" s="158"/>
      <c r="H289" s="158"/>
      <c r="I289" s="158"/>
      <c r="J289" s="159"/>
      <c r="K289" s="160"/>
      <c r="L289" s="160"/>
      <c r="M289" s="161"/>
      <c r="N289" s="161"/>
      <c r="O289" s="161"/>
    </row>
    <row r="290" spans="1:15" ht="29.25" customHeight="1">
      <c r="A290" s="730" t="s">
        <v>26</v>
      </c>
      <c r="B290" s="726" t="s">
        <v>139</v>
      </c>
      <c r="C290" s="726"/>
      <c r="D290" s="726"/>
      <c r="E290" s="726"/>
      <c r="F290" s="742" t="s">
        <v>27</v>
      </c>
      <c r="G290" s="740" t="s">
        <v>1</v>
      </c>
      <c r="H290" s="729" t="s">
        <v>140</v>
      </c>
      <c r="I290" s="729"/>
      <c r="J290" s="729"/>
      <c r="K290" s="729"/>
      <c r="L290" s="729"/>
      <c r="M290" s="257" t="s">
        <v>2</v>
      </c>
      <c r="N290" s="445" t="s">
        <v>40</v>
      </c>
      <c r="O290" s="217"/>
    </row>
    <row r="291" spans="1:16" ht="20.25" thickBot="1">
      <c r="A291" s="731"/>
      <c r="B291" s="162" t="s">
        <v>29</v>
      </c>
      <c r="C291" s="148" t="s">
        <v>30</v>
      </c>
      <c r="D291" s="148" t="s">
        <v>18</v>
      </c>
      <c r="E291" s="148" t="s">
        <v>31</v>
      </c>
      <c r="F291" s="743"/>
      <c r="G291" s="741"/>
      <c r="H291" s="197" t="s">
        <v>24</v>
      </c>
      <c r="I291" s="197" t="s">
        <v>23</v>
      </c>
      <c r="J291" s="197" t="s">
        <v>32</v>
      </c>
      <c r="K291" s="198" t="s">
        <v>33</v>
      </c>
      <c r="L291" s="198" t="s">
        <v>34</v>
      </c>
      <c r="M291" s="195" t="s">
        <v>35</v>
      </c>
      <c r="N291" s="199" t="s">
        <v>35</v>
      </c>
      <c r="O291" s="217"/>
      <c r="P291" s="12" t="s">
        <v>212</v>
      </c>
    </row>
    <row r="292" spans="1:15" ht="13.5" thickBot="1">
      <c r="A292" s="209" t="s">
        <v>6</v>
      </c>
      <c r="B292" s="292"/>
      <c r="C292" s="283"/>
      <c r="D292" s="283"/>
      <c r="E292" s="283"/>
      <c r="F292" s="293">
        <v>95</v>
      </c>
      <c r="G292" s="283">
        <v>2</v>
      </c>
      <c r="H292" s="283"/>
      <c r="I292" s="283"/>
      <c r="J292" s="283"/>
      <c r="K292" s="326"/>
      <c r="L292" s="283"/>
      <c r="M292" s="292">
        <v>11</v>
      </c>
      <c r="N292" s="284">
        <v>8</v>
      </c>
      <c r="O292" s="19"/>
    </row>
    <row r="293" spans="1:17" ht="13.5" thickBot="1">
      <c r="A293" s="192" t="s">
        <v>14</v>
      </c>
      <c r="B293" s="168">
        <f aca="true" t="shared" si="43" ref="B293:N293">SUM(B292:B292)</f>
        <v>0</v>
      </c>
      <c r="C293" s="168">
        <f t="shared" si="43"/>
        <v>0</v>
      </c>
      <c r="D293" s="168">
        <f t="shared" si="43"/>
        <v>0</v>
      </c>
      <c r="E293" s="168">
        <f t="shared" si="43"/>
        <v>0</v>
      </c>
      <c r="F293" s="168">
        <f t="shared" si="43"/>
        <v>95</v>
      </c>
      <c r="G293" s="168">
        <f t="shared" si="43"/>
        <v>2</v>
      </c>
      <c r="H293" s="327">
        <f t="shared" si="43"/>
        <v>0</v>
      </c>
      <c r="I293" s="168">
        <f t="shared" si="43"/>
        <v>0</v>
      </c>
      <c r="J293" s="168">
        <f t="shared" si="43"/>
        <v>0</v>
      </c>
      <c r="K293" s="168">
        <f t="shared" si="43"/>
        <v>0</v>
      </c>
      <c r="L293" s="168">
        <f t="shared" si="43"/>
        <v>0</v>
      </c>
      <c r="M293" s="168">
        <f t="shared" si="43"/>
        <v>11</v>
      </c>
      <c r="N293" s="444">
        <f t="shared" si="43"/>
        <v>8</v>
      </c>
      <c r="O293" s="217"/>
      <c r="P293" s="79">
        <f>B293+C293+D293+E293+F293+G293</f>
        <v>97</v>
      </c>
      <c r="Q293" s="30"/>
    </row>
    <row r="294" spans="1:14" ht="12.75">
      <c r="A294" s="137"/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</row>
    <row r="295" spans="1:15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1:15" ht="18.75" thickBot="1">
      <c r="A296" s="12"/>
      <c r="B296" s="8" t="s">
        <v>89</v>
      </c>
      <c r="C296" s="12"/>
      <c r="D296" s="12"/>
      <c r="E296" s="12"/>
      <c r="F296" s="12"/>
      <c r="G296" s="12"/>
      <c r="H296" s="12"/>
      <c r="I296" s="12"/>
      <c r="J296" s="1"/>
      <c r="K296" s="22"/>
      <c r="L296" s="22"/>
      <c r="M296" s="12"/>
      <c r="N296" s="12"/>
      <c r="O296" s="12"/>
    </row>
    <row r="297" spans="1:15" ht="29.25" customHeight="1">
      <c r="A297" s="696" t="s">
        <v>26</v>
      </c>
      <c r="B297" s="698" t="s">
        <v>44</v>
      </c>
      <c r="C297" s="698"/>
      <c r="D297" s="698"/>
      <c r="E297" s="698"/>
      <c r="F297" s="699" t="s">
        <v>27</v>
      </c>
      <c r="G297" s="683" t="s">
        <v>1</v>
      </c>
      <c r="H297" s="685" t="s">
        <v>45</v>
      </c>
      <c r="I297" s="685"/>
      <c r="J297" s="685"/>
      <c r="K297" s="685"/>
      <c r="L297" s="685"/>
      <c r="M297" s="482" t="s">
        <v>2</v>
      </c>
      <c r="N297" s="483" t="s">
        <v>40</v>
      </c>
      <c r="O297" s="12"/>
    </row>
    <row r="298" spans="1:15" ht="20.25" thickBot="1">
      <c r="A298" s="697"/>
      <c r="B298" s="478" t="s">
        <v>29</v>
      </c>
      <c r="C298" s="479" t="s">
        <v>30</v>
      </c>
      <c r="D298" s="479" t="s">
        <v>18</v>
      </c>
      <c r="E298" s="479" t="s">
        <v>31</v>
      </c>
      <c r="F298" s="700"/>
      <c r="G298" s="684"/>
      <c r="H298" s="480" t="s">
        <v>24</v>
      </c>
      <c r="I298" s="480" t="s">
        <v>23</v>
      </c>
      <c r="J298" s="480" t="s">
        <v>32</v>
      </c>
      <c r="K298" s="480" t="s">
        <v>33</v>
      </c>
      <c r="L298" s="480" t="s">
        <v>34</v>
      </c>
      <c r="M298" s="478" t="s">
        <v>35</v>
      </c>
      <c r="N298" s="481" t="s">
        <v>35</v>
      </c>
      <c r="O298" s="12"/>
    </row>
    <row r="299" spans="1:15" ht="13.5" thickBot="1">
      <c r="A299" s="477" t="s">
        <v>14</v>
      </c>
      <c r="B299" s="226">
        <f>B287+B293</f>
        <v>76</v>
      </c>
      <c r="C299" s="226">
        <f aca="true" t="shared" si="44" ref="C299:N299">C287+C293</f>
        <v>177</v>
      </c>
      <c r="D299" s="226">
        <f t="shared" si="44"/>
        <v>82</v>
      </c>
      <c r="E299" s="226">
        <f t="shared" si="44"/>
        <v>23</v>
      </c>
      <c r="F299" s="226">
        <f t="shared" si="44"/>
        <v>205</v>
      </c>
      <c r="G299" s="226">
        <f t="shared" si="44"/>
        <v>33</v>
      </c>
      <c r="H299" s="457">
        <f t="shared" si="44"/>
        <v>38</v>
      </c>
      <c r="I299" s="226">
        <f t="shared" si="44"/>
        <v>38</v>
      </c>
      <c r="J299" s="226">
        <f t="shared" si="44"/>
        <v>0</v>
      </c>
      <c r="K299" s="226">
        <f t="shared" si="44"/>
        <v>0</v>
      </c>
      <c r="L299" s="226">
        <f t="shared" si="44"/>
        <v>0</v>
      </c>
      <c r="M299" s="226">
        <f t="shared" si="44"/>
        <v>305</v>
      </c>
      <c r="N299" s="484">
        <f t="shared" si="44"/>
        <v>108</v>
      </c>
      <c r="O299" s="12"/>
    </row>
    <row r="300" spans="1:16" ht="13.5" thickBot="1">
      <c r="A300" s="565" t="s">
        <v>14</v>
      </c>
      <c r="B300" s="561">
        <f aca="true" t="shared" si="45" ref="B300:M300">SUM(B299:B299)</f>
        <v>76</v>
      </c>
      <c r="C300" s="561">
        <f t="shared" si="45"/>
        <v>177</v>
      </c>
      <c r="D300" s="561">
        <f t="shared" si="45"/>
        <v>82</v>
      </c>
      <c r="E300" s="561">
        <f t="shared" si="45"/>
        <v>23</v>
      </c>
      <c r="F300" s="561">
        <f t="shared" si="45"/>
        <v>205</v>
      </c>
      <c r="G300" s="561">
        <f t="shared" si="45"/>
        <v>33</v>
      </c>
      <c r="H300" s="566">
        <f t="shared" si="45"/>
        <v>38</v>
      </c>
      <c r="I300" s="561">
        <f t="shared" si="45"/>
        <v>38</v>
      </c>
      <c r="J300" s="561">
        <f t="shared" si="45"/>
        <v>0</v>
      </c>
      <c r="K300" s="561">
        <f t="shared" si="45"/>
        <v>0</v>
      </c>
      <c r="L300" s="561">
        <f t="shared" si="45"/>
        <v>0</v>
      </c>
      <c r="M300" s="561">
        <f t="shared" si="45"/>
        <v>305</v>
      </c>
      <c r="N300" s="567">
        <f>SUM(N299:N299)</f>
        <v>108</v>
      </c>
      <c r="O300" s="12"/>
      <c r="P300" s="79">
        <f>B300+C300+D300+E300+F300+G300</f>
        <v>596</v>
      </c>
    </row>
    <row r="301" spans="1:15" ht="12.75">
      <c r="A301" s="227"/>
      <c r="B301" s="228"/>
      <c r="C301" s="228"/>
      <c r="D301" s="228"/>
      <c r="E301" s="228"/>
      <c r="F301" s="228"/>
      <c r="G301" s="228"/>
      <c r="H301" s="228"/>
      <c r="I301" s="228"/>
      <c r="J301" s="228"/>
      <c r="K301" s="228"/>
      <c r="L301" s="228"/>
      <c r="M301" s="228"/>
      <c r="N301" s="229"/>
      <c r="O301" s="12"/>
    </row>
    <row r="303" spans="2:5" ht="15.75">
      <c r="B303" s="88" t="s">
        <v>241</v>
      </c>
      <c r="C303" s="88"/>
      <c r="D303" s="88"/>
      <c r="E303" s="88"/>
    </row>
    <row r="305" spans="1:14" ht="18.75" thickBot="1">
      <c r="A305" s="12"/>
      <c r="B305" s="80" t="s">
        <v>187</v>
      </c>
      <c r="C305" s="12"/>
      <c r="D305" s="12"/>
      <c r="E305" s="17"/>
      <c r="F305" s="222"/>
      <c r="G305" s="222"/>
      <c r="H305" s="222"/>
      <c r="I305" s="222"/>
      <c r="J305" s="232"/>
      <c r="K305" s="172"/>
      <c r="L305" s="172"/>
      <c r="M305" s="170"/>
      <c r="N305" s="170"/>
    </row>
    <row r="306" spans="1:14" ht="29.25" customHeight="1">
      <c r="A306" s="730" t="s">
        <v>26</v>
      </c>
      <c r="B306" s="726" t="s">
        <v>139</v>
      </c>
      <c r="C306" s="726"/>
      <c r="D306" s="726"/>
      <c r="E306" s="726"/>
      <c r="F306" s="715" t="s">
        <v>27</v>
      </c>
      <c r="G306" s="712" t="s">
        <v>1</v>
      </c>
      <c r="H306" s="686" t="s">
        <v>140</v>
      </c>
      <c r="I306" s="686"/>
      <c r="J306" s="686"/>
      <c r="K306" s="686"/>
      <c r="L306" s="686"/>
      <c r="M306" s="593" t="s">
        <v>2</v>
      </c>
      <c r="N306" s="594" t="s">
        <v>40</v>
      </c>
    </row>
    <row r="307" spans="1:16" ht="20.25" thickBot="1">
      <c r="A307" s="731"/>
      <c r="B307" s="595" t="s">
        <v>29</v>
      </c>
      <c r="C307" s="596" t="s">
        <v>30</v>
      </c>
      <c r="D307" s="596" t="s">
        <v>18</v>
      </c>
      <c r="E307" s="596" t="s">
        <v>31</v>
      </c>
      <c r="F307" s="716"/>
      <c r="G307" s="713"/>
      <c r="H307" s="597" t="s">
        <v>24</v>
      </c>
      <c r="I307" s="597" t="s">
        <v>23</v>
      </c>
      <c r="J307" s="597" t="s">
        <v>32</v>
      </c>
      <c r="K307" s="597" t="s">
        <v>33</v>
      </c>
      <c r="L307" s="597" t="s">
        <v>34</v>
      </c>
      <c r="M307" s="595" t="s">
        <v>35</v>
      </c>
      <c r="N307" s="598" t="s">
        <v>35</v>
      </c>
      <c r="P307">
        <v>287</v>
      </c>
    </row>
    <row r="308" spans="1:15" ht="12.75">
      <c r="A308" s="590" t="s">
        <v>8</v>
      </c>
      <c r="B308" s="292"/>
      <c r="C308" s="283"/>
      <c r="D308" s="283"/>
      <c r="E308" s="283"/>
      <c r="F308" s="283"/>
      <c r="G308" s="283"/>
      <c r="H308" s="283"/>
      <c r="I308" s="283"/>
      <c r="J308" s="283"/>
      <c r="K308" s="283"/>
      <c r="L308" s="283"/>
      <c r="M308" s="292"/>
      <c r="N308" s="284"/>
      <c r="O308" s="30"/>
    </row>
    <row r="309" spans="1:15" ht="12.75">
      <c r="A309" s="591" t="s">
        <v>6</v>
      </c>
      <c r="B309" s="292">
        <v>75</v>
      </c>
      <c r="C309" s="283">
        <v>119</v>
      </c>
      <c r="D309" s="283"/>
      <c r="E309" s="283">
        <v>55</v>
      </c>
      <c r="F309" s="293">
        <v>18</v>
      </c>
      <c r="G309" s="283">
        <v>20</v>
      </c>
      <c r="H309" s="283"/>
      <c r="I309" s="283"/>
      <c r="J309" s="283"/>
      <c r="K309" s="553"/>
      <c r="L309" s="283"/>
      <c r="M309" s="292">
        <v>19</v>
      </c>
      <c r="N309" s="284">
        <v>26</v>
      </c>
      <c r="O309" s="30"/>
    </row>
    <row r="310" spans="1:15" ht="13.5" thickBot="1">
      <c r="A310" s="591" t="s">
        <v>3</v>
      </c>
      <c r="B310" s="292"/>
      <c r="C310" s="283"/>
      <c r="D310" s="283"/>
      <c r="E310" s="283"/>
      <c r="F310" s="293"/>
      <c r="G310" s="283"/>
      <c r="H310" s="283"/>
      <c r="I310" s="283"/>
      <c r="J310" s="283"/>
      <c r="K310" s="554"/>
      <c r="L310" s="283"/>
      <c r="M310" s="292"/>
      <c r="N310" s="284"/>
      <c r="O310" s="30"/>
    </row>
    <row r="311" spans="1:17" ht="13.5" thickBot="1">
      <c r="A311" s="592" t="s">
        <v>14</v>
      </c>
      <c r="B311" s="168">
        <f aca="true" t="shared" si="46" ref="B311:N311">SUM(B308:B310)</f>
        <v>75</v>
      </c>
      <c r="C311" s="168">
        <f t="shared" si="46"/>
        <v>119</v>
      </c>
      <c r="D311" s="168">
        <f t="shared" si="46"/>
        <v>0</v>
      </c>
      <c r="E311" s="168">
        <f t="shared" si="46"/>
        <v>55</v>
      </c>
      <c r="F311" s="168">
        <f t="shared" si="46"/>
        <v>18</v>
      </c>
      <c r="G311" s="168">
        <f t="shared" si="46"/>
        <v>20</v>
      </c>
      <c r="H311" s="327">
        <f t="shared" si="46"/>
        <v>0</v>
      </c>
      <c r="I311" s="168">
        <f t="shared" si="46"/>
        <v>0</v>
      </c>
      <c r="J311" s="168">
        <f t="shared" si="46"/>
        <v>0</v>
      </c>
      <c r="K311" s="168">
        <f t="shared" si="46"/>
        <v>0</v>
      </c>
      <c r="L311" s="168">
        <f t="shared" si="46"/>
        <v>0</v>
      </c>
      <c r="M311" s="168">
        <f t="shared" si="46"/>
        <v>19</v>
      </c>
      <c r="N311" s="444">
        <f t="shared" si="46"/>
        <v>26</v>
      </c>
      <c r="P311" s="79">
        <f>B311+C311+D311+E311+F311+G311</f>
        <v>287</v>
      </c>
      <c r="Q311" s="30"/>
    </row>
    <row r="312" spans="1:17" ht="12.75">
      <c r="A312" s="530"/>
      <c r="B312" s="219"/>
      <c r="C312" s="219"/>
      <c r="D312" s="219"/>
      <c r="E312" s="219"/>
      <c r="F312" s="219"/>
      <c r="G312" s="219"/>
      <c r="H312" s="219"/>
      <c r="I312" s="219"/>
      <c r="J312" s="219"/>
      <c r="K312" s="219"/>
      <c r="L312" s="219"/>
      <c r="M312" s="219"/>
      <c r="N312" s="225"/>
      <c r="P312" s="79"/>
      <c r="Q312" s="30"/>
    </row>
    <row r="313" spans="1:17" ht="12.75">
      <c r="A313" s="530"/>
      <c r="B313" s="219"/>
      <c r="C313" s="219"/>
      <c r="D313" s="219"/>
      <c r="E313" s="219"/>
      <c r="F313" s="219"/>
      <c r="G313" s="219"/>
      <c r="H313" s="219"/>
      <c r="I313" s="219"/>
      <c r="J313" s="219"/>
      <c r="K313" s="219"/>
      <c r="L313" s="219"/>
      <c r="M313" s="219"/>
      <c r="N313" s="225"/>
      <c r="P313" s="79"/>
      <c r="Q313" s="30"/>
    </row>
    <row r="314" spans="1:17" ht="18.75" thickBot="1">
      <c r="A314" s="170"/>
      <c r="B314" s="80" t="s">
        <v>222</v>
      </c>
      <c r="C314" s="12"/>
      <c r="D314" s="514"/>
      <c r="E314" s="17"/>
      <c r="F314" s="222"/>
      <c r="G314" s="222"/>
      <c r="H314" s="222"/>
      <c r="I314" s="222"/>
      <c r="J314" s="232"/>
      <c r="K314" s="172"/>
      <c r="L314" s="172"/>
      <c r="M314" s="170"/>
      <c r="N314" s="170"/>
      <c r="P314" s="79"/>
      <c r="Q314" s="30"/>
    </row>
    <row r="315" spans="1:17" ht="29.25">
      <c r="A315" s="730" t="s">
        <v>26</v>
      </c>
      <c r="B315" s="726" t="s">
        <v>139</v>
      </c>
      <c r="C315" s="726"/>
      <c r="D315" s="726"/>
      <c r="E315" s="726"/>
      <c r="F315" s="715" t="s">
        <v>27</v>
      </c>
      <c r="G315" s="712" t="s">
        <v>1</v>
      </c>
      <c r="H315" s="686" t="s">
        <v>140</v>
      </c>
      <c r="I315" s="686"/>
      <c r="J315" s="686"/>
      <c r="K315" s="686"/>
      <c r="L315" s="686"/>
      <c r="M315" s="593" t="s">
        <v>2</v>
      </c>
      <c r="N315" s="594" t="s">
        <v>40</v>
      </c>
      <c r="P315" s="79"/>
      <c r="Q315" s="30"/>
    </row>
    <row r="316" spans="1:17" ht="20.25" thickBot="1">
      <c r="A316" s="731"/>
      <c r="B316" s="595" t="s">
        <v>29</v>
      </c>
      <c r="C316" s="596" t="s">
        <v>30</v>
      </c>
      <c r="D316" s="596" t="s">
        <v>18</v>
      </c>
      <c r="E316" s="596" t="s">
        <v>31</v>
      </c>
      <c r="F316" s="716"/>
      <c r="G316" s="713"/>
      <c r="H316" s="597" t="s">
        <v>24</v>
      </c>
      <c r="I316" s="597" t="s">
        <v>23</v>
      </c>
      <c r="J316" s="597" t="s">
        <v>32</v>
      </c>
      <c r="K316" s="597" t="s">
        <v>33</v>
      </c>
      <c r="L316" s="597" t="s">
        <v>34</v>
      </c>
      <c r="M316" s="595" t="s">
        <v>35</v>
      </c>
      <c r="N316" s="598" t="s">
        <v>35</v>
      </c>
      <c r="P316" s="79">
        <v>35</v>
      </c>
      <c r="Q316" s="30"/>
    </row>
    <row r="317" spans="1:17" ht="12.75">
      <c r="A317" s="590" t="s">
        <v>6</v>
      </c>
      <c r="B317" s="292"/>
      <c r="C317" s="283"/>
      <c r="D317" s="283"/>
      <c r="E317" s="283">
        <v>6</v>
      </c>
      <c r="F317" s="283">
        <v>2</v>
      </c>
      <c r="G317" s="532">
        <v>4</v>
      </c>
      <c r="H317" s="283"/>
      <c r="I317" s="283"/>
      <c r="J317" s="283"/>
      <c r="K317" s="283"/>
      <c r="L317" s="283"/>
      <c r="M317" s="292">
        <v>3</v>
      </c>
      <c r="N317" s="284">
        <v>13</v>
      </c>
      <c r="P317" s="79"/>
      <c r="Q317" s="30"/>
    </row>
    <row r="318" spans="1:17" ht="12.75">
      <c r="A318" s="591" t="s">
        <v>3</v>
      </c>
      <c r="B318" s="292"/>
      <c r="C318" s="283"/>
      <c r="D318" s="283"/>
      <c r="E318" s="283"/>
      <c r="F318" s="293"/>
      <c r="G318" s="283"/>
      <c r="H318" s="283"/>
      <c r="I318" s="283"/>
      <c r="J318" s="283"/>
      <c r="K318" s="553"/>
      <c r="L318" s="283"/>
      <c r="M318" s="292"/>
      <c r="N318" s="284"/>
      <c r="P318" s="79"/>
      <c r="Q318" s="30"/>
    </row>
    <row r="319" spans="1:17" ht="13.5" thickBot="1">
      <c r="A319" s="591" t="s">
        <v>5</v>
      </c>
      <c r="B319" s="292"/>
      <c r="C319" s="283"/>
      <c r="D319" s="283"/>
      <c r="E319" s="283">
        <v>11</v>
      </c>
      <c r="F319" s="293"/>
      <c r="G319" s="283"/>
      <c r="H319" s="283"/>
      <c r="I319" s="283"/>
      <c r="J319" s="283"/>
      <c r="K319" s="554"/>
      <c r="L319" s="283"/>
      <c r="M319" s="292">
        <v>15</v>
      </c>
      <c r="N319" s="284">
        <v>3</v>
      </c>
      <c r="P319" s="79"/>
      <c r="Q319" s="30"/>
    </row>
    <row r="320" spans="1:17" ht="13.5" thickBot="1">
      <c r="A320" s="592" t="s">
        <v>14</v>
      </c>
      <c r="B320" s="168">
        <f aca="true" t="shared" si="47" ref="B320:N320">SUM(B317:B319)</f>
        <v>0</v>
      </c>
      <c r="C320" s="168">
        <f t="shared" si="47"/>
        <v>0</v>
      </c>
      <c r="D320" s="168">
        <f t="shared" si="47"/>
        <v>0</v>
      </c>
      <c r="E320" s="168">
        <f t="shared" si="47"/>
        <v>17</v>
      </c>
      <c r="F320" s="531">
        <f t="shared" si="47"/>
        <v>2</v>
      </c>
      <c r="G320" s="168">
        <f t="shared" si="47"/>
        <v>4</v>
      </c>
      <c r="H320" s="327">
        <f t="shared" si="47"/>
        <v>0</v>
      </c>
      <c r="I320" s="168">
        <f t="shared" si="47"/>
        <v>0</v>
      </c>
      <c r="J320" s="168">
        <f t="shared" si="47"/>
        <v>0</v>
      </c>
      <c r="K320" s="168">
        <f t="shared" si="47"/>
        <v>0</v>
      </c>
      <c r="L320" s="168">
        <f t="shared" si="47"/>
        <v>0</v>
      </c>
      <c r="M320" s="168">
        <f t="shared" si="47"/>
        <v>18</v>
      </c>
      <c r="N320" s="444">
        <f t="shared" si="47"/>
        <v>16</v>
      </c>
      <c r="P320" s="79">
        <f>E320+F320+G320</f>
        <v>23</v>
      </c>
      <c r="Q320" s="30"/>
    </row>
    <row r="321" spans="1:17" ht="12.75">
      <c r="A321" s="530"/>
      <c r="B321" s="219"/>
      <c r="C321" s="219"/>
      <c r="D321" s="219"/>
      <c r="E321" s="219"/>
      <c r="F321" s="219"/>
      <c r="G321" s="219"/>
      <c r="H321" s="219"/>
      <c r="I321" s="219"/>
      <c r="J321" s="219"/>
      <c r="K321" s="219"/>
      <c r="L321" s="219"/>
      <c r="M321" s="219"/>
      <c r="N321" s="225"/>
      <c r="P321" s="79"/>
      <c r="Q321" s="30"/>
    </row>
    <row r="322" spans="1:17" ht="12.75">
      <c r="A322" s="530"/>
      <c r="B322" s="219"/>
      <c r="C322" s="219"/>
      <c r="D322" s="219"/>
      <c r="E322" s="219"/>
      <c r="F322" s="219"/>
      <c r="G322" s="219"/>
      <c r="H322" s="219"/>
      <c r="I322" s="219"/>
      <c r="J322" s="219"/>
      <c r="K322" s="219"/>
      <c r="L322" s="219"/>
      <c r="M322" s="219"/>
      <c r="N322" s="225"/>
      <c r="P322" s="79"/>
      <c r="Q322" s="30"/>
    </row>
    <row r="323" spans="1:17" ht="12.75">
      <c r="A323" s="530"/>
      <c r="B323" s="219"/>
      <c r="C323" s="219"/>
      <c r="D323" s="219"/>
      <c r="E323" s="219"/>
      <c r="F323" s="219"/>
      <c r="G323" s="219"/>
      <c r="H323" s="219"/>
      <c r="I323" s="219"/>
      <c r="J323" s="219"/>
      <c r="K323" s="219"/>
      <c r="L323" s="219"/>
      <c r="M323" s="219"/>
      <c r="N323" s="225"/>
      <c r="P323" s="79"/>
      <c r="Q323" s="30"/>
    </row>
    <row r="324" spans="1:17" ht="18.75" thickBot="1">
      <c r="A324" s="170"/>
      <c r="B324" s="80" t="s">
        <v>223</v>
      </c>
      <c r="C324" s="12"/>
      <c r="D324" s="514"/>
      <c r="E324" s="17"/>
      <c r="F324" s="222"/>
      <c r="G324" s="222"/>
      <c r="H324" s="222"/>
      <c r="I324" s="222"/>
      <c r="J324" s="232"/>
      <c r="K324" s="172"/>
      <c r="L324" s="172"/>
      <c r="M324" s="170"/>
      <c r="N324" s="170"/>
      <c r="P324" s="79"/>
      <c r="Q324" s="30"/>
    </row>
    <row r="325" spans="1:17" ht="29.25">
      <c r="A325" s="730" t="s">
        <v>26</v>
      </c>
      <c r="B325" s="726" t="s">
        <v>139</v>
      </c>
      <c r="C325" s="726"/>
      <c r="D325" s="726"/>
      <c r="E325" s="726"/>
      <c r="F325" s="715" t="s">
        <v>27</v>
      </c>
      <c r="G325" s="712" t="s">
        <v>1</v>
      </c>
      <c r="H325" s="686" t="s">
        <v>140</v>
      </c>
      <c r="I325" s="686"/>
      <c r="J325" s="686"/>
      <c r="K325" s="686"/>
      <c r="L325" s="686"/>
      <c r="M325" s="593" t="s">
        <v>2</v>
      </c>
      <c r="N325" s="594" t="s">
        <v>40</v>
      </c>
      <c r="P325" s="79"/>
      <c r="Q325" s="30"/>
    </row>
    <row r="326" spans="1:17" ht="20.25" thickBot="1">
      <c r="A326" s="731"/>
      <c r="B326" s="595" t="s">
        <v>29</v>
      </c>
      <c r="C326" s="596" t="s">
        <v>30</v>
      </c>
      <c r="D326" s="596" t="s">
        <v>18</v>
      </c>
      <c r="E326" s="596" t="s">
        <v>31</v>
      </c>
      <c r="F326" s="716"/>
      <c r="G326" s="713"/>
      <c r="H326" s="597" t="s">
        <v>24</v>
      </c>
      <c r="I326" s="597" t="s">
        <v>23</v>
      </c>
      <c r="J326" s="597" t="s">
        <v>32</v>
      </c>
      <c r="K326" s="597" t="s">
        <v>33</v>
      </c>
      <c r="L326" s="597" t="s">
        <v>34</v>
      </c>
      <c r="M326" s="595" t="s">
        <v>35</v>
      </c>
      <c r="N326" s="598" t="s">
        <v>35</v>
      </c>
      <c r="P326" s="79">
        <v>117</v>
      </c>
      <c r="Q326" s="30"/>
    </row>
    <row r="327" spans="1:17" ht="12.75">
      <c r="A327" s="590" t="s">
        <v>6</v>
      </c>
      <c r="B327" s="599"/>
      <c r="C327" s="600"/>
      <c r="D327" s="600"/>
      <c r="E327" s="600"/>
      <c r="F327" s="600"/>
      <c r="G327" s="600"/>
      <c r="H327" s="600"/>
      <c r="I327" s="600"/>
      <c r="J327" s="600"/>
      <c r="K327" s="600"/>
      <c r="L327" s="600"/>
      <c r="M327" s="599"/>
      <c r="N327" s="601"/>
      <c r="P327" s="79"/>
      <c r="Q327" s="30"/>
    </row>
    <row r="328" spans="1:17" ht="12.75">
      <c r="A328" s="591" t="s">
        <v>224</v>
      </c>
      <c r="B328" s="599"/>
      <c r="C328" s="600"/>
      <c r="D328" s="600"/>
      <c r="E328" s="600"/>
      <c r="F328" s="602">
        <v>14</v>
      </c>
      <c r="G328" s="600">
        <v>28</v>
      </c>
      <c r="H328" s="600"/>
      <c r="I328" s="600"/>
      <c r="J328" s="600"/>
      <c r="K328" s="603"/>
      <c r="L328" s="600"/>
      <c r="M328" s="599">
        <v>4</v>
      </c>
      <c r="N328" s="601">
        <v>19</v>
      </c>
      <c r="P328" s="79"/>
      <c r="Q328" s="30"/>
    </row>
    <row r="329" spans="1:17" ht="13.5" thickBot="1">
      <c r="A329" s="591" t="s">
        <v>5</v>
      </c>
      <c r="B329" s="599"/>
      <c r="C329" s="600"/>
      <c r="D329" s="600"/>
      <c r="E329" s="600"/>
      <c r="F329" s="602"/>
      <c r="G329" s="600"/>
      <c r="H329" s="600"/>
      <c r="I329" s="600"/>
      <c r="J329" s="600"/>
      <c r="K329" s="604"/>
      <c r="L329" s="600"/>
      <c r="M329" s="599"/>
      <c r="N329" s="601"/>
      <c r="P329" s="79"/>
      <c r="Q329" s="30"/>
    </row>
    <row r="330" spans="1:17" ht="13.5" thickBot="1">
      <c r="A330" s="592" t="s">
        <v>14</v>
      </c>
      <c r="B330" s="605">
        <f aca="true" t="shared" si="48" ref="B330:N330">SUM(B327:B329)</f>
        <v>0</v>
      </c>
      <c r="C330" s="605">
        <f t="shared" si="48"/>
        <v>0</v>
      </c>
      <c r="D330" s="605">
        <f t="shared" si="48"/>
        <v>0</v>
      </c>
      <c r="E330" s="605">
        <f t="shared" si="48"/>
        <v>0</v>
      </c>
      <c r="F330" s="605">
        <f t="shared" si="48"/>
        <v>14</v>
      </c>
      <c r="G330" s="605">
        <f t="shared" si="48"/>
        <v>28</v>
      </c>
      <c r="H330" s="606">
        <f t="shared" si="48"/>
        <v>0</v>
      </c>
      <c r="I330" s="605">
        <f t="shared" si="48"/>
        <v>0</v>
      </c>
      <c r="J330" s="605">
        <f t="shared" si="48"/>
        <v>0</v>
      </c>
      <c r="K330" s="605">
        <f t="shared" si="48"/>
        <v>0</v>
      </c>
      <c r="L330" s="605">
        <f t="shared" si="48"/>
        <v>0</v>
      </c>
      <c r="M330" s="605">
        <f t="shared" si="48"/>
        <v>4</v>
      </c>
      <c r="N330" s="607">
        <f t="shared" si="48"/>
        <v>19</v>
      </c>
      <c r="P330" s="79">
        <f>F330+G330</f>
        <v>42</v>
      </c>
      <c r="Q330" s="30"/>
    </row>
    <row r="331" spans="1:17" ht="12.75">
      <c r="A331" s="530"/>
      <c r="B331" s="219"/>
      <c r="C331" s="219"/>
      <c r="D331" s="219"/>
      <c r="E331" s="219"/>
      <c r="F331" s="219"/>
      <c r="G331" s="219"/>
      <c r="H331" s="219"/>
      <c r="I331" s="219"/>
      <c r="J331" s="219"/>
      <c r="K331" s="219"/>
      <c r="L331" s="219"/>
      <c r="M331" s="219"/>
      <c r="N331" s="225"/>
      <c r="P331" s="79"/>
      <c r="Q331" s="30"/>
    </row>
    <row r="332" spans="1:17" ht="12.75">
      <c r="A332" s="530"/>
      <c r="B332" s="219"/>
      <c r="C332" s="219"/>
      <c r="D332" s="219"/>
      <c r="E332" s="219"/>
      <c r="F332" s="219"/>
      <c r="G332" s="219"/>
      <c r="H332" s="219"/>
      <c r="I332" s="219"/>
      <c r="J332" s="219"/>
      <c r="K332" s="219"/>
      <c r="L332" s="219"/>
      <c r="M332" s="219"/>
      <c r="N332" s="225"/>
      <c r="P332" s="79"/>
      <c r="Q332" s="30"/>
    </row>
    <row r="333" spans="1:17" ht="18.75" thickBot="1">
      <c r="A333" s="12"/>
      <c r="B333" s="8" t="s">
        <v>89</v>
      </c>
      <c r="C333" s="12"/>
      <c r="D333" s="12"/>
      <c r="E333" s="12"/>
      <c r="F333" s="12"/>
      <c r="G333" s="12"/>
      <c r="H333" s="12"/>
      <c r="I333" s="12"/>
      <c r="J333" s="1"/>
      <c r="K333" s="22"/>
      <c r="L333" s="22"/>
      <c r="M333" s="12"/>
      <c r="N333" s="12"/>
      <c r="P333" s="79"/>
      <c r="Q333" s="30"/>
    </row>
    <row r="334" spans="1:17" ht="29.25">
      <c r="A334" s="696" t="s">
        <v>26</v>
      </c>
      <c r="B334" s="698" t="s">
        <v>44</v>
      </c>
      <c r="C334" s="698"/>
      <c r="D334" s="698"/>
      <c r="E334" s="698"/>
      <c r="F334" s="699" t="s">
        <v>27</v>
      </c>
      <c r="G334" s="683" t="s">
        <v>1</v>
      </c>
      <c r="H334" s="685" t="s">
        <v>45</v>
      </c>
      <c r="I334" s="685"/>
      <c r="J334" s="685"/>
      <c r="K334" s="685"/>
      <c r="L334" s="685"/>
      <c r="M334" s="482" t="s">
        <v>2</v>
      </c>
      <c r="N334" s="483" t="s">
        <v>40</v>
      </c>
      <c r="P334" s="79"/>
      <c r="Q334" s="30"/>
    </row>
    <row r="335" spans="1:17" ht="20.25" thickBot="1">
      <c r="A335" s="697"/>
      <c r="B335" s="478" t="s">
        <v>29</v>
      </c>
      <c r="C335" s="529" t="s">
        <v>30</v>
      </c>
      <c r="D335" s="529" t="s">
        <v>18</v>
      </c>
      <c r="E335" s="529" t="s">
        <v>31</v>
      </c>
      <c r="F335" s="700"/>
      <c r="G335" s="684"/>
      <c r="H335" s="480" t="s">
        <v>24</v>
      </c>
      <c r="I335" s="480" t="s">
        <v>23</v>
      </c>
      <c r="J335" s="480" t="s">
        <v>32</v>
      </c>
      <c r="K335" s="480" t="s">
        <v>33</v>
      </c>
      <c r="L335" s="480" t="s">
        <v>34</v>
      </c>
      <c r="M335" s="478" t="s">
        <v>35</v>
      </c>
      <c r="N335" s="481" t="s">
        <v>35</v>
      </c>
      <c r="P335" s="79"/>
      <c r="Q335" s="30"/>
    </row>
    <row r="336" spans="1:17" ht="13.5" thickBot="1">
      <c r="A336" s="477" t="s">
        <v>14</v>
      </c>
      <c r="B336" s="226">
        <f aca="true" t="shared" si="49" ref="B336:G336">B311+B320+B330</f>
        <v>75</v>
      </c>
      <c r="C336" s="226">
        <f t="shared" si="49"/>
        <v>119</v>
      </c>
      <c r="D336" s="226">
        <f t="shared" si="49"/>
        <v>0</v>
      </c>
      <c r="E336" s="226">
        <f t="shared" si="49"/>
        <v>72</v>
      </c>
      <c r="F336" s="226">
        <f t="shared" si="49"/>
        <v>34</v>
      </c>
      <c r="G336" s="226">
        <f t="shared" si="49"/>
        <v>52</v>
      </c>
      <c r="H336" s="457">
        <f>H324+H330</f>
        <v>0</v>
      </c>
      <c r="I336" s="226">
        <f>I324+I330</f>
        <v>0</v>
      </c>
      <c r="J336" s="226">
        <f>J324+J330</f>
        <v>0</v>
      </c>
      <c r="K336" s="226">
        <f>K324+K330</f>
        <v>0</v>
      </c>
      <c r="L336" s="226">
        <f>L324+L330</f>
        <v>0</v>
      </c>
      <c r="M336" s="226">
        <f>M311+M320+M330</f>
        <v>41</v>
      </c>
      <c r="N336" s="484">
        <f>N311+N320+N330</f>
        <v>61</v>
      </c>
      <c r="P336" s="79"/>
      <c r="Q336" s="30"/>
    </row>
    <row r="337" spans="1:17" ht="13.5" thickBot="1">
      <c r="A337" s="565" t="s">
        <v>14</v>
      </c>
      <c r="B337" s="561">
        <f aca="true" t="shared" si="50" ref="B337:M337">SUM(B336:B336)</f>
        <v>75</v>
      </c>
      <c r="C337" s="561">
        <f t="shared" si="50"/>
        <v>119</v>
      </c>
      <c r="D337" s="561">
        <f t="shared" si="50"/>
        <v>0</v>
      </c>
      <c r="E337" s="561">
        <f t="shared" si="50"/>
        <v>72</v>
      </c>
      <c r="F337" s="561">
        <f t="shared" si="50"/>
        <v>34</v>
      </c>
      <c r="G337" s="561">
        <f t="shared" si="50"/>
        <v>52</v>
      </c>
      <c r="H337" s="566">
        <f t="shared" si="50"/>
        <v>0</v>
      </c>
      <c r="I337" s="561">
        <f t="shared" si="50"/>
        <v>0</v>
      </c>
      <c r="J337" s="561">
        <f t="shared" si="50"/>
        <v>0</v>
      </c>
      <c r="K337" s="561">
        <f t="shared" si="50"/>
        <v>0</v>
      </c>
      <c r="L337" s="561">
        <f t="shared" si="50"/>
        <v>0</v>
      </c>
      <c r="M337" s="561">
        <f t="shared" si="50"/>
        <v>41</v>
      </c>
      <c r="N337" s="567">
        <f>SUM(N336:N336)</f>
        <v>61</v>
      </c>
      <c r="P337" s="79"/>
      <c r="Q337" s="30"/>
    </row>
    <row r="338" spans="1:17" ht="12.75">
      <c r="A338" s="530"/>
      <c r="B338" s="219"/>
      <c r="C338" s="219"/>
      <c r="D338" s="219"/>
      <c r="E338" s="219"/>
      <c r="F338" s="219"/>
      <c r="G338" s="219"/>
      <c r="H338" s="219"/>
      <c r="I338" s="219"/>
      <c r="J338" s="219"/>
      <c r="K338" s="219"/>
      <c r="L338" s="219"/>
      <c r="M338" s="219"/>
      <c r="N338" s="225"/>
      <c r="P338" s="79"/>
      <c r="Q338" s="30"/>
    </row>
    <row r="339" spans="1:17" ht="12.75">
      <c r="A339" s="530"/>
      <c r="B339" s="219"/>
      <c r="C339" s="219"/>
      <c r="D339" s="219"/>
      <c r="E339" s="219"/>
      <c r="F339" s="219"/>
      <c r="G339" s="219"/>
      <c r="H339" s="219"/>
      <c r="I339" s="219"/>
      <c r="J339" s="219"/>
      <c r="K339" s="219"/>
      <c r="L339" s="219"/>
      <c r="M339" s="219"/>
      <c r="N339" s="225"/>
      <c r="P339" s="79"/>
      <c r="Q339" s="30"/>
    </row>
    <row r="341" spans="2:5" ht="15.75">
      <c r="B341" s="88" t="s">
        <v>242</v>
      </c>
      <c r="C341" s="88"/>
      <c r="D341" s="88"/>
      <c r="E341" s="88"/>
    </row>
    <row r="343" spans="1:14" ht="18.75" thickBot="1">
      <c r="A343" s="12"/>
      <c r="B343" s="80" t="s">
        <v>166</v>
      </c>
      <c r="C343" s="12"/>
      <c r="D343" s="17"/>
      <c r="E343" s="158"/>
      <c r="F343" s="158"/>
      <c r="G343" s="158"/>
      <c r="H343" s="158"/>
      <c r="I343" s="158"/>
      <c r="J343" s="159"/>
      <c r="K343" s="160"/>
      <c r="L343" s="160"/>
      <c r="M343" s="161"/>
      <c r="N343" s="161"/>
    </row>
    <row r="344" spans="1:14" ht="29.25" customHeight="1">
      <c r="A344" s="730" t="s">
        <v>26</v>
      </c>
      <c r="B344" s="726" t="s">
        <v>139</v>
      </c>
      <c r="C344" s="726"/>
      <c r="D344" s="726"/>
      <c r="E344" s="726"/>
      <c r="F344" s="715" t="s">
        <v>27</v>
      </c>
      <c r="G344" s="712" t="s">
        <v>1</v>
      </c>
      <c r="H344" s="686" t="s">
        <v>140</v>
      </c>
      <c r="I344" s="686"/>
      <c r="J344" s="686"/>
      <c r="K344" s="686"/>
      <c r="L344" s="686"/>
      <c r="M344" s="475" t="s">
        <v>2</v>
      </c>
      <c r="N344" s="476" t="s">
        <v>40</v>
      </c>
    </row>
    <row r="345" spans="1:14" ht="20.25" thickBot="1">
      <c r="A345" s="731"/>
      <c r="B345" s="162" t="s">
        <v>29</v>
      </c>
      <c r="C345" s="148" t="s">
        <v>30</v>
      </c>
      <c r="D345" s="148" t="s">
        <v>18</v>
      </c>
      <c r="E345" s="148" t="s">
        <v>31</v>
      </c>
      <c r="F345" s="716"/>
      <c r="G345" s="713"/>
      <c r="H345" s="163" t="s">
        <v>24</v>
      </c>
      <c r="I345" s="163" t="s">
        <v>23</v>
      </c>
      <c r="J345" s="163" t="s">
        <v>32</v>
      </c>
      <c r="K345" s="163" t="s">
        <v>33</v>
      </c>
      <c r="L345" s="163" t="s">
        <v>34</v>
      </c>
      <c r="M345" s="162" t="s">
        <v>35</v>
      </c>
      <c r="N345" s="164" t="s">
        <v>35</v>
      </c>
    </row>
    <row r="346" spans="1:17" ht="12.75">
      <c r="A346" s="165" t="s">
        <v>8</v>
      </c>
      <c r="B346" s="292"/>
      <c r="C346" s="283"/>
      <c r="D346" s="283"/>
      <c r="E346" s="283">
        <v>47</v>
      </c>
      <c r="F346" s="283">
        <v>75</v>
      </c>
      <c r="G346" s="283"/>
      <c r="H346" s="283"/>
      <c r="I346" s="283"/>
      <c r="J346" s="283"/>
      <c r="K346" s="283"/>
      <c r="L346" s="283"/>
      <c r="M346" s="292">
        <v>2</v>
      </c>
      <c r="N346" s="284">
        <v>8</v>
      </c>
      <c r="O346" s="19"/>
      <c r="P346" s="19"/>
      <c r="Q346" s="19"/>
    </row>
    <row r="347" spans="1:17" ht="12.75">
      <c r="A347" s="166" t="s">
        <v>6</v>
      </c>
      <c r="B347" s="292">
        <v>92</v>
      </c>
      <c r="C347" s="283"/>
      <c r="D347" s="283"/>
      <c r="E347" s="283">
        <v>240</v>
      </c>
      <c r="F347" s="293">
        <v>142</v>
      </c>
      <c r="G347" s="283">
        <v>20</v>
      </c>
      <c r="H347" s="283"/>
      <c r="I347" s="283"/>
      <c r="J347" s="532">
        <v>54</v>
      </c>
      <c r="K347" s="654"/>
      <c r="L347" s="283">
        <v>30</v>
      </c>
      <c r="M347" s="292">
        <v>95</v>
      </c>
      <c r="N347" s="284">
        <v>62</v>
      </c>
      <c r="O347" s="19"/>
      <c r="P347" s="12" t="s">
        <v>214</v>
      </c>
      <c r="Q347" s="19"/>
    </row>
    <row r="348" spans="1:17" ht="12.75">
      <c r="A348" s="166" t="s">
        <v>3</v>
      </c>
      <c r="B348" s="292"/>
      <c r="C348" s="283"/>
      <c r="D348" s="283"/>
      <c r="E348" s="283">
        <v>306</v>
      </c>
      <c r="F348" s="293">
        <v>142</v>
      </c>
      <c r="G348" s="283">
        <v>15</v>
      </c>
      <c r="H348" s="283"/>
      <c r="I348" s="283"/>
      <c r="J348" s="532">
        <v>51</v>
      </c>
      <c r="K348" s="654"/>
      <c r="L348" s="283"/>
      <c r="M348" s="292">
        <v>79</v>
      </c>
      <c r="N348" s="284">
        <v>110</v>
      </c>
      <c r="O348" s="19"/>
      <c r="P348" s="19"/>
      <c r="Q348" s="19"/>
    </row>
    <row r="349" spans="1:17" ht="13.5" thickBot="1">
      <c r="A349" s="166" t="s">
        <v>5</v>
      </c>
      <c r="B349" s="294"/>
      <c r="C349" s="285"/>
      <c r="D349" s="285"/>
      <c r="E349" s="285">
        <v>319</v>
      </c>
      <c r="F349" s="295">
        <v>89</v>
      </c>
      <c r="G349" s="285">
        <v>16</v>
      </c>
      <c r="H349" s="285"/>
      <c r="I349" s="285"/>
      <c r="J349" s="589">
        <v>26</v>
      </c>
      <c r="K349" s="554"/>
      <c r="L349" s="285"/>
      <c r="M349" s="294">
        <v>56</v>
      </c>
      <c r="N349" s="286">
        <v>92</v>
      </c>
      <c r="O349" s="19"/>
      <c r="P349" s="19"/>
      <c r="Q349" s="19"/>
    </row>
    <row r="350" spans="1:17" ht="13.5" thickBot="1">
      <c r="A350" s="167" t="s">
        <v>14</v>
      </c>
      <c r="B350" s="168">
        <f aca="true" t="shared" si="51" ref="B350:N350">SUM(B346:B349)</f>
        <v>92</v>
      </c>
      <c r="C350" s="168">
        <f t="shared" si="51"/>
        <v>0</v>
      </c>
      <c r="D350" s="168">
        <f t="shared" si="51"/>
        <v>0</v>
      </c>
      <c r="E350" s="168">
        <f t="shared" si="51"/>
        <v>912</v>
      </c>
      <c r="F350" s="168">
        <f t="shared" si="51"/>
        <v>448</v>
      </c>
      <c r="G350" s="168">
        <f t="shared" si="51"/>
        <v>51</v>
      </c>
      <c r="H350" s="327">
        <f t="shared" si="51"/>
        <v>0</v>
      </c>
      <c r="I350" s="168">
        <f t="shared" si="51"/>
        <v>0</v>
      </c>
      <c r="J350" s="168">
        <f t="shared" si="51"/>
        <v>131</v>
      </c>
      <c r="K350" s="168">
        <f t="shared" si="51"/>
        <v>0</v>
      </c>
      <c r="L350" s="168">
        <f t="shared" si="51"/>
        <v>30</v>
      </c>
      <c r="M350" s="168">
        <f t="shared" si="51"/>
        <v>232</v>
      </c>
      <c r="N350" s="444">
        <f t="shared" si="51"/>
        <v>272</v>
      </c>
      <c r="O350" s="217"/>
      <c r="P350" s="79">
        <f>B350+C350+D350+E350+F350+G350</f>
        <v>1503</v>
      </c>
      <c r="Q350" s="230"/>
    </row>
    <row r="351" spans="1:17" ht="12.75">
      <c r="A351" s="143"/>
      <c r="B351" s="225"/>
      <c r="C351" s="225"/>
      <c r="D351" s="225"/>
      <c r="E351" s="225"/>
      <c r="F351" s="219"/>
      <c r="G351" s="219"/>
      <c r="H351" s="219"/>
      <c r="I351" s="219"/>
      <c r="J351" s="219"/>
      <c r="K351" s="219"/>
      <c r="L351" s="219"/>
      <c r="M351" s="219"/>
      <c r="N351" s="225"/>
      <c r="O351" s="217"/>
      <c r="P351" s="217"/>
      <c r="Q351" s="217"/>
    </row>
    <row r="352" spans="1:17" ht="18.75" thickBot="1">
      <c r="A352" s="12"/>
      <c r="B352" s="80" t="s">
        <v>125</v>
      </c>
      <c r="C352" s="81"/>
      <c r="D352" s="12"/>
      <c r="E352" s="81"/>
      <c r="F352" s="158"/>
      <c r="G352" s="158"/>
      <c r="H352" s="158"/>
      <c r="I352" s="158"/>
      <c r="J352" s="159"/>
      <c r="K352" s="160"/>
      <c r="L352" s="160"/>
      <c r="M352" s="161"/>
      <c r="N352" s="161"/>
      <c r="O352" s="161"/>
      <c r="P352" s="161"/>
      <c r="Q352" s="161"/>
    </row>
    <row r="353" spans="1:14" ht="29.25" customHeight="1">
      <c r="A353" s="708" t="s">
        <v>26</v>
      </c>
      <c r="B353" s="705" t="s">
        <v>44</v>
      </c>
      <c r="C353" s="705"/>
      <c r="D353" s="705"/>
      <c r="E353" s="705"/>
      <c r="F353" s="701" t="s">
        <v>27</v>
      </c>
      <c r="G353" s="689" t="s">
        <v>1</v>
      </c>
      <c r="H353" s="682" t="s">
        <v>45</v>
      </c>
      <c r="I353" s="682"/>
      <c r="J353" s="682"/>
      <c r="K353" s="682"/>
      <c r="L353" s="682"/>
      <c r="M353" s="462" t="s">
        <v>2</v>
      </c>
      <c r="N353" s="463" t="s">
        <v>40</v>
      </c>
    </row>
    <row r="354" spans="1:14" ht="19.5">
      <c r="A354" s="709"/>
      <c r="B354" s="233" t="s">
        <v>29</v>
      </c>
      <c r="C354" s="234" t="s">
        <v>30</v>
      </c>
      <c r="D354" s="234" t="s">
        <v>18</v>
      </c>
      <c r="E354" s="234" t="s">
        <v>31</v>
      </c>
      <c r="F354" s="748"/>
      <c r="G354" s="753"/>
      <c r="H354" s="235" t="s">
        <v>24</v>
      </c>
      <c r="I354" s="235" t="s">
        <v>23</v>
      </c>
      <c r="J354" s="235" t="s">
        <v>32</v>
      </c>
      <c r="K354" s="235" t="s">
        <v>33</v>
      </c>
      <c r="L354" s="235" t="s">
        <v>34</v>
      </c>
      <c r="M354" s="233" t="s">
        <v>35</v>
      </c>
      <c r="N354" s="236" t="s">
        <v>35</v>
      </c>
    </row>
    <row r="355" spans="1:18" ht="12.75">
      <c r="A355" s="145" t="s">
        <v>6</v>
      </c>
      <c r="B355" s="318">
        <v>57</v>
      </c>
      <c r="C355" s="319">
        <v>123</v>
      </c>
      <c r="D355" s="319">
        <v>25</v>
      </c>
      <c r="E355" s="319">
        <v>85</v>
      </c>
      <c r="F355" s="320">
        <v>20</v>
      </c>
      <c r="G355" s="321">
        <v>26</v>
      </c>
      <c r="H355" s="321"/>
      <c r="I355" s="321"/>
      <c r="J355" s="321"/>
      <c r="K355" s="322"/>
      <c r="L355" s="321"/>
      <c r="M355" s="458">
        <v>34</v>
      </c>
      <c r="N355" s="323">
        <v>13</v>
      </c>
      <c r="P355">
        <v>959</v>
      </c>
      <c r="R355" s="12" t="s">
        <v>182</v>
      </c>
    </row>
    <row r="356" spans="1:18" ht="13.5" thickBot="1">
      <c r="A356" s="145" t="s">
        <v>3</v>
      </c>
      <c r="B356" s="303">
        <v>189</v>
      </c>
      <c r="C356" s="289"/>
      <c r="D356" s="289">
        <v>15</v>
      </c>
      <c r="E356" s="289"/>
      <c r="F356" s="299">
        <v>54</v>
      </c>
      <c r="G356" s="279">
        <v>16</v>
      </c>
      <c r="H356" s="279"/>
      <c r="I356" s="279"/>
      <c r="J356" s="279"/>
      <c r="K356" s="331"/>
      <c r="L356" s="279"/>
      <c r="M356" s="298">
        <v>78</v>
      </c>
      <c r="N356" s="280">
        <v>42</v>
      </c>
      <c r="R356" s="12" t="s">
        <v>183</v>
      </c>
    </row>
    <row r="357" spans="1:17" ht="13.5" thickBot="1">
      <c r="A357" s="146" t="s">
        <v>14</v>
      </c>
      <c r="B357" s="123">
        <f aca="true" t="shared" si="52" ref="B357:N357">SUM(B355:B356)</f>
        <v>246</v>
      </c>
      <c r="C357" s="123">
        <f t="shared" si="52"/>
        <v>123</v>
      </c>
      <c r="D357" s="123">
        <f>SUM(D355:D356)</f>
        <v>40</v>
      </c>
      <c r="E357" s="123">
        <f t="shared" si="52"/>
        <v>85</v>
      </c>
      <c r="F357" s="147">
        <f t="shared" si="52"/>
        <v>74</v>
      </c>
      <c r="G357" s="147">
        <f t="shared" si="52"/>
        <v>42</v>
      </c>
      <c r="H357" s="446">
        <f t="shared" si="52"/>
        <v>0</v>
      </c>
      <c r="I357" s="147">
        <f t="shared" si="52"/>
        <v>0</v>
      </c>
      <c r="J357" s="147">
        <f t="shared" si="52"/>
        <v>0</v>
      </c>
      <c r="K357" s="147">
        <f t="shared" si="52"/>
        <v>0</v>
      </c>
      <c r="L357" s="147">
        <f t="shared" si="52"/>
        <v>0</v>
      </c>
      <c r="M357" s="147">
        <f t="shared" si="52"/>
        <v>112</v>
      </c>
      <c r="N357" s="324">
        <f t="shared" si="52"/>
        <v>55</v>
      </c>
      <c r="P357" s="79">
        <f>B357+C357+D357+E357+F357+G357</f>
        <v>610</v>
      </c>
      <c r="Q357" s="30"/>
    </row>
    <row r="358" spans="1:14" ht="12.75">
      <c r="A358" s="143"/>
      <c r="B358" s="142"/>
      <c r="C358" s="142"/>
      <c r="D358" s="142"/>
      <c r="E358" s="142"/>
      <c r="F358" s="141"/>
      <c r="G358" s="141"/>
      <c r="H358" s="141"/>
      <c r="I358" s="141"/>
      <c r="J358" s="141"/>
      <c r="K358" s="141"/>
      <c r="L358" s="141"/>
      <c r="M358" s="141"/>
      <c r="N358" s="142"/>
    </row>
    <row r="359" spans="1:14" ht="18.75" thickBot="1">
      <c r="A359" s="12"/>
      <c r="B359" s="80" t="s">
        <v>93</v>
      </c>
      <c r="C359" s="522"/>
      <c r="D359" s="17"/>
      <c r="E359" s="81"/>
      <c r="F359" s="12"/>
      <c r="G359" s="12"/>
      <c r="H359" s="12"/>
      <c r="I359" s="12"/>
      <c r="J359" s="1"/>
      <c r="K359" s="22"/>
      <c r="L359" s="22"/>
      <c r="M359" s="12"/>
      <c r="N359" s="12"/>
    </row>
    <row r="360" spans="1:14" ht="29.25" customHeight="1">
      <c r="A360" s="724" t="s">
        <v>26</v>
      </c>
      <c r="B360" s="705" t="s">
        <v>44</v>
      </c>
      <c r="C360" s="705"/>
      <c r="D360" s="705"/>
      <c r="E360" s="705"/>
      <c r="F360" s="701" t="s">
        <v>27</v>
      </c>
      <c r="G360" s="689" t="s">
        <v>1</v>
      </c>
      <c r="H360" s="682" t="s">
        <v>45</v>
      </c>
      <c r="I360" s="682"/>
      <c r="J360" s="682"/>
      <c r="K360" s="682"/>
      <c r="L360" s="682"/>
      <c r="M360" s="462" t="s">
        <v>2</v>
      </c>
      <c r="N360" s="463" t="s">
        <v>40</v>
      </c>
    </row>
    <row r="361" spans="1:14" ht="19.5">
      <c r="A361" s="725"/>
      <c r="B361" s="118" t="s">
        <v>29</v>
      </c>
      <c r="C361" s="278" t="s">
        <v>30</v>
      </c>
      <c r="D361" s="278" t="s">
        <v>18</v>
      </c>
      <c r="E361" s="278" t="s">
        <v>31</v>
      </c>
      <c r="F361" s="754"/>
      <c r="G361" s="728"/>
      <c r="H361" s="277" t="s">
        <v>24</v>
      </c>
      <c r="I361" s="277" t="s">
        <v>23</v>
      </c>
      <c r="J361" s="277" t="s">
        <v>32</v>
      </c>
      <c r="K361" s="277" t="s">
        <v>33</v>
      </c>
      <c r="L361" s="277" t="s">
        <v>34</v>
      </c>
      <c r="M361" s="118" t="s">
        <v>35</v>
      </c>
      <c r="N361" s="325" t="s">
        <v>35</v>
      </c>
    </row>
    <row r="362" spans="1:14" ht="12.75">
      <c r="A362" s="328" t="s">
        <v>8</v>
      </c>
      <c r="B362" s="629"/>
      <c r="C362" s="630"/>
      <c r="D362" s="630"/>
      <c r="E362" s="649"/>
      <c r="F362" s="650">
        <v>87</v>
      </c>
      <c r="G362" s="649"/>
      <c r="H362" s="651"/>
      <c r="I362" s="651"/>
      <c r="J362" s="651"/>
      <c r="K362" s="651"/>
      <c r="L362" s="651"/>
      <c r="M362" s="652">
        <v>5</v>
      </c>
      <c r="N362" s="653">
        <v>10</v>
      </c>
    </row>
    <row r="363" spans="1:17" ht="12.75">
      <c r="A363" s="237" t="s">
        <v>6</v>
      </c>
      <c r="B363" s="631"/>
      <c r="C363" s="632"/>
      <c r="D363" s="632"/>
      <c r="E363" s="310">
        <v>290</v>
      </c>
      <c r="F363" s="283">
        <v>165</v>
      </c>
      <c r="G363" s="283">
        <v>56</v>
      </c>
      <c r="H363" s="283"/>
      <c r="I363" s="283"/>
      <c r="J363" s="283"/>
      <c r="K363" s="283">
        <v>24</v>
      </c>
      <c r="L363" s="283">
        <v>50</v>
      </c>
      <c r="M363" s="292">
        <v>108</v>
      </c>
      <c r="N363" s="284">
        <v>76</v>
      </c>
      <c r="O363" s="30"/>
      <c r="P363" s="528" t="s">
        <v>215</v>
      </c>
      <c r="Q363" s="30"/>
    </row>
    <row r="364" spans="1:17" ht="12.75">
      <c r="A364" s="145" t="s">
        <v>3</v>
      </c>
      <c r="B364" s="303"/>
      <c r="C364" s="289"/>
      <c r="D364" s="316"/>
      <c r="E364" s="332"/>
      <c r="F364" s="293">
        <v>171</v>
      </c>
      <c r="G364" s="283">
        <v>56</v>
      </c>
      <c r="H364" s="283">
        <v>80</v>
      </c>
      <c r="I364" s="283">
        <v>100</v>
      </c>
      <c r="J364" s="283">
        <v>65</v>
      </c>
      <c r="K364" s="330"/>
      <c r="L364" s="283"/>
      <c r="M364" s="292">
        <v>118</v>
      </c>
      <c r="N364" s="284">
        <v>48</v>
      </c>
      <c r="O364" s="30"/>
      <c r="P364" s="79"/>
      <c r="Q364" s="30"/>
    </row>
    <row r="365" spans="1:17" ht="13.5" thickBot="1">
      <c r="A365" s="145" t="s">
        <v>7</v>
      </c>
      <c r="B365" s="303"/>
      <c r="C365" s="289"/>
      <c r="D365" s="310">
        <v>195</v>
      </c>
      <c r="E365" s="310"/>
      <c r="F365" s="293">
        <v>60</v>
      </c>
      <c r="G365" s="283"/>
      <c r="H365" s="283"/>
      <c r="I365" s="283"/>
      <c r="J365" s="283"/>
      <c r="K365" s="331"/>
      <c r="L365" s="283"/>
      <c r="M365" s="292">
        <v>24</v>
      </c>
      <c r="N365" s="284">
        <v>28</v>
      </c>
      <c r="O365" s="30"/>
      <c r="P365" s="79"/>
      <c r="Q365" s="30"/>
    </row>
    <row r="366" spans="1:16" ht="13.5" thickBot="1">
      <c r="A366" s="146" t="s">
        <v>14</v>
      </c>
      <c r="B366" s="123">
        <f aca="true" t="shared" si="53" ref="B366:N366">SUM(B363:B365)</f>
        <v>0</v>
      </c>
      <c r="C366" s="123">
        <f t="shared" si="53"/>
        <v>0</v>
      </c>
      <c r="D366" s="123">
        <f>SUM(D363:D365)</f>
        <v>195</v>
      </c>
      <c r="E366" s="123">
        <f t="shared" si="53"/>
        <v>290</v>
      </c>
      <c r="F366" s="147">
        <f>SUM(F362:F365)</f>
        <v>483</v>
      </c>
      <c r="G366" s="147">
        <f t="shared" si="53"/>
        <v>112</v>
      </c>
      <c r="H366" s="446">
        <f t="shared" si="53"/>
        <v>80</v>
      </c>
      <c r="I366" s="147">
        <f t="shared" si="53"/>
        <v>100</v>
      </c>
      <c r="J366" s="147">
        <f t="shared" si="53"/>
        <v>65</v>
      </c>
      <c r="K366" s="147">
        <f t="shared" si="53"/>
        <v>24</v>
      </c>
      <c r="L366" s="147">
        <f t="shared" si="53"/>
        <v>50</v>
      </c>
      <c r="M366" s="147">
        <f t="shared" si="53"/>
        <v>250</v>
      </c>
      <c r="N366" s="324">
        <f t="shared" si="53"/>
        <v>152</v>
      </c>
      <c r="O366" s="30"/>
      <c r="P366" s="79">
        <f>B366+C366+D366+E366+F366+G366</f>
        <v>1080</v>
      </c>
    </row>
    <row r="367" spans="1:16" ht="30.75" customHeight="1">
      <c r="A367" s="227"/>
      <c r="B367" s="229"/>
      <c r="C367" s="229"/>
      <c r="D367" s="229"/>
      <c r="E367" s="229"/>
      <c r="F367" s="228"/>
      <c r="G367" s="228"/>
      <c r="H367" s="228"/>
      <c r="I367" s="228"/>
      <c r="J367" s="228"/>
      <c r="K367" s="228"/>
      <c r="L367" s="228"/>
      <c r="M367" s="228"/>
      <c r="N367" s="229"/>
      <c r="O367" s="30"/>
      <c r="P367" s="79"/>
    </row>
    <row r="368" spans="1:18" ht="18.75" thickBot="1">
      <c r="A368" s="12"/>
      <c r="B368" s="80" t="s">
        <v>75</v>
      </c>
      <c r="C368" s="81"/>
      <c r="D368" s="81"/>
      <c r="E368" s="81"/>
      <c r="F368" s="12"/>
      <c r="G368" s="12"/>
      <c r="H368" s="12"/>
      <c r="I368" s="12"/>
      <c r="J368" s="1"/>
      <c r="K368" s="22"/>
      <c r="L368" s="22"/>
      <c r="M368" s="12"/>
      <c r="N368" s="12"/>
      <c r="O368" s="12"/>
      <c r="P368" s="12"/>
      <c r="Q368" s="12"/>
      <c r="R368" s="12"/>
    </row>
    <row r="369" spans="1:18" ht="29.25" customHeight="1">
      <c r="A369" s="724" t="s">
        <v>26</v>
      </c>
      <c r="B369" s="705" t="s">
        <v>44</v>
      </c>
      <c r="C369" s="705"/>
      <c r="D369" s="705"/>
      <c r="E369" s="705"/>
      <c r="F369" s="701" t="s">
        <v>27</v>
      </c>
      <c r="G369" s="689" t="s">
        <v>1</v>
      </c>
      <c r="H369" s="682" t="s">
        <v>45</v>
      </c>
      <c r="I369" s="682"/>
      <c r="J369" s="682"/>
      <c r="K369" s="682"/>
      <c r="L369" s="682"/>
      <c r="M369" s="462" t="s">
        <v>2</v>
      </c>
      <c r="N369" s="463" t="s">
        <v>40</v>
      </c>
      <c r="O369" s="12"/>
      <c r="P369" s="12"/>
      <c r="Q369" s="12"/>
      <c r="R369" s="12"/>
    </row>
    <row r="370" spans="1:18" ht="20.25" thickBot="1">
      <c r="A370" s="725"/>
      <c r="B370" s="119" t="s">
        <v>29</v>
      </c>
      <c r="C370" s="120" t="s">
        <v>30</v>
      </c>
      <c r="D370" s="120" t="s">
        <v>18</v>
      </c>
      <c r="E370" s="120" t="s">
        <v>31</v>
      </c>
      <c r="F370" s="702"/>
      <c r="G370" s="690"/>
      <c r="H370" s="121" t="s">
        <v>24</v>
      </c>
      <c r="I370" s="121" t="s">
        <v>23</v>
      </c>
      <c r="J370" s="121" t="s">
        <v>32</v>
      </c>
      <c r="K370" s="121" t="s">
        <v>33</v>
      </c>
      <c r="L370" s="121" t="s">
        <v>34</v>
      </c>
      <c r="M370" s="119" t="s">
        <v>35</v>
      </c>
      <c r="N370" s="122" t="s">
        <v>35</v>
      </c>
      <c r="O370" s="12"/>
      <c r="P370" s="12" t="s">
        <v>216</v>
      </c>
      <c r="Q370" s="12"/>
      <c r="R370" s="12"/>
    </row>
    <row r="371" spans="1:18" ht="13.5" thickBot="1">
      <c r="A371" s="145" t="s">
        <v>6</v>
      </c>
      <c r="B371" s="303"/>
      <c r="C371" s="289"/>
      <c r="D371" s="329"/>
      <c r="E371" s="329">
        <v>51</v>
      </c>
      <c r="F371" s="299">
        <v>35</v>
      </c>
      <c r="G371" s="279">
        <v>6</v>
      </c>
      <c r="H371" s="279"/>
      <c r="I371" s="279"/>
      <c r="J371" s="279"/>
      <c r="K371" s="459">
        <v>50</v>
      </c>
      <c r="L371" s="279"/>
      <c r="M371" s="447">
        <v>69</v>
      </c>
      <c r="N371" s="116">
        <v>44</v>
      </c>
      <c r="O371" s="12"/>
      <c r="P371" s="12"/>
      <c r="Q371" s="12"/>
      <c r="R371" s="12"/>
    </row>
    <row r="372" spans="1:18" ht="13.5" thickBot="1">
      <c r="A372" s="146" t="s">
        <v>14</v>
      </c>
      <c r="B372" s="123">
        <f aca="true" t="shared" si="54" ref="B372:N372">SUM(B371:B371)</f>
        <v>0</v>
      </c>
      <c r="C372" s="123">
        <f t="shared" si="54"/>
        <v>0</v>
      </c>
      <c r="D372" s="123">
        <f t="shared" si="54"/>
        <v>0</v>
      </c>
      <c r="E372" s="123">
        <f t="shared" si="54"/>
        <v>51</v>
      </c>
      <c r="F372" s="147">
        <f t="shared" si="54"/>
        <v>35</v>
      </c>
      <c r="G372" s="147">
        <f t="shared" si="54"/>
        <v>6</v>
      </c>
      <c r="H372" s="446">
        <f t="shared" si="54"/>
        <v>0</v>
      </c>
      <c r="I372" s="147">
        <f t="shared" si="54"/>
        <v>0</v>
      </c>
      <c r="J372" s="147">
        <f t="shared" si="54"/>
        <v>0</v>
      </c>
      <c r="K372" s="147">
        <f t="shared" si="54"/>
        <v>50</v>
      </c>
      <c r="L372" s="147">
        <f t="shared" si="54"/>
        <v>0</v>
      </c>
      <c r="M372" s="147">
        <f t="shared" si="54"/>
        <v>69</v>
      </c>
      <c r="N372" s="324">
        <f t="shared" si="54"/>
        <v>44</v>
      </c>
      <c r="O372" s="12"/>
      <c r="P372" s="79">
        <f>B372+C372+D372+E372+F372+G372</f>
        <v>92</v>
      </c>
      <c r="Q372" s="291"/>
      <c r="R372" s="12"/>
    </row>
    <row r="373" spans="1:16" ht="12.75">
      <c r="A373" s="227"/>
      <c r="B373" s="229"/>
      <c r="C373" s="229"/>
      <c r="D373" s="229"/>
      <c r="E373" s="229"/>
      <c r="F373" s="228"/>
      <c r="G373" s="228"/>
      <c r="H373" s="228"/>
      <c r="I373" s="228"/>
      <c r="J373" s="228"/>
      <c r="K373" s="228"/>
      <c r="L373" s="228"/>
      <c r="M373" s="228"/>
      <c r="N373" s="229"/>
      <c r="O373" s="30"/>
      <c r="P373" s="79"/>
    </row>
    <row r="374" spans="1:18" ht="18.75" thickBot="1">
      <c r="A374" s="12"/>
      <c r="B374" s="80" t="s">
        <v>100</v>
      </c>
      <c r="C374" s="81"/>
      <c r="D374" s="81"/>
      <c r="E374" s="81"/>
      <c r="F374" s="12"/>
      <c r="G374" s="12"/>
      <c r="H374" s="12"/>
      <c r="I374" s="12"/>
      <c r="J374" s="1"/>
      <c r="K374" s="22"/>
      <c r="L374" s="22"/>
      <c r="M374" s="12"/>
      <c r="N374" s="12"/>
      <c r="O374" s="12"/>
      <c r="P374" s="12"/>
      <c r="Q374" s="12"/>
      <c r="R374" s="12"/>
    </row>
    <row r="375" spans="1:18" ht="29.25" customHeight="1">
      <c r="A375" s="724" t="s">
        <v>26</v>
      </c>
      <c r="B375" s="705" t="s">
        <v>44</v>
      </c>
      <c r="C375" s="705"/>
      <c r="D375" s="705"/>
      <c r="E375" s="705"/>
      <c r="F375" s="701" t="s">
        <v>27</v>
      </c>
      <c r="G375" s="689" t="s">
        <v>1</v>
      </c>
      <c r="H375" s="682" t="s">
        <v>45</v>
      </c>
      <c r="I375" s="682"/>
      <c r="J375" s="682"/>
      <c r="K375" s="682"/>
      <c r="L375" s="682"/>
      <c r="M375" s="462" t="s">
        <v>2</v>
      </c>
      <c r="N375" s="463" t="s">
        <v>40</v>
      </c>
      <c r="O375" s="12"/>
      <c r="P375" s="12"/>
      <c r="Q375" s="12"/>
      <c r="R375" s="12"/>
    </row>
    <row r="376" spans="1:18" ht="20.25" thickBot="1">
      <c r="A376" s="725"/>
      <c r="B376" s="119" t="s">
        <v>29</v>
      </c>
      <c r="C376" s="120" t="s">
        <v>30</v>
      </c>
      <c r="D376" s="120" t="s">
        <v>18</v>
      </c>
      <c r="E376" s="120" t="s">
        <v>31</v>
      </c>
      <c r="F376" s="702"/>
      <c r="G376" s="690"/>
      <c r="H376" s="121" t="s">
        <v>24</v>
      </c>
      <c r="I376" s="121" t="s">
        <v>23</v>
      </c>
      <c r="J376" s="121" t="s">
        <v>32</v>
      </c>
      <c r="K376" s="121" t="s">
        <v>33</v>
      </c>
      <c r="L376" s="121" t="s">
        <v>34</v>
      </c>
      <c r="M376" s="119" t="s">
        <v>35</v>
      </c>
      <c r="N376" s="122" t="s">
        <v>35</v>
      </c>
      <c r="O376" s="12"/>
      <c r="P376" s="12" t="s">
        <v>217</v>
      </c>
      <c r="Q376" s="12"/>
      <c r="R376" s="12"/>
    </row>
    <row r="377" spans="1:18" ht="13.5" thickBot="1">
      <c r="A377" s="145" t="s">
        <v>6</v>
      </c>
      <c r="B377" s="303"/>
      <c r="C377" s="289"/>
      <c r="D377" s="329">
        <v>96</v>
      </c>
      <c r="E377" s="329">
        <v>75</v>
      </c>
      <c r="F377" s="299">
        <v>18</v>
      </c>
      <c r="G377" s="279">
        <v>17</v>
      </c>
      <c r="H377" s="279"/>
      <c r="I377" s="279"/>
      <c r="J377" s="279">
        <v>10</v>
      </c>
      <c r="K377" s="331"/>
      <c r="L377" s="279"/>
      <c r="M377" s="447">
        <v>69</v>
      </c>
      <c r="N377" s="116">
        <v>44</v>
      </c>
      <c r="O377" s="12"/>
      <c r="P377" s="12"/>
      <c r="Q377" s="12"/>
      <c r="R377" s="12"/>
    </row>
    <row r="378" spans="1:18" ht="13.5" thickBot="1">
      <c r="A378" s="146" t="s">
        <v>14</v>
      </c>
      <c r="B378" s="123">
        <f aca="true" t="shared" si="55" ref="B378:N378">SUM(B377:B377)</f>
        <v>0</v>
      </c>
      <c r="C378" s="123">
        <f t="shared" si="55"/>
        <v>0</v>
      </c>
      <c r="D378" s="123">
        <f t="shared" si="55"/>
        <v>96</v>
      </c>
      <c r="E378" s="123">
        <f t="shared" si="55"/>
        <v>75</v>
      </c>
      <c r="F378" s="147">
        <f t="shared" si="55"/>
        <v>18</v>
      </c>
      <c r="G378" s="147">
        <f t="shared" si="55"/>
        <v>17</v>
      </c>
      <c r="H378" s="446">
        <f t="shared" si="55"/>
        <v>0</v>
      </c>
      <c r="I378" s="147">
        <f t="shared" si="55"/>
        <v>0</v>
      </c>
      <c r="J378" s="147">
        <f t="shared" si="55"/>
        <v>10</v>
      </c>
      <c r="K378" s="147">
        <f t="shared" si="55"/>
        <v>0</v>
      </c>
      <c r="L378" s="147">
        <f t="shared" si="55"/>
        <v>0</v>
      </c>
      <c r="M378" s="147">
        <f t="shared" si="55"/>
        <v>69</v>
      </c>
      <c r="N378" s="324">
        <f t="shared" si="55"/>
        <v>44</v>
      </c>
      <c r="O378" s="12"/>
      <c r="P378" s="79">
        <f>B378+C378+D378+E378+F378+G378</f>
        <v>206</v>
      </c>
      <c r="Q378" s="291"/>
      <c r="R378" s="12"/>
    </row>
    <row r="379" spans="1:18" ht="12.75">
      <c r="A379" s="227"/>
      <c r="B379" s="229"/>
      <c r="C379" s="229"/>
      <c r="D379" s="229"/>
      <c r="E379" s="229"/>
      <c r="F379" s="228"/>
      <c r="G379" s="228"/>
      <c r="H379" s="228"/>
      <c r="I379" s="228"/>
      <c r="J379" s="228"/>
      <c r="K379" s="228"/>
      <c r="L379" s="228"/>
      <c r="M379" s="228"/>
      <c r="N379" s="229"/>
      <c r="O379" s="12"/>
      <c r="P379" s="12"/>
      <c r="Q379" s="12"/>
      <c r="R379" s="12"/>
    </row>
    <row r="380" spans="1:18" ht="18.75" thickBot="1">
      <c r="A380" s="12"/>
      <c r="B380" s="80" t="s">
        <v>126</v>
      </c>
      <c r="C380" s="81"/>
      <c r="D380" s="81"/>
      <c r="E380" s="81"/>
      <c r="F380" s="12"/>
      <c r="G380" s="12"/>
      <c r="H380" s="12"/>
      <c r="I380" s="12"/>
      <c r="J380" s="1"/>
      <c r="K380" s="22"/>
      <c r="L380" s="22"/>
      <c r="M380" s="12"/>
      <c r="N380" s="12"/>
      <c r="O380" s="12"/>
      <c r="P380" s="12"/>
      <c r="Q380" s="12"/>
      <c r="R380" s="12"/>
    </row>
    <row r="381" spans="1:14" ht="29.25" customHeight="1">
      <c r="A381" s="724" t="s">
        <v>26</v>
      </c>
      <c r="B381" s="705" t="s">
        <v>44</v>
      </c>
      <c r="C381" s="705"/>
      <c r="D381" s="705"/>
      <c r="E381" s="705"/>
      <c r="F381" s="701" t="s">
        <v>27</v>
      </c>
      <c r="G381" s="689" t="s">
        <v>1</v>
      </c>
      <c r="H381" s="682" t="s">
        <v>45</v>
      </c>
      <c r="I381" s="682"/>
      <c r="J381" s="682"/>
      <c r="K381" s="682"/>
      <c r="L381" s="682"/>
      <c r="M381" s="462" t="s">
        <v>2</v>
      </c>
      <c r="N381" s="463" t="s">
        <v>40</v>
      </c>
    </row>
    <row r="382" spans="1:16" ht="20.25" thickBot="1">
      <c r="A382" s="725"/>
      <c r="B382" s="119" t="s">
        <v>29</v>
      </c>
      <c r="C382" s="120" t="s">
        <v>30</v>
      </c>
      <c r="D382" s="120" t="s">
        <v>18</v>
      </c>
      <c r="E382" s="120" t="s">
        <v>31</v>
      </c>
      <c r="F382" s="702"/>
      <c r="G382" s="690"/>
      <c r="H382" s="121" t="s">
        <v>24</v>
      </c>
      <c r="I382" s="121" t="s">
        <v>23</v>
      </c>
      <c r="J382" s="121" t="s">
        <v>32</v>
      </c>
      <c r="K382" s="121" t="s">
        <v>33</v>
      </c>
      <c r="L382" s="121" t="s">
        <v>34</v>
      </c>
      <c r="M382" s="119" t="s">
        <v>35</v>
      </c>
      <c r="N382" s="122" t="s">
        <v>35</v>
      </c>
      <c r="P382" s="12" t="s">
        <v>218</v>
      </c>
    </row>
    <row r="383" spans="1:14" ht="13.5" thickBot="1">
      <c r="A383" s="145" t="s">
        <v>6</v>
      </c>
      <c r="B383" s="303"/>
      <c r="C383" s="289"/>
      <c r="D383" s="329">
        <v>57</v>
      </c>
      <c r="E383" s="329"/>
      <c r="F383" s="299">
        <v>5</v>
      </c>
      <c r="G383" s="279">
        <v>8</v>
      </c>
      <c r="H383" s="279"/>
      <c r="I383" s="279"/>
      <c r="J383" s="279"/>
      <c r="K383" s="331"/>
      <c r="L383" s="279"/>
      <c r="M383" s="298">
        <v>10</v>
      </c>
      <c r="N383" s="280">
        <v>28</v>
      </c>
    </row>
    <row r="384" spans="1:17" ht="13.5" thickBot="1">
      <c r="A384" s="146" t="s">
        <v>14</v>
      </c>
      <c r="B384" s="123">
        <f aca="true" t="shared" si="56" ref="B384:N384">SUM(B383:B383)</f>
        <v>0</v>
      </c>
      <c r="C384" s="123">
        <f t="shared" si="56"/>
        <v>0</v>
      </c>
      <c r="D384" s="123">
        <f t="shared" si="56"/>
        <v>57</v>
      </c>
      <c r="E384" s="123">
        <f t="shared" si="56"/>
        <v>0</v>
      </c>
      <c r="F384" s="147">
        <f t="shared" si="56"/>
        <v>5</v>
      </c>
      <c r="G384" s="147">
        <f t="shared" si="56"/>
        <v>8</v>
      </c>
      <c r="H384" s="446">
        <f t="shared" si="56"/>
        <v>0</v>
      </c>
      <c r="I384" s="147">
        <f t="shared" si="56"/>
        <v>0</v>
      </c>
      <c r="J384" s="147">
        <f t="shared" si="56"/>
        <v>0</v>
      </c>
      <c r="K384" s="147">
        <f t="shared" si="56"/>
        <v>0</v>
      </c>
      <c r="L384" s="147">
        <f t="shared" si="56"/>
        <v>0</v>
      </c>
      <c r="M384" s="147">
        <f t="shared" si="56"/>
        <v>10</v>
      </c>
      <c r="N384" s="324">
        <f t="shared" si="56"/>
        <v>28</v>
      </c>
      <c r="P384" s="79">
        <f>B384+C384+D384+E384+F384+G384</f>
        <v>70</v>
      </c>
      <c r="Q384" s="30"/>
    </row>
    <row r="385" spans="1:14" ht="20.25" customHeight="1">
      <c r="A385" s="143"/>
      <c r="B385" s="142"/>
      <c r="C385" s="142"/>
      <c r="D385" s="142"/>
      <c r="E385" s="142"/>
      <c r="F385" s="141"/>
      <c r="G385" s="141"/>
      <c r="H385" s="141"/>
      <c r="I385" s="141"/>
      <c r="J385" s="141"/>
      <c r="K385" s="141"/>
      <c r="L385" s="141"/>
      <c r="M385" s="141"/>
      <c r="N385" s="142"/>
    </row>
    <row r="386" spans="1:14" ht="18.75" thickBot="1">
      <c r="A386" s="137"/>
      <c r="B386" s="8" t="s">
        <v>14</v>
      </c>
      <c r="C386" s="137"/>
      <c r="D386" s="137"/>
      <c r="E386" s="137"/>
      <c r="F386" s="137"/>
      <c r="G386" s="137"/>
      <c r="H386" s="137"/>
      <c r="I386" s="137"/>
      <c r="J386" s="138"/>
      <c r="K386" s="139"/>
      <c r="L386" s="139"/>
      <c r="M386" s="137"/>
      <c r="N386" s="137"/>
    </row>
    <row r="387" spans="1:14" ht="29.25" customHeight="1">
      <c r="A387" s="721" t="s">
        <v>26</v>
      </c>
      <c r="B387" s="723" t="s">
        <v>36</v>
      </c>
      <c r="C387" s="723"/>
      <c r="D387" s="723"/>
      <c r="E387" s="723"/>
      <c r="F387" s="692" t="s">
        <v>27</v>
      </c>
      <c r="G387" s="710" t="s">
        <v>1</v>
      </c>
      <c r="H387" s="691" t="s">
        <v>37</v>
      </c>
      <c r="I387" s="691"/>
      <c r="J387" s="691"/>
      <c r="K387" s="691"/>
      <c r="L387" s="691"/>
      <c r="M387" s="470" t="s">
        <v>2</v>
      </c>
      <c r="N387" s="471" t="s">
        <v>40</v>
      </c>
    </row>
    <row r="388" spans="1:14" ht="20.25" thickBot="1">
      <c r="A388" s="727"/>
      <c r="B388" s="466" t="s">
        <v>29</v>
      </c>
      <c r="C388" s="467" t="s">
        <v>30</v>
      </c>
      <c r="D388" s="467" t="s">
        <v>18</v>
      </c>
      <c r="E388" s="467" t="s">
        <v>31</v>
      </c>
      <c r="F388" s="693"/>
      <c r="G388" s="711"/>
      <c r="H388" s="468" t="s">
        <v>24</v>
      </c>
      <c r="I388" s="468" t="s">
        <v>23</v>
      </c>
      <c r="J388" s="468" t="s">
        <v>32</v>
      </c>
      <c r="K388" s="468" t="s">
        <v>33</v>
      </c>
      <c r="L388" s="468" t="s">
        <v>34</v>
      </c>
      <c r="M388" s="466" t="s">
        <v>35</v>
      </c>
      <c r="N388" s="469" t="s">
        <v>35</v>
      </c>
    </row>
    <row r="389" spans="1:14" ht="13.5" thickBot="1">
      <c r="A389" s="464" t="s">
        <v>4</v>
      </c>
      <c r="B389" s="75">
        <f>B350+B357+B366+B372+B378+B384</f>
        <v>338</v>
      </c>
      <c r="C389" s="75">
        <f aca="true" t="shared" si="57" ref="C389:N389">C350+C357+C366+C372+C378+C384</f>
        <v>123</v>
      </c>
      <c r="D389" s="75">
        <f t="shared" si="57"/>
        <v>388</v>
      </c>
      <c r="E389" s="75">
        <f t="shared" si="57"/>
        <v>1413</v>
      </c>
      <c r="F389" s="75">
        <f t="shared" si="57"/>
        <v>1063</v>
      </c>
      <c r="G389" s="75">
        <f>G350+G357+G366+G372+G378+G384</f>
        <v>236</v>
      </c>
      <c r="H389" s="75">
        <f t="shared" si="57"/>
        <v>80</v>
      </c>
      <c r="I389" s="75">
        <f t="shared" si="57"/>
        <v>100</v>
      </c>
      <c r="J389" s="75">
        <f t="shared" si="57"/>
        <v>206</v>
      </c>
      <c r="K389" s="75">
        <f t="shared" si="57"/>
        <v>74</v>
      </c>
      <c r="L389" s="75">
        <f t="shared" si="57"/>
        <v>80</v>
      </c>
      <c r="M389" s="75">
        <f t="shared" si="57"/>
        <v>742</v>
      </c>
      <c r="N389" s="472">
        <f t="shared" si="57"/>
        <v>595</v>
      </c>
    </row>
    <row r="390" spans="1:16" ht="13.5" thickBot="1">
      <c r="A390" s="565" t="s">
        <v>14</v>
      </c>
      <c r="B390" s="561">
        <f aca="true" t="shared" si="58" ref="B390:N390">SUM(B389:B389)</f>
        <v>338</v>
      </c>
      <c r="C390" s="561">
        <f t="shared" si="58"/>
        <v>123</v>
      </c>
      <c r="D390" s="561">
        <f t="shared" si="58"/>
        <v>388</v>
      </c>
      <c r="E390" s="561">
        <f t="shared" si="58"/>
        <v>1413</v>
      </c>
      <c r="F390" s="561">
        <f t="shared" si="58"/>
        <v>1063</v>
      </c>
      <c r="G390" s="561">
        <f t="shared" si="58"/>
        <v>236</v>
      </c>
      <c r="H390" s="566">
        <f t="shared" si="58"/>
        <v>80</v>
      </c>
      <c r="I390" s="561">
        <f t="shared" si="58"/>
        <v>100</v>
      </c>
      <c r="J390" s="561">
        <f t="shared" si="58"/>
        <v>206</v>
      </c>
      <c r="K390" s="561">
        <f t="shared" si="58"/>
        <v>74</v>
      </c>
      <c r="L390" s="561">
        <f t="shared" si="58"/>
        <v>80</v>
      </c>
      <c r="M390" s="561">
        <f t="shared" si="58"/>
        <v>742</v>
      </c>
      <c r="N390" s="564">
        <f t="shared" si="58"/>
        <v>595</v>
      </c>
      <c r="P390" s="79">
        <f>B390+C390+D390+E390+F390+G390</f>
        <v>3561</v>
      </c>
    </row>
    <row r="391" spans="1:14" ht="12.75">
      <c r="A391" s="78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6"/>
    </row>
    <row r="392" spans="2:5" ht="15.75">
      <c r="B392" s="88" t="s">
        <v>243</v>
      </c>
      <c r="C392" s="88"/>
      <c r="D392" s="88"/>
      <c r="E392" s="88"/>
    </row>
    <row r="394" spans="1:14" ht="18.75" thickBot="1">
      <c r="A394" s="17"/>
      <c r="B394" s="80" t="s">
        <v>75</v>
      </c>
      <c r="C394" s="522"/>
      <c r="D394" s="213"/>
      <c r="E394" s="213"/>
      <c r="F394" s="158"/>
      <c r="G394" s="158"/>
      <c r="H394" s="158"/>
      <c r="I394" s="158"/>
      <c r="J394" s="159"/>
      <c r="K394" s="160"/>
      <c r="L394" s="160"/>
      <c r="M394" s="161"/>
      <c r="N394" s="161"/>
    </row>
    <row r="395" spans="1:14" ht="29.25" customHeight="1">
      <c r="A395" s="730" t="s">
        <v>26</v>
      </c>
      <c r="B395" s="726" t="s">
        <v>139</v>
      </c>
      <c r="C395" s="726"/>
      <c r="D395" s="726"/>
      <c r="E395" s="726"/>
      <c r="F395" s="715" t="s">
        <v>27</v>
      </c>
      <c r="G395" s="712" t="s">
        <v>1</v>
      </c>
      <c r="H395" s="686" t="s">
        <v>140</v>
      </c>
      <c r="I395" s="686"/>
      <c r="J395" s="686"/>
      <c r="K395" s="686"/>
      <c r="L395" s="686"/>
      <c r="M395" s="475" t="s">
        <v>2</v>
      </c>
      <c r="N395" s="476" t="s">
        <v>40</v>
      </c>
    </row>
    <row r="396" spans="1:16" ht="20.25" thickBot="1">
      <c r="A396" s="731"/>
      <c r="B396" s="162" t="s">
        <v>29</v>
      </c>
      <c r="C396" s="148" t="s">
        <v>30</v>
      </c>
      <c r="D396" s="148" t="s">
        <v>18</v>
      </c>
      <c r="E396" s="148" t="s">
        <v>31</v>
      </c>
      <c r="F396" s="716"/>
      <c r="G396" s="713"/>
      <c r="H396" s="163" t="s">
        <v>24</v>
      </c>
      <c r="I396" s="163" t="s">
        <v>23</v>
      </c>
      <c r="J396" s="163" t="s">
        <v>32</v>
      </c>
      <c r="K396" s="163" t="s">
        <v>33</v>
      </c>
      <c r="L396" s="163" t="s">
        <v>34</v>
      </c>
      <c r="M396" s="162" t="s">
        <v>35</v>
      </c>
      <c r="N396" s="164" t="s">
        <v>35</v>
      </c>
      <c r="P396" s="12" t="s">
        <v>219</v>
      </c>
    </row>
    <row r="397" spans="1:14" ht="13.5" thickBot="1">
      <c r="A397" s="166" t="s">
        <v>6</v>
      </c>
      <c r="B397" s="309"/>
      <c r="C397" s="310"/>
      <c r="D397" s="310">
        <v>78</v>
      </c>
      <c r="E397" s="310">
        <v>15</v>
      </c>
      <c r="F397" s="293">
        <v>15</v>
      </c>
      <c r="G397" s="283">
        <v>21</v>
      </c>
      <c r="H397" s="283"/>
      <c r="I397" s="283"/>
      <c r="J397" s="283"/>
      <c r="K397" s="326"/>
      <c r="L397" s="283"/>
      <c r="M397" s="292">
        <v>18</v>
      </c>
      <c r="N397" s="284">
        <v>35</v>
      </c>
    </row>
    <row r="398" spans="1:17" ht="13.5" thickBot="1">
      <c r="A398" s="167" t="s">
        <v>14</v>
      </c>
      <c r="B398" s="169">
        <f aca="true" t="shared" si="59" ref="B398:N398">SUM(B397:B397)</f>
        <v>0</v>
      </c>
      <c r="C398" s="169">
        <f t="shared" si="59"/>
        <v>0</v>
      </c>
      <c r="D398" s="169">
        <f t="shared" si="59"/>
        <v>78</v>
      </c>
      <c r="E398" s="169">
        <f t="shared" si="59"/>
        <v>15</v>
      </c>
      <c r="F398" s="168">
        <f t="shared" si="59"/>
        <v>15</v>
      </c>
      <c r="G398" s="168">
        <f t="shared" si="59"/>
        <v>21</v>
      </c>
      <c r="H398" s="327">
        <f t="shared" si="59"/>
        <v>0</v>
      </c>
      <c r="I398" s="168">
        <f t="shared" si="59"/>
        <v>0</v>
      </c>
      <c r="J398" s="168">
        <f t="shared" si="59"/>
        <v>0</v>
      </c>
      <c r="K398" s="168">
        <f t="shared" si="59"/>
        <v>0</v>
      </c>
      <c r="L398" s="168">
        <f t="shared" si="59"/>
        <v>0</v>
      </c>
      <c r="M398" s="168">
        <f t="shared" si="59"/>
        <v>18</v>
      </c>
      <c r="N398" s="444">
        <f t="shared" si="59"/>
        <v>35</v>
      </c>
      <c r="P398" s="79">
        <f>B398+C398+D398+E398+F398+G398</f>
        <v>129</v>
      </c>
      <c r="Q398" s="30"/>
    </row>
    <row r="399" spans="1:14" ht="12.75">
      <c r="A399" s="143"/>
      <c r="B399" s="142"/>
      <c r="C399" s="142"/>
      <c r="D399" s="142"/>
      <c r="E399" s="142"/>
      <c r="F399" s="141"/>
      <c r="G399" s="141"/>
      <c r="H399" s="141"/>
      <c r="I399" s="141"/>
      <c r="J399" s="141"/>
      <c r="K399" s="141"/>
      <c r="L399" s="141"/>
      <c r="M399" s="141"/>
      <c r="N399" s="142"/>
    </row>
    <row r="400" spans="1:15" ht="18.75" thickBot="1">
      <c r="A400" s="514"/>
      <c r="B400" s="80" t="s">
        <v>79</v>
      </c>
      <c r="C400" s="522"/>
      <c r="D400" s="522"/>
      <c r="E400" s="81"/>
      <c r="F400" s="12"/>
      <c r="G400" s="12"/>
      <c r="H400" s="12"/>
      <c r="I400" s="12"/>
      <c r="J400" s="1"/>
      <c r="K400" s="22"/>
      <c r="L400" s="22"/>
      <c r="M400" s="12"/>
      <c r="N400" s="12"/>
      <c r="O400" s="12"/>
    </row>
    <row r="401" spans="1:15" ht="29.25" customHeight="1">
      <c r="A401" s="703" t="s">
        <v>26</v>
      </c>
      <c r="B401" s="705" t="s">
        <v>44</v>
      </c>
      <c r="C401" s="705"/>
      <c r="D401" s="705"/>
      <c r="E401" s="705"/>
      <c r="F401" s="701" t="s">
        <v>27</v>
      </c>
      <c r="G401" s="689" t="s">
        <v>1</v>
      </c>
      <c r="H401" s="682" t="s">
        <v>45</v>
      </c>
      <c r="I401" s="682"/>
      <c r="J401" s="682"/>
      <c r="K401" s="682"/>
      <c r="L401" s="682"/>
      <c r="M401" s="462" t="s">
        <v>2</v>
      </c>
      <c r="N401" s="463" t="s">
        <v>40</v>
      </c>
      <c r="O401" s="12"/>
    </row>
    <row r="402" spans="1:16" ht="20.25" thickBot="1">
      <c r="A402" s="704"/>
      <c r="B402" s="119" t="s">
        <v>29</v>
      </c>
      <c r="C402" s="120" t="s">
        <v>30</v>
      </c>
      <c r="D402" s="120" t="s">
        <v>18</v>
      </c>
      <c r="E402" s="120" t="s">
        <v>31</v>
      </c>
      <c r="F402" s="702"/>
      <c r="G402" s="690"/>
      <c r="H402" s="121" t="s">
        <v>24</v>
      </c>
      <c r="I402" s="121" t="s">
        <v>23</v>
      </c>
      <c r="J402" s="121" t="s">
        <v>32</v>
      </c>
      <c r="K402" s="121" t="s">
        <v>33</v>
      </c>
      <c r="L402" s="121" t="s">
        <v>34</v>
      </c>
      <c r="M402" s="119" t="s">
        <v>35</v>
      </c>
      <c r="N402" s="122" t="s">
        <v>35</v>
      </c>
      <c r="O402" s="12"/>
      <c r="P402" s="12" t="s">
        <v>220</v>
      </c>
    </row>
    <row r="403" spans="1:15" ht="12.75">
      <c r="A403" s="145" t="s">
        <v>6</v>
      </c>
      <c r="B403" s="309"/>
      <c r="C403" s="310"/>
      <c r="D403" s="332">
        <v>48</v>
      </c>
      <c r="E403" s="332">
        <v>92</v>
      </c>
      <c r="F403" s="293">
        <v>41</v>
      </c>
      <c r="G403" s="283">
        <v>13</v>
      </c>
      <c r="H403" s="283"/>
      <c r="I403" s="283">
        <v>53</v>
      </c>
      <c r="J403" s="283">
        <v>21</v>
      </c>
      <c r="K403" s="331"/>
      <c r="L403" s="283">
        <v>8</v>
      </c>
      <c r="M403" s="447">
        <v>39</v>
      </c>
      <c r="N403" s="116">
        <v>52</v>
      </c>
      <c r="O403" s="12"/>
    </row>
    <row r="404" spans="1:15" ht="13.5" thickBot="1">
      <c r="A404" s="145" t="s">
        <v>3</v>
      </c>
      <c r="B404" s="309"/>
      <c r="C404" s="310">
        <v>77</v>
      </c>
      <c r="D404" s="310">
        <v>22</v>
      </c>
      <c r="E404" s="310">
        <v>46</v>
      </c>
      <c r="F404" s="293">
        <v>41</v>
      </c>
      <c r="G404" s="283">
        <v>6</v>
      </c>
      <c r="H404" s="283"/>
      <c r="I404" s="283">
        <v>28</v>
      </c>
      <c r="J404" s="283">
        <v>20</v>
      </c>
      <c r="K404" s="331"/>
      <c r="L404" s="283">
        <v>7</v>
      </c>
      <c r="M404" s="447">
        <v>44</v>
      </c>
      <c r="N404" s="116">
        <v>52</v>
      </c>
      <c r="O404" s="12"/>
    </row>
    <row r="405" spans="1:17" ht="13.5" thickBot="1">
      <c r="A405" s="146" t="s">
        <v>14</v>
      </c>
      <c r="B405" s="147">
        <f aca="true" t="shared" si="60" ref="B405:N405">SUM(B403:B404)</f>
        <v>0</v>
      </c>
      <c r="C405" s="147">
        <f t="shared" si="60"/>
        <v>77</v>
      </c>
      <c r="D405" s="147">
        <f t="shared" si="60"/>
        <v>70</v>
      </c>
      <c r="E405" s="147">
        <f t="shared" si="60"/>
        <v>138</v>
      </c>
      <c r="F405" s="147">
        <f t="shared" si="60"/>
        <v>82</v>
      </c>
      <c r="G405" s="147">
        <f t="shared" si="60"/>
        <v>19</v>
      </c>
      <c r="H405" s="446">
        <f t="shared" si="60"/>
        <v>0</v>
      </c>
      <c r="I405" s="147">
        <f t="shared" si="60"/>
        <v>81</v>
      </c>
      <c r="J405" s="147">
        <f t="shared" si="60"/>
        <v>41</v>
      </c>
      <c r="K405" s="147">
        <f t="shared" si="60"/>
        <v>0</v>
      </c>
      <c r="L405" s="147">
        <f t="shared" si="60"/>
        <v>15</v>
      </c>
      <c r="M405" s="147">
        <f t="shared" si="60"/>
        <v>83</v>
      </c>
      <c r="N405" s="324">
        <f t="shared" si="60"/>
        <v>104</v>
      </c>
      <c r="O405" s="12"/>
      <c r="P405" s="79">
        <f>B405+C405+D405+E405+F405+G405</f>
        <v>386</v>
      </c>
      <c r="Q405" s="30"/>
    </row>
    <row r="406" spans="1:14" ht="12.75">
      <c r="A406" s="78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6"/>
    </row>
    <row r="407" ht="12.75">
      <c r="B407" s="8" t="s">
        <v>89</v>
      </c>
    </row>
    <row r="408" ht="13.5" thickBot="1"/>
    <row r="409" spans="1:14" ht="29.25" customHeight="1">
      <c r="A409" s="721" t="s">
        <v>26</v>
      </c>
      <c r="B409" s="723" t="s">
        <v>36</v>
      </c>
      <c r="C409" s="723"/>
      <c r="D409" s="723"/>
      <c r="E409" s="723"/>
      <c r="F409" s="692" t="s">
        <v>27</v>
      </c>
      <c r="G409" s="710" t="s">
        <v>1</v>
      </c>
      <c r="H409" s="691" t="s">
        <v>37</v>
      </c>
      <c r="I409" s="691"/>
      <c r="J409" s="691"/>
      <c r="K409" s="691"/>
      <c r="L409" s="691"/>
      <c r="M409" s="470" t="s">
        <v>2</v>
      </c>
      <c r="N409" s="471" t="s">
        <v>40</v>
      </c>
    </row>
    <row r="410" spans="1:14" ht="20.25" thickBot="1">
      <c r="A410" s="727"/>
      <c r="B410" s="466" t="s">
        <v>29</v>
      </c>
      <c r="C410" s="467" t="s">
        <v>30</v>
      </c>
      <c r="D410" s="467" t="s">
        <v>18</v>
      </c>
      <c r="E410" s="467" t="s">
        <v>31</v>
      </c>
      <c r="F410" s="693"/>
      <c r="G410" s="711"/>
      <c r="H410" s="468" t="s">
        <v>24</v>
      </c>
      <c r="I410" s="468" t="s">
        <v>23</v>
      </c>
      <c r="J410" s="468" t="s">
        <v>32</v>
      </c>
      <c r="K410" s="468" t="s">
        <v>33</v>
      </c>
      <c r="L410" s="468" t="s">
        <v>34</v>
      </c>
      <c r="M410" s="466" t="s">
        <v>35</v>
      </c>
      <c r="N410" s="469" t="s">
        <v>35</v>
      </c>
    </row>
    <row r="411" spans="1:14" ht="13.5" thickBot="1">
      <c r="A411" s="464" t="s">
        <v>4</v>
      </c>
      <c r="B411" s="75">
        <f>B398+B405</f>
        <v>0</v>
      </c>
      <c r="C411" s="75">
        <f aca="true" t="shared" si="61" ref="C411:N411">C398+C405</f>
        <v>77</v>
      </c>
      <c r="D411" s="75">
        <f t="shared" si="61"/>
        <v>148</v>
      </c>
      <c r="E411" s="75">
        <f t="shared" si="61"/>
        <v>153</v>
      </c>
      <c r="F411" s="75">
        <f t="shared" si="61"/>
        <v>97</v>
      </c>
      <c r="G411" s="75">
        <f t="shared" si="61"/>
        <v>40</v>
      </c>
      <c r="H411" s="451">
        <f t="shared" si="61"/>
        <v>0</v>
      </c>
      <c r="I411" s="75">
        <f t="shared" si="61"/>
        <v>81</v>
      </c>
      <c r="J411" s="75">
        <f t="shared" si="61"/>
        <v>41</v>
      </c>
      <c r="K411" s="75">
        <f t="shared" si="61"/>
        <v>0</v>
      </c>
      <c r="L411" s="75">
        <f t="shared" si="61"/>
        <v>15</v>
      </c>
      <c r="M411" s="75">
        <f t="shared" si="61"/>
        <v>101</v>
      </c>
      <c r="N411" s="472">
        <f t="shared" si="61"/>
        <v>139</v>
      </c>
    </row>
    <row r="412" spans="1:14" ht="13.5" thickBot="1">
      <c r="A412" s="565" t="s">
        <v>14</v>
      </c>
      <c r="B412" s="561">
        <f aca="true" t="shared" si="62" ref="B412:N412">SUM(B411:B411)</f>
        <v>0</v>
      </c>
      <c r="C412" s="561">
        <f t="shared" si="62"/>
        <v>77</v>
      </c>
      <c r="D412" s="561">
        <f t="shared" si="62"/>
        <v>148</v>
      </c>
      <c r="E412" s="561">
        <f t="shared" si="62"/>
        <v>153</v>
      </c>
      <c r="F412" s="561">
        <f t="shared" si="62"/>
        <v>97</v>
      </c>
      <c r="G412" s="561">
        <f t="shared" si="62"/>
        <v>40</v>
      </c>
      <c r="H412" s="566">
        <f t="shared" si="62"/>
        <v>0</v>
      </c>
      <c r="I412" s="561">
        <f t="shared" si="62"/>
        <v>81</v>
      </c>
      <c r="J412" s="561">
        <f t="shared" si="62"/>
        <v>41</v>
      </c>
      <c r="K412" s="561">
        <f t="shared" si="62"/>
        <v>0</v>
      </c>
      <c r="L412" s="561">
        <f t="shared" si="62"/>
        <v>15</v>
      </c>
      <c r="M412" s="561">
        <f t="shared" si="62"/>
        <v>101</v>
      </c>
      <c r="N412" s="567">
        <f t="shared" si="62"/>
        <v>139</v>
      </c>
    </row>
    <row r="413" spans="1:14" ht="12.75">
      <c r="A413" s="634"/>
      <c r="B413" s="635"/>
      <c r="C413" s="635"/>
      <c r="D413" s="635"/>
      <c r="E413" s="635"/>
      <c r="F413" s="635"/>
      <c r="G413" s="635"/>
      <c r="H413" s="635"/>
      <c r="I413" s="635"/>
      <c r="J413" s="635"/>
      <c r="K413" s="635"/>
      <c r="L413" s="635"/>
      <c r="M413" s="635"/>
      <c r="N413" s="635"/>
    </row>
    <row r="414" spans="1:14" ht="12.75">
      <c r="A414" s="636"/>
      <c r="B414" s="637" t="s">
        <v>266</v>
      </c>
      <c r="C414" s="637"/>
      <c r="D414" s="635"/>
      <c r="E414" s="635"/>
      <c r="F414" s="635"/>
      <c r="G414" s="635"/>
      <c r="H414" s="635"/>
      <c r="I414" s="635"/>
      <c r="J414" s="635"/>
      <c r="K414" s="635"/>
      <c r="L414" s="635"/>
      <c r="M414" s="635"/>
      <c r="N414" s="635"/>
    </row>
    <row r="415" spans="1:14" ht="18.75" thickBot="1">
      <c r="A415" s="514"/>
      <c r="B415" s="80" t="s">
        <v>265</v>
      </c>
      <c r="C415" s="522"/>
      <c r="D415" s="522"/>
      <c r="E415" s="81"/>
      <c r="F415" s="12"/>
      <c r="G415" s="12"/>
      <c r="H415" s="12"/>
      <c r="I415" s="12"/>
      <c r="J415" s="1"/>
      <c r="K415" s="22"/>
      <c r="L415" s="22"/>
      <c r="M415" s="12"/>
      <c r="N415" s="12"/>
    </row>
    <row r="416" spans="1:14" ht="29.25">
      <c r="A416" s="703" t="s">
        <v>26</v>
      </c>
      <c r="B416" s="705" t="s">
        <v>44</v>
      </c>
      <c r="C416" s="705"/>
      <c r="D416" s="705"/>
      <c r="E416" s="705"/>
      <c r="F416" s="701" t="s">
        <v>27</v>
      </c>
      <c r="G416" s="689" t="s">
        <v>1</v>
      </c>
      <c r="H416" s="682" t="s">
        <v>45</v>
      </c>
      <c r="I416" s="682"/>
      <c r="J416" s="682"/>
      <c r="K416" s="682"/>
      <c r="L416" s="682"/>
      <c r="M416" s="462" t="s">
        <v>2</v>
      </c>
      <c r="N416" s="463" t="s">
        <v>40</v>
      </c>
    </row>
    <row r="417" spans="1:14" ht="20.25" thickBot="1">
      <c r="A417" s="704"/>
      <c r="B417" s="119" t="s">
        <v>29</v>
      </c>
      <c r="C417" s="120" t="s">
        <v>30</v>
      </c>
      <c r="D417" s="120" t="s">
        <v>18</v>
      </c>
      <c r="E417" s="120" t="s">
        <v>31</v>
      </c>
      <c r="F417" s="702"/>
      <c r="G417" s="690"/>
      <c r="H417" s="121" t="s">
        <v>24</v>
      </c>
      <c r="I417" s="121" t="s">
        <v>23</v>
      </c>
      <c r="J417" s="121" t="s">
        <v>32</v>
      </c>
      <c r="K417" s="121" t="s">
        <v>33</v>
      </c>
      <c r="L417" s="121" t="s">
        <v>34</v>
      </c>
      <c r="M417" s="119" t="s">
        <v>35</v>
      </c>
      <c r="N417" s="122" t="s">
        <v>35</v>
      </c>
    </row>
    <row r="418" spans="1:14" ht="12.75">
      <c r="A418" s="145" t="s">
        <v>6</v>
      </c>
      <c r="B418" s="309"/>
      <c r="C418" s="310"/>
      <c r="D418" s="332"/>
      <c r="E418" s="332"/>
      <c r="F418" s="293">
        <v>12</v>
      </c>
      <c r="G418" s="283"/>
      <c r="H418" s="283"/>
      <c r="I418" s="283"/>
      <c r="J418" s="283"/>
      <c r="K418" s="331"/>
      <c r="L418" s="283"/>
      <c r="M418" s="447"/>
      <c r="N418" s="116"/>
    </row>
    <row r="419" spans="1:14" ht="13.5" thickBot="1">
      <c r="A419" s="145" t="s">
        <v>3</v>
      </c>
      <c r="B419" s="309"/>
      <c r="C419" s="310"/>
      <c r="D419" s="310"/>
      <c r="E419" s="310">
        <v>78</v>
      </c>
      <c r="F419" s="293">
        <v>30</v>
      </c>
      <c r="G419" s="283">
        <v>9</v>
      </c>
      <c r="H419" s="283"/>
      <c r="I419" s="283"/>
      <c r="J419" s="283"/>
      <c r="K419" s="331"/>
      <c r="L419" s="283"/>
      <c r="M419" s="447">
        <v>38</v>
      </c>
      <c r="N419" s="116">
        <v>34</v>
      </c>
    </row>
    <row r="420" spans="1:15" ht="13.5" thickBot="1">
      <c r="A420" s="146" t="s">
        <v>14</v>
      </c>
      <c r="B420" s="147">
        <f aca="true" t="shared" si="63" ref="B420:N420">SUM(B418:B419)</f>
        <v>0</v>
      </c>
      <c r="C420" s="147">
        <f t="shared" si="63"/>
        <v>0</v>
      </c>
      <c r="D420" s="147">
        <f t="shared" si="63"/>
        <v>0</v>
      </c>
      <c r="E420" s="147">
        <f t="shared" si="63"/>
        <v>78</v>
      </c>
      <c r="F420" s="147">
        <f t="shared" si="63"/>
        <v>42</v>
      </c>
      <c r="G420" s="147">
        <f t="shared" si="63"/>
        <v>9</v>
      </c>
      <c r="H420" s="446">
        <f t="shared" si="63"/>
        <v>0</v>
      </c>
      <c r="I420" s="147">
        <f t="shared" si="63"/>
        <v>0</v>
      </c>
      <c r="J420" s="147">
        <f t="shared" si="63"/>
        <v>0</v>
      </c>
      <c r="K420" s="147">
        <f t="shared" si="63"/>
        <v>0</v>
      </c>
      <c r="L420" s="147">
        <f t="shared" si="63"/>
        <v>0</v>
      </c>
      <c r="M420" s="147">
        <f t="shared" si="63"/>
        <v>38</v>
      </c>
      <c r="N420" s="324">
        <f t="shared" si="63"/>
        <v>34</v>
      </c>
      <c r="O420" s="79">
        <f>B420+C420+D420+E420+G420+F420</f>
        <v>129</v>
      </c>
    </row>
    <row r="421" spans="1:14" ht="12.75">
      <c r="A421" s="78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6"/>
    </row>
    <row r="422" ht="12.75">
      <c r="B422" s="8" t="s">
        <v>89</v>
      </c>
    </row>
    <row r="423" ht="13.5" thickBot="1"/>
    <row r="424" spans="1:14" ht="29.25">
      <c r="A424" s="721" t="s">
        <v>26</v>
      </c>
      <c r="B424" s="723" t="s">
        <v>36</v>
      </c>
      <c r="C424" s="723"/>
      <c r="D424" s="723"/>
      <c r="E424" s="723"/>
      <c r="F424" s="692" t="s">
        <v>27</v>
      </c>
      <c r="G424" s="710" t="s">
        <v>1</v>
      </c>
      <c r="H424" s="691" t="s">
        <v>37</v>
      </c>
      <c r="I424" s="691"/>
      <c r="J424" s="691"/>
      <c r="K424" s="691"/>
      <c r="L424" s="691"/>
      <c r="M424" s="470" t="s">
        <v>2</v>
      </c>
      <c r="N424" s="471" t="s">
        <v>40</v>
      </c>
    </row>
    <row r="425" spans="1:14" ht="20.25" thickBot="1">
      <c r="A425" s="727"/>
      <c r="B425" s="466" t="s">
        <v>29</v>
      </c>
      <c r="C425" s="633" t="s">
        <v>30</v>
      </c>
      <c r="D425" s="633" t="s">
        <v>18</v>
      </c>
      <c r="E425" s="633" t="s">
        <v>31</v>
      </c>
      <c r="F425" s="693"/>
      <c r="G425" s="711"/>
      <c r="H425" s="468" t="s">
        <v>24</v>
      </c>
      <c r="I425" s="468" t="s">
        <v>23</v>
      </c>
      <c r="J425" s="468" t="s">
        <v>32</v>
      </c>
      <c r="K425" s="468" t="s">
        <v>33</v>
      </c>
      <c r="L425" s="468" t="s">
        <v>34</v>
      </c>
      <c r="M425" s="466" t="s">
        <v>35</v>
      </c>
      <c r="N425" s="469" t="s">
        <v>35</v>
      </c>
    </row>
    <row r="426" spans="1:14" ht="13.5" thickBot="1">
      <c r="A426" s="464" t="s">
        <v>4</v>
      </c>
      <c r="B426" s="75">
        <f>B413+B420</f>
        <v>0</v>
      </c>
      <c r="C426" s="75">
        <f aca="true" t="shared" si="64" ref="C426:N426">C413+C420</f>
        <v>0</v>
      </c>
      <c r="D426" s="75">
        <f t="shared" si="64"/>
        <v>0</v>
      </c>
      <c r="E426" s="75">
        <f t="shared" si="64"/>
        <v>78</v>
      </c>
      <c r="F426" s="75">
        <f t="shared" si="64"/>
        <v>42</v>
      </c>
      <c r="G426" s="75">
        <f t="shared" si="64"/>
        <v>9</v>
      </c>
      <c r="H426" s="451">
        <f t="shared" si="64"/>
        <v>0</v>
      </c>
      <c r="I426" s="75">
        <f t="shared" si="64"/>
        <v>0</v>
      </c>
      <c r="J426" s="75">
        <f t="shared" si="64"/>
        <v>0</v>
      </c>
      <c r="K426" s="75">
        <f t="shared" si="64"/>
        <v>0</v>
      </c>
      <c r="L426" s="75">
        <f t="shared" si="64"/>
        <v>0</v>
      </c>
      <c r="M426" s="75">
        <f t="shared" si="64"/>
        <v>38</v>
      </c>
      <c r="N426" s="472">
        <f t="shared" si="64"/>
        <v>34</v>
      </c>
    </row>
    <row r="427" spans="1:14" ht="13.5" thickBot="1">
      <c r="A427" s="565" t="s">
        <v>14</v>
      </c>
      <c r="B427" s="561">
        <f aca="true" t="shared" si="65" ref="B427:N427">SUM(B426:B426)</f>
        <v>0</v>
      </c>
      <c r="C427" s="561">
        <f t="shared" si="65"/>
        <v>0</v>
      </c>
      <c r="D427" s="561">
        <f t="shared" si="65"/>
        <v>0</v>
      </c>
      <c r="E427" s="561">
        <f t="shared" si="65"/>
        <v>78</v>
      </c>
      <c r="F427" s="561">
        <f t="shared" si="65"/>
        <v>42</v>
      </c>
      <c r="G427" s="561">
        <f t="shared" si="65"/>
        <v>9</v>
      </c>
      <c r="H427" s="566">
        <f t="shared" si="65"/>
        <v>0</v>
      </c>
      <c r="I427" s="561">
        <f t="shared" si="65"/>
        <v>0</v>
      </c>
      <c r="J427" s="561">
        <f t="shared" si="65"/>
        <v>0</v>
      </c>
      <c r="K427" s="561">
        <f t="shared" si="65"/>
        <v>0</v>
      </c>
      <c r="L427" s="561">
        <f t="shared" si="65"/>
        <v>0</v>
      </c>
      <c r="M427" s="561">
        <f t="shared" si="65"/>
        <v>38</v>
      </c>
      <c r="N427" s="567">
        <f t="shared" si="65"/>
        <v>34</v>
      </c>
    </row>
    <row r="428" spans="1:14" ht="12.75">
      <c r="A428" s="634"/>
      <c r="B428" s="635"/>
      <c r="C428" s="635"/>
      <c r="D428" s="635"/>
      <c r="E428" s="635"/>
      <c r="F428" s="635"/>
      <c r="G428" s="635"/>
      <c r="H428" s="635"/>
      <c r="I428" s="635"/>
      <c r="J428" s="635"/>
      <c r="K428" s="635"/>
      <c r="L428" s="635"/>
      <c r="M428" s="635"/>
      <c r="N428" s="635"/>
    </row>
    <row r="429" spans="1:14" ht="12.75">
      <c r="A429" s="634"/>
      <c r="B429" s="635"/>
      <c r="C429" s="635"/>
      <c r="D429" s="635"/>
      <c r="E429" s="635"/>
      <c r="F429" s="635"/>
      <c r="G429" s="635"/>
      <c r="H429" s="635"/>
      <c r="I429" s="635"/>
      <c r="J429" s="635"/>
      <c r="K429" s="635"/>
      <c r="L429" s="635"/>
      <c r="M429" s="635"/>
      <c r="N429" s="635"/>
    </row>
    <row r="430" ht="12.75">
      <c r="B430" s="8" t="s">
        <v>43</v>
      </c>
    </row>
    <row r="431" ht="13.5" thickBot="1"/>
    <row r="432" spans="1:14" ht="29.25" customHeight="1">
      <c r="A432" s="721" t="s">
        <v>26</v>
      </c>
      <c r="B432" s="723" t="s">
        <v>36</v>
      </c>
      <c r="C432" s="723"/>
      <c r="D432" s="723"/>
      <c r="E432" s="723"/>
      <c r="F432" s="692" t="s">
        <v>27</v>
      </c>
      <c r="G432" s="710" t="s">
        <v>1</v>
      </c>
      <c r="H432" s="691" t="s">
        <v>37</v>
      </c>
      <c r="I432" s="691"/>
      <c r="J432" s="691"/>
      <c r="K432" s="691"/>
      <c r="L432" s="691"/>
      <c r="M432" s="470" t="s">
        <v>2</v>
      </c>
      <c r="N432" s="471" t="s">
        <v>40</v>
      </c>
    </row>
    <row r="433" spans="1:14" ht="20.25" thickBot="1">
      <c r="A433" s="727"/>
      <c r="B433" s="466" t="s">
        <v>29</v>
      </c>
      <c r="C433" s="467" t="s">
        <v>30</v>
      </c>
      <c r="D433" s="467" t="s">
        <v>18</v>
      </c>
      <c r="E433" s="467" t="s">
        <v>31</v>
      </c>
      <c r="F433" s="693"/>
      <c r="G433" s="711"/>
      <c r="H433" s="468" t="s">
        <v>24</v>
      </c>
      <c r="I433" s="468" t="s">
        <v>23</v>
      </c>
      <c r="J433" s="468" t="s">
        <v>32</v>
      </c>
      <c r="K433" s="468" t="s">
        <v>33</v>
      </c>
      <c r="L433" s="468" t="s">
        <v>34</v>
      </c>
      <c r="M433" s="466" t="s">
        <v>35</v>
      </c>
      <c r="N433" s="469" t="s">
        <v>35</v>
      </c>
    </row>
    <row r="434" spans="1:19" ht="13.5" thickBot="1">
      <c r="A434" s="464" t="s">
        <v>4</v>
      </c>
      <c r="B434" s="75">
        <f>B187+B222+B252+B276+B300+B311+B390+B412+B320+B215+B427</f>
        <v>2202</v>
      </c>
      <c r="C434" s="75">
        <f>C187+C222+C252+C276+C300+C311+C390+C412+C320+C215+C427</f>
        <v>1720</v>
      </c>
      <c r="D434" s="75">
        <f>D187+D222+D252+D276+D300+D311+D390+D412+D320+D215+D427</f>
        <v>3952</v>
      </c>
      <c r="E434" s="75">
        <f>E187+E222+E252+E276+E300+E311+E390+E412+E320+E215+E427</f>
        <v>7919</v>
      </c>
      <c r="F434" s="75">
        <f>F187+F222+F252+F276+F300+F311+F390+F412+F320+F330+F215+F427</f>
        <v>6161</v>
      </c>
      <c r="G434" s="75">
        <f>G187+G222+G252+G276+G300+G337+G390+G412+G215+G426</f>
        <v>1445</v>
      </c>
      <c r="H434" s="75">
        <f>H187+H222+H252+H276+H300+H311+H390+H412+H320+H215+H427</f>
        <v>187</v>
      </c>
      <c r="I434" s="75">
        <f>I187+I222+I252+I276+I300+I311+I390+I412+I320+I215+I427</f>
        <v>540</v>
      </c>
      <c r="J434" s="75">
        <f>J187+J222+J252+J276+J300+J311+J390+J412+J320+J215+J427</f>
        <v>716</v>
      </c>
      <c r="K434" s="75">
        <f>K187+K222+K252+K276+K300+K311+K390+K412+K320+K215+K427</f>
        <v>120</v>
      </c>
      <c r="L434" s="75">
        <f>L187+L222+L252+L276+L300+L311+L390+L412+L320+L215+L427</f>
        <v>1224.8</v>
      </c>
      <c r="M434" s="75">
        <f>M187+M222+M252+M276+M300+M337+M390+M412+M427</f>
        <v>5851.4</v>
      </c>
      <c r="N434" s="75">
        <f>N187+N222+N252+N276+N300+N390+N412+N337+N427</f>
        <v>3657</v>
      </c>
      <c r="P434">
        <v>23671</v>
      </c>
      <c r="S434">
        <v>23671</v>
      </c>
    </row>
    <row r="435" spans="1:19" ht="13.5" thickBot="1">
      <c r="A435" s="560" t="s">
        <v>14</v>
      </c>
      <c r="B435" s="563">
        <f aca="true" t="shared" si="66" ref="B435:N435">SUM(B434:B434)</f>
        <v>2202</v>
      </c>
      <c r="C435" s="563">
        <f t="shared" si="66"/>
        <v>1720</v>
      </c>
      <c r="D435" s="563">
        <f t="shared" si="66"/>
        <v>3952</v>
      </c>
      <c r="E435" s="563">
        <f t="shared" si="66"/>
        <v>7919</v>
      </c>
      <c r="F435" s="563">
        <f t="shared" si="66"/>
        <v>6161</v>
      </c>
      <c r="G435" s="563">
        <f t="shared" si="66"/>
        <v>1445</v>
      </c>
      <c r="H435" s="562">
        <f t="shared" si="66"/>
        <v>187</v>
      </c>
      <c r="I435" s="563">
        <f t="shared" si="66"/>
        <v>540</v>
      </c>
      <c r="J435" s="563">
        <f t="shared" si="66"/>
        <v>716</v>
      </c>
      <c r="K435" s="563">
        <f t="shared" si="66"/>
        <v>120</v>
      </c>
      <c r="L435" s="563">
        <f t="shared" si="66"/>
        <v>1224.8</v>
      </c>
      <c r="M435" s="563">
        <f t="shared" si="66"/>
        <v>5851.4</v>
      </c>
      <c r="N435" s="564">
        <f t="shared" si="66"/>
        <v>3657</v>
      </c>
      <c r="P435" s="501">
        <f>(B435+C435+D435+E435+F435+G435)</f>
        <v>23399</v>
      </c>
      <c r="S435">
        <v>-23643</v>
      </c>
    </row>
    <row r="436" spans="2:19" ht="12.75">
      <c r="B436" s="8" t="s">
        <v>17</v>
      </c>
      <c r="S436">
        <f>SUM(S434:S435)</f>
        <v>28</v>
      </c>
    </row>
    <row r="437" ht="12.75">
      <c r="B437" t="s">
        <v>129</v>
      </c>
    </row>
    <row r="438" ht="12.75">
      <c r="B438" t="s">
        <v>130</v>
      </c>
    </row>
    <row r="441" spans="2:16" ht="15.75">
      <c r="B441" s="88" t="s">
        <v>49</v>
      </c>
      <c r="C441" s="88"/>
      <c r="D441" s="88"/>
      <c r="P441">
        <v>812.5</v>
      </c>
    </row>
    <row r="442" spans="2:16" ht="15.75">
      <c r="B442" s="88" t="s">
        <v>48</v>
      </c>
      <c r="C442" s="88"/>
      <c r="D442" s="88"/>
      <c r="P442">
        <v>66</v>
      </c>
    </row>
    <row r="443" spans="2:16" ht="13.5" thickBot="1">
      <c r="B443" s="84"/>
      <c r="D443" s="84"/>
      <c r="P443">
        <v>38</v>
      </c>
    </row>
    <row r="444" spans="2:16" ht="13.5" thickBot="1">
      <c r="B444" s="749" t="s">
        <v>47</v>
      </c>
      <c r="C444" s="780" t="s">
        <v>56</v>
      </c>
      <c r="D444" s="781"/>
      <c r="E444" s="780" t="s">
        <v>50</v>
      </c>
      <c r="F444" s="781"/>
      <c r="P444">
        <v>33</v>
      </c>
    </row>
    <row r="445" spans="2:16" ht="13.5" thickBot="1">
      <c r="B445" s="750"/>
      <c r="C445" s="751" t="s">
        <v>57</v>
      </c>
      <c r="D445" s="752"/>
      <c r="E445" s="751" t="s">
        <v>51</v>
      </c>
      <c r="F445" s="752"/>
      <c r="P445">
        <v>52</v>
      </c>
    </row>
    <row r="446" spans="2:16" ht="12.75">
      <c r="B446" s="248">
        <v>32</v>
      </c>
      <c r="C446" s="792" t="s">
        <v>111</v>
      </c>
      <c r="D446" s="792"/>
      <c r="E446" s="799">
        <v>26</v>
      </c>
      <c r="F446" s="800"/>
      <c r="P446">
        <v>275</v>
      </c>
    </row>
    <row r="447" spans="2:16" ht="12.75">
      <c r="B447" s="249">
        <v>33</v>
      </c>
      <c r="C447" s="793"/>
      <c r="D447" s="793"/>
      <c r="E447" s="760">
        <v>42</v>
      </c>
      <c r="F447" s="761"/>
      <c r="P447">
        <v>40</v>
      </c>
    </row>
    <row r="448" spans="2:16" ht="12.75">
      <c r="B448" s="249">
        <v>34</v>
      </c>
      <c r="C448" s="793"/>
      <c r="D448" s="793"/>
      <c r="E448" s="760">
        <v>43</v>
      </c>
      <c r="F448" s="761"/>
      <c r="P448">
        <v>65</v>
      </c>
    </row>
    <row r="449" spans="2:16" ht="12.75">
      <c r="B449" s="249">
        <v>35</v>
      </c>
      <c r="C449" s="793"/>
      <c r="D449" s="793"/>
      <c r="E449" s="760">
        <v>48</v>
      </c>
      <c r="F449" s="761"/>
      <c r="P449">
        <f>SUM(P441:P448)</f>
        <v>1381.5</v>
      </c>
    </row>
    <row r="450" spans="2:6" ht="12.75">
      <c r="B450" s="249">
        <v>37</v>
      </c>
      <c r="C450" s="793"/>
      <c r="D450" s="793"/>
      <c r="E450" s="760">
        <v>63</v>
      </c>
      <c r="F450" s="761"/>
    </row>
    <row r="451" spans="2:6" ht="13.5" thickBot="1">
      <c r="B451" s="247">
        <v>89</v>
      </c>
      <c r="C451" s="794"/>
      <c r="D451" s="794"/>
      <c r="E451" s="778">
        <v>60</v>
      </c>
      <c r="F451" s="779"/>
    </row>
    <row r="452" spans="2:6" ht="13.5" thickBot="1">
      <c r="B452" s="624">
        <v>52</v>
      </c>
      <c r="C452" s="786" t="s">
        <v>253</v>
      </c>
      <c r="D452" s="787"/>
      <c r="E452" s="784">
        <v>60</v>
      </c>
      <c r="F452" s="785"/>
    </row>
    <row r="453" spans="2:6" ht="12.75">
      <c r="B453" s="245">
        <v>1</v>
      </c>
      <c r="C453" s="795" t="s">
        <v>112</v>
      </c>
      <c r="D453" s="796"/>
      <c r="E453" s="782">
        <v>64</v>
      </c>
      <c r="F453" s="783"/>
    </row>
    <row r="454" spans="2:6" ht="12.75">
      <c r="B454" s="246">
        <v>2</v>
      </c>
      <c r="C454" s="797" t="s">
        <v>164</v>
      </c>
      <c r="D454" s="798"/>
      <c r="E454" s="760">
        <v>35</v>
      </c>
      <c r="F454" s="761"/>
    </row>
    <row r="455" spans="2:6" ht="13.5" thickBot="1">
      <c r="B455" s="247">
        <v>1</v>
      </c>
      <c r="C455" s="774" t="s">
        <v>165</v>
      </c>
      <c r="D455" s="775"/>
      <c r="E455" s="778">
        <v>64</v>
      </c>
      <c r="F455" s="779"/>
    </row>
    <row r="456" spans="2:6" ht="12.75">
      <c r="B456" s="250">
        <v>3</v>
      </c>
      <c r="C456" s="769" t="s">
        <v>113</v>
      </c>
      <c r="D456" s="770"/>
      <c r="E456" s="776">
        <v>88</v>
      </c>
      <c r="F456" s="777"/>
    </row>
    <row r="457" spans="2:6" ht="12.75">
      <c r="B457" s="246">
        <v>4</v>
      </c>
      <c r="C457" s="769"/>
      <c r="D457" s="770"/>
      <c r="E457" s="762">
        <v>58</v>
      </c>
      <c r="F457" s="763"/>
    </row>
    <row r="458" spans="2:6" ht="13.5" thickBot="1">
      <c r="B458" s="251">
        <v>5</v>
      </c>
      <c r="C458" s="771"/>
      <c r="D458" s="772"/>
      <c r="E458" s="762">
        <v>88</v>
      </c>
      <c r="F458" s="763"/>
    </row>
    <row r="459" spans="2:6" ht="13.5" thickBot="1">
      <c r="B459" s="764" t="s">
        <v>14</v>
      </c>
      <c r="C459" s="765"/>
      <c r="D459" s="766"/>
      <c r="E459" s="767">
        <f>SUM(E446:F458)</f>
        <v>739</v>
      </c>
      <c r="F459" s="768"/>
    </row>
    <row r="462" spans="2:8" ht="26.25" customHeight="1">
      <c r="B462" s="773" t="s">
        <v>53</v>
      </c>
      <c r="C462" s="773"/>
      <c r="D462" s="773"/>
      <c r="E462" s="773"/>
      <c r="F462" s="773"/>
      <c r="G462" s="773"/>
      <c r="H462" s="773"/>
    </row>
    <row r="463" spans="2:8" ht="13.5" thickBot="1">
      <c r="B463" s="755"/>
      <c r="C463" s="755"/>
      <c r="D463" s="755"/>
      <c r="E463" s="755"/>
      <c r="F463" s="755"/>
      <c r="G463" s="755"/>
      <c r="H463" s="755"/>
    </row>
    <row r="464" spans="2:7" ht="12.75">
      <c r="B464" s="756" t="s">
        <v>47</v>
      </c>
      <c r="C464" s="757"/>
      <c r="D464" s="807" t="s">
        <v>55</v>
      </c>
      <c r="E464" s="808"/>
      <c r="F464" s="808"/>
      <c r="G464" s="809"/>
    </row>
    <row r="465" spans="2:7" ht="13.5" thickBot="1">
      <c r="B465" s="758"/>
      <c r="C465" s="759"/>
      <c r="D465" s="810" t="s">
        <v>35</v>
      </c>
      <c r="E465" s="811"/>
      <c r="F465" s="811"/>
      <c r="G465" s="812"/>
    </row>
    <row r="466" spans="1:7" ht="12.75">
      <c r="A466" s="68"/>
      <c r="B466" s="801" t="s">
        <v>114</v>
      </c>
      <c r="C466" s="802"/>
      <c r="D466" s="803">
        <v>9</v>
      </c>
      <c r="E466" s="804"/>
      <c r="F466" s="804"/>
      <c r="G466" s="805"/>
    </row>
    <row r="467" spans="1:7" ht="12.75">
      <c r="A467" s="68"/>
      <c r="B467" s="801" t="s">
        <v>115</v>
      </c>
      <c r="C467" s="802"/>
      <c r="D467" s="790">
        <v>215</v>
      </c>
      <c r="E467" s="814"/>
      <c r="F467" s="814"/>
      <c r="G467" s="813"/>
    </row>
    <row r="468" spans="1:7" ht="12.75">
      <c r="A468" s="68"/>
      <c r="B468" s="788" t="s">
        <v>172</v>
      </c>
      <c r="C468" s="789"/>
      <c r="D468" s="790">
        <v>50</v>
      </c>
      <c r="E468" s="791"/>
      <c r="F468" s="791"/>
      <c r="G468" s="789"/>
    </row>
    <row r="469" spans="1:7" ht="12.75">
      <c r="A469" s="68"/>
      <c r="B469" s="790" t="s">
        <v>141</v>
      </c>
      <c r="C469" s="813"/>
      <c r="D469" s="790">
        <v>73</v>
      </c>
      <c r="E469" s="814"/>
      <c r="F469" s="814"/>
      <c r="G469" s="813"/>
    </row>
    <row r="470" spans="1:7" ht="12.75">
      <c r="A470" s="68"/>
      <c r="B470" s="814" t="s">
        <v>116</v>
      </c>
      <c r="C470" s="813"/>
      <c r="D470" s="790">
        <v>25</v>
      </c>
      <c r="E470" s="814"/>
      <c r="F470" s="814"/>
      <c r="G470" s="813"/>
    </row>
    <row r="471" spans="1:7" ht="12.75">
      <c r="A471" s="68"/>
      <c r="B471" s="788" t="s">
        <v>252</v>
      </c>
      <c r="C471" s="789"/>
      <c r="D471" s="790">
        <v>40</v>
      </c>
      <c r="E471" s="791"/>
      <c r="F471" s="791"/>
      <c r="G471" s="789"/>
    </row>
    <row r="472" spans="1:7" ht="12.75">
      <c r="A472" s="68"/>
      <c r="B472" s="788" t="s">
        <v>250</v>
      </c>
      <c r="C472" s="789"/>
      <c r="D472" s="790">
        <v>40</v>
      </c>
      <c r="E472" s="791"/>
      <c r="F472" s="791"/>
      <c r="G472" s="789"/>
    </row>
    <row r="473" spans="1:7" ht="12.75">
      <c r="A473" s="68"/>
      <c r="B473" s="788" t="s">
        <v>251</v>
      </c>
      <c r="C473" s="789"/>
      <c r="D473" s="806">
        <v>40</v>
      </c>
      <c r="E473" s="791"/>
      <c r="F473" s="791"/>
      <c r="G473" s="789"/>
    </row>
    <row r="474" spans="1:7" ht="12.75">
      <c r="A474" s="68"/>
      <c r="B474" s="790" t="s">
        <v>117</v>
      </c>
      <c r="C474" s="813"/>
      <c r="D474" s="801">
        <v>24</v>
      </c>
      <c r="E474" s="801"/>
      <c r="F474" s="801"/>
      <c r="G474" s="802"/>
    </row>
    <row r="475" spans="1:7" ht="13.5" thickBot="1">
      <c r="A475" s="68"/>
      <c r="B475" s="820" t="s">
        <v>118</v>
      </c>
      <c r="C475" s="821"/>
      <c r="D475" s="822">
        <v>36</v>
      </c>
      <c r="E475" s="822"/>
      <c r="F475" s="822"/>
      <c r="G475" s="823"/>
    </row>
    <row r="476" spans="1:7" ht="21.75" customHeight="1" thickBot="1">
      <c r="A476" s="68"/>
      <c r="B476" s="815" t="s">
        <v>14</v>
      </c>
      <c r="C476" s="816"/>
      <c r="D476" s="817">
        <f>SUM(D466:G475)</f>
        <v>552</v>
      </c>
      <c r="E476" s="818"/>
      <c r="F476" s="818"/>
      <c r="G476" s="819"/>
    </row>
    <row r="478" spans="2:4" ht="3.75" customHeight="1" thickBot="1">
      <c r="B478" s="4" t="s">
        <v>63</v>
      </c>
      <c r="C478" s="4"/>
      <c r="D478" s="4"/>
    </row>
    <row r="479" ht="13.5" hidden="1" thickBot="1"/>
    <row r="480" spans="1:14" ht="19.5" customHeight="1">
      <c r="A480" s="721" t="s">
        <v>26</v>
      </c>
      <c r="B480" s="723" t="s">
        <v>36</v>
      </c>
      <c r="C480" s="723"/>
      <c r="D480" s="723"/>
      <c r="E480" s="723"/>
      <c r="F480" s="692" t="s">
        <v>27</v>
      </c>
      <c r="G480" s="710" t="s">
        <v>1</v>
      </c>
      <c r="H480" s="691" t="s">
        <v>37</v>
      </c>
      <c r="I480" s="691"/>
      <c r="J480" s="691"/>
      <c r="K480" s="691"/>
      <c r="L480" s="691"/>
      <c r="M480" s="487" t="s">
        <v>38</v>
      </c>
      <c r="N480" s="488" t="s">
        <v>28</v>
      </c>
    </row>
    <row r="481" spans="1:14" ht="20.25" thickBot="1">
      <c r="A481" s="722"/>
      <c r="B481" s="478" t="s">
        <v>29</v>
      </c>
      <c r="C481" s="557" t="s">
        <v>30</v>
      </c>
      <c r="D481" s="557" t="s">
        <v>18</v>
      </c>
      <c r="E481" s="557" t="s">
        <v>31</v>
      </c>
      <c r="F481" s="693"/>
      <c r="G481" s="711"/>
      <c r="H481" s="468" t="s">
        <v>24</v>
      </c>
      <c r="I481" s="468" t="s">
        <v>23</v>
      </c>
      <c r="J481" s="468" t="s">
        <v>32</v>
      </c>
      <c r="K481" s="468" t="s">
        <v>33</v>
      </c>
      <c r="L481" s="468" t="s">
        <v>34</v>
      </c>
      <c r="M481" s="466" t="s">
        <v>35</v>
      </c>
      <c r="N481" s="469" t="s">
        <v>35</v>
      </c>
    </row>
    <row r="482" spans="1:16" ht="12.75">
      <c r="A482" s="485" t="s">
        <v>59</v>
      </c>
      <c r="B482" s="568">
        <f>B19+B47+B115+B123+B209+B231+B261+B269+B287+B311+B350+B357+B405+B176+B320</f>
        <v>1563</v>
      </c>
      <c r="C482" s="568">
        <f>C19+C47+C115+C123+C209+C231+C261+C269+C287+C311+C350+C357+C405+C320</f>
        <v>1518</v>
      </c>
      <c r="D482" s="568">
        <f aca="true" t="shared" si="67" ref="D482:K482">D19+D47+D115+D123+D209+D231+D261+D269+D287+D311+D350+D357+D405+D176+D320</f>
        <v>1585</v>
      </c>
      <c r="E482" s="568">
        <f t="shared" si="67"/>
        <v>3227</v>
      </c>
      <c r="F482" s="75">
        <f t="shared" si="67"/>
        <v>2327</v>
      </c>
      <c r="G482" s="75">
        <f t="shared" si="67"/>
        <v>402</v>
      </c>
      <c r="H482" s="451">
        <f t="shared" si="67"/>
        <v>43</v>
      </c>
      <c r="I482" s="75">
        <f t="shared" si="67"/>
        <v>228</v>
      </c>
      <c r="J482" s="75">
        <f t="shared" si="67"/>
        <v>350</v>
      </c>
      <c r="K482" s="75">
        <f t="shared" si="67"/>
        <v>25</v>
      </c>
      <c r="L482" s="75">
        <f>L19+L47+L115+L123+L209+L231+L261+L269+L287+L311+L350+L357+L405+L176+L320+10.8</f>
        <v>894.8</v>
      </c>
      <c r="M482" s="75">
        <f>M19+M47+M115+M123+M209+M231+M261+M269+M287+M311+M350+M357+M405+M176+M320</f>
        <v>2940</v>
      </c>
      <c r="N482" s="472">
        <f>N19+N47+N115+N123+N209+N231+N261+N269+N287+N311+N350+N357+N405+N176+N320</f>
        <v>1749</v>
      </c>
      <c r="P482" s="79"/>
    </row>
    <row r="483" spans="1:16" ht="12.75">
      <c r="A483" s="486" t="s">
        <v>60</v>
      </c>
      <c r="B483" s="569">
        <f>B13+B33+B40+B88+B94+B131+B137+B197+B239+B293+B366+B215+B427</f>
        <v>511</v>
      </c>
      <c r="C483" s="569">
        <f>C13+C33+C40+C88+C94+C131+C137+C197+C239+C293+C366+C215+C427</f>
        <v>78</v>
      </c>
      <c r="D483" s="569">
        <f>D13+D33+D40+D88+D94+D131+D137+D197+D239+D293+D366+D2022+D427+D215</f>
        <v>1112</v>
      </c>
      <c r="E483" s="569">
        <f>E13+E33+E40+E88+E94+E131+E137+E197+E239+E293+E366+E215+E427</f>
        <v>2876</v>
      </c>
      <c r="F483" s="69">
        <f>F13+F33+F40+F88+F94+F131+F137+F197+F239+F293+F366+F246+F215+F427</f>
        <v>2748</v>
      </c>
      <c r="G483" s="69">
        <f>G13+G33+G40+G88+G94+G131+G137+G197+G239+G293+G366+G246+G2022+G427+G215</f>
        <v>764</v>
      </c>
      <c r="H483" s="69">
        <f>H13+H33+H40+H88+H94+H131+H137+H197+H239+H293+H366+H215+H427</f>
        <v>134</v>
      </c>
      <c r="I483" s="69">
        <f>I13+I33+I40+I88+I94+I131+I137+I197+I239+I293+I366+I215+I427</f>
        <v>286</v>
      </c>
      <c r="J483" s="69">
        <f>J13+J33+J40+J88+J94+J131+J137+J197+J239+J293+J366+J215+J427</f>
        <v>310</v>
      </c>
      <c r="K483" s="69">
        <f>K13+K33+K40+K88+K94+K131+K137+K197+K239+K293+K366+K215+K427</f>
        <v>24</v>
      </c>
      <c r="L483" s="69">
        <f>L13+L33+L40+L88+L94+L131+L137+L197+L239+L293+L366+L215+L427</f>
        <v>276</v>
      </c>
      <c r="M483" s="69">
        <f>M13+M33+M40+M88+M94+M131+M137+M197+M215+M239+M246+M293+M366+M420</f>
        <v>1902</v>
      </c>
      <c r="N483" s="244">
        <f>N13+N33+N40+N88+N94+N131+N137+N197+N239+N293+N366+N215+N427+N246</f>
        <v>974</v>
      </c>
      <c r="P483" s="79"/>
    </row>
    <row r="484" spans="1:16" ht="12.75">
      <c r="A484" s="486" t="s">
        <v>61</v>
      </c>
      <c r="B484" s="569">
        <f aca="true" t="shared" si="68" ref="B484:N484">B55</f>
        <v>0</v>
      </c>
      <c r="C484" s="569">
        <f t="shared" si="68"/>
        <v>0</v>
      </c>
      <c r="D484" s="569">
        <f t="shared" si="68"/>
        <v>213</v>
      </c>
      <c r="E484" s="569">
        <f t="shared" si="68"/>
        <v>597</v>
      </c>
      <c r="F484" s="69">
        <f t="shared" si="68"/>
        <v>66</v>
      </c>
      <c r="G484" s="69">
        <f t="shared" si="68"/>
        <v>8</v>
      </c>
      <c r="H484" s="69">
        <f t="shared" si="68"/>
        <v>0</v>
      </c>
      <c r="I484" s="69">
        <f t="shared" si="68"/>
        <v>0</v>
      </c>
      <c r="J484" s="69">
        <f t="shared" si="68"/>
        <v>0</v>
      </c>
      <c r="K484" s="69">
        <f t="shared" si="68"/>
        <v>0</v>
      </c>
      <c r="L484" s="69">
        <f t="shared" si="68"/>
        <v>0</v>
      </c>
      <c r="M484" s="69">
        <f t="shared" si="68"/>
        <v>329</v>
      </c>
      <c r="N484" s="584">
        <f t="shared" si="68"/>
        <v>114</v>
      </c>
      <c r="P484" s="79"/>
    </row>
    <row r="485" spans="1:21" ht="13.5" thickBot="1">
      <c r="A485" s="486" t="s">
        <v>62</v>
      </c>
      <c r="B485" s="570">
        <f>B25+B64+B70+B76+B82+B101+B107+B145+B153+B161+B168+B181+B203+B246+B372+B378+B384+B398+B330</f>
        <v>128</v>
      </c>
      <c r="C485" s="570">
        <f>C25+C64+C70+C76+C82+C101+C107+C145+C153+C161+C168+C181+C203+C246+C372+C378+C384+C398+C330</f>
        <v>124</v>
      </c>
      <c r="D485" s="570">
        <f>D25+D64+D70+D76+D82+D101+D107+D145+D153+D161+D168+D181+D203+D246+D372+D378+D384+D398+D330</f>
        <v>855</v>
      </c>
      <c r="E485" s="570">
        <f>E25+E64+E70+E76+E82+E101+E107+E145+E153+E161+E168+E181+E203+E246+E372+E378+E384+E398+E330</f>
        <v>1195</v>
      </c>
      <c r="F485" s="70">
        <f>F25+F64+F70+F76+F82+F101+F107+F145+F153+F161+F168+F181+F203+F372+F378+F384+F398+F330</f>
        <v>1011</v>
      </c>
      <c r="G485" s="70">
        <f>G25+G64+G70+G76+G82+G101+G107+G145+G153+G161+G168+G181+G203+G330+G372+G378+G384+G398</f>
        <v>266</v>
      </c>
      <c r="H485" s="70">
        <f>H25+H64+H70+H76+H82+H101+H107+H145+H153+H161+H168+H181+H203+H246+H372+H378+H384+H398+H330</f>
        <v>10</v>
      </c>
      <c r="I485" s="70">
        <f>I25+I64+I70+I76+I82+I101+I107+I145+I153+I161+I168+I181+I203+I246+I372+I378+I384+I398+I330</f>
        <v>26</v>
      </c>
      <c r="J485" s="70">
        <f>J25+J64+J70+J76+J82+J101+J107+J145+J153+J161+J168+J181+J203+J246+J372+J378+J384+J398+J330</f>
        <v>56</v>
      </c>
      <c r="K485" s="70">
        <f>K25+K64+K70+K76+K82+K101+K107+K145+K153+K161+K168+K181+K203+K246+K372+K378+K384+K398+K330</f>
        <v>71</v>
      </c>
      <c r="L485" s="70">
        <f>L25+L64+L70+L76+L82+L101+L107+L145+L153+L161+L168+L181+L203+L246+L372+L378+L384+L398+L330</f>
        <v>99</v>
      </c>
      <c r="M485" s="70">
        <f>M25+M64+M70+M76+M82+M101+M107+M145+M153+M161+M168+M181+M203+M372+M378+M384+M398+M330</f>
        <v>680.4</v>
      </c>
      <c r="N485" s="70">
        <f>N25+N64+N70+N76+N82+N101+N107+N145+N153+N161+N168+N181+N203+N372+N378+N384+N398+N330</f>
        <v>820</v>
      </c>
      <c r="P485" s="79"/>
      <c r="U485" s="12"/>
    </row>
    <row r="486" spans="1:16" ht="13.5" thickBot="1">
      <c r="A486" s="465" t="s">
        <v>14</v>
      </c>
      <c r="B486" s="489">
        <f aca="true" t="shared" si="69" ref="B486:N486">SUM(B482:B485)</f>
        <v>2202</v>
      </c>
      <c r="C486" s="490">
        <f t="shared" si="69"/>
        <v>1720</v>
      </c>
      <c r="D486" s="490">
        <f t="shared" si="69"/>
        <v>3765</v>
      </c>
      <c r="E486" s="490">
        <f t="shared" si="69"/>
        <v>7895</v>
      </c>
      <c r="F486" s="491">
        <f t="shared" si="69"/>
        <v>6152</v>
      </c>
      <c r="G486" s="490">
        <f t="shared" si="69"/>
        <v>1440</v>
      </c>
      <c r="H486" s="490">
        <f t="shared" si="69"/>
        <v>187</v>
      </c>
      <c r="I486" s="490">
        <f t="shared" si="69"/>
        <v>540</v>
      </c>
      <c r="J486" s="490">
        <f t="shared" si="69"/>
        <v>716</v>
      </c>
      <c r="K486" s="490">
        <f t="shared" si="69"/>
        <v>120</v>
      </c>
      <c r="L486" s="490">
        <f t="shared" si="69"/>
        <v>1269.8</v>
      </c>
      <c r="M486" s="489">
        <f t="shared" si="69"/>
        <v>5851.4</v>
      </c>
      <c r="N486" s="492">
        <f t="shared" si="69"/>
        <v>3657</v>
      </c>
      <c r="P486" s="79">
        <f>B486+C486+D486+E486+F486+G486</f>
        <v>23174</v>
      </c>
    </row>
    <row r="487" ht="12.75">
      <c r="B487" s="170"/>
    </row>
    <row r="489" ht="13.5" thickBot="1"/>
    <row r="490" spans="2:3" ht="12.75">
      <c r="B490" s="242" t="s">
        <v>59</v>
      </c>
      <c r="C490" s="91">
        <f>B482+C482+D482+F482+G482+E482</f>
        <v>10622</v>
      </c>
    </row>
    <row r="491" spans="2:3" ht="12.75">
      <c r="B491" s="73" t="s">
        <v>60</v>
      </c>
      <c r="C491" s="91">
        <f>B483+C483+D483+F483+G483+E483</f>
        <v>8089</v>
      </c>
    </row>
    <row r="492" spans="2:3" ht="12.75">
      <c r="B492" s="73" t="s">
        <v>61</v>
      </c>
      <c r="C492" s="91">
        <f>B484+C484+D484+E484+F484+G484</f>
        <v>884</v>
      </c>
    </row>
    <row r="493" spans="2:3" ht="13.5" thickBot="1">
      <c r="B493" s="243" t="s">
        <v>62</v>
      </c>
      <c r="C493" s="91">
        <f>B485+C485+D485+F485+G485+E485</f>
        <v>3579</v>
      </c>
    </row>
    <row r="494" ht="12.75">
      <c r="C494" s="91">
        <f>SUM(C490:C493)</f>
        <v>23174</v>
      </c>
    </row>
  </sheetData>
  <sheetProtection/>
  <mergeCells count="356">
    <mergeCell ref="B476:C476"/>
    <mergeCell ref="D476:G476"/>
    <mergeCell ref="D467:G467"/>
    <mergeCell ref="D470:G470"/>
    <mergeCell ref="B467:C467"/>
    <mergeCell ref="B470:C470"/>
    <mergeCell ref="B475:C475"/>
    <mergeCell ref="D475:G475"/>
    <mergeCell ref="B474:C474"/>
    <mergeCell ref="B471:C471"/>
    <mergeCell ref="D474:G474"/>
    <mergeCell ref="B466:C466"/>
    <mergeCell ref="D466:G466"/>
    <mergeCell ref="D472:G472"/>
    <mergeCell ref="D473:G473"/>
    <mergeCell ref="D464:G464"/>
    <mergeCell ref="D465:G465"/>
    <mergeCell ref="B469:C469"/>
    <mergeCell ref="D469:G469"/>
    <mergeCell ref="B472:C472"/>
    <mergeCell ref="B473:C473"/>
    <mergeCell ref="D471:G471"/>
    <mergeCell ref="B468:C468"/>
    <mergeCell ref="D468:G468"/>
    <mergeCell ref="E455:F455"/>
    <mergeCell ref="C446:D451"/>
    <mergeCell ref="C453:D453"/>
    <mergeCell ref="C454:D454"/>
    <mergeCell ref="E450:F450"/>
    <mergeCell ref="E446:F446"/>
    <mergeCell ref="E454:F454"/>
    <mergeCell ref="E452:F452"/>
    <mergeCell ref="C452:D452"/>
    <mergeCell ref="H369:L369"/>
    <mergeCell ref="G401:G402"/>
    <mergeCell ref="G409:G410"/>
    <mergeCell ref="H381:L381"/>
    <mergeCell ref="C444:D444"/>
    <mergeCell ref="G395:G396"/>
    <mergeCell ref="F395:F396"/>
    <mergeCell ref="E458:F458"/>
    <mergeCell ref="E456:F456"/>
    <mergeCell ref="F375:F376"/>
    <mergeCell ref="E447:F447"/>
    <mergeCell ref="F432:F433"/>
    <mergeCell ref="E451:F451"/>
    <mergeCell ref="E444:F444"/>
    <mergeCell ref="B409:E409"/>
    <mergeCell ref="B395:E395"/>
    <mergeCell ref="E453:F453"/>
    <mergeCell ref="B463:H463"/>
    <mergeCell ref="B464:C465"/>
    <mergeCell ref="E448:F448"/>
    <mergeCell ref="E449:F449"/>
    <mergeCell ref="E457:F457"/>
    <mergeCell ref="B459:D459"/>
    <mergeCell ref="E459:F459"/>
    <mergeCell ref="C456:D458"/>
    <mergeCell ref="B462:H462"/>
    <mergeCell ref="C455:D455"/>
    <mergeCell ref="B297:E297"/>
    <mergeCell ref="B375:E375"/>
    <mergeCell ref="B360:E360"/>
    <mergeCell ref="B369:E369"/>
    <mergeCell ref="F369:F370"/>
    <mergeCell ref="F297:F298"/>
    <mergeCell ref="F306:F307"/>
    <mergeCell ref="F360:F361"/>
    <mergeCell ref="F325:F326"/>
    <mergeCell ref="B315:E315"/>
    <mergeCell ref="B444:B445"/>
    <mergeCell ref="G85:G86"/>
    <mergeCell ref="C445:D445"/>
    <mergeCell ref="E445:F445"/>
    <mergeCell ref="F353:F354"/>
    <mergeCell ref="G249:G250"/>
    <mergeCell ref="G353:G354"/>
    <mergeCell ref="F249:F250"/>
    <mergeCell ref="F381:F382"/>
    <mergeCell ref="F273:F274"/>
    <mergeCell ref="H67:L67"/>
    <mergeCell ref="H91:L91"/>
    <mergeCell ref="B273:E273"/>
    <mergeCell ref="F264:F265"/>
    <mergeCell ref="F227:F228"/>
    <mergeCell ref="G273:G274"/>
    <mergeCell ref="H273:L273"/>
    <mergeCell ref="H97:L97"/>
    <mergeCell ref="H118:L118"/>
    <mergeCell ref="H73:L73"/>
    <mergeCell ref="G22:G23"/>
    <mergeCell ref="G104:G105"/>
    <mergeCell ref="G59:G60"/>
    <mergeCell ref="G91:G92"/>
    <mergeCell ref="G97:G98"/>
    <mergeCell ref="G73:G74"/>
    <mergeCell ref="G67:G68"/>
    <mergeCell ref="G79:G80"/>
    <mergeCell ref="B43:E43"/>
    <mergeCell ref="H8:L8"/>
    <mergeCell ref="G16:G17"/>
    <mergeCell ref="H16:L16"/>
    <mergeCell ref="G8:G9"/>
    <mergeCell ref="H22:L22"/>
    <mergeCell ref="H28:L28"/>
    <mergeCell ref="H36:L36"/>
    <mergeCell ref="G28:G29"/>
    <mergeCell ref="G36:G37"/>
    <mergeCell ref="B36:E36"/>
    <mergeCell ref="H59:L59"/>
    <mergeCell ref="G43:G44"/>
    <mergeCell ref="B56:L56"/>
    <mergeCell ref="F28:F29"/>
    <mergeCell ref="A22:A23"/>
    <mergeCell ref="B22:E22"/>
    <mergeCell ref="F22:F23"/>
    <mergeCell ref="A43:A44"/>
    <mergeCell ref="A28:A29"/>
    <mergeCell ref="A8:A9"/>
    <mergeCell ref="B8:E8"/>
    <mergeCell ref="F8:F9"/>
    <mergeCell ref="A16:A17"/>
    <mergeCell ref="B16:E16"/>
    <mergeCell ref="F16:F17"/>
    <mergeCell ref="B282:E282"/>
    <mergeCell ref="A192:A193"/>
    <mergeCell ref="A134:A135"/>
    <mergeCell ref="A73:A74"/>
    <mergeCell ref="H43:L43"/>
    <mergeCell ref="G50:G51"/>
    <mergeCell ref="H50:L50"/>
    <mergeCell ref="F59:F60"/>
    <mergeCell ref="F50:F51"/>
    <mergeCell ref="A50:A51"/>
    <mergeCell ref="A243:A244"/>
    <mergeCell ref="A67:A68"/>
    <mergeCell ref="F36:F37"/>
    <mergeCell ref="A36:A37"/>
    <mergeCell ref="F67:F68"/>
    <mergeCell ref="B67:E67"/>
    <mergeCell ref="B50:E50"/>
    <mergeCell ref="A59:A60"/>
    <mergeCell ref="B59:E59"/>
    <mergeCell ref="F43:F44"/>
    <mergeCell ref="B325:E325"/>
    <mergeCell ref="A178:A179"/>
    <mergeCell ref="A306:A307"/>
    <mergeCell ref="A126:A127"/>
    <mergeCell ref="A200:A201"/>
    <mergeCell ref="A273:A274"/>
    <mergeCell ref="A236:A237"/>
    <mergeCell ref="A264:A265"/>
    <mergeCell ref="A256:A257"/>
    <mergeCell ref="A184:A185"/>
    <mergeCell ref="F344:F345"/>
    <mergeCell ref="F315:F316"/>
    <mergeCell ref="G315:G316"/>
    <mergeCell ref="A432:A433"/>
    <mergeCell ref="B432:E432"/>
    <mergeCell ref="A401:A402"/>
    <mergeCell ref="B401:E401"/>
    <mergeCell ref="A409:A410"/>
    <mergeCell ref="A344:A345"/>
    <mergeCell ref="G325:G326"/>
    <mergeCell ref="A395:A396"/>
    <mergeCell ref="B424:E424"/>
    <mergeCell ref="F401:F402"/>
    <mergeCell ref="F409:F410"/>
    <mergeCell ref="G290:G291"/>
    <mergeCell ref="G306:G307"/>
    <mergeCell ref="G297:G298"/>
    <mergeCell ref="F290:F291"/>
    <mergeCell ref="G375:G376"/>
    <mergeCell ref="A325:A326"/>
    <mergeCell ref="A387:A388"/>
    <mergeCell ref="B387:E387"/>
    <mergeCell ref="G381:G382"/>
    <mergeCell ref="H297:L297"/>
    <mergeCell ref="H282:L282"/>
    <mergeCell ref="F387:F388"/>
    <mergeCell ref="G282:G283"/>
    <mergeCell ref="F282:F283"/>
    <mergeCell ref="A315:A316"/>
    <mergeCell ref="G344:G345"/>
    <mergeCell ref="H140:L140"/>
    <mergeCell ref="H79:L79"/>
    <mergeCell ref="H85:L85"/>
    <mergeCell ref="H126:L126"/>
    <mergeCell ref="H110:L110"/>
    <mergeCell ref="H104:L104"/>
    <mergeCell ref="H134:L134"/>
    <mergeCell ref="H148:L148"/>
    <mergeCell ref="H236:L236"/>
    <mergeCell ref="H249:L249"/>
    <mergeCell ref="H243:L243"/>
    <mergeCell ref="G256:G257"/>
    <mergeCell ref="G118:G119"/>
    <mergeCell ref="H184:L184"/>
    <mergeCell ref="H256:L256"/>
    <mergeCell ref="H156:L156"/>
    <mergeCell ref="G164:G165"/>
    <mergeCell ref="A97:A98"/>
    <mergeCell ref="B206:E206"/>
    <mergeCell ref="F148:F149"/>
    <mergeCell ref="B134:E134"/>
    <mergeCell ref="B126:E126"/>
    <mergeCell ref="B164:E164"/>
    <mergeCell ref="B148:E148"/>
    <mergeCell ref="F172:F173"/>
    <mergeCell ref="B140:E140"/>
    <mergeCell ref="F134:F135"/>
    <mergeCell ref="A110:A111"/>
    <mergeCell ref="B104:E104"/>
    <mergeCell ref="F97:F98"/>
    <mergeCell ref="B97:E97"/>
    <mergeCell ref="A79:A80"/>
    <mergeCell ref="F110:F111"/>
    <mergeCell ref="A85:A86"/>
    <mergeCell ref="A91:A92"/>
    <mergeCell ref="A104:A105"/>
    <mergeCell ref="B85:E85"/>
    <mergeCell ref="G172:G173"/>
    <mergeCell ref="G178:G179"/>
    <mergeCell ref="F73:F74"/>
    <mergeCell ref="B118:E118"/>
    <mergeCell ref="F79:F80"/>
    <mergeCell ref="F91:F92"/>
    <mergeCell ref="G110:G111"/>
    <mergeCell ref="G134:G135"/>
    <mergeCell ref="G126:G127"/>
    <mergeCell ref="F156:F157"/>
    <mergeCell ref="A156:A157"/>
    <mergeCell ref="A118:A119"/>
    <mergeCell ref="A140:A141"/>
    <mergeCell ref="B184:E184"/>
    <mergeCell ref="A172:A173"/>
    <mergeCell ref="B172:E172"/>
    <mergeCell ref="B154:N154"/>
    <mergeCell ref="F140:F141"/>
    <mergeCell ref="F126:F127"/>
    <mergeCell ref="F118:F119"/>
    <mergeCell ref="F164:F165"/>
    <mergeCell ref="A249:A250"/>
    <mergeCell ref="B249:E249"/>
    <mergeCell ref="B256:E256"/>
    <mergeCell ref="B227:E227"/>
    <mergeCell ref="A227:A228"/>
    <mergeCell ref="F256:F257"/>
    <mergeCell ref="B236:E236"/>
    <mergeCell ref="B200:E200"/>
    <mergeCell ref="B219:E219"/>
    <mergeCell ref="B73:E73"/>
    <mergeCell ref="B79:E79"/>
    <mergeCell ref="B156:E156"/>
    <mergeCell ref="B243:E243"/>
    <mergeCell ref="A219:A220"/>
    <mergeCell ref="A206:A207"/>
    <mergeCell ref="B192:E192"/>
    <mergeCell ref="A164:A165"/>
    <mergeCell ref="A148:A149"/>
    <mergeCell ref="B171:D171"/>
    <mergeCell ref="A297:A298"/>
    <mergeCell ref="B264:E264"/>
    <mergeCell ref="H306:L306"/>
    <mergeCell ref="H290:L290"/>
    <mergeCell ref="A290:A291"/>
    <mergeCell ref="B290:E290"/>
    <mergeCell ref="B306:E306"/>
    <mergeCell ref="G264:G265"/>
    <mergeCell ref="H264:L264"/>
    <mergeCell ref="A282:A283"/>
    <mergeCell ref="A375:A376"/>
    <mergeCell ref="A353:A354"/>
    <mergeCell ref="B353:E353"/>
    <mergeCell ref="A360:A361"/>
    <mergeCell ref="A369:A370"/>
    <mergeCell ref="G369:G370"/>
    <mergeCell ref="G360:G361"/>
    <mergeCell ref="B344:E344"/>
    <mergeCell ref="A424:A425"/>
    <mergeCell ref="F424:F425"/>
    <mergeCell ref="G432:G433"/>
    <mergeCell ref="G387:G388"/>
    <mergeCell ref="H344:L344"/>
    <mergeCell ref="H432:L432"/>
    <mergeCell ref="H387:L387"/>
    <mergeCell ref="H395:L395"/>
    <mergeCell ref="H401:L401"/>
    <mergeCell ref="H480:L480"/>
    <mergeCell ref="A480:A481"/>
    <mergeCell ref="B480:E480"/>
    <mergeCell ref="F480:F481"/>
    <mergeCell ref="G480:G481"/>
    <mergeCell ref="H375:L375"/>
    <mergeCell ref="H409:L409"/>
    <mergeCell ref="G424:G425"/>
    <mergeCell ref="A381:A382"/>
    <mergeCell ref="B381:E381"/>
    <mergeCell ref="Q79:R79"/>
    <mergeCell ref="E235:H235"/>
    <mergeCell ref="F206:F207"/>
    <mergeCell ref="F219:F220"/>
    <mergeCell ref="F200:F201"/>
    <mergeCell ref="F85:F86"/>
    <mergeCell ref="B110:E110"/>
    <mergeCell ref="H164:L164"/>
    <mergeCell ref="B178:E178"/>
    <mergeCell ref="F178:F179"/>
    <mergeCell ref="A2:F2"/>
    <mergeCell ref="G140:G141"/>
    <mergeCell ref="G148:G149"/>
    <mergeCell ref="H227:L227"/>
    <mergeCell ref="H206:L206"/>
    <mergeCell ref="H200:L200"/>
    <mergeCell ref="G156:G157"/>
    <mergeCell ref="B224:E224"/>
    <mergeCell ref="G227:G228"/>
    <mergeCell ref="B28:E28"/>
    <mergeCell ref="G192:G193"/>
    <mergeCell ref="G206:G207"/>
    <mergeCell ref="F104:F105"/>
    <mergeCell ref="B91:E91"/>
    <mergeCell ref="H192:L192"/>
    <mergeCell ref="G200:G201"/>
    <mergeCell ref="G184:G185"/>
    <mergeCell ref="H178:L178"/>
    <mergeCell ref="H172:L172"/>
    <mergeCell ref="F192:F193"/>
    <mergeCell ref="A416:A417"/>
    <mergeCell ref="B416:E416"/>
    <mergeCell ref="F416:F417"/>
    <mergeCell ref="A5:G5"/>
    <mergeCell ref="A212:A213"/>
    <mergeCell ref="B212:E212"/>
    <mergeCell ref="F212:F213"/>
    <mergeCell ref="G212:G213"/>
    <mergeCell ref="G219:G220"/>
    <mergeCell ref="G416:G417"/>
    <mergeCell ref="H424:L424"/>
    <mergeCell ref="F184:F185"/>
    <mergeCell ref="F243:F244"/>
    <mergeCell ref="A334:A335"/>
    <mergeCell ref="B334:E334"/>
    <mergeCell ref="F334:F335"/>
    <mergeCell ref="H212:L212"/>
    <mergeCell ref="H416:L416"/>
    <mergeCell ref="H219:L219"/>
    <mergeCell ref="F236:F237"/>
    <mergeCell ref="H360:L360"/>
    <mergeCell ref="G334:G335"/>
    <mergeCell ref="H334:L334"/>
    <mergeCell ref="H315:L315"/>
    <mergeCell ref="G243:G244"/>
    <mergeCell ref="G236:G237"/>
    <mergeCell ref="H353:L353"/>
    <mergeCell ref="H325:L325"/>
  </mergeCells>
  <printOptions/>
  <pageMargins left="0.35433070866141736" right="0.3937007874015748" top="0.3937007874015748" bottom="0.3937007874015748" header="0.5118110236220472" footer="0.5118110236220472"/>
  <pageSetup fitToHeight="100" fitToWidth="100" horizontalDpi="600" verticalDpi="600" orientation="portrait" paperSize="9" scale="75" r:id="rId1"/>
  <rowBreaks count="8" manualBreakCount="8">
    <brk id="56" max="13" man="1"/>
    <brk id="108" max="13" man="1"/>
    <brk id="170" max="13" man="1"/>
    <brk id="232" max="13" man="1"/>
    <brk id="276" max="13" man="1"/>
    <brk id="339" max="13" man="1"/>
    <brk id="385" max="13" man="1"/>
    <brk id="4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2:W312"/>
  <sheetViews>
    <sheetView view="pageBreakPreview" zoomScaleSheetLayoutView="100" workbookViewId="0" topLeftCell="A29">
      <selection activeCell="S286" sqref="S286"/>
    </sheetView>
  </sheetViews>
  <sheetFormatPr defaultColWidth="9.140625" defaultRowHeight="12.75"/>
  <cols>
    <col min="1" max="1" width="9.8515625" style="0" customWidth="1"/>
    <col min="8" max="12" width="7.28125" style="0" customWidth="1"/>
    <col min="16" max="16" width="19.8515625" style="0" customWidth="1"/>
    <col min="17" max="17" width="35.57421875" style="0" customWidth="1"/>
  </cols>
  <sheetData>
    <row r="2" spans="1:15" ht="18">
      <c r="A2" s="23"/>
      <c r="B2" s="33"/>
      <c r="C2" s="34"/>
      <c r="D2" s="34"/>
      <c r="E2" s="34"/>
      <c r="F2" s="34"/>
      <c r="G2" s="34"/>
      <c r="H2" s="23"/>
      <c r="I2" s="23"/>
      <c r="K2" s="18" t="s">
        <v>261</v>
      </c>
      <c r="L2" s="18"/>
      <c r="M2" s="18"/>
      <c r="O2" s="674"/>
    </row>
    <row r="3" spans="1:15" ht="18">
      <c r="A3" s="23"/>
      <c r="B3" s="864" t="s">
        <v>20</v>
      </c>
      <c r="C3" s="864"/>
      <c r="D3" s="864"/>
      <c r="E3" s="864"/>
      <c r="F3" s="864"/>
      <c r="G3" s="864"/>
      <c r="H3" s="23"/>
      <c r="I3" s="23"/>
      <c r="K3" s="18"/>
      <c r="L3" s="18"/>
      <c r="M3" s="18"/>
      <c r="O3" s="674"/>
    </row>
    <row r="4" spans="1:15" ht="18">
      <c r="A4" s="23"/>
      <c r="B4" s="15"/>
      <c r="C4" s="23"/>
      <c r="D4" s="31"/>
      <c r="E4" s="24"/>
      <c r="F4" s="23"/>
      <c r="G4" s="23"/>
      <c r="H4" s="23"/>
      <c r="I4" s="23"/>
      <c r="K4" s="18"/>
      <c r="L4" s="18"/>
      <c r="M4" s="18"/>
      <c r="O4" s="674"/>
    </row>
    <row r="5" spans="1:15" ht="12.75">
      <c r="A5" s="846" t="s">
        <v>244</v>
      </c>
      <c r="B5" s="846"/>
      <c r="C5" s="846"/>
      <c r="D5" s="846"/>
      <c r="E5" s="846"/>
      <c r="O5" s="674"/>
    </row>
    <row r="6" spans="7:16" ht="14.25" customHeight="1">
      <c r="G6" s="30"/>
      <c r="O6" s="674"/>
      <c r="P6" s="12"/>
    </row>
    <row r="7" spans="1:15" ht="19.5" customHeight="1" thickBot="1">
      <c r="A7" s="17"/>
      <c r="B7" s="8" t="s">
        <v>73</v>
      </c>
      <c r="C7" s="514"/>
      <c r="D7" s="17"/>
      <c r="E7" s="158"/>
      <c r="F7" s="158"/>
      <c r="G7" s="158"/>
      <c r="H7" s="158"/>
      <c r="I7" s="158"/>
      <c r="J7" s="159"/>
      <c r="K7" s="160"/>
      <c r="L7" s="160"/>
      <c r="M7" s="161"/>
      <c r="N7" s="161"/>
      <c r="O7" s="674"/>
    </row>
    <row r="8" spans="1:18" ht="19.5" customHeight="1">
      <c r="A8" s="865" t="s">
        <v>26</v>
      </c>
      <c r="B8" s="746" t="s">
        <v>139</v>
      </c>
      <c r="C8" s="746"/>
      <c r="D8" s="746"/>
      <c r="E8" s="746"/>
      <c r="F8" s="742" t="s">
        <v>27</v>
      </c>
      <c r="G8" s="740" t="s">
        <v>1</v>
      </c>
      <c r="H8" s="729" t="s">
        <v>140</v>
      </c>
      <c r="I8" s="729"/>
      <c r="J8" s="729"/>
      <c r="K8" s="729"/>
      <c r="L8" s="729"/>
      <c r="M8" s="257" t="s">
        <v>2</v>
      </c>
      <c r="N8" s="258" t="s">
        <v>40</v>
      </c>
      <c r="O8" s="674"/>
      <c r="P8" s="846" t="s">
        <v>46</v>
      </c>
      <c r="Q8" s="846"/>
      <c r="R8" s="846"/>
    </row>
    <row r="9" spans="1:17" ht="20.25" thickBot="1">
      <c r="A9" s="866"/>
      <c r="B9" s="182" t="s">
        <v>29</v>
      </c>
      <c r="C9" s="183" t="s">
        <v>30</v>
      </c>
      <c r="D9" s="183" t="s">
        <v>18</v>
      </c>
      <c r="E9" s="183" t="s">
        <v>31</v>
      </c>
      <c r="F9" s="834"/>
      <c r="G9" s="827"/>
      <c r="H9" s="333" t="s">
        <v>24</v>
      </c>
      <c r="I9" s="333" t="s">
        <v>23</v>
      </c>
      <c r="J9" s="333" t="s">
        <v>32</v>
      </c>
      <c r="K9" s="335" t="s">
        <v>33</v>
      </c>
      <c r="L9" s="335" t="s">
        <v>34</v>
      </c>
      <c r="M9" s="182" t="s">
        <v>35</v>
      </c>
      <c r="N9" s="186" t="s">
        <v>35</v>
      </c>
      <c r="O9" s="674"/>
      <c r="P9" s="84"/>
      <c r="Q9" s="84"/>
    </row>
    <row r="10" spans="1:17" ht="12.75">
      <c r="A10" s="187" t="s">
        <v>9</v>
      </c>
      <c r="B10" s="339">
        <v>61</v>
      </c>
      <c r="C10" s="340"/>
      <c r="D10" s="340"/>
      <c r="E10" s="340">
        <v>135</v>
      </c>
      <c r="F10" s="341">
        <v>160</v>
      </c>
      <c r="G10" s="340">
        <v>36</v>
      </c>
      <c r="H10" s="349"/>
      <c r="I10" s="287"/>
      <c r="J10" s="287">
        <v>58</v>
      </c>
      <c r="K10" s="342"/>
      <c r="L10" s="342"/>
      <c r="M10" s="287">
        <v>50</v>
      </c>
      <c r="N10" s="356">
        <v>49</v>
      </c>
      <c r="O10" s="675"/>
      <c r="P10" s="749" t="s">
        <v>47</v>
      </c>
      <c r="Q10" s="860" t="s">
        <v>163</v>
      </c>
    </row>
    <row r="11" spans="1:17" ht="13.5" thickBot="1">
      <c r="A11" s="188" t="s">
        <v>3</v>
      </c>
      <c r="B11" s="339">
        <v>170</v>
      </c>
      <c r="C11" s="340"/>
      <c r="D11" s="340"/>
      <c r="E11" s="340">
        <v>135</v>
      </c>
      <c r="F11" s="341">
        <v>149</v>
      </c>
      <c r="G11" s="340">
        <v>17</v>
      </c>
      <c r="H11" s="349">
        <v>15</v>
      </c>
      <c r="I11" s="287">
        <v>15</v>
      </c>
      <c r="J11" s="287">
        <v>55</v>
      </c>
      <c r="K11" s="342">
        <v>0</v>
      </c>
      <c r="L11" s="342">
        <v>30</v>
      </c>
      <c r="M11" s="287">
        <v>35</v>
      </c>
      <c r="N11" s="356">
        <v>35</v>
      </c>
      <c r="O11" s="675"/>
      <c r="P11" s="750"/>
      <c r="Q11" s="861"/>
    </row>
    <row r="12" spans="1:17" ht="12.75">
      <c r="A12" s="189" t="s">
        <v>7</v>
      </c>
      <c r="B12" s="343"/>
      <c r="C12" s="344"/>
      <c r="D12" s="344"/>
      <c r="E12" s="344">
        <v>152</v>
      </c>
      <c r="F12" s="345">
        <v>82</v>
      </c>
      <c r="G12" s="344"/>
      <c r="H12" s="346"/>
      <c r="I12" s="347"/>
      <c r="J12" s="347"/>
      <c r="K12" s="348"/>
      <c r="L12" s="348"/>
      <c r="M12" s="347">
        <v>32</v>
      </c>
      <c r="N12" s="364">
        <v>7</v>
      </c>
      <c r="O12" s="675"/>
      <c r="P12" s="857" t="s">
        <v>156</v>
      </c>
      <c r="Q12" s="858"/>
    </row>
    <row r="13" spans="1:17" ht="13.5" thickBot="1">
      <c r="A13" s="189"/>
      <c r="B13" s="350"/>
      <c r="C13" s="350"/>
      <c r="D13" s="350"/>
      <c r="E13" s="350"/>
      <c r="F13" s="515"/>
      <c r="G13" s="350"/>
      <c r="H13" s="516"/>
      <c r="I13" s="517"/>
      <c r="J13" s="517"/>
      <c r="K13" s="518"/>
      <c r="L13" s="518"/>
      <c r="M13" s="517"/>
      <c r="N13" s="519"/>
      <c r="O13" s="675"/>
      <c r="P13" s="520">
        <v>19</v>
      </c>
      <c r="Q13" s="520">
        <v>1792</v>
      </c>
    </row>
    <row r="14" spans="1:17" ht="13.5" thickBot="1">
      <c r="A14" s="192" t="s">
        <v>14</v>
      </c>
      <c r="B14" s="168">
        <f>SUM(B10:B12)</f>
        <v>231</v>
      </c>
      <c r="C14" s="193">
        <f aca="true" t="shared" si="0" ref="C14:N14">SUM(C10:C12)</f>
        <v>0</v>
      </c>
      <c r="D14" s="193">
        <f t="shared" si="0"/>
        <v>0</v>
      </c>
      <c r="E14" s="193">
        <f t="shared" si="0"/>
        <v>422</v>
      </c>
      <c r="F14" s="193">
        <f t="shared" si="0"/>
        <v>391</v>
      </c>
      <c r="G14" s="193">
        <f t="shared" si="0"/>
        <v>53</v>
      </c>
      <c r="H14" s="193">
        <f t="shared" si="0"/>
        <v>15</v>
      </c>
      <c r="I14" s="193">
        <f t="shared" si="0"/>
        <v>15</v>
      </c>
      <c r="J14" s="193">
        <f t="shared" si="0"/>
        <v>113</v>
      </c>
      <c r="K14" s="193">
        <f t="shared" si="0"/>
        <v>0</v>
      </c>
      <c r="L14" s="193">
        <f t="shared" si="0"/>
        <v>30</v>
      </c>
      <c r="M14" s="193">
        <f t="shared" si="0"/>
        <v>117</v>
      </c>
      <c r="N14" s="375">
        <f t="shared" si="0"/>
        <v>91</v>
      </c>
      <c r="O14" s="676">
        <f>B14+E14+F14+G14</f>
        <v>1097</v>
      </c>
      <c r="P14" s="433">
        <v>27</v>
      </c>
      <c r="Q14" s="434">
        <v>5706</v>
      </c>
    </row>
    <row r="15" spans="1:17" ht="12.75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675"/>
      <c r="P15" s="435">
        <v>40</v>
      </c>
      <c r="Q15" s="434">
        <v>7577</v>
      </c>
    </row>
    <row r="16" spans="1:17" ht="18.75" thickBot="1">
      <c r="A16" s="337"/>
      <c r="C16" s="8" t="s">
        <v>83</v>
      </c>
      <c r="D16" s="12"/>
      <c r="E16" s="158"/>
      <c r="F16" s="158"/>
      <c r="G16" s="158"/>
      <c r="H16" s="158"/>
      <c r="I16" s="158"/>
      <c r="J16" s="159"/>
      <c r="K16" s="160"/>
      <c r="L16" s="160"/>
      <c r="M16" s="161"/>
      <c r="N16" s="161"/>
      <c r="O16" s="675"/>
      <c r="P16" s="436" t="s">
        <v>14</v>
      </c>
      <c r="Q16" s="437">
        <f>SUM(Q13:Q15)</f>
        <v>15075</v>
      </c>
    </row>
    <row r="17" spans="1:18" ht="19.5" customHeight="1">
      <c r="A17" s="744" t="s">
        <v>26</v>
      </c>
      <c r="B17" s="746" t="s">
        <v>139</v>
      </c>
      <c r="C17" s="746"/>
      <c r="D17" s="746"/>
      <c r="E17" s="746"/>
      <c r="F17" s="742" t="s">
        <v>27</v>
      </c>
      <c r="G17" s="740" t="s">
        <v>1</v>
      </c>
      <c r="H17" s="729" t="s">
        <v>140</v>
      </c>
      <c r="I17" s="729"/>
      <c r="J17" s="729"/>
      <c r="K17" s="729"/>
      <c r="L17" s="729"/>
      <c r="M17" s="257" t="s">
        <v>2</v>
      </c>
      <c r="N17" s="258" t="s">
        <v>40</v>
      </c>
      <c r="O17" s="675"/>
      <c r="P17" s="859" t="s">
        <v>49</v>
      </c>
      <c r="Q17" s="859"/>
      <c r="R17" s="115"/>
    </row>
    <row r="18" spans="1:18" ht="21.75" customHeight="1" thickBot="1">
      <c r="A18" s="824"/>
      <c r="B18" s="195" t="s">
        <v>29</v>
      </c>
      <c r="C18" s="196" t="s">
        <v>30</v>
      </c>
      <c r="D18" s="196" t="s">
        <v>18</v>
      </c>
      <c r="E18" s="196" t="s">
        <v>31</v>
      </c>
      <c r="F18" s="743"/>
      <c r="G18" s="741"/>
      <c r="H18" s="197" t="s">
        <v>24</v>
      </c>
      <c r="I18" s="197" t="s">
        <v>23</v>
      </c>
      <c r="J18" s="197" t="s">
        <v>32</v>
      </c>
      <c r="K18" s="198" t="s">
        <v>33</v>
      </c>
      <c r="L18" s="198" t="s">
        <v>34</v>
      </c>
      <c r="M18" s="195" t="s">
        <v>35</v>
      </c>
      <c r="N18" s="199" t="s">
        <v>35</v>
      </c>
      <c r="O18" s="675"/>
      <c r="P18" s="855" t="s">
        <v>48</v>
      </c>
      <c r="Q18" s="855"/>
      <c r="R18" s="115"/>
    </row>
    <row r="19" spans="1:18" ht="13.5" customHeight="1">
      <c r="A19" s="179" t="s">
        <v>9</v>
      </c>
      <c r="B19" s="350">
        <v>114</v>
      </c>
      <c r="C19" s="351"/>
      <c r="D19" s="351"/>
      <c r="E19" s="351">
        <v>244</v>
      </c>
      <c r="F19" s="352">
        <v>164</v>
      </c>
      <c r="G19" s="351">
        <v>20</v>
      </c>
      <c r="H19" s="376"/>
      <c r="I19" s="353"/>
      <c r="J19" s="353">
        <v>6</v>
      </c>
      <c r="K19" s="354"/>
      <c r="L19" s="377"/>
      <c r="M19" s="350">
        <v>32</v>
      </c>
      <c r="N19" s="355">
        <v>12</v>
      </c>
      <c r="O19" s="675"/>
      <c r="P19" s="749" t="s">
        <v>47</v>
      </c>
      <c r="Q19" s="860" t="s">
        <v>162</v>
      </c>
      <c r="R19" s="89"/>
    </row>
    <row r="20" spans="1:18" ht="13.5" customHeight="1" thickBot="1">
      <c r="A20" s="188" t="s">
        <v>3</v>
      </c>
      <c r="B20" s="339">
        <v>31</v>
      </c>
      <c r="C20" s="340"/>
      <c r="D20" s="340"/>
      <c r="E20" s="340">
        <v>276</v>
      </c>
      <c r="F20" s="340">
        <v>133</v>
      </c>
      <c r="G20" s="340">
        <v>16</v>
      </c>
      <c r="H20" s="287"/>
      <c r="I20" s="287"/>
      <c r="J20" s="287">
        <v>40</v>
      </c>
      <c r="K20" s="342"/>
      <c r="L20" s="342">
        <v>16</v>
      </c>
      <c r="M20" s="339">
        <v>54</v>
      </c>
      <c r="N20" s="356">
        <v>18</v>
      </c>
      <c r="O20" s="675"/>
      <c r="P20" s="750"/>
      <c r="Q20" s="861"/>
      <c r="R20" s="90"/>
    </row>
    <row r="21" spans="1:18" ht="13.5" customHeight="1">
      <c r="A21" s="188" t="s">
        <v>7</v>
      </c>
      <c r="B21" s="339">
        <v>22</v>
      </c>
      <c r="C21" s="340"/>
      <c r="D21" s="340"/>
      <c r="E21" s="340">
        <v>246</v>
      </c>
      <c r="F21" s="340">
        <v>65</v>
      </c>
      <c r="G21" s="340">
        <v>14</v>
      </c>
      <c r="H21" s="347"/>
      <c r="I21" s="347"/>
      <c r="J21" s="347"/>
      <c r="K21" s="348"/>
      <c r="L21" s="348"/>
      <c r="M21" s="339">
        <v>32</v>
      </c>
      <c r="N21" s="356">
        <v>12</v>
      </c>
      <c r="O21" s="675"/>
      <c r="P21" s="862" t="s">
        <v>156</v>
      </c>
      <c r="Q21" s="863"/>
      <c r="R21" s="86"/>
    </row>
    <row r="22" spans="1:18" ht="13.5" customHeight="1">
      <c r="A22" s="625"/>
      <c r="B22" s="350"/>
      <c r="C22" s="350"/>
      <c r="D22" s="350"/>
      <c r="E22" s="350"/>
      <c r="F22" s="642"/>
      <c r="G22" s="350"/>
      <c r="H22" s="287"/>
      <c r="I22" s="296"/>
      <c r="J22" s="296"/>
      <c r="K22" s="644"/>
      <c r="L22" s="645"/>
      <c r="M22" s="350"/>
      <c r="N22" s="519"/>
      <c r="O22" s="675"/>
      <c r="P22" s="626" t="s">
        <v>254</v>
      </c>
      <c r="Q22" s="648">
        <v>62</v>
      </c>
      <c r="R22" s="86"/>
    </row>
    <row r="23" spans="1:18" ht="13.5" customHeight="1" thickBot="1">
      <c r="A23" s="625"/>
      <c r="B23" s="350"/>
      <c r="C23" s="350"/>
      <c r="D23" s="350"/>
      <c r="E23" s="350"/>
      <c r="F23" s="642"/>
      <c r="G23" s="350"/>
      <c r="H23" s="517"/>
      <c r="I23" s="517"/>
      <c r="J23" s="517"/>
      <c r="K23" s="518"/>
      <c r="L23" s="643"/>
      <c r="M23" s="350"/>
      <c r="N23" s="519"/>
      <c r="O23" s="675"/>
      <c r="P23" s="626" t="s">
        <v>255</v>
      </c>
      <c r="Q23" s="648">
        <v>42</v>
      </c>
      <c r="R23" s="86"/>
    </row>
    <row r="24" spans="1:18" ht="13.5" thickBot="1">
      <c r="A24" s="192" t="s">
        <v>14</v>
      </c>
      <c r="B24" s="200">
        <f aca="true" t="shared" si="1" ref="B24:N24">SUM(B19:B21)</f>
        <v>167</v>
      </c>
      <c r="C24" s="201">
        <f t="shared" si="1"/>
        <v>0</v>
      </c>
      <c r="D24" s="201">
        <f t="shared" si="1"/>
        <v>0</v>
      </c>
      <c r="E24" s="201">
        <f t="shared" si="1"/>
        <v>766</v>
      </c>
      <c r="F24" s="201">
        <f t="shared" si="1"/>
        <v>362</v>
      </c>
      <c r="G24" s="201">
        <f t="shared" si="1"/>
        <v>50</v>
      </c>
      <c r="H24" s="202">
        <f t="shared" si="1"/>
        <v>0</v>
      </c>
      <c r="I24" s="201">
        <f t="shared" si="1"/>
        <v>0</v>
      </c>
      <c r="J24" s="201">
        <f t="shared" si="1"/>
        <v>46</v>
      </c>
      <c r="K24" s="201">
        <f t="shared" si="1"/>
        <v>0</v>
      </c>
      <c r="L24" s="202">
        <f t="shared" si="1"/>
        <v>16</v>
      </c>
      <c r="M24" s="201">
        <f t="shared" si="1"/>
        <v>118</v>
      </c>
      <c r="N24" s="202">
        <f t="shared" si="1"/>
        <v>42</v>
      </c>
      <c r="O24" s="676">
        <f>B24+E24+F24+G24</f>
        <v>1345</v>
      </c>
      <c r="P24" s="438">
        <v>1</v>
      </c>
      <c r="Q24" s="439">
        <v>138</v>
      </c>
      <c r="R24" s="10"/>
    </row>
    <row r="25" spans="1:18" ht="12.75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675"/>
      <c r="P25" s="438">
        <v>2</v>
      </c>
      <c r="Q25" s="439">
        <v>167</v>
      </c>
      <c r="R25" s="10"/>
    </row>
    <row r="26" spans="1:18" ht="18.75" thickBot="1">
      <c r="A26" s="17"/>
      <c r="B26" s="8" t="s">
        <v>74</v>
      </c>
      <c r="C26" s="514"/>
      <c r="D26" s="158"/>
      <c r="E26" s="158"/>
      <c r="F26" s="158"/>
      <c r="G26" s="158"/>
      <c r="H26" s="158"/>
      <c r="I26" s="158"/>
      <c r="J26" s="159"/>
      <c r="K26" s="160"/>
      <c r="L26" s="160"/>
      <c r="M26" s="161"/>
      <c r="N26" s="161"/>
      <c r="O26" s="675"/>
      <c r="P26" s="438">
        <v>3</v>
      </c>
      <c r="Q26" s="439">
        <v>116</v>
      </c>
      <c r="R26" s="10"/>
    </row>
    <row r="27" spans="1:18" ht="19.5" customHeight="1">
      <c r="A27" s="744" t="s">
        <v>26</v>
      </c>
      <c r="B27" s="746" t="s">
        <v>139</v>
      </c>
      <c r="C27" s="746"/>
      <c r="D27" s="746"/>
      <c r="E27" s="746"/>
      <c r="F27" s="742" t="s">
        <v>27</v>
      </c>
      <c r="G27" s="740" t="s">
        <v>1</v>
      </c>
      <c r="H27" s="729" t="s">
        <v>140</v>
      </c>
      <c r="I27" s="729"/>
      <c r="J27" s="729"/>
      <c r="K27" s="729"/>
      <c r="L27" s="729"/>
      <c r="M27" s="257" t="s">
        <v>2</v>
      </c>
      <c r="N27" s="258" t="s">
        <v>40</v>
      </c>
      <c r="O27" s="677"/>
      <c r="P27" s="438">
        <v>4</v>
      </c>
      <c r="Q27" s="439">
        <v>111</v>
      </c>
      <c r="R27" s="10"/>
    </row>
    <row r="28" spans="1:18" ht="19.5">
      <c r="A28" s="824"/>
      <c r="B28" s="182" t="s">
        <v>29</v>
      </c>
      <c r="C28" s="183" t="s">
        <v>30</v>
      </c>
      <c r="D28" s="183" t="s">
        <v>18</v>
      </c>
      <c r="E28" s="183" t="s">
        <v>31</v>
      </c>
      <c r="F28" s="834"/>
      <c r="G28" s="827"/>
      <c r="H28" s="184" t="s">
        <v>24</v>
      </c>
      <c r="I28" s="184" t="s">
        <v>23</v>
      </c>
      <c r="J28" s="184" t="s">
        <v>32</v>
      </c>
      <c r="K28" s="185" t="s">
        <v>33</v>
      </c>
      <c r="L28" s="185" t="s">
        <v>34</v>
      </c>
      <c r="M28" s="182" t="s">
        <v>35</v>
      </c>
      <c r="N28" s="186" t="s">
        <v>35</v>
      </c>
      <c r="O28" s="675"/>
      <c r="P28" s="438">
        <v>5</v>
      </c>
      <c r="Q28" s="439">
        <v>117</v>
      </c>
      <c r="R28" s="10"/>
    </row>
    <row r="29" spans="1:18" ht="12.75">
      <c r="A29" s="179" t="s">
        <v>9</v>
      </c>
      <c r="B29" s="339">
        <v>31</v>
      </c>
      <c r="C29" s="340">
        <v>274</v>
      </c>
      <c r="D29" s="340"/>
      <c r="E29" s="340"/>
      <c r="F29" s="340">
        <v>139</v>
      </c>
      <c r="G29" s="340">
        <v>51</v>
      </c>
      <c r="H29" s="287">
        <v>0</v>
      </c>
      <c r="I29" s="287">
        <v>0</v>
      </c>
      <c r="J29" s="287"/>
      <c r="K29" s="342"/>
      <c r="L29" s="342"/>
      <c r="M29" s="339">
        <v>50</v>
      </c>
      <c r="N29" s="356">
        <v>53</v>
      </c>
      <c r="O29" s="675"/>
      <c r="P29" s="438">
        <v>6</v>
      </c>
      <c r="Q29" s="439">
        <v>119</v>
      </c>
      <c r="R29" s="10"/>
    </row>
    <row r="30" spans="1:18" ht="12.75">
      <c r="A30" s="188" t="s">
        <v>3</v>
      </c>
      <c r="B30" s="339">
        <v>35</v>
      </c>
      <c r="C30" s="340">
        <v>289</v>
      </c>
      <c r="D30" s="340"/>
      <c r="E30" s="340"/>
      <c r="F30" s="340">
        <v>162</v>
      </c>
      <c r="G30" s="340">
        <v>37</v>
      </c>
      <c r="H30" s="287">
        <v>0</v>
      </c>
      <c r="I30" s="287">
        <v>0</v>
      </c>
      <c r="J30" s="287"/>
      <c r="K30" s="342"/>
      <c r="L30" s="342"/>
      <c r="M30" s="339">
        <v>50</v>
      </c>
      <c r="N30" s="356">
        <v>48</v>
      </c>
      <c r="O30" s="675"/>
      <c r="P30" s="438">
        <v>7</v>
      </c>
      <c r="Q30" s="439">
        <v>112</v>
      </c>
      <c r="R30" s="10"/>
    </row>
    <row r="31" spans="1:17" ht="13.5" thickBot="1">
      <c r="A31" s="188" t="s">
        <v>7</v>
      </c>
      <c r="B31" s="357"/>
      <c r="C31" s="358"/>
      <c r="D31" s="358"/>
      <c r="E31" s="358"/>
      <c r="F31" s="359">
        <v>49</v>
      </c>
      <c r="G31" s="358"/>
      <c r="H31" s="360"/>
      <c r="I31" s="361"/>
      <c r="J31" s="361"/>
      <c r="K31" s="362"/>
      <c r="L31" s="362"/>
      <c r="M31" s="378">
        <v>5</v>
      </c>
      <c r="N31" s="363">
        <v>6</v>
      </c>
      <c r="O31" s="675"/>
      <c r="P31" s="438">
        <v>8</v>
      </c>
      <c r="Q31" s="440">
        <v>110</v>
      </c>
    </row>
    <row r="32" spans="1:17" ht="12.75" customHeight="1" thickBot="1">
      <c r="A32" s="192" t="s">
        <v>14</v>
      </c>
      <c r="B32" s="203">
        <f>SUM(B29:B31)</f>
        <v>66</v>
      </c>
      <c r="C32" s="203">
        <f aca="true" t="shared" si="2" ref="C32:N32">SUM(C29:C31)</f>
        <v>563</v>
      </c>
      <c r="D32" s="203">
        <f t="shared" si="2"/>
        <v>0</v>
      </c>
      <c r="E32" s="203">
        <f t="shared" si="2"/>
        <v>0</v>
      </c>
      <c r="F32" s="203">
        <f t="shared" si="2"/>
        <v>350</v>
      </c>
      <c r="G32" s="203">
        <f t="shared" si="2"/>
        <v>88</v>
      </c>
      <c r="H32" s="203">
        <f t="shared" si="2"/>
        <v>0</v>
      </c>
      <c r="I32" s="203">
        <f t="shared" si="2"/>
        <v>0</v>
      </c>
      <c r="J32" s="203">
        <f t="shared" si="2"/>
        <v>0</v>
      </c>
      <c r="K32" s="203">
        <f t="shared" si="2"/>
        <v>0</v>
      </c>
      <c r="L32" s="203">
        <f t="shared" si="2"/>
        <v>0</v>
      </c>
      <c r="M32" s="203">
        <f t="shared" si="2"/>
        <v>105</v>
      </c>
      <c r="N32" s="382">
        <f t="shared" si="2"/>
        <v>107</v>
      </c>
      <c r="O32" s="676">
        <f>B32+C32+D32+E32+F32+G32</f>
        <v>1067</v>
      </c>
      <c r="P32" s="438">
        <v>9</v>
      </c>
      <c r="Q32" s="440">
        <v>116</v>
      </c>
    </row>
    <row r="33" spans="1:17" ht="12.7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675"/>
      <c r="P33" s="438">
        <v>10</v>
      </c>
      <c r="Q33" s="440">
        <v>194</v>
      </c>
    </row>
    <row r="34" spans="1:17" ht="12.7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675"/>
      <c r="P34" s="438">
        <v>11</v>
      </c>
      <c r="Q34" s="440">
        <v>124</v>
      </c>
    </row>
    <row r="35" spans="1:17" ht="12.75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675"/>
      <c r="P35" s="438">
        <v>13</v>
      </c>
      <c r="Q35" s="440">
        <v>130</v>
      </c>
    </row>
    <row r="36" spans="1:17" ht="12.7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675"/>
      <c r="P36" s="438">
        <v>17</v>
      </c>
      <c r="Q36" s="440">
        <v>81</v>
      </c>
    </row>
    <row r="37" spans="1:17" ht="12.7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675"/>
      <c r="P37" s="438">
        <v>19</v>
      </c>
      <c r="Q37" s="658">
        <v>318</v>
      </c>
    </row>
    <row r="38" spans="1:17" ht="12.7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675"/>
      <c r="P38" s="438">
        <v>31</v>
      </c>
      <c r="Q38" s="440">
        <v>140</v>
      </c>
    </row>
    <row r="39" spans="1:17" ht="12.7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675"/>
      <c r="P39" s="438">
        <v>48</v>
      </c>
      <c r="Q39" s="440">
        <v>39</v>
      </c>
    </row>
    <row r="40" spans="1:17" ht="12" customHeight="1" thickBot="1">
      <c r="A40" s="514"/>
      <c r="B40" s="8" t="s">
        <v>77</v>
      </c>
      <c r="C40" s="514"/>
      <c r="D40" s="158"/>
      <c r="E40" s="158"/>
      <c r="F40" s="158"/>
      <c r="G40" s="158"/>
      <c r="H40" s="158"/>
      <c r="I40" s="158"/>
      <c r="J40" s="159"/>
      <c r="K40" s="160"/>
      <c r="L40" s="160"/>
      <c r="M40" s="161"/>
      <c r="N40" s="161"/>
      <c r="O40" s="675"/>
      <c r="P40" s="438">
        <v>27</v>
      </c>
      <c r="Q40" s="556">
        <v>360</v>
      </c>
    </row>
    <row r="41" spans="1:17" ht="19.5" customHeight="1">
      <c r="A41" s="744" t="s">
        <v>26</v>
      </c>
      <c r="B41" s="746" t="s">
        <v>139</v>
      </c>
      <c r="C41" s="746"/>
      <c r="D41" s="746"/>
      <c r="E41" s="746"/>
      <c r="F41" s="742" t="s">
        <v>27</v>
      </c>
      <c r="G41" s="740" t="s">
        <v>1</v>
      </c>
      <c r="H41" s="729" t="s">
        <v>140</v>
      </c>
      <c r="I41" s="729"/>
      <c r="J41" s="729"/>
      <c r="K41" s="729"/>
      <c r="L41" s="729"/>
      <c r="M41" s="257" t="s">
        <v>2</v>
      </c>
      <c r="N41" s="258" t="s">
        <v>40</v>
      </c>
      <c r="O41" s="675"/>
      <c r="P41" s="438">
        <v>40</v>
      </c>
      <c r="Q41" s="556">
        <v>380</v>
      </c>
    </row>
    <row r="42" spans="1:17" ht="24.75" customHeight="1">
      <c r="A42" s="824"/>
      <c r="B42" s="182" t="s">
        <v>29</v>
      </c>
      <c r="C42" s="183" t="s">
        <v>30</v>
      </c>
      <c r="D42" s="183" t="s">
        <v>18</v>
      </c>
      <c r="E42" s="183" t="s">
        <v>31</v>
      </c>
      <c r="F42" s="834"/>
      <c r="G42" s="827"/>
      <c r="H42" s="184" t="s">
        <v>24</v>
      </c>
      <c r="I42" s="184" t="s">
        <v>23</v>
      </c>
      <c r="J42" s="184" t="s">
        <v>32</v>
      </c>
      <c r="K42" s="185" t="s">
        <v>33</v>
      </c>
      <c r="L42" s="185" t="s">
        <v>34</v>
      </c>
      <c r="M42" s="182" t="s">
        <v>35</v>
      </c>
      <c r="N42" s="186" t="s">
        <v>35</v>
      </c>
      <c r="O42" s="675"/>
      <c r="P42" s="438">
        <v>46</v>
      </c>
      <c r="Q42" s="440">
        <v>92</v>
      </c>
    </row>
    <row r="43" spans="1:17" ht="12.75" customHeight="1">
      <c r="A43" s="187" t="s">
        <v>9</v>
      </c>
      <c r="B43" s="339"/>
      <c r="C43" s="340">
        <v>233</v>
      </c>
      <c r="D43" s="340"/>
      <c r="E43" s="340"/>
      <c r="F43" s="340">
        <v>136</v>
      </c>
      <c r="G43" s="340">
        <v>66</v>
      </c>
      <c r="H43" s="287"/>
      <c r="I43" s="287">
        <v>20</v>
      </c>
      <c r="J43" s="287"/>
      <c r="K43" s="342"/>
      <c r="L43" s="342">
        <v>9</v>
      </c>
      <c r="M43" s="339">
        <v>50</v>
      </c>
      <c r="N43" s="356">
        <v>53</v>
      </c>
      <c r="O43" s="675"/>
      <c r="P43" s="441">
        <v>97</v>
      </c>
      <c r="Q43" s="440">
        <v>57</v>
      </c>
    </row>
    <row r="44" spans="1:17" ht="12.75" customHeight="1">
      <c r="A44" s="188" t="s">
        <v>3</v>
      </c>
      <c r="B44" s="339"/>
      <c r="C44" s="340">
        <v>282</v>
      </c>
      <c r="D44" s="340"/>
      <c r="E44" s="340"/>
      <c r="F44" s="340">
        <v>161</v>
      </c>
      <c r="G44" s="340">
        <v>74</v>
      </c>
      <c r="H44" s="287"/>
      <c r="I44" s="287"/>
      <c r="J44" s="287"/>
      <c r="K44" s="342"/>
      <c r="L44" s="342"/>
      <c r="M44" s="339">
        <v>50</v>
      </c>
      <c r="N44" s="356">
        <v>46</v>
      </c>
      <c r="O44" s="675"/>
      <c r="P44" s="438">
        <v>98</v>
      </c>
      <c r="Q44" s="439">
        <v>53</v>
      </c>
    </row>
    <row r="45" spans="1:17" ht="12.75" customHeight="1" thickBot="1">
      <c r="A45" s="188" t="s">
        <v>7</v>
      </c>
      <c r="B45" s="343"/>
      <c r="C45" s="344"/>
      <c r="D45" s="344"/>
      <c r="E45" s="344"/>
      <c r="F45" s="344">
        <v>77</v>
      </c>
      <c r="G45" s="344"/>
      <c r="H45" s="361"/>
      <c r="I45" s="361"/>
      <c r="J45" s="361"/>
      <c r="K45" s="362"/>
      <c r="L45" s="362"/>
      <c r="M45" s="343">
        <v>5</v>
      </c>
      <c r="N45" s="364">
        <v>6</v>
      </c>
      <c r="O45" s="675"/>
      <c r="P45" s="438">
        <v>99</v>
      </c>
      <c r="Q45" s="439">
        <v>38</v>
      </c>
    </row>
    <row r="46" spans="1:17" ht="12.75" customHeight="1" thickBot="1">
      <c r="A46" s="192" t="s">
        <v>14</v>
      </c>
      <c r="B46" s="201">
        <f>SUM(B43:B45)</f>
        <v>0</v>
      </c>
      <c r="C46" s="200">
        <f aca="true" t="shared" si="3" ref="C46:L46">SUM(C43:C45)</f>
        <v>515</v>
      </c>
      <c r="D46" s="200">
        <f t="shared" si="3"/>
        <v>0</v>
      </c>
      <c r="E46" s="200">
        <f t="shared" si="3"/>
        <v>0</v>
      </c>
      <c r="F46" s="200">
        <f t="shared" si="3"/>
        <v>374</v>
      </c>
      <c r="G46" s="200">
        <f t="shared" si="3"/>
        <v>140</v>
      </c>
      <c r="H46" s="200">
        <f t="shared" si="3"/>
        <v>0</v>
      </c>
      <c r="I46" s="200">
        <f t="shared" si="3"/>
        <v>20</v>
      </c>
      <c r="J46" s="200">
        <f t="shared" si="3"/>
        <v>0</v>
      </c>
      <c r="K46" s="200">
        <f t="shared" si="3"/>
        <v>0</v>
      </c>
      <c r="L46" s="200">
        <f t="shared" si="3"/>
        <v>9</v>
      </c>
      <c r="M46" s="200">
        <f>SUM(M43:M45)</f>
        <v>105</v>
      </c>
      <c r="N46" s="259">
        <f>SUM(N43:N45)</f>
        <v>105</v>
      </c>
      <c r="O46" s="676">
        <f>C46+F46+G46</f>
        <v>1029</v>
      </c>
      <c r="P46" s="438">
        <v>100</v>
      </c>
      <c r="Q46" s="439">
        <v>37</v>
      </c>
    </row>
    <row r="47" spans="1:17" ht="12.75" customHeight="1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675"/>
      <c r="P47" s="438">
        <v>101</v>
      </c>
      <c r="Q47" s="439">
        <v>56</v>
      </c>
    </row>
    <row r="48" spans="1:17" ht="12.75" customHeight="1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675"/>
      <c r="P48" s="438">
        <v>102</v>
      </c>
      <c r="Q48" s="439">
        <v>50</v>
      </c>
    </row>
    <row r="49" spans="1:17" ht="12.75" customHeight="1" thickBot="1">
      <c r="A49" s="17"/>
      <c r="B49" s="8" t="s">
        <v>93</v>
      </c>
      <c r="C49" s="514"/>
      <c r="D49" s="158"/>
      <c r="E49" s="158"/>
      <c r="F49" s="158"/>
      <c r="G49" s="158"/>
      <c r="H49" s="158"/>
      <c r="I49" s="158"/>
      <c r="J49" s="159"/>
      <c r="K49" s="160"/>
      <c r="L49" s="160"/>
      <c r="M49" s="161"/>
      <c r="N49" s="161"/>
      <c r="O49" s="675"/>
      <c r="P49" s="438">
        <v>103</v>
      </c>
      <c r="Q49" s="439">
        <v>87</v>
      </c>
    </row>
    <row r="50" spans="1:17" ht="19.5" customHeight="1">
      <c r="A50" s="744" t="s">
        <v>26</v>
      </c>
      <c r="B50" s="746" t="s">
        <v>139</v>
      </c>
      <c r="C50" s="746"/>
      <c r="D50" s="746"/>
      <c r="E50" s="746"/>
      <c r="F50" s="742" t="s">
        <v>27</v>
      </c>
      <c r="G50" s="740" t="s">
        <v>1</v>
      </c>
      <c r="H50" s="729" t="s">
        <v>140</v>
      </c>
      <c r="I50" s="729"/>
      <c r="J50" s="729"/>
      <c r="K50" s="729"/>
      <c r="L50" s="729"/>
      <c r="M50" s="257" t="s">
        <v>2</v>
      </c>
      <c r="N50" s="258" t="s">
        <v>40</v>
      </c>
      <c r="O50" s="675"/>
      <c r="P50" s="438">
        <v>104</v>
      </c>
      <c r="Q50" s="439">
        <v>50</v>
      </c>
    </row>
    <row r="51" spans="1:17" ht="24.75" customHeight="1" thickBot="1">
      <c r="A51" s="824"/>
      <c r="B51" s="182" t="s">
        <v>29</v>
      </c>
      <c r="C51" s="183" t="s">
        <v>30</v>
      </c>
      <c r="D51" s="183" t="s">
        <v>18</v>
      </c>
      <c r="E51" s="183" t="s">
        <v>31</v>
      </c>
      <c r="F51" s="834"/>
      <c r="G51" s="827"/>
      <c r="H51" s="184" t="s">
        <v>24</v>
      </c>
      <c r="I51" s="184" t="s">
        <v>23</v>
      </c>
      <c r="J51" s="184" t="s">
        <v>32</v>
      </c>
      <c r="K51" s="185" t="s">
        <v>33</v>
      </c>
      <c r="L51" s="185" t="s">
        <v>34</v>
      </c>
      <c r="M51" s="182" t="s">
        <v>35</v>
      </c>
      <c r="N51" s="186" t="s">
        <v>35</v>
      </c>
      <c r="O51" s="675"/>
      <c r="P51" s="442">
        <v>110</v>
      </c>
      <c r="Q51" s="443">
        <v>59</v>
      </c>
    </row>
    <row r="52" spans="1:17" ht="12.75" customHeight="1" thickBot="1">
      <c r="A52" s="187" t="s">
        <v>9</v>
      </c>
      <c r="B52" s="339">
        <v>24</v>
      </c>
      <c r="C52" s="340">
        <v>320</v>
      </c>
      <c r="D52" s="340"/>
      <c r="E52" s="340"/>
      <c r="F52" s="340">
        <v>143</v>
      </c>
      <c r="G52" s="340">
        <v>58</v>
      </c>
      <c r="H52" s="287">
        <v>0</v>
      </c>
      <c r="I52" s="287">
        <v>0</v>
      </c>
      <c r="J52" s="287"/>
      <c r="K52" s="342"/>
      <c r="L52" s="342"/>
      <c r="M52" s="339">
        <v>80</v>
      </c>
      <c r="N52" s="356">
        <v>53</v>
      </c>
      <c r="O52" s="675"/>
      <c r="P52" s="655" t="s">
        <v>270</v>
      </c>
      <c r="Q52" s="513">
        <v>98</v>
      </c>
    </row>
    <row r="53" spans="1:17" ht="12.75" customHeight="1" thickBot="1">
      <c r="A53" s="188" t="s">
        <v>3</v>
      </c>
      <c r="B53" s="339">
        <v>18</v>
      </c>
      <c r="C53" s="340">
        <v>230</v>
      </c>
      <c r="D53" s="340"/>
      <c r="E53" s="340"/>
      <c r="F53" s="340">
        <v>155</v>
      </c>
      <c r="G53" s="340">
        <v>58</v>
      </c>
      <c r="H53" s="347">
        <v>0</v>
      </c>
      <c r="I53" s="347">
        <v>0</v>
      </c>
      <c r="J53" s="347"/>
      <c r="K53" s="348"/>
      <c r="L53" s="348">
        <v>13</v>
      </c>
      <c r="M53" s="343">
        <v>80</v>
      </c>
      <c r="N53" s="364">
        <v>48</v>
      </c>
      <c r="O53" s="675"/>
      <c r="P53" s="656" t="s">
        <v>14</v>
      </c>
      <c r="Q53" s="657">
        <f>SUM(Q22:Q52)</f>
        <v>3653</v>
      </c>
    </row>
    <row r="54" spans="1:17" ht="12.75" customHeight="1" thickBot="1">
      <c r="A54" s="188" t="s">
        <v>7</v>
      </c>
      <c r="B54" s="343"/>
      <c r="C54" s="344"/>
      <c r="D54" s="344"/>
      <c r="E54" s="344">
        <v>123</v>
      </c>
      <c r="F54" s="344">
        <v>61</v>
      </c>
      <c r="G54" s="344"/>
      <c r="H54" s="361"/>
      <c r="I54" s="361"/>
      <c r="J54" s="361"/>
      <c r="K54" s="362"/>
      <c r="L54" s="362"/>
      <c r="M54" s="343">
        <v>5</v>
      </c>
      <c r="N54" s="364">
        <v>6</v>
      </c>
      <c r="O54" s="675"/>
      <c r="P54" s="175"/>
      <c r="Q54" s="175"/>
    </row>
    <row r="55" spans="1:17" ht="12.75" customHeight="1" thickBot="1">
      <c r="A55" s="192" t="s">
        <v>14</v>
      </c>
      <c r="B55" s="201">
        <f>SUM(B52:B54)</f>
        <v>42</v>
      </c>
      <c r="C55" s="201">
        <f aca="true" t="shared" si="4" ref="C55:N55">SUM(C52:C54)</f>
        <v>550</v>
      </c>
      <c r="D55" s="201">
        <f t="shared" si="4"/>
        <v>0</v>
      </c>
      <c r="E55" s="201">
        <f t="shared" si="4"/>
        <v>123</v>
      </c>
      <c r="F55" s="201">
        <f t="shared" si="4"/>
        <v>359</v>
      </c>
      <c r="G55" s="201">
        <f t="shared" si="4"/>
        <v>116</v>
      </c>
      <c r="H55" s="201">
        <f t="shared" si="4"/>
        <v>0</v>
      </c>
      <c r="I55" s="201">
        <f t="shared" si="4"/>
        <v>0</v>
      </c>
      <c r="J55" s="201">
        <f t="shared" si="4"/>
        <v>0</v>
      </c>
      <c r="K55" s="201">
        <f t="shared" si="4"/>
        <v>0</v>
      </c>
      <c r="L55" s="201">
        <f t="shared" si="4"/>
        <v>13</v>
      </c>
      <c r="M55" s="201">
        <f t="shared" si="4"/>
        <v>165</v>
      </c>
      <c r="N55" s="202">
        <f t="shared" si="4"/>
        <v>107</v>
      </c>
      <c r="O55" s="676">
        <f>B55+C55+D55+E55+F55+G55</f>
        <v>1190</v>
      </c>
      <c r="P55" s="270"/>
      <c r="Q55" s="270"/>
    </row>
    <row r="56" spans="1:17" ht="12.75" customHeight="1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675"/>
      <c r="P56" s="270"/>
      <c r="Q56" s="270"/>
    </row>
    <row r="57" spans="1:17" ht="12.75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675"/>
      <c r="P57" s="270"/>
      <c r="Q57" s="270"/>
    </row>
    <row r="58" spans="1:17" ht="12.75" customHeight="1" thickBot="1">
      <c r="A58" s="17"/>
      <c r="B58" s="8" t="s">
        <v>84</v>
      </c>
      <c r="C58" s="514"/>
      <c r="D58" s="158"/>
      <c r="E58" s="158"/>
      <c r="F58" s="158"/>
      <c r="G58" s="158"/>
      <c r="H58" s="158"/>
      <c r="I58" s="158"/>
      <c r="J58" s="159"/>
      <c r="K58" s="160"/>
      <c r="L58" s="160"/>
      <c r="M58" s="161"/>
      <c r="N58" s="161"/>
      <c r="O58" s="675"/>
      <c r="P58" s="270"/>
      <c r="Q58" s="270"/>
    </row>
    <row r="59" spans="1:18" ht="19.5" customHeight="1">
      <c r="A59" s="744" t="s">
        <v>26</v>
      </c>
      <c r="B59" s="746" t="s">
        <v>139</v>
      </c>
      <c r="C59" s="746"/>
      <c r="D59" s="746"/>
      <c r="E59" s="746"/>
      <c r="F59" s="742" t="s">
        <v>27</v>
      </c>
      <c r="G59" s="740" t="s">
        <v>1</v>
      </c>
      <c r="H59" s="729" t="s">
        <v>140</v>
      </c>
      <c r="I59" s="729"/>
      <c r="J59" s="729"/>
      <c r="K59" s="729"/>
      <c r="L59" s="729"/>
      <c r="M59" s="257" t="s">
        <v>2</v>
      </c>
      <c r="N59" s="258" t="s">
        <v>40</v>
      </c>
      <c r="O59" s="675"/>
      <c r="P59" s="846" t="s">
        <v>53</v>
      </c>
      <c r="Q59" s="846"/>
      <c r="R59" s="846"/>
    </row>
    <row r="60" spans="1:18" ht="24.75" customHeight="1">
      <c r="A60" s="824"/>
      <c r="B60" s="182" t="s">
        <v>29</v>
      </c>
      <c r="C60" s="183" t="s">
        <v>30</v>
      </c>
      <c r="D60" s="183" t="s">
        <v>18</v>
      </c>
      <c r="E60" s="183" t="s">
        <v>31</v>
      </c>
      <c r="F60" s="834"/>
      <c r="G60" s="827"/>
      <c r="H60" s="184" t="s">
        <v>24</v>
      </c>
      <c r="I60" s="184" t="s">
        <v>23</v>
      </c>
      <c r="J60" s="184" t="s">
        <v>32</v>
      </c>
      <c r="K60" s="185" t="s">
        <v>33</v>
      </c>
      <c r="L60" s="541" t="s">
        <v>34</v>
      </c>
      <c r="M60" s="182" t="s">
        <v>35</v>
      </c>
      <c r="N60" s="186" t="s">
        <v>35</v>
      </c>
      <c r="O60" s="675"/>
      <c r="P60" s="755" t="s">
        <v>52</v>
      </c>
      <c r="Q60" s="755"/>
      <c r="R60" s="755"/>
    </row>
    <row r="61" spans="1:18" ht="12.75" customHeight="1" thickBot="1">
      <c r="A61" s="187" t="s">
        <v>9</v>
      </c>
      <c r="B61" s="339">
        <v>20</v>
      </c>
      <c r="C61" s="340"/>
      <c r="D61" s="340">
        <v>130</v>
      </c>
      <c r="E61" s="340">
        <v>228</v>
      </c>
      <c r="F61" s="340">
        <v>148</v>
      </c>
      <c r="G61" s="340">
        <v>30</v>
      </c>
      <c r="H61" s="287"/>
      <c r="I61" s="287"/>
      <c r="J61" s="287"/>
      <c r="K61" s="342"/>
      <c r="L61" s="342">
        <v>85</v>
      </c>
      <c r="M61" s="339">
        <v>114</v>
      </c>
      <c r="N61" s="356">
        <v>120</v>
      </c>
      <c r="O61" s="675"/>
      <c r="P61" s="755"/>
      <c r="Q61" s="755"/>
      <c r="R61" s="755"/>
    </row>
    <row r="62" spans="1:17" ht="12.75" customHeight="1" thickBot="1">
      <c r="A62" s="188" t="s">
        <v>3</v>
      </c>
      <c r="B62" s="339"/>
      <c r="C62" s="340"/>
      <c r="D62" s="340">
        <v>200</v>
      </c>
      <c r="E62" s="340">
        <v>145</v>
      </c>
      <c r="F62" s="340">
        <v>169</v>
      </c>
      <c r="G62" s="340">
        <v>29</v>
      </c>
      <c r="H62" s="287"/>
      <c r="I62" s="287"/>
      <c r="J62" s="287"/>
      <c r="K62" s="342"/>
      <c r="L62" s="342"/>
      <c r="M62" s="339">
        <v>62</v>
      </c>
      <c r="N62" s="356">
        <v>48</v>
      </c>
      <c r="O62" s="675"/>
      <c r="P62" s="276" t="s">
        <v>47</v>
      </c>
      <c r="Q62" s="85" t="s">
        <v>54</v>
      </c>
    </row>
    <row r="63" spans="1:17" ht="12.75" customHeight="1" thickBot="1">
      <c r="A63" s="188" t="s">
        <v>7</v>
      </c>
      <c r="B63" s="357">
        <v>97</v>
      </c>
      <c r="C63" s="358"/>
      <c r="D63" s="358"/>
      <c r="E63" s="358">
        <v>112</v>
      </c>
      <c r="F63" s="359">
        <v>16</v>
      </c>
      <c r="G63" s="358">
        <v>13</v>
      </c>
      <c r="H63" s="555">
        <v>6</v>
      </c>
      <c r="I63" s="361">
        <v>12</v>
      </c>
      <c r="J63" s="361"/>
      <c r="K63" s="362"/>
      <c r="L63" s="362"/>
      <c r="M63" s="378">
        <v>25</v>
      </c>
      <c r="N63" s="363">
        <v>43</v>
      </c>
      <c r="O63" s="675"/>
      <c r="P63" s="253" t="s">
        <v>159</v>
      </c>
      <c r="Q63" s="253">
        <v>20</v>
      </c>
    </row>
    <row r="64" spans="1:17" ht="12.75" customHeight="1" thickBot="1">
      <c r="A64" s="192" t="s">
        <v>14</v>
      </c>
      <c r="B64" s="203">
        <f>SUM(B61:B63)</f>
        <v>117</v>
      </c>
      <c r="C64" s="203">
        <f aca="true" t="shared" si="5" ref="C64:N64">SUM(C61:C63)</f>
        <v>0</v>
      </c>
      <c r="D64" s="203">
        <f t="shared" si="5"/>
        <v>330</v>
      </c>
      <c r="E64" s="203">
        <f t="shared" si="5"/>
        <v>485</v>
      </c>
      <c r="F64" s="203">
        <f t="shared" si="5"/>
        <v>333</v>
      </c>
      <c r="G64" s="203">
        <f t="shared" si="5"/>
        <v>72</v>
      </c>
      <c r="H64" s="203">
        <f t="shared" si="5"/>
        <v>6</v>
      </c>
      <c r="I64" s="203">
        <f t="shared" si="5"/>
        <v>12</v>
      </c>
      <c r="J64" s="203">
        <f t="shared" si="5"/>
        <v>0</v>
      </c>
      <c r="K64" s="203">
        <f t="shared" si="5"/>
        <v>0</v>
      </c>
      <c r="L64" s="203">
        <f t="shared" si="5"/>
        <v>85</v>
      </c>
      <c r="M64" s="203">
        <f t="shared" si="5"/>
        <v>201</v>
      </c>
      <c r="N64" s="382">
        <f t="shared" si="5"/>
        <v>211</v>
      </c>
      <c r="O64" s="676">
        <f>B64+C64+D64+E64+F64+G64</f>
        <v>1337</v>
      </c>
      <c r="P64" s="253" t="s">
        <v>160</v>
      </c>
      <c r="Q64" s="36">
        <v>14</v>
      </c>
    </row>
    <row r="65" spans="1:17" ht="12.75" customHeight="1">
      <c r="A65" s="220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676"/>
      <c r="P65" s="253" t="s">
        <v>177</v>
      </c>
      <c r="Q65" s="275">
        <v>29</v>
      </c>
    </row>
    <row r="66" spans="1:17" ht="12.75" customHeight="1">
      <c r="A66" s="220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676"/>
      <c r="P66" s="627" t="s">
        <v>256</v>
      </c>
      <c r="Q66" s="275">
        <v>148</v>
      </c>
    </row>
    <row r="67" spans="1:17" ht="12.75" customHeight="1">
      <c r="A67" s="220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676"/>
      <c r="P67" s="627" t="s">
        <v>257</v>
      </c>
      <c r="Q67" s="275">
        <v>12</v>
      </c>
    </row>
    <row r="68" spans="1:17" ht="12.75" customHeight="1" thickBot="1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675"/>
      <c r="P68" s="253" t="s">
        <v>161</v>
      </c>
      <c r="Q68" s="275">
        <v>81</v>
      </c>
    </row>
    <row r="69" spans="1:17" ht="12.75" customHeight="1" thickBot="1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675"/>
      <c r="P69" s="512"/>
      <c r="Q69" s="513">
        <f>SUM(Q63:Q68)</f>
        <v>304</v>
      </c>
    </row>
    <row r="70" spans="1:17" ht="12.75" customHeight="1" thickBot="1">
      <c r="A70" s="170"/>
      <c r="B70" s="12" t="s">
        <v>94</v>
      </c>
      <c r="C70" s="514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675"/>
      <c r="P70" s="511"/>
      <c r="Q70" s="374"/>
    </row>
    <row r="71" spans="1:17" ht="19.5" customHeight="1">
      <c r="A71" s="744" t="s">
        <v>26</v>
      </c>
      <c r="B71" s="746" t="s">
        <v>139</v>
      </c>
      <c r="C71" s="746"/>
      <c r="D71" s="746"/>
      <c r="E71" s="746"/>
      <c r="F71" s="742" t="s">
        <v>27</v>
      </c>
      <c r="G71" s="740" t="s">
        <v>1</v>
      </c>
      <c r="H71" s="729" t="s">
        <v>140</v>
      </c>
      <c r="I71" s="729"/>
      <c r="J71" s="729"/>
      <c r="K71" s="729"/>
      <c r="L71" s="729"/>
      <c r="M71" s="257" t="s">
        <v>2</v>
      </c>
      <c r="N71" s="258" t="s">
        <v>40</v>
      </c>
      <c r="O71" s="675"/>
      <c r="P71" s="511"/>
      <c r="Q71" s="374"/>
    </row>
    <row r="72" spans="1:17" ht="24" customHeight="1">
      <c r="A72" s="824"/>
      <c r="B72" s="182" t="s">
        <v>29</v>
      </c>
      <c r="C72" s="183" t="s">
        <v>30</v>
      </c>
      <c r="D72" s="183" t="s">
        <v>18</v>
      </c>
      <c r="E72" s="183" t="s">
        <v>31</v>
      </c>
      <c r="F72" s="834"/>
      <c r="G72" s="827"/>
      <c r="H72" s="184" t="s">
        <v>24</v>
      </c>
      <c r="I72" s="184" t="s">
        <v>23</v>
      </c>
      <c r="J72" s="184" t="s">
        <v>32</v>
      </c>
      <c r="K72" s="185" t="s">
        <v>33</v>
      </c>
      <c r="L72" s="185" t="s">
        <v>34</v>
      </c>
      <c r="M72" s="182" t="s">
        <v>35</v>
      </c>
      <c r="N72" s="186" t="s">
        <v>35</v>
      </c>
      <c r="O72" s="675"/>
      <c r="P72" s="511"/>
      <c r="Q72" s="374"/>
    </row>
    <row r="73" spans="1:17" ht="12.75" customHeight="1">
      <c r="A73" s="187" t="s">
        <v>9</v>
      </c>
      <c r="B73" s="339"/>
      <c r="C73" s="340"/>
      <c r="D73" s="340">
        <v>353</v>
      </c>
      <c r="E73" s="340"/>
      <c r="F73" s="340">
        <v>122</v>
      </c>
      <c r="G73" s="340">
        <v>26</v>
      </c>
      <c r="H73" s="287"/>
      <c r="I73" s="287"/>
      <c r="J73" s="287"/>
      <c r="K73" s="342"/>
      <c r="L73" s="342">
        <v>14</v>
      </c>
      <c r="M73" s="339">
        <v>130</v>
      </c>
      <c r="N73" s="356">
        <v>165</v>
      </c>
      <c r="O73" s="675"/>
      <c r="P73" s="511"/>
      <c r="Q73" s="374"/>
    </row>
    <row r="74" spans="1:17" ht="12.75" customHeight="1">
      <c r="A74" s="188" t="s">
        <v>3</v>
      </c>
      <c r="B74" s="339"/>
      <c r="C74" s="340"/>
      <c r="D74" s="340">
        <v>376</v>
      </c>
      <c r="E74" s="340"/>
      <c r="F74" s="340">
        <v>132</v>
      </c>
      <c r="G74" s="340">
        <v>26</v>
      </c>
      <c r="H74" s="287"/>
      <c r="I74" s="287"/>
      <c r="J74" s="287"/>
      <c r="K74" s="342"/>
      <c r="L74" s="342"/>
      <c r="M74" s="339">
        <v>128</v>
      </c>
      <c r="N74" s="356">
        <v>120</v>
      </c>
      <c r="O74" s="675"/>
      <c r="P74" s="511"/>
      <c r="Q74" s="374"/>
    </row>
    <row r="75" spans="1:17" ht="12.75" customHeight="1" thickBot="1">
      <c r="A75" s="188" t="s">
        <v>7</v>
      </c>
      <c r="B75" s="357"/>
      <c r="C75" s="358"/>
      <c r="D75" s="358"/>
      <c r="E75" s="358"/>
      <c r="F75" s="359">
        <v>15</v>
      </c>
      <c r="G75" s="358"/>
      <c r="H75" s="360"/>
      <c r="I75" s="361"/>
      <c r="J75" s="361"/>
      <c r="K75" s="362"/>
      <c r="L75" s="362"/>
      <c r="M75" s="378"/>
      <c r="N75" s="363"/>
      <c r="O75" s="675"/>
      <c r="P75" s="511"/>
      <c r="Q75" s="374"/>
    </row>
    <row r="76" spans="1:17" ht="12.75" customHeight="1" thickBot="1">
      <c r="A76" s="192" t="s">
        <v>14</v>
      </c>
      <c r="B76" s="203">
        <f>SUM(B73:B75)</f>
        <v>0</v>
      </c>
      <c r="C76" s="203">
        <f aca="true" t="shared" si="6" ref="C76:N76">SUM(C73:C75)</f>
        <v>0</v>
      </c>
      <c r="D76" s="203">
        <f t="shared" si="6"/>
        <v>729</v>
      </c>
      <c r="E76" s="203">
        <f t="shared" si="6"/>
        <v>0</v>
      </c>
      <c r="F76" s="203">
        <f t="shared" si="6"/>
        <v>269</v>
      </c>
      <c r="G76" s="203">
        <f t="shared" si="6"/>
        <v>52</v>
      </c>
      <c r="H76" s="203">
        <f t="shared" si="6"/>
        <v>0</v>
      </c>
      <c r="I76" s="203">
        <f t="shared" si="6"/>
        <v>0</v>
      </c>
      <c r="J76" s="203">
        <f t="shared" si="6"/>
        <v>0</v>
      </c>
      <c r="K76" s="203">
        <f t="shared" si="6"/>
        <v>0</v>
      </c>
      <c r="L76" s="203">
        <f t="shared" si="6"/>
        <v>14</v>
      </c>
      <c r="M76" s="203">
        <f t="shared" si="6"/>
        <v>258</v>
      </c>
      <c r="N76" s="382">
        <f t="shared" si="6"/>
        <v>285</v>
      </c>
      <c r="O76" s="678">
        <f>B76+C76+D76+E76+F76+G76</f>
        <v>1050</v>
      </c>
      <c r="P76" s="511"/>
      <c r="Q76" s="374"/>
    </row>
    <row r="77" spans="1:17" ht="12.75" customHeight="1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675"/>
      <c r="P77" s="511"/>
      <c r="Q77" s="374"/>
    </row>
    <row r="78" spans="1:17" ht="12.75" customHeight="1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675"/>
      <c r="P78" s="511"/>
      <c r="Q78" s="374"/>
    </row>
    <row r="79" spans="1:17" ht="12.75" customHeight="1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675"/>
      <c r="P79" s="511"/>
      <c r="Q79" s="374"/>
    </row>
    <row r="80" spans="1:17" ht="12.75" customHeight="1" thickBot="1">
      <c r="A80" s="170"/>
      <c r="B80" s="12" t="s">
        <v>231</v>
      </c>
      <c r="C80" s="514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675"/>
      <c r="P80" s="511"/>
      <c r="Q80" s="374"/>
    </row>
    <row r="81" spans="1:17" ht="19.5" customHeight="1">
      <c r="A81" s="744" t="s">
        <v>26</v>
      </c>
      <c r="B81" s="746" t="s">
        <v>139</v>
      </c>
      <c r="C81" s="746"/>
      <c r="D81" s="746"/>
      <c r="E81" s="746"/>
      <c r="F81" s="742" t="s">
        <v>27</v>
      </c>
      <c r="G81" s="740" t="s">
        <v>1</v>
      </c>
      <c r="H81" s="729" t="s">
        <v>140</v>
      </c>
      <c r="I81" s="729"/>
      <c r="J81" s="729"/>
      <c r="K81" s="729"/>
      <c r="L81" s="729"/>
      <c r="M81" s="257" t="s">
        <v>2</v>
      </c>
      <c r="N81" s="258" t="s">
        <v>40</v>
      </c>
      <c r="O81" s="675"/>
      <c r="P81" s="511"/>
      <c r="Q81" s="374"/>
    </row>
    <row r="82" spans="1:17" ht="24.75" customHeight="1">
      <c r="A82" s="824"/>
      <c r="B82" s="182" t="s">
        <v>29</v>
      </c>
      <c r="C82" s="183" t="s">
        <v>30</v>
      </c>
      <c r="D82" s="183" t="s">
        <v>18</v>
      </c>
      <c r="E82" s="183" t="s">
        <v>31</v>
      </c>
      <c r="F82" s="834"/>
      <c r="G82" s="827"/>
      <c r="H82" s="184" t="s">
        <v>24</v>
      </c>
      <c r="I82" s="184" t="s">
        <v>23</v>
      </c>
      <c r="J82" s="184" t="s">
        <v>32</v>
      </c>
      <c r="K82" s="185" t="s">
        <v>33</v>
      </c>
      <c r="L82" s="185" t="s">
        <v>34</v>
      </c>
      <c r="M82" s="182" t="s">
        <v>35</v>
      </c>
      <c r="N82" s="186" t="s">
        <v>35</v>
      </c>
      <c r="O82" s="675"/>
      <c r="P82" s="511"/>
      <c r="Q82" s="374"/>
    </row>
    <row r="83" spans="1:17" ht="12.75" customHeight="1">
      <c r="A83" s="187" t="s">
        <v>9</v>
      </c>
      <c r="B83" s="339"/>
      <c r="C83" s="340"/>
      <c r="D83" s="340">
        <v>318</v>
      </c>
      <c r="E83" s="340"/>
      <c r="F83" s="340">
        <v>154</v>
      </c>
      <c r="G83" s="340">
        <v>26</v>
      </c>
      <c r="H83" s="287"/>
      <c r="I83" s="287"/>
      <c r="J83" s="287"/>
      <c r="K83" s="342"/>
      <c r="L83" s="342"/>
      <c r="M83" s="339">
        <v>131</v>
      </c>
      <c r="N83" s="356">
        <v>165</v>
      </c>
      <c r="O83" s="675"/>
      <c r="P83" s="511"/>
      <c r="Q83" s="374"/>
    </row>
    <row r="84" spans="1:17" ht="12.75" customHeight="1">
      <c r="A84" s="188" t="s">
        <v>3</v>
      </c>
      <c r="B84" s="339"/>
      <c r="C84" s="340"/>
      <c r="D84" s="340">
        <v>219</v>
      </c>
      <c r="E84" s="340"/>
      <c r="F84" s="340">
        <v>150</v>
      </c>
      <c r="G84" s="340">
        <v>26</v>
      </c>
      <c r="H84" s="287"/>
      <c r="I84" s="287"/>
      <c r="J84" s="287"/>
      <c r="K84" s="342"/>
      <c r="L84" s="342"/>
      <c r="M84" s="339">
        <v>94</v>
      </c>
      <c r="N84" s="356">
        <v>120</v>
      </c>
      <c r="O84" s="675"/>
      <c r="P84" s="511"/>
      <c r="Q84" s="374"/>
    </row>
    <row r="85" spans="1:17" ht="12.75" customHeight="1" thickBot="1">
      <c r="A85" s="188" t="s">
        <v>7</v>
      </c>
      <c r="B85" s="357"/>
      <c r="C85" s="358"/>
      <c r="D85" s="358"/>
      <c r="E85" s="358"/>
      <c r="F85" s="359">
        <v>17</v>
      </c>
      <c r="G85" s="358"/>
      <c r="H85" s="360"/>
      <c r="I85" s="361"/>
      <c r="J85" s="361"/>
      <c r="K85" s="362"/>
      <c r="L85" s="362"/>
      <c r="M85" s="378"/>
      <c r="N85" s="363"/>
      <c r="O85" s="675"/>
      <c r="P85" s="511"/>
      <c r="Q85" s="374"/>
    </row>
    <row r="86" spans="1:17" ht="12.75" customHeight="1" thickBot="1">
      <c r="A86" s="192" t="s">
        <v>14</v>
      </c>
      <c r="B86" s="203">
        <f>SUM(B83:B85)</f>
        <v>0</v>
      </c>
      <c r="C86" s="203">
        <f aca="true" t="shared" si="7" ref="C86:N86">SUM(C83:C85)</f>
        <v>0</v>
      </c>
      <c r="D86" s="203">
        <f t="shared" si="7"/>
        <v>537</v>
      </c>
      <c r="E86" s="203">
        <f t="shared" si="7"/>
        <v>0</v>
      </c>
      <c r="F86" s="203">
        <f t="shared" si="7"/>
        <v>321</v>
      </c>
      <c r="G86" s="203">
        <f t="shared" si="7"/>
        <v>52</v>
      </c>
      <c r="H86" s="203">
        <f t="shared" si="7"/>
        <v>0</v>
      </c>
      <c r="I86" s="203">
        <f t="shared" si="7"/>
        <v>0</v>
      </c>
      <c r="J86" s="203">
        <f t="shared" si="7"/>
        <v>0</v>
      </c>
      <c r="K86" s="203">
        <f t="shared" si="7"/>
        <v>0</v>
      </c>
      <c r="L86" s="203">
        <f t="shared" si="7"/>
        <v>0</v>
      </c>
      <c r="M86" s="203">
        <f t="shared" si="7"/>
        <v>225</v>
      </c>
      <c r="N86" s="382">
        <f t="shared" si="7"/>
        <v>285</v>
      </c>
      <c r="O86" s="678">
        <f>B86+C86+D86+E86+F86+G86</f>
        <v>910</v>
      </c>
      <c r="P86" s="511"/>
      <c r="Q86" s="374"/>
    </row>
    <row r="87" spans="1:17" ht="12.75" customHeight="1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675"/>
      <c r="P87" s="511"/>
      <c r="Q87" s="374"/>
    </row>
    <row r="88" spans="1:17" ht="12.75" customHeight="1">
      <c r="A88" s="17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675"/>
      <c r="P88" s="511"/>
      <c r="Q88" s="374"/>
    </row>
    <row r="89" spans="1:17" ht="12.75" customHeight="1" thickBot="1">
      <c r="A89" s="17"/>
      <c r="B89" s="8" t="s">
        <v>105</v>
      </c>
      <c r="C89" s="524"/>
      <c r="D89" s="158"/>
      <c r="E89" s="158"/>
      <c r="F89" s="158"/>
      <c r="G89" s="158"/>
      <c r="H89" s="158"/>
      <c r="I89" s="158"/>
      <c r="J89" s="159"/>
      <c r="K89" s="160"/>
      <c r="L89" s="160"/>
      <c r="M89" s="161"/>
      <c r="N89" s="161"/>
      <c r="O89" s="675"/>
      <c r="P89" s="271"/>
      <c r="Q89" s="271"/>
    </row>
    <row r="90" spans="1:17" ht="19.5" customHeight="1">
      <c r="A90" s="744" t="s">
        <v>26</v>
      </c>
      <c r="B90" s="746" t="s">
        <v>139</v>
      </c>
      <c r="C90" s="746"/>
      <c r="D90" s="746"/>
      <c r="E90" s="746"/>
      <c r="F90" s="742" t="s">
        <v>27</v>
      </c>
      <c r="G90" s="740" t="s">
        <v>1</v>
      </c>
      <c r="H90" s="729" t="s">
        <v>140</v>
      </c>
      <c r="I90" s="729"/>
      <c r="J90" s="729"/>
      <c r="K90" s="729"/>
      <c r="L90" s="729"/>
      <c r="M90" s="257" t="s">
        <v>2</v>
      </c>
      <c r="N90" s="258" t="s">
        <v>40</v>
      </c>
      <c r="O90" s="675"/>
      <c r="P90" s="271"/>
      <c r="Q90" s="271"/>
    </row>
    <row r="91" spans="1:17" ht="24.75" customHeight="1">
      <c r="A91" s="824"/>
      <c r="B91" s="182" t="s">
        <v>29</v>
      </c>
      <c r="C91" s="183" t="s">
        <v>30</v>
      </c>
      <c r="D91" s="183" t="s">
        <v>18</v>
      </c>
      <c r="E91" s="183" t="s">
        <v>31</v>
      </c>
      <c r="F91" s="834"/>
      <c r="G91" s="827"/>
      <c r="H91" s="184" t="s">
        <v>24</v>
      </c>
      <c r="I91" s="184" t="s">
        <v>23</v>
      </c>
      <c r="J91" s="184" t="s">
        <v>32</v>
      </c>
      <c r="K91" s="185" t="s">
        <v>33</v>
      </c>
      <c r="L91" s="185" t="s">
        <v>34</v>
      </c>
      <c r="M91" s="182" t="s">
        <v>35</v>
      </c>
      <c r="N91" s="186" t="s">
        <v>35</v>
      </c>
      <c r="O91" s="674"/>
      <c r="P91" s="7"/>
      <c r="Q91" s="7"/>
    </row>
    <row r="92" spans="1:23" ht="12.75" customHeight="1">
      <c r="A92" s="252" t="s">
        <v>9</v>
      </c>
      <c r="B92" s="339"/>
      <c r="C92" s="340"/>
      <c r="D92" s="340">
        <v>82</v>
      </c>
      <c r="E92" s="340"/>
      <c r="F92" s="340">
        <v>136</v>
      </c>
      <c r="G92" s="340">
        <v>38</v>
      </c>
      <c r="H92" s="287"/>
      <c r="I92" s="287"/>
      <c r="J92" s="287">
        <v>42</v>
      </c>
      <c r="K92" s="342"/>
      <c r="L92" s="342"/>
      <c r="M92" s="339">
        <v>94</v>
      </c>
      <c r="N92" s="356">
        <v>108</v>
      </c>
      <c r="O92" s="674"/>
      <c r="P92" s="7"/>
      <c r="Q92" s="7"/>
      <c r="W92">
        <v>14.11</v>
      </c>
    </row>
    <row r="93" spans="1:17" ht="12.75" customHeight="1">
      <c r="A93" s="206" t="s">
        <v>3</v>
      </c>
      <c r="B93" s="343"/>
      <c r="C93" s="344"/>
      <c r="D93" s="344">
        <v>156</v>
      </c>
      <c r="E93" s="344"/>
      <c r="F93" s="344">
        <v>161</v>
      </c>
      <c r="G93" s="344">
        <v>47</v>
      </c>
      <c r="H93" s="347"/>
      <c r="I93" s="347"/>
      <c r="J93" s="347"/>
      <c r="K93" s="348"/>
      <c r="L93" s="348"/>
      <c r="M93" s="343">
        <v>60</v>
      </c>
      <c r="N93" s="364">
        <v>58</v>
      </c>
      <c r="O93" s="675"/>
      <c r="P93" s="272"/>
      <c r="Q93" s="273"/>
    </row>
    <row r="94" spans="1:17" ht="12.75" customHeight="1" thickBot="1">
      <c r="A94" s="383" t="s">
        <v>7</v>
      </c>
      <c r="B94" s="343"/>
      <c r="C94" s="344"/>
      <c r="D94" s="344"/>
      <c r="E94" s="344"/>
      <c r="F94" s="344">
        <v>15</v>
      </c>
      <c r="G94" s="344"/>
      <c r="H94" s="361"/>
      <c r="I94" s="361"/>
      <c r="J94" s="361"/>
      <c r="K94" s="362"/>
      <c r="L94" s="362"/>
      <c r="M94" s="343"/>
      <c r="N94" s="364"/>
      <c r="O94" s="675"/>
      <c r="P94" s="272"/>
      <c r="Q94" s="273"/>
    </row>
    <row r="95" spans="1:17" ht="12.75" customHeight="1" thickBot="1">
      <c r="A95" s="202" t="s">
        <v>14</v>
      </c>
      <c r="B95" s="201">
        <f>B92+B93+B94</f>
        <v>0</v>
      </c>
      <c r="C95" s="201">
        <f aca="true" t="shared" si="8" ref="C95:N95">C92+C93+C94</f>
        <v>0</v>
      </c>
      <c r="D95" s="201">
        <f t="shared" si="8"/>
        <v>238</v>
      </c>
      <c r="E95" s="201">
        <f t="shared" si="8"/>
        <v>0</v>
      </c>
      <c r="F95" s="201">
        <f t="shared" si="8"/>
        <v>312</v>
      </c>
      <c r="G95" s="201">
        <f t="shared" si="8"/>
        <v>85</v>
      </c>
      <c r="H95" s="201">
        <f t="shared" si="8"/>
        <v>0</v>
      </c>
      <c r="I95" s="201">
        <f t="shared" si="8"/>
        <v>0</v>
      </c>
      <c r="J95" s="201">
        <f t="shared" si="8"/>
        <v>42</v>
      </c>
      <c r="K95" s="201">
        <f t="shared" si="8"/>
        <v>0</v>
      </c>
      <c r="L95" s="202">
        <f t="shared" si="8"/>
        <v>0</v>
      </c>
      <c r="M95" s="201">
        <f t="shared" si="8"/>
        <v>154</v>
      </c>
      <c r="N95" s="202">
        <f t="shared" si="8"/>
        <v>166</v>
      </c>
      <c r="O95" s="676">
        <f>B95+C95+D95+E95+F95+G95</f>
        <v>635</v>
      </c>
      <c r="P95" s="272"/>
      <c r="Q95" s="273"/>
    </row>
    <row r="96" spans="1:17" ht="12.75" customHeight="1">
      <c r="A96" s="221"/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676"/>
      <c r="P96" s="272"/>
      <c r="Q96" s="273"/>
    </row>
    <row r="97" spans="1:16" ht="12.75" customHeight="1" thickBot="1">
      <c r="A97" s="17"/>
      <c r="B97" s="8" t="s">
        <v>92</v>
      </c>
      <c r="C97" s="514"/>
      <c r="D97" s="158"/>
      <c r="E97" s="158"/>
      <c r="F97" s="158"/>
      <c r="G97" s="158"/>
      <c r="H97" s="158"/>
      <c r="I97" s="158"/>
      <c r="J97" s="159"/>
      <c r="K97" s="160"/>
      <c r="L97" s="160"/>
      <c r="M97" s="161"/>
      <c r="N97" s="161"/>
      <c r="O97" s="674"/>
      <c r="P97" s="272"/>
    </row>
    <row r="98" spans="1:16" ht="18.75" customHeight="1">
      <c r="A98" s="744" t="s">
        <v>26</v>
      </c>
      <c r="B98" s="746" t="s">
        <v>139</v>
      </c>
      <c r="C98" s="746"/>
      <c r="D98" s="746"/>
      <c r="E98" s="746"/>
      <c r="F98" s="742" t="s">
        <v>27</v>
      </c>
      <c r="G98" s="740" t="s">
        <v>1</v>
      </c>
      <c r="H98" s="729" t="s">
        <v>140</v>
      </c>
      <c r="I98" s="729"/>
      <c r="J98" s="729"/>
      <c r="K98" s="729"/>
      <c r="L98" s="729"/>
      <c r="M98" s="257" t="s">
        <v>2</v>
      </c>
      <c r="N98" s="258" t="s">
        <v>40</v>
      </c>
      <c r="O98" s="674"/>
      <c r="P98" s="272"/>
    </row>
    <row r="99" spans="1:16" ht="24.75" customHeight="1">
      <c r="A99" s="824"/>
      <c r="B99" s="182" t="s">
        <v>29</v>
      </c>
      <c r="C99" s="183" t="s">
        <v>30</v>
      </c>
      <c r="D99" s="183" t="s">
        <v>18</v>
      </c>
      <c r="E99" s="183" t="s">
        <v>31</v>
      </c>
      <c r="F99" s="834"/>
      <c r="G99" s="827"/>
      <c r="H99" s="184" t="s">
        <v>24</v>
      </c>
      <c r="I99" s="184" t="s">
        <v>23</v>
      </c>
      <c r="J99" s="184" t="s">
        <v>32</v>
      </c>
      <c r="K99" s="185" t="s">
        <v>33</v>
      </c>
      <c r="L99" s="185" t="s">
        <v>34</v>
      </c>
      <c r="M99" s="182" t="s">
        <v>35</v>
      </c>
      <c r="N99" s="186" t="s">
        <v>35</v>
      </c>
      <c r="O99" s="674"/>
      <c r="P99" s="272"/>
    </row>
    <row r="100" spans="1:16" ht="13.5" customHeight="1">
      <c r="A100" s="241" t="s">
        <v>144</v>
      </c>
      <c r="B100" s="365"/>
      <c r="C100" s="366"/>
      <c r="D100" s="344"/>
      <c r="E100" s="366"/>
      <c r="F100" s="340"/>
      <c r="G100" s="366"/>
      <c r="H100" s="367"/>
      <c r="I100" s="367"/>
      <c r="J100" s="367"/>
      <c r="K100" s="368"/>
      <c r="L100" s="368"/>
      <c r="M100" s="365"/>
      <c r="N100" s="369"/>
      <c r="O100" s="674"/>
      <c r="P100" s="272"/>
    </row>
    <row r="101" spans="1:16" ht="12.75" customHeight="1">
      <c r="A101" s="208" t="s">
        <v>9</v>
      </c>
      <c r="B101" s="343">
        <v>20</v>
      </c>
      <c r="C101" s="344"/>
      <c r="D101" s="344">
        <v>446</v>
      </c>
      <c r="E101" s="344">
        <v>116</v>
      </c>
      <c r="F101" s="352">
        <v>122</v>
      </c>
      <c r="G101" s="344">
        <v>48</v>
      </c>
      <c r="H101" s="347"/>
      <c r="I101" s="347"/>
      <c r="J101" s="347"/>
      <c r="K101" s="348">
        <v>3</v>
      </c>
      <c r="L101" s="348">
        <v>200</v>
      </c>
      <c r="M101" s="343">
        <v>151</v>
      </c>
      <c r="N101" s="364">
        <v>224</v>
      </c>
      <c r="O101" s="675"/>
      <c r="P101" s="272"/>
    </row>
    <row r="102" spans="1:16" ht="13.5" thickBot="1">
      <c r="A102" s="208" t="s">
        <v>3</v>
      </c>
      <c r="B102" s="343"/>
      <c r="C102" s="344"/>
      <c r="D102" s="344">
        <v>35</v>
      </c>
      <c r="E102" s="344">
        <v>108</v>
      </c>
      <c r="F102" s="344">
        <v>103</v>
      </c>
      <c r="G102" s="344">
        <v>28</v>
      </c>
      <c r="H102" s="361"/>
      <c r="I102" s="361"/>
      <c r="J102" s="361"/>
      <c r="K102" s="362"/>
      <c r="L102" s="362">
        <v>7</v>
      </c>
      <c r="M102" s="343">
        <v>47</v>
      </c>
      <c r="N102" s="364">
        <v>101</v>
      </c>
      <c r="O102" s="674"/>
      <c r="P102" s="272"/>
    </row>
    <row r="103" spans="1:16" ht="13.5" thickBot="1">
      <c r="A103" s="192" t="s">
        <v>14</v>
      </c>
      <c r="B103" s="200">
        <f>SUM(B101:B102)</f>
        <v>20</v>
      </c>
      <c r="C103" s="200">
        <f aca="true" t="shared" si="9" ref="C103:N103">SUM(C101:C102)</f>
        <v>0</v>
      </c>
      <c r="D103" s="200">
        <f>SUM(D100:D102)</f>
        <v>481</v>
      </c>
      <c r="E103" s="200">
        <f t="shared" si="9"/>
        <v>224</v>
      </c>
      <c r="F103" s="200">
        <f t="shared" si="9"/>
        <v>225</v>
      </c>
      <c r="G103" s="200">
        <f t="shared" si="9"/>
        <v>76</v>
      </c>
      <c r="H103" s="200">
        <f t="shared" si="9"/>
        <v>0</v>
      </c>
      <c r="I103" s="200">
        <f t="shared" si="9"/>
        <v>0</v>
      </c>
      <c r="J103" s="200">
        <f t="shared" si="9"/>
        <v>0</v>
      </c>
      <c r="K103" s="200">
        <f t="shared" si="9"/>
        <v>3</v>
      </c>
      <c r="L103" s="200">
        <f t="shared" si="9"/>
        <v>207</v>
      </c>
      <c r="M103" s="200">
        <f t="shared" si="9"/>
        <v>198</v>
      </c>
      <c r="N103" s="259">
        <f t="shared" si="9"/>
        <v>325</v>
      </c>
      <c r="O103" s="676">
        <f>B103+C103+D103+E103+F103+G103</f>
        <v>1026</v>
      </c>
      <c r="P103" s="272"/>
    </row>
    <row r="104" spans="1:18" ht="24" customHeight="1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674"/>
      <c r="P104" s="581"/>
      <c r="Q104" s="274"/>
      <c r="R104" s="88"/>
    </row>
    <row r="105" spans="1:17" ht="12.75" customHeight="1" thickBot="1">
      <c r="A105" s="17"/>
      <c r="B105" s="8" t="s">
        <v>96</v>
      </c>
      <c r="C105" s="514"/>
      <c r="D105" s="158"/>
      <c r="E105" s="158"/>
      <c r="F105" s="158"/>
      <c r="G105" s="158"/>
      <c r="H105" s="158"/>
      <c r="I105" s="158"/>
      <c r="J105" s="159"/>
      <c r="K105" s="160"/>
      <c r="L105" s="160"/>
      <c r="M105" s="161"/>
      <c r="N105" s="161"/>
      <c r="O105" s="674"/>
      <c r="P105" s="272"/>
      <c r="Q105" s="272"/>
    </row>
    <row r="106" spans="1:19" ht="19.5" customHeight="1">
      <c r="A106" s="744" t="s">
        <v>26</v>
      </c>
      <c r="B106" s="746" t="s">
        <v>139</v>
      </c>
      <c r="C106" s="746"/>
      <c r="D106" s="746"/>
      <c r="E106" s="746"/>
      <c r="F106" s="742" t="s">
        <v>27</v>
      </c>
      <c r="G106" s="740" t="s">
        <v>1</v>
      </c>
      <c r="H106" s="729" t="s">
        <v>140</v>
      </c>
      <c r="I106" s="729"/>
      <c r="J106" s="729"/>
      <c r="K106" s="729"/>
      <c r="L106" s="729"/>
      <c r="M106" s="257" t="s">
        <v>2</v>
      </c>
      <c r="N106" s="258" t="s">
        <v>40</v>
      </c>
      <c r="O106" s="674"/>
      <c r="P106" s="272"/>
      <c r="Q106" s="272"/>
      <c r="S106" s="88"/>
    </row>
    <row r="107" spans="1:17" ht="24.75" customHeight="1">
      <c r="A107" s="824"/>
      <c r="B107" s="182" t="s">
        <v>29</v>
      </c>
      <c r="C107" s="183" t="s">
        <v>30</v>
      </c>
      <c r="D107" s="183" t="s">
        <v>18</v>
      </c>
      <c r="E107" s="183" t="s">
        <v>31</v>
      </c>
      <c r="F107" s="834"/>
      <c r="G107" s="827"/>
      <c r="H107" s="184" t="s">
        <v>24</v>
      </c>
      <c r="I107" s="184" t="s">
        <v>23</v>
      </c>
      <c r="J107" s="184" t="s">
        <v>32</v>
      </c>
      <c r="K107" s="185" t="s">
        <v>33</v>
      </c>
      <c r="L107" s="185" t="s">
        <v>34</v>
      </c>
      <c r="M107" s="182" t="s">
        <v>35</v>
      </c>
      <c r="N107" s="186" t="s">
        <v>35</v>
      </c>
      <c r="O107" s="674"/>
      <c r="P107" s="7"/>
      <c r="Q107" s="7"/>
    </row>
    <row r="108" spans="1:17" ht="12.75" customHeight="1">
      <c r="A108" s="205" t="s">
        <v>9</v>
      </c>
      <c r="B108" s="343"/>
      <c r="C108" s="344"/>
      <c r="D108" s="344">
        <v>95</v>
      </c>
      <c r="E108" s="344">
        <v>100</v>
      </c>
      <c r="F108" s="340">
        <v>164</v>
      </c>
      <c r="G108" s="344">
        <v>39</v>
      </c>
      <c r="H108" s="347">
        <v>24</v>
      </c>
      <c r="I108" s="347">
        <v>46</v>
      </c>
      <c r="J108" s="347"/>
      <c r="K108" s="348"/>
      <c r="L108" s="342"/>
      <c r="M108" s="343">
        <v>22</v>
      </c>
      <c r="N108" s="364">
        <v>53</v>
      </c>
      <c r="O108" s="674"/>
      <c r="P108" s="7"/>
      <c r="Q108" s="7"/>
    </row>
    <row r="109" spans="1:17" ht="12.75" customHeight="1">
      <c r="A109" s="206" t="s">
        <v>3</v>
      </c>
      <c r="B109" s="343">
        <v>39</v>
      </c>
      <c r="C109" s="344">
        <v>320</v>
      </c>
      <c r="D109" s="344"/>
      <c r="E109" s="344"/>
      <c r="F109" s="352">
        <v>148</v>
      </c>
      <c r="G109" s="344">
        <v>25</v>
      </c>
      <c r="H109" s="347">
        <v>92</v>
      </c>
      <c r="I109" s="347">
        <v>103</v>
      </c>
      <c r="J109" s="347"/>
      <c r="K109" s="348"/>
      <c r="L109" s="348"/>
      <c r="M109" s="343">
        <v>68</v>
      </c>
      <c r="N109" s="364">
        <v>51</v>
      </c>
      <c r="O109" s="675"/>
      <c r="P109" s="175"/>
      <c r="Q109" s="175"/>
    </row>
    <row r="110" spans="1:17" ht="12.75" customHeight="1" thickBot="1">
      <c r="A110" s="383" t="s">
        <v>7</v>
      </c>
      <c r="B110" s="343"/>
      <c r="C110" s="344"/>
      <c r="D110" s="344"/>
      <c r="E110" s="344"/>
      <c r="F110" s="344">
        <v>68</v>
      </c>
      <c r="G110" s="344"/>
      <c r="H110" s="347"/>
      <c r="I110" s="347"/>
      <c r="J110" s="347"/>
      <c r="K110" s="348"/>
      <c r="L110" s="348"/>
      <c r="M110" s="343"/>
      <c r="N110" s="364"/>
      <c r="O110" s="675"/>
      <c r="P110" s="7"/>
      <c r="Q110" s="7"/>
    </row>
    <row r="111" spans="1:17" ht="12.75" customHeight="1" thickBot="1">
      <c r="A111" s="202" t="s">
        <v>14</v>
      </c>
      <c r="B111" s="200">
        <f>SUM(B108:B110)</f>
        <v>39</v>
      </c>
      <c r="C111" s="200">
        <f aca="true" t="shared" si="10" ref="C111:N111">SUM(C108:C110)</f>
        <v>320</v>
      </c>
      <c r="D111" s="200">
        <f t="shared" si="10"/>
        <v>95</v>
      </c>
      <c r="E111" s="200">
        <f t="shared" si="10"/>
        <v>100</v>
      </c>
      <c r="F111" s="200">
        <f t="shared" si="10"/>
        <v>380</v>
      </c>
      <c r="G111" s="200">
        <f t="shared" si="10"/>
        <v>64</v>
      </c>
      <c r="H111" s="379">
        <f t="shared" si="10"/>
        <v>116</v>
      </c>
      <c r="I111" s="200">
        <f t="shared" si="10"/>
        <v>149</v>
      </c>
      <c r="J111" s="200">
        <f t="shared" si="10"/>
        <v>0</v>
      </c>
      <c r="K111" s="200">
        <f t="shared" si="10"/>
        <v>0</v>
      </c>
      <c r="L111" s="379">
        <f t="shared" si="10"/>
        <v>0</v>
      </c>
      <c r="M111" s="200">
        <f t="shared" si="10"/>
        <v>90</v>
      </c>
      <c r="N111" s="259">
        <f t="shared" si="10"/>
        <v>104</v>
      </c>
      <c r="O111" s="676">
        <f>B111+C111+D111+E111+F111+G111</f>
        <v>998</v>
      </c>
      <c r="P111" s="269"/>
      <c r="Q111" s="269"/>
    </row>
    <row r="112" spans="1:16" ht="12.75" customHeight="1">
      <c r="A112" s="170"/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674"/>
      <c r="P112" s="269"/>
    </row>
    <row r="113" spans="1:16" ht="12.75" customHeight="1" thickBot="1">
      <c r="A113" s="17"/>
      <c r="B113" s="8" t="s">
        <v>85</v>
      </c>
      <c r="C113" s="514"/>
      <c r="D113" s="158"/>
      <c r="E113" s="158"/>
      <c r="F113" s="158"/>
      <c r="G113" s="158"/>
      <c r="H113" s="158"/>
      <c r="I113" s="158"/>
      <c r="J113" s="159"/>
      <c r="K113" s="160"/>
      <c r="L113" s="160"/>
      <c r="M113" s="161"/>
      <c r="N113" s="161"/>
      <c r="O113" s="674"/>
      <c r="P113" s="269"/>
    </row>
    <row r="114" spans="1:16" ht="18.75" customHeight="1">
      <c r="A114" s="744" t="s">
        <v>26</v>
      </c>
      <c r="B114" s="746" t="s">
        <v>139</v>
      </c>
      <c r="C114" s="746"/>
      <c r="D114" s="746"/>
      <c r="E114" s="746"/>
      <c r="F114" s="742" t="s">
        <v>27</v>
      </c>
      <c r="G114" s="740" t="s">
        <v>1</v>
      </c>
      <c r="H114" s="729" t="s">
        <v>140</v>
      </c>
      <c r="I114" s="729"/>
      <c r="J114" s="729"/>
      <c r="K114" s="729"/>
      <c r="L114" s="729"/>
      <c r="M114" s="257" t="s">
        <v>2</v>
      </c>
      <c r="N114" s="258" t="s">
        <v>40</v>
      </c>
      <c r="O114" s="674"/>
      <c r="P114" s="269"/>
    </row>
    <row r="115" spans="1:18" ht="24.75" customHeight="1">
      <c r="A115" s="824"/>
      <c r="B115" s="182" t="s">
        <v>29</v>
      </c>
      <c r="C115" s="183" t="s">
        <v>30</v>
      </c>
      <c r="D115" s="183" t="s">
        <v>18</v>
      </c>
      <c r="E115" s="183" t="s">
        <v>31</v>
      </c>
      <c r="F115" s="834"/>
      <c r="G115" s="827"/>
      <c r="H115" s="184" t="s">
        <v>24</v>
      </c>
      <c r="I115" s="184" t="s">
        <v>23</v>
      </c>
      <c r="J115" s="184" t="s">
        <v>32</v>
      </c>
      <c r="K115" s="185" t="s">
        <v>33</v>
      </c>
      <c r="L115" s="185" t="s">
        <v>34</v>
      </c>
      <c r="M115" s="182" t="s">
        <v>35</v>
      </c>
      <c r="N115" s="186" t="s">
        <v>35</v>
      </c>
      <c r="O115" s="675"/>
      <c r="P115" s="583"/>
      <c r="Q115" s="583"/>
      <c r="R115" s="583"/>
    </row>
    <row r="116" spans="1:18" ht="11.25" customHeight="1">
      <c r="A116" s="241" t="s">
        <v>9</v>
      </c>
      <c r="B116" s="365"/>
      <c r="C116" s="366"/>
      <c r="D116" s="366"/>
      <c r="E116" s="366"/>
      <c r="F116" s="340">
        <v>25</v>
      </c>
      <c r="G116" s="366"/>
      <c r="H116" s="367"/>
      <c r="I116" s="367"/>
      <c r="J116" s="367"/>
      <c r="K116" s="368"/>
      <c r="L116" s="368"/>
      <c r="M116" s="365"/>
      <c r="N116" s="369"/>
      <c r="O116" s="675"/>
      <c r="P116" s="755"/>
      <c r="Q116" s="755"/>
      <c r="R116" s="755"/>
    </row>
    <row r="117" spans="1:18" ht="12.75" customHeight="1" thickBot="1">
      <c r="A117" s="208" t="s">
        <v>3</v>
      </c>
      <c r="B117" s="343"/>
      <c r="C117" s="344">
        <v>317</v>
      </c>
      <c r="D117" s="344"/>
      <c r="E117" s="344"/>
      <c r="F117" s="344">
        <v>179</v>
      </c>
      <c r="G117" s="344">
        <v>41</v>
      </c>
      <c r="H117" s="347">
        <v>88</v>
      </c>
      <c r="I117" s="347">
        <v>70</v>
      </c>
      <c r="J117" s="347"/>
      <c r="K117" s="348"/>
      <c r="L117" s="348"/>
      <c r="M117" s="343">
        <v>252</v>
      </c>
      <c r="N117" s="364">
        <v>77</v>
      </c>
      <c r="O117" s="675"/>
      <c r="P117" s="755"/>
      <c r="Q117" s="755"/>
      <c r="R117" s="755"/>
    </row>
    <row r="118" spans="1:18" ht="12.75" customHeight="1" thickBot="1">
      <c r="A118" s="192" t="s">
        <v>14</v>
      </c>
      <c r="B118" s="168">
        <f>B117</f>
        <v>0</v>
      </c>
      <c r="C118" s="168">
        <f aca="true" t="shared" si="11" ref="C118:N118">C117</f>
        <v>317</v>
      </c>
      <c r="D118" s="168">
        <f t="shared" si="11"/>
        <v>0</v>
      </c>
      <c r="E118" s="168">
        <f t="shared" si="11"/>
        <v>0</v>
      </c>
      <c r="F118" s="168">
        <f>F116+F117</f>
        <v>204</v>
      </c>
      <c r="G118" s="168">
        <f t="shared" si="11"/>
        <v>41</v>
      </c>
      <c r="H118" s="327">
        <f t="shared" si="11"/>
        <v>88</v>
      </c>
      <c r="I118" s="168">
        <f t="shared" si="11"/>
        <v>70</v>
      </c>
      <c r="J118" s="168">
        <f t="shared" si="11"/>
        <v>0</v>
      </c>
      <c r="K118" s="168">
        <f t="shared" si="11"/>
        <v>0</v>
      </c>
      <c r="L118" s="168">
        <f t="shared" si="11"/>
        <v>0</v>
      </c>
      <c r="M118" s="168">
        <f t="shared" si="11"/>
        <v>252</v>
      </c>
      <c r="N118" s="384">
        <f t="shared" si="11"/>
        <v>77</v>
      </c>
      <c r="O118" s="676">
        <f>B118+C118+D118+E118+F118+G118</f>
        <v>562</v>
      </c>
      <c r="P118" s="37"/>
      <c r="Q118" s="260"/>
      <c r="R118" s="9"/>
    </row>
    <row r="119" spans="1:18" ht="12.75" customHeight="1">
      <c r="A119" s="220"/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678"/>
      <c r="P119" s="262"/>
      <c r="Q119" s="262"/>
      <c r="R119" s="9"/>
    </row>
    <row r="120" spans="1:18" ht="12.75" customHeight="1" thickBot="1">
      <c r="A120" s="170"/>
      <c r="B120" s="873" t="s">
        <v>103</v>
      </c>
      <c r="C120" s="720"/>
      <c r="D120" s="158"/>
      <c r="E120" s="158"/>
      <c r="F120" s="158"/>
      <c r="G120" s="158"/>
      <c r="H120" s="158"/>
      <c r="I120" s="158"/>
      <c r="J120" s="171"/>
      <c r="K120" s="172"/>
      <c r="L120" s="172"/>
      <c r="M120" s="170"/>
      <c r="N120" s="170"/>
      <c r="O120" s="678"/>
      <c r="P120" s="262"/>
      <c r="Q120" s="262"/>
      <c r="R120" s="9"/>
    </row>
    <row r="121" spans="1:18" ht="17.25" customHeight="1">
      <c r="A121" s="744" t="s">
        <v>26</v>
      </c>
      <c r="B121" s="746" t="s">
        <v>139</v>
      </c>
      <c r="C121" s="746"/>
      <c r="D121" s="746"/>
      <c r="E121" s="746"/>
      <c r="F121" s="740" t="s">
        <v>27</v>
      </c>
      <c r="G121" s="740" t="s">
        <v>1</v>
      </c>
      <c r="H121" s="729" t="s">
        <v>140</v>
      </c>
      <c r="I121" s="729"/>
      <c r="J121" s="729"/>
      <c r="K121" s="729"/>
      <c r="L121" s="729"/>
      <c r="M121" s="257" t="s">
        <v>2</v>
      </c>
      <c r="N121" s="258" t="s">
        <v>40</v>
      </c>
      <c r="O121" s="678"/>
      <c r="P121" s="262"/>
      <c r="Q121" s="262"/>
      <c r="R121" s="9"/>
    </row>
    <row r="122" spans="1:17" ht="21" customHeight="1">
      <c r="A122" s="824"/>
      <c r="B122" s="182" t="s">
        <v>29</v>
      </c>
      <c r="C122" s="183" t="s">
        <v>30</v>
      </c>
      <c r="D122" s="183" t="s">
        <v>18</v>
      </c>
      <c r="E122" s="183" t="s">
        <v>31</v>
      </c>
      <c r="F122" s="872"/>
      <c r="G122" s="827"/>
      <c r="H122" s="184" t="s">
        <v>24</v>
      </c>
      <c r="I122" s="184" t="s">
        <v>23</v>
      </c>
      <c r="J122" s="184" t="s">
        <v>32</v>
      </c>
      <c r="K122" s="185" t="s">
        <v>33</v>
      </c>
      <c r="L122" s="185" t="s">
        <v>34</v>
      </c>
      <c r="M122" s="182" t="s">
        <v>35</v>
      </c>
      <c r="N122" s="186" t="s">
        <v>35</v>
      </c>
      <c r="O122" s="678"/>
      <c r="P122" s="37"/>
      <c r="Q122" s="260"/>
    </row>
    <row r="123" spans="1:17" ht="12.75" customHeight="1">
      <c r="A123" s="241" t="s">
        <v>143</v>
      </c>
      <c r="B123" s="365"/>
      <c r="C123" s="366"/>
      <c r="D123" s="344"/>
      <c r="E123" s="344"/>
      <c r="F123" s="352">
        <v>7</v>
      </c>
      <c r="G123" s="366"/>
      <c r="H123" s="367"/>
      <c r="I123" s="367"/>
      <c r="J123" s="367"/>
      <c r="K123" s="368"/>
      <c r="L123" s="368"/>
      <c r="M123" s="365"/>
      <c r="N123" s="364">
        <v>8</v>
      </c>
      <c r="O123" s="678"/>
      <c r="P123" s="37"/>
      <c r="Q123" s="260"/>
    </row>
    <row r="124" spans="1:17" ht="12.75" customHeight="1" thickBot="1">
      <c r="A124" s="208" t="s">
        <v>9</v>
      </c>
      <c r="B124" s="343"/>
      <c r="C124" s="344"/>
      <c r="D124" s="344"/>
      <c r="E124" s="344">
        <v>66</v>
      </c>
      <c r="F124" s="344">
        <v>28</v>
      </c>
      <c r="G124" s="344">
        <v>4</v>
      </c>
      <c r="H124" s="347"/>
      <c r="I124" s="347"/>
      <c r="J124" s="347"/>
      <c r="K124" s="348"/>
      <c r="L124" s="348"/>
      <c r="M124" s="343">
        <v>51</v>
      </c>
      <c r="N124" s="364">
        <v>33</v>
      </c>
      <c r="O124" s="678"/>
      <c r="P124" s="37"/>
      <c r="Q124" s="260"/>
    </row>
    <row r="125" spans="1:17" ht="12.75" customHeight="1" thickBot="1">
      <c r="A125" s="192" t="s">
        <v>14</v>
      </c>
      <c r="B125" s="168">
        <f>SUM(B123+B124)</f>
        <v>0</v>
      </c>
      <c r="C125" s="168">
        <f aca="true" t="shared" si="12" ref="C125:N125">SUM(C123+C124)</f>
        <v>0</v>
      </c>
      <c r="D125" s="168">
        <f t="shared" si="12"/>
        <v>0</v>
      </c>
      <c r="E125" s="168">
        <f t="shared" si="12"/>
        <v>66</v>
      </c>
      <c r="F125" s="168">
        <f t="shared" si="12"/>
        <v>35</v>
      </c>
      <c r="G125" s="168">
        <f t="shared" si="12"/>
        <v>4</v>
      </c>
      <c r="H125" s="327">
        <f t="shared" si="12"/>
        <v>0</v>
      </c>
      <c r="I125" s="168">
        <f t="shared" si="12"/>
        <v>0</v>
      </c>
      <c r="J125" s="168">
        <f t="shared" si="12"/>
        <v>0</v>
      </c>
      <c r="K125" s="168">
        <f t="shared" si="12"/>
        <v>0</v>
      </c>
      <c r="L125" s="168">
        <f t="shared" si="12"/>
        <v>0</v>
      </c>
      <c r="M125" s="168">
        <f t="shared" si="12"/>
        <v>51</v>
      </c>
      <c r="N125" s="384">
        <f t="shared" si="12"/>
        <v>41</v>
      </c>
      <c r="O125" s="676">
        <f>B125+C125+D125+E125+F125+G125</f>
        <v>105</v>
      </c>
      <c r="P125" s="37"/>
      <c r="Q125" s="261"/>
    </row>
    <row r="126" spans="1:17" ht="12.75" customHeight="1">
      <c r="A126" s="220"/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676"/>
      <c r="P126" s="37"/>
      <c r="Q126" s="261"/>
    </row>
    <row r="127" spans="1:15" ht="12.75" customHeight="1" thickBot="1">
      <c r="A127" s="17"/>
      <c r="B127" s="8" t="s">
        <v>76</v>
      </c>
      <c r="C127" s="337"/>
      <c r="D127" s="158"/>
      <c r="E127" s="158"/>
      <c r="F127" s="158"/>
      <c r="G127" s="158"/>
      <c r="H127" s="158"/>
      <c r="I127" s="158"/>
      <c r="J127" s="159"/>
      <c r="K127" s="160"/>
      <c r="L127" s="160"/>
      <c r="M127" s="161"/>
      <c r="N127" s="161"/>
      <c r="O127" s="674"/>
    </row>
    <row r="128" spans="1:15" ht="18.75" customHeight="1">
      <c r="A128" s="744" t="s">
        <v>26</v>
      </c>
      <c r="B128" s="746" t="s">
        <v>139</v>
      </c>
      <c r="C128" s="746"/>
      <c r="D128" s="746"/>
      <c r="E128" s="746"/>
      <c r="F128" s="742" t="s">
        <v>27</v>
      </c>
      <c r="G128" s="740" t="s">
        <v>1</v>
      </c>
      <c r="H128" s="729" t="s">
        <v>140</v>
      </c>
      <c r="I128" s="729"/>
      <c r="J128" s="729"/>
      <c r="K128" s="729"/>
      <c r="L128" s="729"/>
      <c r="M128" s="257" t="s">
        <v>2</v>
      </c>
      <c r="N128" s="258" t="s">
        <v>40</v>
      </c>
      <c r="O128" s="674"/>
    </row>
    <row r="129" spans="1:15" ht="24.75" customHeight="1">
      <c r="A129" s="824"/>
      <c r="B129" s="182" t="s">
        <v>29</v>
      </c>
      <c r="C129" s="183" t="s">
        <v>30</v>
      </c>
      <c r="D129" s="183" t="s">
        <v>18</v>
      </c>
      <c r="E129" s="183" t="s">
        <v>31</v>
      </c>
      <c r="F129" s="834"/>
      <c r="G129" s="827"/>
      <c r="H129" s="184" t="s">
        <v>24</v>
      </c>
      <c r="I129" s="184" t="s">
        <v>23</v>
      </c>
      <c r="J129" s="184" t="s">
        <v>32</v>
      </c>
      <c r="K129" s="185" t="s">
        <v>33</v>
      </c>
      <c r="L129" s="185" t="s">
        <v>34</v>
      </c>
      <c r="M129" s="182" t="s">
        <v>35</v>
      </c>
      <c r="N129" s="186" t="s">
        <v>35</v>
      </c>
      <c r="O129" s="674"/>
    </row>
    <row r="130" spans="1:15" ht="12" customHeight="1">
      <c r="A130" s="334" t="s">
        <v>178</v>
      </c>
      <c r="B130" s="365"/>
      <c r="C130" s="366"/>
      <c r="D130" s="344"/>
      <c r="E130" s="344"/>
      <c r="F130" s="340">
        <v>4</v>
      </c>
      <c r="G130" s="344"/>
      <c r="H130" s="367"/>
      <c r="I130" s="367"/>
      <c r="J130" s="367"/>
      <c r="K130" s="368"/>
      <c r="L130" s="368"/>
      <c r="M130" s="365"/>
      <c r="N130" s="369"/>
      <c r="O130" s="674"/>
    </row>
    <row r="131" spans="1:15" ht="12.75" customHeight="1">
      <c r="A131" s="208" t="s">
        <v>9</v>
      </c>
      <c r="B131" s="343"/>
      <c r="C131" s="371"/>
      <c r="D131" s="344">
        <v>54</v>
      </c>
      <c r="E131" s="344">
        <v>32</v>
      </c>
      <c r="F131" s="352">
        <v>38</v>
      </c>
      <c r="G131" s="344">
        <v>10</v>
      </c>
      <c r="H131" s="347"/>
      <c r="I131" s="347"/>
      <c r="J131" s="347"/>
      <c r="K131" s="348"/>
      <c r="L131" s="348"/>
      <c r="M131" s="343">
        <v>25</v>
      </c>
      <c r="N131" s="364">
        <v>19</v>
      </c>
      <c r="O131" s="675"/>
    </row>
    <row r="132" spans="1:15" ht="12.75" customHeight="1" thickBot="1">
      <c r="A132" s="208" t="s">
        <v>3</v>
      </c>
      <c r="B132" s="343"/>
      <c r="C132" s="344"/>
      <c r="D132" s="344">
        <v>23</v>
      </c>
      <c r="E132" s="344">
        <v>169</v>
      </c>
      <c r="F132" s="344">
        <v>92</v>
      </c>
      <c r="G132" s="344">
        <v>25</v>
      </c>
      <c r="H132" s="347"/>
      <c r="I132" s="347"/>
      <c r="J132" s="347"/>
      <c r="K132" s="348"/>
      <c r="L132" s="348"/>
      <c r="M132" s="343">
        <v>41</v>
      </c>
      <c r="N132" s="364">
        <v>35</v>
      </c>
      <c r="O132" s="675"/>
    </row>
    <row r="133" spans="1:15" ht="12.75" customHeight="1" thickBot="1">
      <c r="A133" s="192" t="s">
        <v>14</v>
      </c>
      <c r="B133" s="200">
        <f>SUM(B131:B132)</f>
        <v>0</v>
      </c>
      <c r="C133" s="200">
        <f aca="true" t="shared" si="13" ref="C133:L133">SUM(C131:C132)</f>
        <v>0</v>
      </c>
      <c r="D133" s="200">
        <f>SUM(D130:D132)</f>
        <v>77</v>
      </c>
      <c r="E133" s="200">
        <f t="shared" si="13"/>
        <v>201</v>
      </c>
      <c r="F133" s="200">
        <f>SUM(F130:F132)</f>
        <v>134</v>
      </c>
      <c r="G133" s="200">
        <f t="shared" si="13"/>
        <v>35</v>
      </c>
      <c r="H133" s="379">
        <f t="shared" si="13"/>
        <v>0</v>
      </c>
      <c r="I133" s="200">
        <f t="shared" si="13"/>
        <v>0</v>
      </c>
      <c r="J133" s="200">
        <f t="shared" si="13"/>
        <v>0</v>
      </c>
      <c r="K133" s="200">
        <f t="shared" si="13"/>
        <v>0</v>
      </c>
      <c r="L133" s="200">
        <f t="shared" si="13"/>
        <v>0</v>
      </c>
      <c r="M133" s="200">
        <f>SUM(M131:M132)</f>
        <v>66</v>
      </c>
      <c r="N133" s="259">
        <f>SUM(N131:N132)</f>
        <v>54</v>
      </c>
      <c r="O133" s="676">
        <f>B133+C133+D133+E133+G133+F133</f>
        <v>447</v>
      </c>
    </row>
    <row r="134" spans="1:15" ht="12.75" customHeight="1">
      <c r="A134" s="220"/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676"/>
    </row>
    <row r="135" spans="1:15" ht="12.75" customHeight="1" thickBot="1">
      <c r="A135" s="17"/>
      <c r="B135" s="8" t="s">
        <v>157</v>
      </c>
      <c r="C135" s="514"/>
      <c r="D135" s="158"/>
      <c r="E135" s="158"/>
      <c r="F135" s="158"/>
      <c r="G135" s="158"/>
      <c r="H135" s="158"/>
      <c r="I135" s="158"/>
      <c r="J135" s="159"/>
      <c r="K135" s="160"/>
      <c r="L135" s="160"/>
      <c r="M135" s="161"/>
      <c r="N135" s="161"/>
      <c r="O135" s="674"/>
    </row>
    <row r="136" spans="1:15" ht="20.25" customHeight="1">
      <c r="A136" s="744" t="s">
        <v>26</v>
      </c>
      <c r="B136" s="746" t="s">
        <v>139</v>
      </c>
      <c r="C136" s="746"/>
      <c r="D136" s="746"/>
      <c r="E136" s="746"/>
      <c r="F136" s="825" t="s">
        <v>27</v>
      </c>
      <c r="G136" s="740" t="s">
        <v>1</v>
      </c>
      <c r="H136" s="729" t="s">
        <v>140</v>
      </c>
      <c r="I136" s="729"/>
      <c r="J136" s="729"/>
      <c r="K136" s="729"/>
      <c r="L136" s="729"/>
      <c r="M136" s="257" t="s">
        <v>2</v>
      </c>
      <c r="N136" s="258" t="s">
        <v>40</v>
      </c>
      <c r="O136" s="674"/>
    </row>
    <row r="137" spans="1:15" ht="18.75" customHeight="1">
      <c r="A137" s="824"/>
      <c r="B137" s="182" t="s">
        <v>29</v>
      </c>
      <c r="C137" s="183" t="s">
        <v>30</v>
      </c>
      <c r="D137" s="183" t="s">
        <v>18</v>
      </c>
      <c r="E137" s="183" t="s">
        <v>31</v>
      </c>
      <c r="F137" s="826"/>
      <c r="G137" s="827"/>
      <c r="H137" s="184" t="s">
        <v>24</v>
      </c>
      <c r="I137" s="184" t="s">
        <v>23</v>
      </c>
      <c r="J137" s="184" t="s">
        <v>32</v>
      </c>
      <c r="K137" s="185" t="s">
        <v>33</v>
      </c>
      <c r="L137" s="185" t="s">
        <v>34</v>
      </c>
      <c r="M137" s="182" t="s">
        <v>35</v>
      </c>
      <c r="N137" s="186" t="s">
        <v>35</v>
      </c>
      <c r="O137" s="674"/>
    </row>
    <row r="138" spans="1:15" ht="12.75" customHeight="1">
      <c r="A138" s="334" t="s">
        <v>179</v>
      </c>
      <c r="B138" s="182"/>
      <c r="C138" s="183"/>
      <c r="D138" s="183"/>
      <c r="E138" s="183"/>
      <c r="F138" s="525"/>
      <c r="G138" s="183"/>
      <c r="H138" s="184"/>
      <c r="I138" s="184"/>
      <c r="J138" s="184"/>
      <c r="K138" s="185"/>
      <c r="L138" s="185"/>
      <c r="M138" s="182"/>
      <c r="N138" s="186"/>
      <c r="O138" s="674"/>
    </row>
    <row r="139" spans="1:15" ht="12.75" customHeight="1">
      <c r="A139" s="334" t="s">
        <v>9</v>
      </c>
      <c r="B139" s="182"/>
      <c r="C139" s="183"/>
      <c r="D139" s="183">
        <v>48</v>
      </c>
      <c r="E139" s="183"/>
      <c r="F139" s="525">
        <v>169</v>
      </c>
      <c r="G139" s="183">
        <v>36</v>
      </c>
      <c r="H139" s="184"/>
      <c r="I139" s="184"/>
      <c r="J139" s="184"/>
      <c r="K139" s="185"/>
      <c r="L139" s="185"/>
      <c r="M139" s="182"/>
      <c r="N139" s="186"/>
      <c r="O139" s="674"/>
    </row>
    <row r="140" spans="1:15" ht="12.75" customHeight="1" thickBot="1">
      <c r="A140" s="208" t="s">
        <v>184</v>
      </c>
      <c r="B140" s="343"/>
      <c r="C140" s="344"/>
      <c r="D140" s="344"/>
      <c r="E140" s="371"/>
      <c r="F140" s="358">
        <v>322</v>
      </c>
      <c r="G140" s="344">
        <v>15</v>
      </c>
      <c r="H140" s="347"/>
      <c r="I140" s="347"/>
      <c r="J140" s="347"/>
      <c r="K140" s="348"/>
      <c r="L140" s="348"/>
      <c r="M140" s="343">
        <v>0</v>
      </c>
      <c r="N140" s="364">
        <v>0</v>
      </c>
      <c r="O140" s="675"/>
    </row>
    <row r="141" spans="1:15" ht="12.75" customHeight="1" thickBot="1">
      <c r="A141" s="192" t="s">
        <v>14</v>
      </c>
      <c r="B141" s="200">
        <f aca="true" t="shared" si="14" ref="B141:L141">SUM(B140:B140)</f>
        <v>0</v>
      </c>
      <c r="C141" s="200">
        <f t="shared" si="14"/>
        <v>0</v>
      </c>
      <c r="D141" s="200">
        <f>SUM(D138:D140)</f>
        <v>48</v>
      </c>
      <c r="E141" s="200">
        <f t="shared" si="14"/>
        <v>0</v>
      </c>
      <c r="F141" s="200">
        <f>SUM(F138:F140)</f>
        <v>491</v>
      </c>
      <c r="G141" s="200">
        <f>SUM(G138:G140)</f>
        <v>51</v>
      </c>
      <c r="H141" s="379">
        <f t="shared" si="14"/>
        <v>0</v>
      </c>
      <c r="I141" s="200">
        <f t="shared" si="14"/>
        <v>0</v>
      </c>
      <c r="J141" s="200">
        <f t="shared" si="14"/>
        <v>0</v>
      </c>
      <c r="K141" s="200">
        <f t="shared" si="14"/>
        <v>0</v>
      </c>
      <c r="L141" s="200">
        <f t="shared" si="14"/>
        <v>0</v>
      </c>
      <c r="M141" s="200">
        <f>SUM(M138:M140)</f>
        <v>0</v>
      </c>
      <c r="N141" s="259">
        <f>SUM(N138:N140)</f>
        <v>0</v>
      </c>
      <c r="O141" s="676">
        <f>B141+C141+D141+E141+F141+G141</f>
        <v>590</v>
      </c>
    </row>
    <row r="142" spans="1:15" ht="12.75" customHeight="1">
      <c r="A142" s="220"/>
      <c r="B142" s="221"/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1"/>
      <c r="O142" s="676"/>
    </row>
    <row r="143" spans="1:15" ht="12.75" customHeight="1">
      <c r="A143" s="17"/>
      <c r="B143" s="576" t="s">
        <v>173</v>
      </c>
      <c r="C143" s="523"/>
      <c r="D143" s="337"/>
      <c r="E143" s="158"/>
      <c r="F143" s="158"/>
      <c r="G143" s="158"/>
      <c r="H143" s="158"/>
      <c r="I143" s="158"/>
      <c r="J143" s="159"/>
      <c r="K143" s="160"/>
      <c r="L143" s="160"/>
      <c r="M143" s="161"/>
      <c r="N143" s="161"/>
      <c r="O143" s="674"/>
    </row>
    <row r="144" spans="1:15" ht="19.5" customHeight="1">
      <c r="A144" s="843" t="s">
        <v>26</v>
      </c>
      <c r="B144" s="844" t="s">
        <v>139</v>
      </c>
      <c r="C144" s="844"/>
      <c r="D144" s="844"/>
      <c r="E144" s="844"/>
      <c r="F144" s="827" t="s">
        <v>27</v>
      </c>
      <c r="G144" s="872" t="s">
        <v>1</v>
      </c>
      <c r="H144" s="856" t="s">
        <v>140</v>
      </c>
      <c r="I144" s="856"/>
      <c r="J144" s="856"/>
      <c r="K144" s="856"/>
      <c r="L144" s="856"/>
      <c r="M144" s="180" t="s">
        <v>2</v>
      </c>
      <c r="N144" s="181" t="s">
        <v>40</v>
      </c>
      <c r="O144" s="674"/>
    </row>
    <row r="145" spans="1:15" ht="18.75" customHeight="1">
      <c r="A145" s="824"/>
      <c r="B145" s="182" t="s">
        <v>29</v>
      </c>
      <c r="C145" s="183" t="s">
        <v>30</v>
      </c>
      <c r="D145" s="183" t="s">
        <v>18</v>
      </c>
      <c r="E145" s="183" t="s">
        <v>31</v>
      </c>
      <c r="F145" s="826"/>
      <c r="G145" s="827"/>
      <c r="H145" s="184" t="s">
        <v>24</v>
      </c>
      <c r="I145" s="184" t="s">
        <v>23</v>
      </c>
      <c r="J145" s="184" t="s">
        <v>32</v>
      </c>
      <c r="K145" s="185" t="s">
        <v>33</v>
      </c>
      <c r="L145" s="185" t="s">
        <v>34</v>
      </c>
      <c r="M145" s="182" t="s">
        <v>35</v>
      </c>
      <c r="N145" s="186" t="s">
        <v>35</v>
      </c>
      <c r="O145" s="674"/>
    </row>
    <row r="146" spans="1:15" ht="12.75" customHeight="1">
      <c r="A146" s="334" t="s">
        <v>8</v>
      </c>
      <c r="B146" s="182"/>
      <c r="C146" s="183"/>
      <c r="D146" s="183"/>
      <c r="E146" s="183"/>
      <c r="F146" s="525">
        <v>53</v>
      </c>
      <c r="G146" s="183"/>
      <c r="H146" s="184"/>
      <c r="I146" s="184"/>
      <c r="J146" s="184"/>
      <c r="K146" s="185"/>
      <c r="L146" s="185"/>
      <c r="M146" s="182"/>
      <c r="N146" s="186"/>
      <c r="O146" s="674"/>
    </row>
    <row r="147" spans="1:17" ht="12.75" customHeight="1">
      <c r="A147" s="334" t="s">
        <v>9</v>
      </c>
      <c r="B147" s="182"/>
      <c r="C147" s="183"/>
      <c r="D147" s="183">
        <v>48</v>
      </c>
      <c r="E147" s="183"/>
      <c r="F147" s="525">
        <v>61</v>
      </c>
      <c r="G147" s="183">
        <v>14</v>
      </c>
      <c r="H147" s="184"/>
      <c r="I147" s="184"/>
      <c r="J147" s="184"/>
      <c r="K147" s="185"/>
      <c r="L147" s="185"/>
      <c r="M147" s="182">
        <v>5</v>
      </c>
      <c r="N147" s="186">
        <v>3</v>
      </c>
      <c r="O147" s="674"/>
      <c r="Q147" s="12"/>
    </row>
    <row r="148" spans="1:15" ht="12.75" customHeight="1" thickBot="1">
      <c r="A148" s="208" t="s">
        <v>184</v>
      </c>
      <c r="B148" s="343"/>
      <c r="C148" s="344"/>
      <c r="D148" s="344">
        <v>30</v>
      </c>
      <c r="E148" s="344"/>
      <c r="F148" s="358">
        <v>52</v>
      </c>
      <c r="G148" s="371"/>
      <c r="H148" s="347"/>
      <c r="I148" s="347"/>
      <c r="J148" s="347"/>
      <c r="K148" s="348"/>
      <c r="L148" s="348"/>
      <c r="M148" s="343">
        <v>5</v>
      </c>
      <c r="N148" s="364">
        <v>3</v>
      </c>
      <c r="O148" s="675"/>
    </row>
    <row r="149" spans="1:15" ht="12.75" customHeight="1" thickBot="1">
      <c r="A149" s="192" t="s">
        <v>14</v>
      </c>
      <c r="B149" s="200">
        <f aca="true" t="shared" si="15" ref="B149:L149">SUM(B148:B148)</f>
        <v>0</v>
      </c>
      <c r="C149" s="200">
        <f t="shared" si="15"/>
        <v>0</v>
      </c>
      <c r="D149" s="200">
        <f>D146+D147+D148</f>
        <v>78</v>
      </c>
      <c r="E149" s="200">
        <f t="shared" si="15"/>
        <v>0</v>
      </c>
      <c r="F149" s="200">
        <f>SUM(F146:F148)</f>
        <v>166</v>
      </c>
      <c r="G149" s="200">
        <f>SUM(G146:G148)</f>
        <v>14</v>
      </c>
      <c r="H149" s="379">
        <f t="shared" si="15"/>
        <v>0</v>
      </c>
      <c r="I149" s="200">
        <f t="shared" si="15"/>
        <v>0</v>
      </c>
      <c r="J149" s="200">
        <f t="shared" si="15"/>
        <v>0</v>
      </c>
      <c r="K149" s="200">
        <f t="shared" si="15"/>
        <v>0</v>
      </c>
      <c r="L149" s="200">
        <f t="shared" si="15"/>
        <v>0</v>
      </c>
      <c r="M149" s="200">
        <f>SUM(M147:M148)</f>
        <v>10</v>
      </c>
      <c r="N149" s="200">
        <f>SUM(N147:N148)</f>
        <v>6</v>
      </c>
      <c r="O149" s="676">
        <f>B149+C149+D149+E149+F149+G149</f>
        <v>258</v>
      </c>
    </row>
    <row r="150" spans="1:15" ht="12.75" customHeight="1">
      <c r="A150" s="220"/>
      <c r="B150" s="221"/>
      <c r="C150" s="221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221"/>
      <c r="O150" s="676"/>
    </row>
    <row r="151" spans="1:15" ht="12.75" customHeight="1">
      <c r="A151" s="220"/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676"/>
    </row>
    <row r="152" spans="1:15" ht="12.75" customHeight="1" thickBot="1">
      <c r="A152" s="17"/>
      <c r="B152" s="8" t="s">
        <v>186</v>
      </c>
      <c r="C152" s="514"/>
      <c r="D152" s="337"/>
      <c r="E152" s="158"/>
      <c r="F152" s="158"/>
      <c r="G152" s="158"/>
      <c r="H152" s="158"/>
      <c r="I152" s="158"/>
      <c r="J152" s="159"/>
      <c r="K152" s="160"/>
      <c r="L152" s="160"/>
      <c r="M152" s="161"/>
      <c r="N152" s="161"/>
      <c r="O152" s="674"/>
    </row>
    <row r="153" spans="1:15" ht="20.25" customHeight="1">
      <c r="A153" s="744" t="s">
        <v>26</v>
      </c>
      <c r="B153" s="746" t="s">
        <v>139</v>
      </c>
      <c r="C153" s="746"/>
      <c r="D153" s="746"/>
      <c r="E153" s="746"/>
      <c r="F153" s="825" t="s">
        <v>27</v>
      </c>
      <c r="G153" s="740" t="s">
        <v>1</v>
      </c>
      <c r="H153" s="729" t="s">
        <v>140</v>
      </c>
      <c r="I153" s="729"/>
      <c r="J153" s="729"/>
      <c r="K153" s="729"/>
      <c r="L153" s="729"/>
      <c r="M153" s="257" t="s">
        <v>2</v>
      </c>
      <c r="N153" s="258" t="s">
        <v>40</v>
      </c>
      <c r="O153" s="674"/>
    </row>
    <row r="154" spans="1:15" ht="18.75" customHeight="1">
      <c r="A154" s="824"/>
      <c r="B154" s="182" t="s">
        <v>29</v>
      </c>
      <c r="C154" s="183" t="s">
        <v>30</v>
      </c>
      <c r="D154" s="183" t="s">
        <v>18</v>
      </c>
      <c r="E154" s="183" t="s">
        <v>31</v>
      </c>
      <c r="F154" s="826"/>
      <c r="G154" s="827"/>
      <c r="H154" s="184" t="s">
        <v>24</v>
      </c>
      <c r="I154" s="184" t="s">
        <v>23</v>
      </c>
      <c r="J154" s="184" t="s">
        <v>32</v>
      </c>
      <c r="K154" s="185" t="s">
        <v>33</v>
      </c>
      <c r="L154" s="185" t="s">
        <v>34</v>
      </c>
      <c r="M154" s="182" t="s">
        <v>35</v>
      </c>
      <c r="N154" s="186" t="s">
        <v>35</v>
      </c>
      <c r="O154" s="674"/>
    </row>
    <row r="155" spans="1:15" ht="21" customHeight="1" thickBot="1">
      <c r="A155" s="208" t="s">
        <v>9</v>
      </c>
      <c r="B155" s="343"/>
      <c r="C155" s="344"/>
      <c r="D155" s="344">
        <v>50</v>
      </c>
      <c r="E155" s="344">
        <v>51</v>
      </c>
      <c r="F155" s="352">
        <v>56</v>
      </c>
      <c r="G155" s="344">
        <v>8</v>
      </c>
      <c r="H155" s="347"/>
      <c r="I155" s="347"/>
      <c r="J155" s="347"/>
      <c r="K155" s="348"/>
      <c r="L155" s="348"/>
      <c r="M155" s="343">
        <v>102</v>
      </c>
      <c r="N155" s="364">
        <v>47</v>
      </c>
      <c r="O155" s="675"/>
    </row>
    <row r="156" spans="1:15" ht="12.75" customHeight="1" thickBot="1">
      <c r="A156" s="192" t="s">
        <v>14</v>
      </c>
      <c r="B156" s="200">
        <f aca="true" t="shared" si="16" ref="B156:N156">SUM(B155:B155)</f>
        <v>0</v>
      </c>
      <c r="C156" s="200">
        <f t="shared" si="16"/>
        <v>0</v>
      </c>
      <c r="D156" s="200">
        <f t="shared" si="16"/>
        <v>50</v>
      </c>
      <c r="E156" s="200">
        <f t="shared" si="16"/>
        <v>51</v>
      </c>
      <c r="F156" s="200">
        <f t="shared" si="16"/>
        <v>56</v>
      </c>
      <c r="G156" s="200">
        <f t="shared" si="16"/>
        <v>8</v>
      </c>
      <c r="H156" s="200">
        <f t="shared" si="16"/>
        <v>0</v>
      </c>
      <c r="I156" s="200">
        <f t="shared" si="16"/>
        <v>0</v>
      </c>
      <c r="J156" s="200">
        <f t="shared" si="16"/>
        <v>0</v>
      </c>
      <c r="K156" s="200">
        <f t="shared" si="16"/>
        <v>0</v>
      </c>
      <c r="L156" s="200">
        <f t="shared" si="16"/>
        <v>0</v>
      </c>
      <c r="M156" s="200">
        <f t="shared" si="16"/>
        <v>102</v>
      </c>
      <c r="N156" s="259">
        <f t="shared" si="16"/>
        <v>47</v>
      </c>
      <c r="O156" s="676">
        <f>B156+C156+D156+E156+F156+G156</f>
        <v>165</v>
      </c>
    </row>
    <row r="157" spans="1:15" ht="12.75" customHeight="1">
      <c r="A157" s="220"/>
      <c r="B157" s="221"/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676"/>
    </row>
    <row r="158" spans="1:15" ht="12.75" customHeight="1" thickBot="1">
      <c r="A158" s="17"/>
      <c r="B158" s="8" t="s">
        <v>97</v>
      </c>
      <c r="C158" s="514"/>
      <c r="D158" s="337"/>
      <c r="E158" s="158"/>
      <c r="F158" s="158"/>
      <c r="G158" s="158"/>
      <c r="H158" s="158"/>
      <c r="I158" s="158"/>
      <c r="J158" s="159"/>
      <c r="K158" s="160"/>
      <c r="L158" s="160"/>
      <c r="M158" s="161"/>
      <c r="N158" s="161"/>
      <c r="O158" s="674"/>
    </row>
    <row r="159" spans="1:15" ht="19.5" customHeight="1">
      <c r="A159" s="744" t="s">
        <v>26</v>
      </c>
      <c r="B159" s="746" t="s">
        <v>139</v>
      </c>
      <c r="C159" s="746"/>
      <c r="D159" s="746"/>
      <c r="E159" s="746"/>
      <c r="F159" s="825" t="s">
        <v>27</v>
      </c>
      <c r="G159" s="740" t="s">
        <v>1</v>
      </c>
      <c r="H159" s="729" t="s">
        <v>140</v>
      </c>
      <c r="I159" s="729"/>
      <c r="J159" s="729"/>
      <c r="K159" s="729"/>
      <c r="L159" s="729"/>
      <c r="M159" s="257" t="s">
        <v>2</v>
      </c>
      <c r="N159" s="258" t="s">
        <v>40</v>
      </c>
      <c r="O159" s="674"/>
    </row>
    <row r="160" spans="1:15" ht="17.25" customHeight="1">
      <c r="A160" s="824"/>
      <c r="B160" s="182" t="s">
        <v>29</v>
      </c>
      <c r="C160" s="183" t="s">
        <v>30</v>
      </c>
      <c r="D160" s="183" t="s">
        <v>18</v>
      </c>
      <c r="E160" s="183" t="s">
        <v>31</v>
      </c>
      <c r="F160" s="826"/>
      <c r="G160" s="827"/>
      <c r="H160" s="184" t="s">
        <v>24</v>
      </c>
      <c r="I160" s="184" t="s">
        <v>23</v>
      </c>
      <c r="J160" s="184" t="s">
        <v>32</v>
      </c>
      <c r="K160" s="185" t="s">
        <v>33</v>
      </c>
      <c r="L160" s="185" t="s">
        <v>34</v>
      </c>
      <c r="M160" s="182" t="s">
        <v>35</v>
      </c>
      <c r="N160" s="186" t="s">
        <v>35</v>
      </c>
      <c r="O160" s="674"/>
    </row>
    <row r="161" spans="1:15" ht="12.75" customHeight="1" thickBot="1">
      <c r="A161" s="208" t="s">
        <v>9</v>
      </c>
      <c r="B161" s="343"/>
      <c r="C161" s="344"/>
      <c r="D161" s="344">
        <v>37</v>
      </c>
      <c r="E161" s="344"/>
      <c r="F161" s="370"/>
      <c r="G161" s="344">
        <v>12</v>
      </c>
      <c r="H161" s="347"/>
      <c r="I161" s="347"/>
      <c r="J161" s="347"/>
      <c r="K161" s="348"/>
      <c r="L161" s="348"/>
      <c r="M161" s="343">
        <v>32</v>
      </c>
      <c r="N161" s="364">
        <v>37</v>
      </c>
      <c r="O161" s="675"/>
    </row>
    <row r="162" spans="1:15" ht="12.75" customHeight="1" thickBot="1">
      <c r="A162" s="192" t="s">
        <v>14</v>
      </c>
      <c r="B162" s="200">
        <f aca="true" t="shared" si="17" ref="B162:N162">SUM(B161:B161)</f>
        <v>0</v>
      </c>
      <c r="C162" s="200">
        <f t="shared" si="17"/>
        <v>0</v>
      </c>
      <c r="D162" s="200">
        <f t="shared" si="17"/>
        <v>37</v>
      </c>
      <c r="E162" s="200">
        <f t="shared" si="17"/>
        <v>0</v>
      </c>
      <c r="F162" s="200">
        <f t="shared" si="17"/>
        <v>0</v>
      </c>
      <c r="G162" s="200">
        <f t="shared" si="17"/>
        <v>12</v>
      </c>
      <c r="H162" s="200">
        <f t="shared" si="17"/>
        <v>0</v>
      </c>
      <c r="I162" s="200">
        <f t="shared" si="17"/>
        <v>0</v>
      </c>
      <c r="J162" s="200">
        <f t="shared" si="17"/>
        <v>0</v>
      </c>
      <c r="K162" s="200">
        <f t="shared" si="17"/>
        <v>0</v>
      </c>
      <c r="L162" s="200">
        <f t="shared" si="17"/>
        <v>0</v>
      </c>
      <c r="M162" s="200">
        <f t="shared" si="17"/>
        <v>32</v>
      </c>
      <c r="N162" s="259">
        <f t="shared" si="17"/>
        <v>37</v>
      </c>
      <c r="O162" s="676">
        <f>B162+C162+D162+E162+F162+G162</f>
        <v>49</v>
      </c>
    </row>
    <row r="163" spans="1:15" ht="12.75" customHeight="1">
      <c r="A163" s="220"/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676"/>
    </row>
    <row r="164" spans="1:17" ht="12.75" customHeight="1" thickBot="1">
      <c r="A164" s="170"/>
      <c r="B164" s="8" t="s">
        <v>106</v>
      </c>
      <c r="C164" s="514"/>
      <c r="D164" s="158"/>
      <c r="E164" s="158"/>
      <c r="F164" s="158"/>
      <c r="G164" s="158"/>
      <c r="H164" s="380"/>
      <c r="I164" s="380"/>
      <c r="J164" s="171"/>
      <c r="K164" s="172"/>
      <c r="L164" s="172"/>
      <c r="M164" s="172"/>
      <c r="N164" s="170"/>
      <c r="O164" s="674"/>
      <c r="P164" s="262"/>
      <c r="Q164" s="262"/>
    </row>
    <row r="165" spans="1:17" ht="18.75" customHeight="1">
      <c r="A165" s="744" t="s">
        <v>26</v>
      </c>
      <c r="B165" s="746" t="s">
        <v>139</v>
      </c>
      <c r="C165" s="746"/>
      <c r="D165" s="746"/>
      <c r="E165" s="746"/>
      <c r="F165" s="740" t="s">
        <v>27</v>
      </c>
      <c r="G165" s="740" t="s">
        <v>1</v>
      </c>
      <c r="H165" s="729" t="s">
        <v>140</v>
      </c>
      <c r="I165" s="729"/>
      <c r="J165" s="729"/>
      <c r="K165" s="729"/>
      <c r="L165" s="729"/>
      <c r="M165" s="257" t="s">
        <v>2</v>
      </c>
      <c r="N165" s="258" t="s">
        <v>40</v>
      </c>
      <c r="O165" s="674"/>
      <c r="P165" s="262"/>
      <c r="Q165" s="262"/>
    </row>
    <row r="166" spans="1:17" ht="24.75" customHeight="1">
      <c r="A166" s="824"/>
      <c r="B166" s="182" t="s">
        <v>29</v>
      </c>
      <c r="C166" s="183" t="s">
        <v>30</v>
      </c>
      <c r="D166" s="183" t="s">
        <v>18</v>
      </c>
      <c r="E166" s="183" t="s">
        <v>31</v>
      </c>
      <c r="F166" s="872"/>
      <c r="G166" s="827"/>
      <c r="H166" s="184" t="s">
        <v>24</v>
      </c>
      <c r="I166" s="184" t="s">
        <v>23</v>
      </c>
      <c r="J166" s="333" t="s">
        <v>32</v>
      </c>
      <c r="K166" s="185" t="s">
        <v>33</v>
      </c>
      <c r="L166" s="185" t="s">
        <v>34</v>
      </c>
      <c r="M166" s="182" t="s">
        <v>35</v>
      </c>
      <c r="N166" s="186" t="s">
        <v>35</v>
      </c>
      <c r="O166" s="675"/>
      <c r="P166" s="262"/>
      <c r="Q166" s="262"/>
    </row>
    <row r="167" spans="1:17" ht="12.75" customHeight="1">
      <c r="A167" s="241" t="s">
        <v>143</v>
      </c>
      <c r="B167" s="365"/>
      <c r="C167" s="366"/>
      <c r="D167" s="344"/>
      <c r="E167" s="344"/>
      <c r="F167" s="352">
        <v>9</v>
      </c>
      <c r="G167" s="366"/>
      <c r="H167" s="367"/>
      <c r="I167" s="367"/>
      <c r="J167" s="367"/>
      <c r="K167" s="368"/>
      <c r="L167" s="368"/>
      <c r="M167" s="365">
        <v>2</v>
      </c>
      <c r="N167" s="369">
        <v>19</v>
      </c>
      <c r="O167" s="675"/>
      <c r="P167" s="87"/>
      <c r="Q167" s="87"/>
    </row>
    <row r="168" spans="1:17" ht="12.75" customHeight="1" thickBot="1">
      <c r="A168" s="208" t="s">
        <v>174</v>
      </c>
      <c r="B168" s="343">
        <v>0</v>
      </c>
      <c r="C168" s="344">
        <v>952</v>
      </c>
      <c r="D168" s="344">
        <v>200</v>
      </c>
      <c r="E168" s="344"/>
      <c r="F168" s="344">
        <v>85</v>
      </c>
      <c r="G168" s="344">
        <v>79</v>
      </c>
      <c r="H168" s="347"/>
      <c r="I168" s="347"/>
      <c r="J168" s="347"/>
      <c r="K168" s="348"/>
      <c r="L168" s="348"/>
      <c r="M168" s="343">
        <v>81</v>
      </c>
      <c r="N168" s="364">
        <v>40</v>
      </c>
      <c r="O168" s="675"/>
      <c r="P168" s="87"/>
      <c r="Q168" s="87"/>
    </row>
    <row r="169" spans="1:17" ht="12.75" customHeight="1" thickBot="1">
      <c r="A169" s="192" t="s">
        <v>14</v>
      </c>
      <c r="B169" s="168">
        <f>SUM(B167+B168)</f>
        <v>0</v>
      </c>
      <c r="C169" s="168">
        <f aca="true" t="shared" si="18" ref="C169:N169">SUM(C167+C168)</f>
        <v>952</v>
      </c>
      <c r="D169" s="168">
        <f t="shared" si="18"/>
        <v>200</v>
      </c>
      <c r="E169" s="168">
        <f t="shared" si="18"/>
        <v>0</v>
      </c>
      <c r="F169" s="168">
        <f t="shared" si="18"/>
        <v>94</v>
      </c>
      <c r="G169" s="168">
        <f t="shared" si="18"/>
        <v>79</v>
      </c>
      <c r="H169" s="168">
        <f t="shared" si="18"/>
        <v>0</v>
      </c>
      <c r="I169" s="168">
        <f t="shared" si="18"/>
        <v>0</v>
      </c>
      <c r="J169" s="168">
        <f t="shared" si="18"/>
        <v>0</v>
      </c>
      <c r="K169" s="168">
        <f t="shared" si="18"/>
        <v>0</v>
      </c>
      <c r="L169" s="168">
        <f t="shared" si="18"/>
        <v>0</v>
      </c>
      <c r="M169" s="168">
        <f t="shared" si="18"/>
        <v>83</v>
      </c>
      <c r="N169" s="384">
        <f t="shared" si="18"/>
        <v>59</v>
      </c>
      <c r="O169" s="676">
        <f>B169+C169+D169+E169+F169+G169</f>
        <v>1325</v>
      </c>
      <c r="P169" s="37"/>
      <c r="Q169" s="260"/>
    </row>
    <row r="170" spans="1:17" ht="12.75" customHeight="1">
      <c r="A170" s="170"/>
      <c r="B170" s="170"/>
      <c r="C170" s="170"/>
      <c r="D170" s="170"/>
      <c r="E170" s="170"/>
      <c r="F170" s="170"/>
      <c r="G170" s="170"/>
      <c r="H170" s="172"/>
      <c r="I170" s="172"/>
      <c r="J170" s="172"/>
      <c r="K170" s="172"/>
      <c r="L170" s="172"/>
      <c r="M170" s="172"/>
      <c r="N170" s="170"/>
      <c r="O170" s="674"/>
      <c r="P170" s="262"/>
      <c r="Q170" s="262"/>
    </row>
    <row r="171" spans="1:17" ht="12.75" customHeight="1" thickBot="1">
      <c r="A171" s="17"/>
      <c r="B171" s="8" t="s">
        <v>87</v>
      </c>
      <c r="C171" s="514"/>
      <c r="D171" s="158"/>
      <c r="E171" s="158"/>
      <c r="F171" s="158"/>
      <c r="G171" s="158"/>
      <c r="H171" s="380"/>
      <c r="I171" s="380"/>
      <c r="J171" s="159"/>
      <c r="K171" s="160"/>
      <c r="L171" s="160"/>
      <c r="M171" s="160"/>
      <c r="N171" s="161"/>
      <c r="O171" s="674"/>
      <c r="P171" s="262"/>
      <c r="Q171" s="262"/>
    </row>
    <row r="172" spans="1:17" ht="18.75" customHeight="1">
      <c r="A172" s="744" t="s">
        <v>26</v>
      </c>
      <c r="B172" s="746" t="s">
        <v>139</v>
      </c>
      <c r="C172" s="746"/>
      <c r="D172" s="746"/>
      <c r="E172" s="746"/>
      <c r="F172" s="742" t="s">
        <v>27</v>
      </c>
      <c r="G172" s="740" t="s">
        <v>1</v>
      </c>
      <c r="H172" s="729" t="s">
        <v>140</v>
      </c>
      <c r="I172" s="729"/>
      <c r="J172" s="729"/>
      <c r="K172" s="729"/>
      <c r="L172" s="729"/>
      <c r="M172" s="257" t="s">
        <v>2</v>
      </c>
      <c r="N172" s="258" t="s">
        <v>40</v>
      </c>
      <c r="O172" s="674"/>
      <c r="P172" s="262"/>
      <c r="Q172" s="262"/>
    </row>
    <row r="173" spans="1:15" ht="24.75" customHeight="1">
      <c r="A173" s="824"/>
      <c r="B173" s="182" t="s">
        <v>29</v>
      </c>
      <c r="C173" s="183" t="s">
        <v>30</v>
      </c>
      <c r="D173" s="183" t="s">
        <v>18</v>
      </c>
      <c r="E173" s="183" t="s">
        <v>31</v>
      </c>
      <c r="F173" s="834"/>
      <c r="G173" s="827"/>
      <c r="H173" s="184" t="s">
        <v>24</v>
      </c>
      <c r="I173" s="184" t="s">
        <v>23</v>
      </c>
      <c r="J173" s="184" t="s">
        <v>32</v>
      </c>
      <c r="K173" s="185" t="s">
        <v>33</v>
      </c>
      <c r="L173" s="185" t="s">
        <v>34</v>
      </c>
      <c r="M173" s="182" t="s">
        <v>35</v>
      </c>
      <c r="N173" s="186" t="s">
        <v>35</v>
      </c>
      <c r="O173" s="675"/>
    </row>
    <row r="174" spans="1:15" ht="12.75" customHeight="1" thickBot="1">
      <c r="A174" s="208" t="s">
        <v>9</v>
      </c>
      <c r="B174" s="343">
        <v>40</v>
      </c>
      <c r="C174" s="344"/>
      <c r="D174" s="344">
        <v>144</v>
      </c>
      <c r="E174" s="344">
        <v>82</v>
      </c>
      <c r="F174" s="344">
        <v>72</v>
      </c>
      <c r="G174" s="344">
        <v>25</v>
      </c>
      <c r="H174" s="347"/>
      <c r="I174" s="347"/>
      <c r="J174" s="347">
        <v>32</v>
      </c>
      <c r="K174" s="348">
        <v>14</v>
      </c>
      <c r="L174" s="647">
        <v>7.4</v>
      </c>
      <c r="M174" s="343">
        <v>50</v>
      </c>
      <c r="N174" s="364">
        <v>63</v>
      </c>
      <c r="O174" s="675"/>
    </row>
    <row r="175" spans="1:15" ht="12.75" customHeight="1" thickBot="1">
      <c r="A175" s="192" t="s">
        <v>14</v>
      </c>
      <c r="B175" s="168">
        <f>SUM(B174)</f>
        <v>40</v>
      </c>
      <c r="C175" s="168">
        <f aca="true" t="shared" si="19" ref="C175:N175">SUM(C174)</f>
        <v>0</v>
      </c>
      <c r="D175" s="168">
        <f t="shared" si="19"/>
        <v>144</v>
      </c>
      <c r="E175" s="168">
        <f t="shared" si="19"/>
        <v>82</v>
      </c>
      <c r="F175" s="168">
        <f t="shared" si="19"/>
        <v>72</v>
      </c>
      <c r="G175" s="168">
        <f t="shared" si="19"/>
        <v>25</v>
      </c>
      <c r="H175" s="168">
        <f t="shared" si="19"/>
        <v>0</v>
      </c>
      <c r="I175" s="168">
        <f t="shared" si="19"/>
        <v>0</v>
      </c>
      <c r="J175" s="168">
        <f t="shared" si="19"/>
        <v>32</v>
      </c>
      <c r="K175" s="168">
        <f t="shared" si="19"/>
        <v>14</v>
      </c>
      <c r="L175" s="168">
        <f t="shared" si="19"/>
        <v>7.4</v>
      </c>
      <c r="M175" s="168">
        <f t="shared" si="19"/>
        <v>50</v>
      </c>
      <c r="N175" s="384">
        <f t="shared" si="19"/>
        <v>63</v>
      </c>
      <c r="O175" s="676">
        <f>B175+C175+D175+E175+F175+G175</f>
        <v>363</v>
      </c>
    </row>
    <row r="176" spans="1:15" ht="12.75" customHeight="1">
      <c r="A176" s="170"/>
      <c r="B176" s="170"/>
      <c r="C176" s="170"/>
      <c r="D176" s="170"/>
      <c r="E176" s="170"/>
      <c r="F176" s="170"/>
      <c r="G176" s="170"/>
      <c r="H176" s="172"/>
      <c r="I176" s="172"/>
      <c r="J176" s="172"/>
      <c r="K176" s="172"/>
      <c r="L176" s="172"/>
      <c r="M176" s="172"/>
      <c r="N176" s="170"/>
      <c r="O176" s="674"/>
    </row>
    <row r="177" spans="1:15" ht="18.75" thickBot="1">
      <c r="A177" s="17"/>
      <c r="B177" s="8" t="s">
        <v>107</v>
      </c>
      <c r="C177" s="514"/>
      <c r="D177" s="158"/>
      <c r="E177" s="158"/>
      <c r="F177" s="158"/>
      <c r="G177" s="158"/>
      <c r="H177" s="380"/>
      <c r="I177" s="380"/>
      <c r="J177" s="159"/>
      <c r="K177" s="160"/>
      <c r="L177" s="160"/>
      <c r="M177" s="160"/>
      <c r="N177" s="161"/>
      <c r="O177" s="674"/>
    </row>
    <row r="178" spans="1:15" ht="19.5" customHeight="1">
      <c r="A178" s="744" t="s">
        <v>26</v>
      </c>
      <c r="B178" s="746" t="s">
        <v>139</v>
      </c>
      <c r="C178" s="746"/>
      <c r="D178" s="746"/>
      <c r="E178" s="746"/>
      <c r="F178" s="742" t="s">
        <v>27</v>
      </c>
      <c r="G178" s="740" t="s">
        <v>1</v>
      </c>
      <c r="H178" s="729" t="s">
        <v>140</v>
      </c>
      <c r="I178" s="729"/>
      <c r="J178" s="729"/>
      <c r="K178" s="729"/>
      <c r="L178" s="729"/>
      <c r="M178" s="257" t="s">
        <v>2</v>
      </c>
      <c r="N178" s="258" t="s">
        <v>40</v>
      </c>
      <c r="O178" s="674"/>
    </row>
    <row r="179" spans="1:15" ht="24.75" customHeight="1">
      <c r="A179" s="824"/>
      <c r="B179" s="182" t="s">
        <v>29</v>
      </c>
      <c r="C179" s="183" t="s">
        <v>30</v>
      </c>
      <c r="D179" s="183" t="s">
        <v>18</v>
      </c>
      <c r="E179" s="183" t="s">
        <v>31</v>
      </c>
      <c r="F179" s="834"/>
      <c r="G179" s="827"/>
      <c r="H179" s="184" t="s">
        <v>24</v>
      </c>
      <c r="I179" s="184" t="s">
        <v>23</v>
      </c>
      <c r="J179" s="184" t="s">
        <v>32</v>
      </c>
      <c r="K179" s="185" t="s">
        <v>33</v>
      </c>
      <c r="L179" s="185" t="s">
        <v>34</v>
      </c>
      <c r="M179" s="182" t="s">
        <v>35</v>
      </c>
      <c r="N179" s="186" t="s">
        <v>35</v>
      </c>
      <c r="O179" s="675"/>
    </row>
    <row r="180" spans="1:15" ht="13.5" thickBot="1">
      <c r="A180" s="208" t="s">
        <v>9</v>
      </c>
      <c r="B180" s="343">
        <v>40</v>
      </c>
      <c r="C180" s="344"/>
      <c r="D180" s="344">
        <v>140</v>
      </c>
      <c r="E180" s="344"/>
      <c r="F180" s="344"/>
      <c r="G180" s="344">
        <v>3</v>
      </c>
      <c r="H180" s="347"/>
      <c r="I180" s="347"/>
      <c r="J180" s="347"/>
      <c r="K180" s="348"/>
      <c r="L180" s="348"/>
      <c r="M180" s="343">
        <v>25</v>
      </c>
      <c r="N180" s="364">
        <v>11</v>
      </c>
      <c r="O180" s="674"/>
    </row>
    <row r="181" spans="1:15" ht="13.5" thickBot="1">
      <c r="A181" s="192" t="s">
        <v>14</v>
      </c>
      <c r="B181" s="200">
        <f>SUM(B180)</f>
        <v>40</v>
      </c>
      <c r="C181" s="200">
        <f aca="true" t="shared" si="20" ref="C181:N181">SUM(C180)</f>
        <v>0</v>
      </c>
      <c r="D181" s="200">
        <f t="shared" si="20"/>
        <v>140</v>
      </c>
      <c r="E181" s="200">
        <f t="shared" si="20"/>
        <v>0</v>
      </c>
      <c r="F181" s="200">
        <f t="shared" si="20"/>
        <v>0</v>
      </c>
      <c r="G181" s="200">
        <f t="shared" si="20"/>
        <v>3</v>
      </c>
      <c r="H181" s="200">
        <f t="shared" si="20"/>
        <v>0</v>
      </c>
      <c r="I181" s="200">
        <f t="shared" si="20"/>
        <v>0</v>
      </c>
      <c r="J181" s="200">
        <f t="shared" si="20"/>
        <v>0</v>
      </c>
      <c r="K181" s="200">
        <f t="shared" si="20"/>
        <v>0</v>
      </c>
      <c r="L181" s="200">
        <f t="shared" si="20"/>
        <v>0</v>
      </c>
      <c r="M181" s="200">
        <f t="shared" si="20"/>
        <v>25</v>
      </c>
      <c r="N181" s="259">
        <f t="shared" si="20"/>
        <v>11</v>
      </c>
      <c r="O181" s="676">
        <f>B181+C181+D181+E181+F181+G181</f>
        <v>183</v>
      </c>
    </row>
    <row r="182" spans="8:15" ht="12.75">
      <c r="H182" s="5"/>
      <c r="I182" s="5"/>
      <c r="J182" s="5"/>
      <c r="K182" s="5"/>
      <c r="L182" s="5"/>
      <c r="M182" s="5"/>
      <c r="O182" s="674"/>
    </row>
    <row r="183" spans="1:15" ht="18.75" thickBot="1">
      <c r="A183" s="17"/>
      <c r="B183" s="8" t="s">
        <v>158</v>
      </c>
      <c r="C183" s="514"/>
      <c r="D183" s="337"/>
      <c r="E183" s="158"/>
      <c r="F183" s="158"/>
      <c r="G183" s="158"/>
      <c r="H183" s="380"/>
      <c r="I183" s="380"/>
      <c r="J183" s="159"/>
      <c r="K183" s="160"/>
      <c r="L183" s="160"/>
      <c r="M183" s="160"/>
      <c r="N183" s="161"/>
      <c r="O183" s="674"/>
    </row>
    <row r="184" spans="1:15" ht="19.5">
      <c r="A184" s="744" t="s">
        <v>26</v>
      </c>
      <c r="B184" s="746" t="s">
        <v>139</v>
      </c>
      <c r="C184" s="746"/>
      <c r="D184" s="746"/>
      <c r="E184" s="746"/>
      <c r="F184" s="825" t="s">
        <v>27</v>
      </c>
      <c r="G184" s="740" t="s">
        <v>1</v>
      </c>
      <c r="H184" s="729" t="s">
        <v>140</v>
      </c>
      <c r="I184" s="729"/>
      <c r="J184" s="729"/>
      <c r="K184" s="729"/>
      <c r="L184" s="729"/>
      <c r="M184" s="257" t="s">
        <v>2</v>
      </c>
      <c r="N184" s="258" t="s">
        <v>40</v>
      </c>
      <c r="O184" s="674"/>
    </row>
    <row r="185" spans="1:15" ht="19.5">
      <c r="A185" s="824"/>
      <c r="B185" s="182" t="s">
        <v>29</v>
      </c>
      <c r="C185" s="183" t="s">
        <v>30</v>
      </c>
      <c r="D185" s="183" t="s">
        <v>18</v>
      </c>
      <c r="E185" s="183" t="s">
        <v>31</v>
      </c>
      <c r="F185" s="826"/>
      <c r="G185" s="827"/>
      <c r="H185" s="184" t="s">
        <v>24</v>
      </c>
      <c r="I185" s="184" t="s">
        <v>23</v>
      </c>
      <c r="J185" s="184" t="s">
        <v>32</v>
      </c>
      <c r="K185" s="185" t="s">
        <v>33</v>
      </c>
      <c r="L185" s="185" t="s">
        <v>34</v>
      </c>
      <c r="M185" s="182" t="s">
        <v>35</v>
      </c>
      <c r="N185" s="186" t="s">
        <v>35</v>
      </c>
      <c r="O185" s="674"/>
    </row>
    <row r="186" spans="1:15" ht="13.5" thickBot="1">
      <c r="A186" s="208" t="s">
        <v>9</v>
      </c>
      <c r="B186" s="343"/>
      <c r="C186" s="344"/>
      <c r="D186" s="344">
        <v>17</v>
      </c>
      <c r="E186" s="344"/>
      <c r="F186" s="352">
        <v>2</v>
      </c>
      <c r="G186" s="344">
        <v>6</v>
      </c>
      <c r="H186" s="347"/>
      <c r="I186" s="347"/>
      <c r="J186" s="347"/>
      <c r="K186" s="348"/>
      <c r="L186" s="348"/>
      <c r="M186" s="343">
        <v>3</v>
      </c>
      <c r="N186" s="364">
        <v>3</v>
      </c>
      <c r="O186" s="675"/>
    </row>
    <row r="187" spans="1:15" ht="13.5" thickBot="1">
      <c r="A187" s="192" t="s">
        <v>14</v>
      </c>
      <c r="B187" s="200">
        <f aca="true" t="shared" si="21" ref="B187:N187">SUM(B186:B186)</f>
        <v>0</v>
      </c>
      <c r="C187" s="200">
        <f t="shared" si="21"/>
        <v>0</v>
      </c>
      <c r="D187" s="200">
        <f t="shared" si="21"/>
        <v>17</v>
      </c>
      <c r="E187" s="200">
        <f t="shared" si="21"/>
        <v>0</v>
      </c>
      <c r="F187" s="200">
        <f t="shared" si="21"/>
        <v>2</v>
      </c>
      <c r="G187" s="200">
        <f t="shared" si="21"/>
        <v>6</v>
      </c>
      <c r="H187" s="200">
        <f t="shared" si="21"/>
        <v>0</v>
      </c>
      <c r="I187" s="200">
        <f t="shared" si="21"/>
        <v>0</v>
      </c>
      <c r="J187" s="200">
        <f t="shared" si="21"/>
        <v>0</v>
      </c>
      <c r="K187" s="200">
        <f t="shared" si="21"/>
        <v>0</v>
      </c>
      <c r="L187" s="200">
        <f t="shared" si="21"/>
        <v>0</v>
      </c>
      <c r="M187" s="200">
        <f t="shared" si="21"/>
        <v>3</v>
      </c>
      <c r="N187" s="259">
        <f t="shared" si="21"/>
        <v>3</v>
      </c>
      <c r="O187" s="676">
        <f>B187+C187+D187+E187+F187+G187</f>
        <v>25</v>
      </c>
    </row>
    <row r="188" spans="8:15" ht="12.75">
      <c r="H188" s="5"/>
      <c r="I188" s="5"/>
      <c r="J188" s="5"/>
      <c r="K188" s="5"/>
      <c r="L188" s="5"/>
      <c r="M188" s="5"/>
      <c r="O188" s="674"/>
    </row>
    <row r="189" spans="1:15" ht="17.25" customHeight="1" thickBot="1">
      <c r="A189" s="17"/>
      <c r="B189" s="8" t="s">
        <v>175</v>
      </c>
      <c r="C189" s="514"/>
      <c r="D189" s="158"/>
      <c r="E189" s="158"/>
      <c r="F189" s="158"/>
      <c r="G189" s="158"/>
      <c r="H189" s="380"/>
      <c r="I189" s="380"/>
      <c r="J189" s="159"/>
      <c r="K189" s="160"/>
      <c r="L189" s="160"/>
      <c r="M189" s="160"/>
      <c r="N189" s="161"/>
      <c r="O189" s="674"/>
    </row>
    <row r="190" spans="1:15" ht="19.5" customHeight="1">
      <c r="A190" s="744" t="s">
        <v>26</v>
      </c>
      <c r="B190" s="746" t="s">
        <v>139</v>
      </c>
      <c r="C190" s="746"/>
      <c r="D190" s="746"/>
      <c r="E190" s="746"/>
      <c r="F190" s="825" t="s">
        <v>27</v>
      </c>
      <c r="G190" s="740" t="s">
        <v>1</v>
      </c>
      <c r="H190" s="729" t="s">
        <v>140</v>
      </c>
      <c r="I190" s="729"/>
      <c r="J190" s="729"/>
      <c r="K190" s="729"/>
      <c r="L190" s="729"/>
      <c r="M190" s="257" t="s">
        <v>2</v>
      </c>
      <c r="N190" s="258" t="s">
        <v>40</v>
      </c>
      <c r="O190" s="674"/>
    </row>
    <row r="191" spans="1:15" ht="19.5">
      <c r="A191" s="824"/>
      <c r="B191" s="182" t="s">
        <v>29</v>
      </c>
      <c r="C191" s="183" t="s">
        <v>30</v>
      </c>
      <c r="D191" s="183" t="s">
        <v>18</v>
      </c>
      <c r="E191" s="183" t="s">
        <v>31</v>
      </c>
      <c r="F191" s="826"/>
      <c r="G191" s="827"/>
      <c r="H191" s="184" t="s">
        <v>24</v>
      </c>
      <c r="I191" s="184" t="s">
        <v>23</v>
      </c>
      <c r="J191" s="184" t="s">
        <v>32</v>
      </c>
      <c r="K191" s="185" t="s">
        <v>33</v>
      </c>
      <c r="L191" s="185" t="s">
        <v>34</v>
      </c>
      <c r="M191" s="182" t="s">
        <v>35</v>
      </c>
      <c r="N191" s="186" t="s">
        <v>35</v>
      </c>
      <c r="O191" s="674"/>
    </row>
    <row r="192" spans="1:15" ht="13.5" thickBot="1">
      <c r="A192" s="208" t="s">
        <v>9</v>
      </c>
      <c r="B192" s="343"/>
      <c r="C192" s="344"/>
      <c r="D192" s="344">
        <v>10</v>
      </c>
      <c r="E192" s="344"/>
      <c r="F192" s="352">
        <v>7</v>
      </c>
      <c r="G192" s="344">
        <v>7</v>
      </c>
      <c r="H192" s="347"/>
      <c r="I192" s="347"/>
      <c r="J192" s="347"/>
      <c r="K192" s="348"/>
      <c r="L192" s="348"/>
      <c r="M192" s="343">
        <v>6</v>
      </c>
      <c r="N192" s="364">
        <v>4</v>
      </c>
      <c r="O192" s="679"/>
    </row>
    <row r="193" spans="1:15" ht="13.5" customHeight="1" thickBot="1">
      <c r="A193" s="192" t="s">
        <v>14</v>
      </c>
      <c r="B193" s="200">
        <f aca="true" t="shared" si="22" ref="B193:N193">SUM(B192:B192)</f>
        <v>0</v>
      </c>
      <c r="C193" s="200">
        <f t="shared" si="22"/>
        <v>0</v>
      </c>
      <c r="D193" s="526">
        <f t="shared" si="22"/>
        <v>10</v>
      </c>
      <c r="E193" s="200">
        <f t="shared" si="22"/>
        <v>0</v>
      </c>
      <c r="F193" s="526">
        <f t="shared" si="22"/>
        <v>7</v>
      </c>
      <c r="G193" s="200">
        <f t="shared" si="22"/>
        <v>7</v>
      </c>
      <c r="H193" s="200">
        <f t="shared" si="22"/>
        <v>0</v>
      </c>
      <c r="I193" s="200">
        <f t="shared" si="22"/>
        <v>0</v>
      </c>
      <c r="J193" s="200">
        <f t="shared" si="22"/>
        <v>0</v>
      </c>
      <c r="K193" s="200">
        <f t="shared" si="22"/>
        <v>0</v>
      </c>
      <c r="L193" s="200">
        <f t="shared" si="22"/>
        <v>0</v>
      </c>
      <c r="M193" s="200">
        <f t="shared" si="22"/>
        <v>6</v>
      </c>
      <c r="N193" s="259">
        <f t="shared" si="22"/>
        <v>4</v>
      </c>
      <c r="O193" s="676">
        <f>B193+C193+D193+E193+F193+G193</f>
        <v>24</v>
      </c>
    </row>
    <row r="194" spans="1:15" ht="13.5" customHeight="1">
      <c r="A194" s="220"/>
      <c r="B194" s="221"/>
      <c r="C194" s="221"/>
      <c r="D194" s="628"/>
      <c r="E194" s="221"/>
      <c r="F194" s="628"/>
      <c r="G194" s="221"/>
      <c r="H194" s="221"/>
      <c r="I194" s="221"/>
      <c r="J194" s="221"/>
      <c r="K194" s="221"/>
      <c r="L194" s="221"/>
      <c r="M194" s="221"/>
      <c r="N194" s="221"/>
      <c r="O194" s="676"/>
    </row>
    <row r="195" spans="1:15" ht="13.5" customHeight="1">
      <c r="A195" s="220"/>
      <c r="B195" s="221"/>
      <c r="C195" s="221"/>
      <c r="D195" s="628"/>
      <c r="E195" s="221"/>
      <c r="F195" s="628"/>
      <c r="G195" s="221"/>
      <c r="H195" s="221"/>
      <c r="I195" s="221"/>
      <c r="J195" s="221"/>
      <c r="K195" s="221"/>
      <c r="L195" s="221"/>
      <c r="M195" s="221"/>
      <c r="N195" s="221"/>
      <c r="O195" s="676"/>
    </row>
    <row r="196" spans="1:15" ht="13.5" customHeight="1" thickBot="1">
      <c r="A196" s="17"/>
      <c r="B196" s="8" t="s">
        <v>258</v>
      </c>
      <c r="C196" s="514"/>
      <c r="D196" s="158"/>
      <c r="E196" s="158"/>
      <c r="F196" s="158"/>
      <c r="G196" s="158"/>
      <c r="H196" s="380"/>
      <c r="I196" s="380"/>
      <c r="J196" s="159"/>
      <c r="K196" s="160"/>
      <c r="L196" s="160"/>
      <c r="M196" s="160"/>
      <c r="N196" s="161"/>
      <c r="O196" s="676"/>
    </row>
    <row r="197" spans="1:15" ht="23.25" customHeight="1">
      <c r="A197" s="744" t="s">
        <v>26</v>
      </c>
      <c r="B197" s="746" t="s">
        <v>139</v>
      </c>
      <c r="C197" s="746"/>
      <c r="D197" s="746"/>
      <c r="E197" s="746"/>
      <c r="F197" s="825" t="s">
        <v>27</v>
      </c>
      <c r="G197" s="740" t="s">
        <v>1</v>
      </c>
      <c r="H197" s="729" t="s">
        <v>140</v>
      </c>
      <c r="I197" s="729"/>
      <c r="J197" s="729"/>
      <c r="K197" s="729"/>
      <c r="L197" s="729"/>
      <c r="M197" s="257" t="s">
        <v>2</v>
      </c>
      <c r="N197" s="258" t="s">
        <v>40</v>
      </c>
      <c r="O197" s="676"/>
    </row>
    <row r="198" spans="1:15" ht="25.5" customHeight="1">
      <c r="A198" s="824"/>
      <c r="B198" s="182" t="s">
        <v>29</v>
      </c>
      <c r="C198" s="183" t="s">
        <v>30</v>
      </c>
      <c r="D198" s="183" t="s">
        <v>18</v>
      </c>
      <c r="E198" s="183" t="s">
        <v>31</v>
      </c>
      <c r="F198" s="826"/>
      <c r="G198" s="827"/>
      <c r="H198" s="184" t="s">
        <v>24</v>
      </c>
      <c r="I198" s="184" t="s">
        <v>23</v>
      </c>
      <c r="J198" s="184" t="s">
        <v>32</v>
      </c>
      <c r="K198" s="185" t="s">
        <v>33</v>
      </c>
      <c r="L198" s="185" t="s">
        <v>34</v>
      </c>
      <c r="M198" s="182" t="s">
        <v>35</v>
      </c>
      <c r="N198" s="186" t="s">
        <v>35</v>
      </c>
      <c r="O198" s="676"/>
    </row>
    <row r="199" spans="1:15" ht="13.5" customHeight="1">
      <c r="A199" s="334" t="s">
        <v>6</v>
      </c>
      <c r="B199" s="182"/>
      <c r="C199" s="183"/>
      <c r="D199" s="183">
        <v>42</v>
      </c>
      <c r="E199" s="183"/>
      <c r="F199" s="534">
        <v>266</v>
      </c>
      <c r="G199" s="183"/>
      <c r="H199" s="184"/>
      <c r="I199" s="184"/>
      <c r="J199" s="184"/>
      <c r="K199" s="185"/>
      <c r="L199" s="185"/>
      <c r="M199" s="182">
        <v>36</v>
      </c>
      <c r="N199" s="186">
        <v>97</v>
      </c>
      <c r="O199" s="676"/>
    </row>
    <row r="200" spans="1:15" ht="13.5" customHeight="1">
      <c r="A200" s="334" t="s">
        <v>260</v>
      </c>
      <c r="B200" s="182"/>
      <c r="C200" s="183"/>
      <c r="D200" s="183"/>
      <c r="E200" s="183"/>
      <c r="F200" s="534">
        <v>94</v>
      </c>
      <c r="G200" s="183">
        <v>11</v>
      </c>
      <c r="H200" s="184"/>
      <c r="I200" s="184"/>
      <c r="J200" s="184"/>
      <c r="K200" s="185"/>
      <c r="L200" s="185"/>
      <c r="M200" s="182">
        <v>9</v>
      </c>
      <c r="N200" s="186">
        <v>32</v>
      </c>
      <c r="O200" s="676"/>
    </row>
    <row r="201" spans="1:15" ht="13.5" customHeight="1" thickBot="1">
      <c r="A201" s="208" t="s">
        <v>5</v>
      </c>
      <c r="B201" s="343"/>
      <c r="C201" s="344"/>
      <c r="D201" s="344"/>
      <c r="E201" s="344"/>
      <c r="F201" s="352">
        <v>19</v>
      </c>
      <c r="G201" s="344"/>
      <c r="H201" s="347"/>
      <c r="I201" s="347"/>
      <c r="J201" s="347"/>
      <c r="K201" s="348"/>
      <c r="L201" s="348"/>
      <c r="M201" s="343"/>
      <c r="N201" s="364"/>
      <c r="O201" s="676"/>
    </row>
    <row r="202" spans="1:15" ht="13.5" customHeight="1" thickBot="1">
      <c r="A202" s="192" t="s">
        <v>14</v>
      </c>
      <c r="B202" s="200">
        <f aca="true" t="shared" si="23" ref="B202:N202">SUM(B199:B201)</f>
        <v>0</v>
      </c>
      <c r="C202" s="200">
        <f t="shared" si="23"/>
        <v>0</v>
      </c>
      <c r="D202" s="526">
        <f t="shared" si="23"/>
        <v>42</v>
      </c>
      <c r="E202" s="200">
        <f t="shared" si="23"/>
        <v>0</v>
      </c>
      <c r="F202" s="526">
        <f t="shared" si="23"/>
        <v>379</v>
      </c>
      <c r="G202" s="200">
        <f t="shared" si="23"/>
        <v>11</v>
      </c>
      <c r="H202" s="200">
        <f t="shared" si="23"/>
        <v>0</v>
      </c>
      <c r="I202" s="200">
        <f t="shared" si="23"/>
        <v>0</v>
      </c>
      <c r="J202" s="200">
        <f t="shared" si="23"/>
        <v>0</v>
      </c>
      <c r="K202" s="200">
        <f t="shared" si="23"/>
        <v>0</v>
      </c>
      <c r="L202" s="200">
        <f t="shared" si="23"/>
        <v>0</v>
      </c>
      <c r="M202" s="200">
        <f t="shared" si="23"/>
        <v>45</v>
      </c>
      <c r="N202" s="259">
        <f t="shared" si="23"/>
        <v>129</v>
      </c>
      <c r="O202" s="676">
        <f>B202+C202+D202+E202+G202+F202</f>
        <v>432</v>
      </c>
    </row>
    <row r="203" spans="1:15" ht="13.5" customHeight="1">
      <c r="A203" s="220"/>
      <c r="B203" s="221"/>
      <c r="C203" s="221"/>
      <c r="D203" s="628"/>
      <c r="E203" s="221"/>
      <c r="F203" s="628"/>
      <c r="G203" s="221"/>
      <c r="H203" s="221"/>
      <c r="I203" s="221"/>
      <c r="J203" s="221"/>
      <c r="K203" s="221"/>
      <c r="L203" s="221"/>
      <c r="M203" s="221"/>
      <c r="N203" s="221"/>
      <c r="O203" s="676"/>
    </row>
    <row r="204" spans="1:15" ht="13.5" customHeight="1">
      <c r="A204" s="220"/>
      <c r="B204" s="221"/>
      <c r="C204" s="221"/>
      <c r="D204" s="628"/>
      <c r="E204" s="221"/>
      <c r="F204" s="628"/>
      <c r="G204" s="221"/>
      <c r="H204" s="221"/>
      <c r="I204" s="221"/>
      <c r="J204" s="221"/>
      <c r="K204" s="221"/>
      <c r="L204" s="221"/>
      <c r="M204" s="221"/>
      <c r="N204" s="221"/>
      <c r="O204" s="676"/>
    </row>
    <row r="205" spans="1:15" ht="13.5" customHeight="1">
      <c r="A205" s="220"/>
      <c r="B205" s="221"/>
      <c r="C205" s="221"/>
      <c r="D205" s="628"/>
      <c r="E205" s="221"/>
      <c r="F205" s="628"/>
      <c r="G205" s="221"/>
      <c r="H205" s="221"/>
      <c r="I205" s="221"/>
      <c r="J205" s="221"/>
      <c r="K205" s="221"/>
      <c r="L205" s="221"/>
      <c r="M205" s="221"/>
      <c r="N205" s="221"/>
      <c r="O205" s="676"/>
    </row>
    <row r="206" spans="1:15" ht="13.5" customHeight="1" thickBot="1">
      <c r="A206" s="17"/>
      <c r="B206" s="8" t="s">
        <v>259</v>
      </c>
      <c r="C206" s="514"/>
      <c r="D206" s="158"/>
      <c r="E206" s="158"/>
      <c r="F206" s="158"/>
      <c r="G206" s="158"/>
      <c r="H206" s="380"/>
      <c r="I206" s="380"/>
      <c r="J206" s="159"/>
      <c r="K206" s="160"/>
      <c r="L206" s="160"/>
      <c r="M206" s="160"/>
      <c r="N206" s="161"/>
      <c r="O206" s="676"/>
    </row>
    <row r="207" spans="1:15" ht="24.75" customHeight="1">
      <c r="A207" s="744" t="s">
        <v>26</v>
      </c>
      <c r="B207" s="746" t="s">
        <v>139</v>
      </c>
      <c r="C207" s="746"/>
      <c r="D207" s="746"/>
      <c r="E207" s="746"/>
      <c r="F207" s="825" t="s">
        <v>27</v>
      </c>
      <c r="G207" s="740" t="s">
        <v>1</v>
      </c>
      <c r="H207" s="729" t="s">
        <v>140</v>
      </c>
      <c r="I207" s="729"/>
      <c r="J207" s="729"/>
      <c r="K207" s="729"/>
      <c r="L207" s="729"/>
      <c r="M207" s="257" t="s">
        <v>2</v>
      </c>
      <c r="N207" s="258" t="s">
        <v>40</v>
      </c>
      <c r="O207" s="676"/>
    </row>
    <row r="208" spans="1:15" ht="22.5" customHeight="1">
      <c r="A208" s="824"/>
      <c r="B208" s="182" t="s">
        <v>29</v>
      </c>
      <c r="C208" s="183" t="s">
        <v>30</v>
      </c>
      <c r="D208" s="183" t="s">
        <v>18</v>
      </c>
      <c r="E208" s="183" t="s">
        <v>31</v>
      </c>
      <c r="F208" s="826"/>
      <c r="G208" s="827"/>
      <c r="H208" s="184" t="s">
        <v>24</v>
      </c>
      <c r="I208" s="184" t="s">
        <v>23</v>
      </c>
      <c r="J208" s="184" t="s">
        <v>32</v>
      </c>
      <c r="K208" s="185" t="s">
        <v>33</v>
      </c>
      <c r="L208" s="185" t="s">
        <v>34</v>
      </c>
      <c r="M208" s="182" t="s">
        <v>35</v>
      </c>
      <c r="N208" s="186" t="s">
        <v>35</v>
      </c>
      <c r="O208" s="676"/>
    </row>
    <row r="209" spans="1:15" ht="13.5" customHeight="1" thickBot="1">
      <c r="A209" s="208" t="s">
        <v>9</v>
      </c>
      <c r="B209" s="343"/>
      <c r="C209" s="344"/>
      <c r="D209" s="344">
        <v>29</v>
      </c>
      <c r="E209" s="344"/>
      <c r="F209" s="352"/>
      <c r="G209" s="344"/>
      <c r="H209" s="347"/>
      <c r="I209" s="347"/>
      <c r="J209" s="347"/>
      <c r="K209" s="348"/>
      <c r="L209" s="348"/>
      <c r="M209" s="343">
        <v>17</v>
      </c>
      <c r="N209" s="364">
        <v>11</v>
      </c>
      <c r="O209" s="676"/>
    </row>
    <row r="210" spans="1:15" ht="13.5" thickBot="1">
      <c r="A210" s="192" t="s">
        <v>14</v>
      </c>
      <c r="B210" s="200">
        <f aca="true" t="shared" si="24" ref="B210:N210">SUM(B209:B209)</f>
        <v>0</v>
      </c>
      <c r="C210" s="200">
        <f t="shared" si="24"/>
        <v>0</v>
      </c>
      <c r="D210" s="526">
        <f t="shared" si="24"/>
        <v>29</v>
      </c>
      <c r="E210" s="200">
        <f t="shared" si="24"/>
        <v>0</v>
      </c>
      <c r="F210" s="526">
        <f t="shared" si="24"/>
        <v>0</v>
      </c>
      <c r="G210" s="200">
        <f t="shared" si="24"/>
        <v>0</v>
      </c>
      <c r="H210" s="200">
        <f t="shared" si="24"/>
        <v>0</v>
      </c>
      <c r="I210" s="200">
        <f t="shared" si="24"/>
        <v>0</v>
      </c>
      <c r="J210" s="200">
        <f t="shared" si="24"/>
        <v>0</v>
      </c>
      <c r="K210" s="200">
        <f t="shared" si="24"/>
        <v>0</v>
      </c>
      <c r="L210" s="200">
        <f t="shared" si="24"/>
        <v>0</v>
      </c>
      <c r="M210" s="200">
        <f t="shared" si="24"/>
        <v>17</v>
      </c>
      <c r="N210" s="259">
        <f t="shared" si="24"/>
        <v>11</v>
      </c>
      <c r="O210" s="680">
        <f>B210+C210+D210+E210+F210+G210</f>
        <v>29</v>
      </c>
    </row>
    <row r="211" spans="8:15" ht="12.75">
      <c r="H211" s="5"/>
      <c r="I211" s="5"/>
      <c r="J211" s="5"/>
      <c r="K211" s="5"/>
      <c r="L211" s="5"/>
      <c r="M211" s="5"/>
      <c r="O211" s="674"/>
    </row>
    <row r="212" spans="1:15" ht="18.75" thickBot="1">
      <c r="A212" s="170"/>
      <c r="B212" s="178" t="s">
        <v>39</v>
      </c>
      <c r="C212" s="170"/>
      <c r="D212" s="170"/>
      <c r="E212" s="170"/>
      <c r="F212" s="170"/>
      <c r="G212" s="170"/>
      <c r="H212" s="172"/>
      <c r="I212" s="172"/>
      <c r="J212" s="171"/>
      <c r="K212" s="172"/>
      <c r="L212" s="172"/>
      <c r="M212" s="172"/>
      <c r="N212" s="170"/>
      <c r="O212" s="674"/>
    </row>
    <row r="213" spans="1:15" ht="19.5" customHeight="1">
      <c r="A213" s="848" t="s">
        <v>26</v>
      </c>
      <c r="B213" s="837" t="s">
        <v>139</v>
      </c>
      <c r="C213" s="837"/>
      <c r="D213" s="837"/>
      <c r="E213" s="837"/>
      <c r="F213" s="839" t="s">
        <v>27</v>
      </c>
      <c r="G213" s="841" t="s">
        <v>1</v>
      </c>
      <c r="H213" s="845" t="s">
        <v>140</v>
      </c>
      <c r="I213" s="845"/>
      <c r="J213" s="845"/>
      <c r="K213" s="845"/>
      <c r="L213" s="845"/>
      <c r="M213" s="388" t="s">
        <v>2</v>
      </c>
      <c r="N213" s="389" t="s">
        <v>40</v>
      </c>
      <c r="O213" s="674"/>
    </row>
    <row r="214" spans="1:15" ht="19.5">
      <c r="A214" s="849"/>
      <c r="B214" s="390" t="s">
        <v>29</v>
      </c>
      <c r="C214" s="391" t="s">
        <v>30</v>
      </c>
      <c r="D214" s="391" t="s">
        <v>18</v>
      </c>
      <c r="E214" s="391" t="s">
        <v>31</v>
      </c>
      <c r="F214" s="840"/>
      <c r="G214" s="842"/>
      <c r="H214" s="392" t="s">
        <v>24</v>
      </c>
      <c r="I214" s="392" t="s">
        <v>23</v>
      </c>
      <c r="J214" s="392" t="s">
        <v>32</v>
      </c>
      <c r="K214" s="392" t="s">
        <v>33</v>
      </c>
      <c r="L214" s="392" t="s">
        <v>34</v>
      </c>
      <c r="M214" s="390" t="s">
        <v>35</v>
      </c>
      <c r="N214" s="393" t="s">
        <v>35</v>
      </c>
      <c r="O214" s="674"/>
    </row>
    <row r="215" spans="1:15" ht="13.5" thickBot="1">
      <c r="A215" s="394" t="s">
        <v>4</v>
      </c>
      <c r="B215" s="190">
        <f>B14+B24+B32+B46+B55+B64+B95+B103+B111+B118+B125+B133+B141+B149+B162+B169+B175+B181+B187+B193+B76+B86+B202+B210</f>
        <v>762</v>
      </c>
      <c r="C215" s="190">
        <f>C14+C24+C32+C46+C55+C64+C95+C103+C111+C118+C125+C133+C141+C149+C162+C169+C175+C181+C187+C193+C76+C86+C202+C210</f>
        <v>3217</v>
      </c>
      <c r="D215" s="190">
        <f>D14+D24+D32+D46+D55+D64+D76+D86+D95+D103+D111+D118+D125+D133+D141+D149+D156+D162+D169+D175+D181+D193+D186+D202+D210</f>
        <v>3282</v>
      </c>
      <c r="E215" s="190">
        <f>E14+E24+E32+E46+E55+E64+E95+E103+E111+E118+E125+E133+E141+E149+E162+E169+E175+E181+E187+E193+E76+E86+E156+E202+E210</f>
        <v>2520</v>
      </c>
      <c r="F215" s="190">
        <f>F14+F24+F32+F46+F55+F64+F76+F86+F95+F103+F111+F118+F125+F133+F141+F149+F156+F162+F169+F175+F181+F187+F193+F202+F210</f>
        <v>5316</v>
      </c>
      <c r="G215" s="190">
        <f>G14+G24+G32+G46+G55+G64+G76+G86+G95+G103+G111+G118+G125+G133+G141+G149+G156+G162+G169+G175+G181+G187+G193+G202+G210</f>
        <v>1144</v>
      </c>
      <c r="H215" s="381">
        <f>H14+H24+H32+H46+H55+H64+H95+H103+H111+H118+H125+H133+H141+H149+H162+H169+H175+H181+H187+H193+H76+H86+H202+H210</f>
        <v>225</v>
      </c>
      <c r="I215" s="381">
        <f>I14+I24+I32+I46+I55+I64+I95+I103+I111+I118+I125+I133+I141+I149+I162+I169+I175+I181+I187+I193+I76+I86+I202+I210</f>
        <v>266</v>
      </c>
      <c r="J215" s="381">
        <f>J14+J24+J32+J46+J55+J64+J95+J103+J111+J118+J125+J133+J141+J149+J162+J169+J175+J181+J187+J193+J76+J86+J202+J210</f>
        <v>233</v>
      </c>
      <c r="K215" s="381">
        <f>K14+K24+K32+K46+K55+K64+K95+K103+K111+K118+K125+K133+K141+K149+K162+K169+K175+K181+K187+K193+K76+K86+K2006</f>
        <v>17</v>
      </c>
      <c r="L215" s="381">
        <f>L14+L24+L32+L46+L55+L64+L95+L103+L111+L118+L125+L133+L141+L149+L162+L169+L175+L181+L187+L193+L76+L86+L202+L210</f>
        <v>381.4</v>
      </c>
      <c r="M215" s="190">
        <f>M14+M24+M32+M46+M55+M64+M76+M86+M95+M103+M111+M118+M125+M133+M141+M149+M156+M162+M169+M175+M181+M187+M193+M202+M210</f>
        <v>2478</v>
      </c>
      <c r="N215" s="385">
        <f>N14+N24+N32+N46+N55+N64+N76+N86+N95+N103+N111+N118+N125+N133+N141+N149+N156+N162+N169+N175+N181+N187+N193+N202+N210</f>
        <v>2370</v>
      </c>
      <c r="O215" s="674"/>
    </row>
    <row r="216" spans="1:16" ht="13.5" thickBot="1">
      <c r="A216" s="571" t="s">
        <v>14</v>
      </c>
      <c r="B216" s="572">
        <f>SUM(B215)</f>
        <v>762</v>
      </c>
      <c r="C216" s="572">
        <f>SUM(C215)</f>
        <v>3217</v>
      </c>
      <c r="D216" s="572">
        <f aca="true" t="shared" si="25" ref="D216:N216">SUM(D215)</f>
        <v>3282</v>
      </c>
      <c r="E216" s="572">
        <f t="shared" si="25"/>
        <v>2520</v>
      </c>
      <c r="F216" s="572">
        <f t="shared" si="25"/>
        <v>5316</v>
      </c>
      <c r="G216" s="572">
        <f t="shared" si="25"/>
        <v>1144</v>
      </c>
      <c r="H216" s="572">
        <f t="shared" si="25"/>
        <v>225</v>
      </c>
      <c r="I216" s="572">
        <f t="shared" si="25"/>
        <v>266</v>
      </c>
      <c r="J216" s="572">
        <f t="shared" si="25"/>
        <v>233</v>
      </c>
      <c r="K216" s="572">
        <f t="shared" si="25"/>
        <v>17</v>
      </c>
      <c r="L216" s="572">
        <f t="shared" si="25"/>
        <v>381.4</v>
      </c>
      <c r="M216" s="572">
        <f t="shared" si="25"/>
        <v>2478</v>
      </c>
      <c r="N216" s="575">
        <f t="shared" si="25"/>
        <v>2370</v>
      </c>
      <c r="O216" s="674"/>
      <c r="P216" s="30"/>
    </row>
    <row r="217" spans="1:15" ht="12.75">
      <c r="A217" s="173"/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674"/>
    </row>
    <row r="218" spans="1:15" ht="12.75">
      <c r="A218" s="173"/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674"/>
    </row>
    <row r="219" spans="1:15" ht="12.75">
      <c r="A219" s="850" t="s">
        <v>245</v>
      </c>
      <c r="B219" s="851"/>
      <c r="C219" s="851"/>
      <c r="D219" s="851"/>
      <c r="E219" s="851"/>
      <c r="F219" s="218"/>
      <c r="G219" s="218"/>
      <c r="H219" s="219"/>
      <c r="I219" s="219"/>
      <c r="J219" s="219"/>
      <c r="K219" s="219"/>
      <c r="L219" s="219"/>
      <c r="M219" s="219"/>
      <c r="N219" s="219"/>
      <c r="O219" s="674"/>
    </row>
    <row r="220" spans="1:15" ht="12.75">
      <c r="A220" s="220"/>
      <c r="B220" s="219"/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674"/>
    </row>
    <row r="221" spans="1:15" ht="18.75" thickBot="1">
      <c r="A221" s="217"/>
      <c r="B221" s="8" t="s">
        <v>180</v>
      </c>
      <c r="C221" s="514"/>
      <c r="D221" s="337"/>
      <c r="E221" s="158"/>
      <c r="F221" s="158"/>
      <c r="G221" s="158"/>
      <c r="H221" s="158"/>
      <c r="I221" s="158"/>
      <c r="J221" s="159"/>
      <c r="K221" s="160"/>
      <c r="L221" s="160"/>
      <c r="M221" s="161"/>
      <c r="N221" s="161"/>
      <c r="O221" s="674"/>
    </row>
    <row r="222" spans="1:15" ht="19.5" customHeight="1">
      <c r="A222" s="852" t="s">
        <v>26</v>
      </c>
      <c r="B222" s="867" t="s">
        <v>139</v>
      </c>
      <c r="C222" s="867"/>
      <c r="D222" s="867"/>
      <c r="E222" s="867"/>
      <c r="F222" s="828" t="s">
        <v>27</v>
      </c>
      <c r="G222" s="830" t="s">
        <v>1</v>
      </c>
      <c r="H222" s="832" t="s">
        <v>140</v>
      </c>
      <c r="I222" s="832"/>
      <c r="J222" s="832"/>
      <c r="K222" s="832"/>
      <c r="L222" s="833"/>
      <c r="M222" s="386" t="s">
        <v>2</v>
      </c>
      <c r="N222" s="387" t="s">
        <v>40</v>
      </c>
      <c r="O222" s="674"/>
    </row>
    <row r="223" spans="1:15" ht="24.75" customHeight="1">
      <c r="A223" s="853"/>
      <c r="B223" s="263" t="s">
        <v>29</v>
      </c>
      <c r="C223" s="264" t="s">
        <v>30</v>
      </c>
      <c r="D223" s="264" t="s">
        <v>18</v>
      </c>
      <c r="E223" s="264" t="s">
        <v>31</v>
      </c>
      <c r="F223" s="829"/>
      <c r="G223" s="831"/>
      <c r="H223" s="185" t="s">
        <v>24</v>
      </c>
      <c r="I223" s="185" t="s">
        <v>23</v>
      </c>
      <c r="J223" s="185" t="s">
        <v>32</v>
      </c>
      <c r="K223" s="185" t="s">
        <v>33</v>
      </c>
      <c r="L223" s="416" t="s">
        <v>34</v>
      </c>
      <c r="M223" s="264" t="s">
        <v>35</v>
      </c>
      <c r="N223" s="265" t="s">
        <v>35</v>
      </c>
      <c r="O223" s="674"/>
    </row>
    <row r="224" spans="1:15" ht="13.5" customHeight="1" thickBot="1">
      <c r="A224" s="430" t="s">
        <v>6</v>
      </c>
      <c r="B224" s="372"/>
      <c r="C224" s="340"/>
      <c r="D224" s="340">
        <v>67</v>
      </c>
      <c r="E224" s="340">
        <v>0</v>
      </c>
      <c r="F224" s="340">
        <v>14</v>
      </c>
      <c r="G224" s="340">
        <v>4</v>
      </c>
      <c r="H224" s="287"/>
      <c r="I224" s="287"/>
      <c r="J224" s="287"/>
      <c r="K224" s="342"/>
      <c r="L224" s="417">
        <v>14</v>
      </c>
      <c r="M224" s="340">
        <v>11</v>
      </c>
      <c r="N224" s="356">
        <v>68</v>
      </c>
      <c r="O224" s="674"/>
    </row>
    <row r="225" spans="1:15" ht="13.5" thickBot="1">
      <c r="A225" s="266" t="s">
        <v>14</v>
      </c>
      <c r="B225" s="200">
        <f aca="true" t="shared" si="26" ref="B225:N225">SUM(B224:B224)</f>
        <v>0</v>
      </c>
      <c r="C225" s="200">
        <f t="shared" si="26"/>
        <v>0</v>
      </c>
      <c r="D225" s="200">
        <f t="shared" si="26"/>
        <v>67</v>
      </c>
      <c r="E225" s="200">
        <f t="shared" si="26"/>
        <v>0</v>
      </c>
      <c r="F225" s="200">
        <f t="shared" si="26"/>
        <v>14</v>
      </c>
      <c r="G225" s="200">
        <f t="shared" si="26"/>
        <v>4</v>
      </c>
      <c r="H225" s="200">
        <f t="shared" si="26"/>
        <v>0</v>
      </c>
      <c r="I225" s="200">
        <f t="shared" si="26"/>
        <v>0</v>
      </c>
      <c r="J225" s="200">
        <f t="shared" si="26"/>
        <v>0</v>
      </c>
      <c r="K225" s="200">
        <f t="shared" si="26"/>
        <v>0</v>
      </c>
      <c r="L225" s="418">
        <f t="shared" si="26"/>
        <v>14</v>
      </c>
      <c r="M225" s="379">
        <f t="shared" si="26"/>
        <v>11</v>
      </c>
      <c r="N225" s="207">
        <f t="shared" si="26"/>
        <v>68</v>
      </c>
      <c r="O225" s="676">
        <f>-B225+C225+D225+E225+F225+G225</f>
        <v>85</v>
      </c>
    </row>
    <row r="226" spans="1:15" ht="12.75">
      <c r="A226" s="217"/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675"/>
    </row>
    <row r="227" spans="1:15" ht="18.75" thickBot="1">
      <c r="A227" s="217"/>
      <c r="B227" s="8" t="s">
        <v>108</v>
      </c>
      <c r="C227" s="158"/>
      <c r="D227" s="158"/>
      <c r="E227" s="158"/>
      <c r="F227" s="158"/>
      <c r="G227" s="158"/>
      <c r="H227" s="158"/>
      <c r="I227" s="158"/>
      <c r="J227" s="159"/>
      <c r="K227" s="160"/>
      <c r="L227" s="160"/>
      <c r="M227" s="161"/>
      <c r="N227" s="161"/>
      <c r="O227" s="675"/>
    </row>
    <row r="228" spans="1:15" ht="19.5" customHeight="1">
      <c r="A228" s="744" t="s">
        <v>26</v>
      </c>
      <c r="B228" s="746" t="s">
        <v>139</v>
      </c>
      <c r="C228" s="746"/>
      <c r="D228" s="746"/>
      <c r="E228" s="746"/>
      <c r="F228" s="742" t="s">
        <v>27</v>
      </c>
      <c r="G228" s="740" t="s">
        <v>1</v>
      </c>
      <c r="H228" s="729" t="s">
        <v>140</v>
      </c>
      <c r="I228" s="729"/>
      <c r="J228" s="729"/>
      <c r="K228" s="729"/>
      <c r="L228" s="835"/>
      <c r="M228" s="336" t="s">
        <v>2</v>
      </c>
      <c r="N228" s="258" t="s">
        <v>40</v>
      </c>
      <c r="O228" s="675"/>
    </row>
    <row r="229" spans="1:15" ht="19.5">
      <c r="A229" s="824"/>
      <c r="B229" s="182" t="s">
        <v>29</v>
      </c>
      <c r="C229" s="183" t="s">
        <v>30</v>
      </c>
      <c r="D229" s="183" t="s">
        <v>18</v>
      </c>
      <c r="E229" s="183" t="s">
        <v>31</v>
      </c>
      <c r="F229" s="834"/>
      <c r="G229" s="827"/>
      <c r="H229" s="184" t="s">
        <v>24</v>
      </c>
      <c r="I229" s="184" t="s">
        <v>23</v>
      </c>
      <c r="J229" s="184" t="s">
        <v>32</v>
      </c>
      <c r="K229" s="185" t="s">
        <v>33</v>
      </c>
      <c r="L229" s="416" t="s">
        <v>34</v>
      </c>
      <c r="M229" s="183" t="s">
        <v>35</v>
      </c>
      <c r="N229" s="186" t="s">
        <v>35</v>
      </c>
      <c r="O229" s="675"/>
    </row>
    <row r="230" spans="1:15" ht="13.5" thickBot="1">
      <c r="A230" s="187" t="s">
        <v>9</v>
      </c>
      <c r="B230" s="343"/>
      <c r="C230" s="344"/>
      <c r="D230" s="344">
        <v>82</v>
      </c>
      <c r="E230" s="344">
        <v>213</v>
      </c>
      <c r="F230" s="344">
        <v>107</v>
      </c>
      <c r="G230" s="344">
        <v>39</v>
      </c>
      <c r="H230" s="347"/>
      <c r="I230" s="347"/>
      <c r="J230" s="347"/>
      <c r="K230" s="348"/>
      <c r="L230" s="419">
        <v>17</v>
      </c>
      <c r="M230" s="344">
        <v>103</v>
      </c>
      <c r="N230" s="364">
        <v>183</v>
      </c>
      <c r="O230" s="675"/>
    </row>
    <row r="231" spans="1:15" ht="13.5" thickBot="1">
      <c r="A231" s="192" t="s">
        <v>14</v>
      </c>
      <c r="B231" s="201">
        <f>B230</f>
        <v>0</v>
      </c>
      <c r="C231" s="201">
        <f aca="true" t="shared" si="27" ref="C231:N231">C230</f>
        <v>0</v>
      </c>
      <c r="D231" s="201">
        <f t="shared" si="27"/>
        <v>82</v>
      </c>
      <c r="E231" s="201">
        <f t="shared" si="27"/>
        <v>213</v>
      </c>
      <c r="F231" s="201">
        <f t="shared" si="27"/>
        <v>107</v>
      </c>
      <c r="G231" s="201">
        <f t="shared" si="27"/>
        <v>39</v>
      </c>
      <c r="H231" s="201">
        <f t="shared" si="27"/>
        <v>0</v>
      </c>
      <c r="I231" s="201">
        <f t="shared" si="27"/>
        <v>0</v>
      </c>
      <c r="J231" s="201">
        <f t="shared" si="27"/>
        <v>0</v>
      </c>
      <c r="K231" s="201">
        <f t="shared" si="27"/>
        <v>0</v>
      </c>
      <c r="L231" s="420">
        <f t="shared" si="27"/>
        <v>17</v>
      </c>
      <c r="M231" s="379">
        <f t="shared" si="27"/>
        <v>103</v>
      </c>
      <c r="N231" s="202">
        <f t="shared" si="27"/>
        <v>183</v>
      </c>
      <c r="O231" s="676">
        <f>B231+C231+D231+E231+F231+G231</f>
        <v>441</v>
      </c>
    </row>
    <row r="232" spans="1:15" ht="12.75">
      <c r="A232" s="220"/>
      <c r="B232" s="221"/>
      <c r="C232" s="221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221"/>
      <c r="O232" s="674"/>
    </row>
    <row r="233" spans="1:15" ht="18.75" thickBot="1">
      <c r="A233" s="17"/>
      <c r="B233" s="178" t="s">
        <v>39</v>
      </c>
      <c r="C233" s="158"/>
      <c r="D233" s="158"/>
      <c r="E233" s="158"/>
      <c r="F233" s="158"/>
      <c r="G233" s="158"/>
      <c r="H233" s="158"/>
      <c r="I233" s="158"/>
      <c r="J233" s="159"/>
      <c r="K233" s="160"/>
      <c r="L233" s="160"/>
      <c r="M233" s="161"/>
      <c r="N233" s="161"/>
      <c r="O233" s="674"/>
    </row>
    <row r="234" spans="1:15" ht="19.5" customHeight="1">
      <c r="A234" s="848" t="s">
        <v>26</v>
      </c>
      <c r="B234" s="837" t="s">
        <v>139</v>
      </c>
      <c r="C234" s="837"/>
      <c r="D234" s="837"/>
      <c r="E234" s="837"/>
      <c r="F234" s="839" t="s">
        <v>27</v>
      </c>
      <c r="G234" s="841" t="s">
        <v>1</v>
      </c>
      <c r="H234" s="845" t="s">
        <v>140</v>
      </c>
      <c r="I234" s="845"/>
      <c r="J234" s="845"/>
      <c r="K234" s="845"/>
      <c r="L234" s="836"/>
      <c r="M234" s="424" t="s">
        <v>2</v>
      </c>
      <c r="N234" s="389" t="s">
        <v>40</v>
      </c>
      <c r="O234" s="674"/>
    </row>
    <row r="235" spans="1:15" ht="19.5">
      <c r="A235" s="849"/>
      <c r="B235" s="390" t="s">
        <v>29</v>
      </c>
      <c r="C235" s="391" t="s">
        <v>30</v>
      </c>
      <c r="D235" s="391" t="s">
        <v>18</v>
      </c>
      <c r="E235" s="391" t="s">
        <v>31</v>
      </c>
      <c r="F235" s="840"/>
      <c r="G235" s="842"/>
      <c r="H235" s="392" t="s">
        <v>24</v>
      </c>
      <c r="I235" s="392" t="s">
        <v>23</v>
      </c>
      <c r="J235" s="392" t="s">
        <v>32</v>
      </c>
      <c r="K235" s="392" t="s">
        <v>33</v>
      </c>
      <c r="L235" s="421" t="s">
        <v>34</v>
      </c>
      <c r="M235" s="391" t="s">
        <v>35</v>
      </c>
      <c r="N235" s="393" t="s">
        <v>35</v>
      </c>
      <c r="O235" s="674"/>
    </row>
    <row r="236" spans="1:15" ht="13.5" thickBot="1">
      <c r="A236" s="394" t="s">
        <v>4</v>
      </c>
      <c r="B236" s="190">
        <f>B225+B231</f>
        <v>0</v>
      </c>
      <c r="C236" s="190">
        <f aca="true" t="shared" si="28" ref="C236:N236">C225+C231</f>
        <v>0</v>
      </c>
      <c r="D236" s="190">
        <f t="shared" si="28"/>
        <v>149</v>
      </c>
      <c r="E236" s="190">
        <f t="shared" si="28"/>
        <v>213</v>
      </c>
      <c r="F236" s="190">
        <f t="shared" si="28"/>
        <v>121</v>
      </c>
      <c r="G236" s="190">
        <f t="shared" si="28"/>
        <v>43</v>
      </c>
      <c r="H236" s="190">
        <f t="shared" si="28"/>
        <v>0</v>
      </c>
      <c r="I236" s="190">
        <f t="shared" si="28"/>
        <v>0</v>
      </c>
      <c r="J236" s="190">
        <f t="shared" si="28"/>
        <v>0</v>
      </c>
      <c r="K236" s="190">
        <f t="shared" si="28"/>
        <v>0</v>
      </c>
      <c r="L236" s="422">
        <f t="shared" si="28"/>
        <v>31</v>
      </c>
      <c r="M236" s="191">
        <f t="shared" si="28"/>
        <v>114</v>
      </c>
      <c r="N236" s="385">
        <f t="shared" si="28"/>
        <v>251</v>
      </c>
      <c r="O236" s="674"/>
    </row>
    <row r="237" spans="1:16" ht="13.5" thickBot="1">
      <c r="A237" s="571" t="s">
        <v>14</v>
      </c>
      <c r="B237" s="572">
        <f aca="true" t="shared" si="29" ref="B237:N237">SUM(B236)</f>
        <v>0</v>
      </c>
      <c r="C237" s="572">
        <f t="shared" si="29"/>
        <v>0</v>
      </c>
      <c r="D237" s="572">
        <f t="shared" si="29"/>
        <v>149</v>
      </c>
      <c r="E237" s="572">
        <f t="shared" si="29"/>
        <v>213</v>
      </c>
      <c r="F237" s="572">
        <f t="shared" si="29"/>
        <v>121</v>
      </c>
      <c r="G237" s="572">
        <f t="shared" si="29"/>
        <v>43</v>
      </c>
      <c r="H237" s="572">
        <f t="shared" si="29"/>
        <v>0</v>
      </c>
      <c r="I237" s="572">
        <f t="shared" si="29"/>
        <v>0</v>
      </c>
      <c r="J237" s="572">
        <f t="shared" si="29"/>
        <v>0</v>
      </c>
      <c r="K237" s="572">
        <f t="shared" si="29"/>
        <v>0</v>
      </c>
      <c r="L237" s="573">
        <f t="shared" si="29"/>
        <v>31</v>
      </c>
      <c r="M237" s="574">
        <f t="shared" si="29"/>
        <v>114</v>
      </c>
      <c r="N237" s="575">
        <f t="shared" si="29"/>
        <v>251</v>
      </c>
      <c r="O237" s="680">
        <f>B237+C237+D236+E237+F237+G237</f>
        <v>526</v>
      </c>
      <c r="P237" s="30"/>
    </row>
    <row r="238" spans="1:16" ht="12.75">
      <c r="A238" s="530"/>
      <c r="B238" s="221"/>
      <c r="C238" s="221"/>
      <c r="D238" s="221"/>
      <c r="E238" s="221"/>
      <c r="F238" s="221"/>
      <c r="G238" s="221"/>
      <c r="H238" s="221"/>
      <c r="I238" s="221"/>
      <c r="J238" s="221"/>
      <c r="K238" s="221"/>
      <c r="L238" s="221"/>
      <c r="M238" s="221"/>
      <c r="N238" s="221"/>
      <c r="O238" s="674"/>
      <c r="P238" s="30"/>
    </row>
    <row r="239" spans="1:16" ht="12.75">
      <c r="A239" s="530"/>
      <c r="B239" s="221"/>
      <c r="C239" s="221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  <c r="N239" s="221"/>
      <c r="O239" s="674"/>
      <c r="P239" s="30"/>
    </row>
    <row r="240" spans="1:16" ht="12.75">
      <c r="A240" s="850" t="s">
        <v>246</v>
      </c>
      <c r="B240" s="851"/>
      <c r="C240" s="851"/>
      <c r="D240" s="851"/>
      <c r="E240" s="851"/>
      <c r="F240" s="218"/>
      <c r="G240" s="218"/>
      <c r="H240" s="219"/>
      <c r="I240" s="219"/>
      <c r="J240" s="219"/>
      <c r="K240" s="219"/>
      <c r="L240" s="219"/>
      <c r="M240" s="219"/>
      <c r="N240" s="219"/>
      <c r="O240" s="674"/>
      <c r="P240" s="30"/>
    </row>
    <row r="241" spans="1:16" ht="12.75">
      <c r="A241" s="220"/>
      <c r="B241" s="219"/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674"/>
      <c r="P241" s="30"/>
    </row>
    <row r="242" spans="1:16" ht="18.75" thickBot="1">
      <c r="A242" s="217"/>
      <c r="B242" s="8" t="s">
        <v>225</v>
      </c>
      <c r="C242" s="514"/>
      <c r="D242" s="337"/>
      <c r="E242" s="158"/>
      <c r="F242" s="158"/>
      <c r="G242" s="158"/>
      <c r="H242" s="158"/>
      <c r="I242" s="158"/>
      <c r="J242" s="159"/>
      <c r="K242" s="160"/>
      <c r="L242" s="160"/>
      <c r="M242" s="161"/>
      <c r="N242" s="161"/>
      <c r="O242" s="674"/>
      <c r="P242" s="30"/>
    </row>
    <row r="243" spans="1:16" ht="19.5">
      <c r="A243" s="852" t="s">
        <v>26</v>
      </c>
      <c r="B243" s="867" t="s">
        <v>139</v>
      </c>
      <c r="C243" s="867"/>
      <c r="D243" s="867"/>
      <c r="E243" s="867"/>
      <c r="F243" s="828" t="s">
        <v>27</v>
      </c>
      <c r="G243" s="830" t="s">
        <v>1</v>
      </c>
      <c r="H243" s="832" t="s">
        <v>140</v>
      </c>
      <c r="I243" s="832"/>
      <c r="J243" s="832"/>
      <c r="K243" s="832"/>
      <c r="L243" s="833"/>
      <c r="M243" s="386" t="s">
        <v>2</v>
      </c>
      <c r="N243" s="387" t="s">
        <v>40</v>
      </c>
      <c r="O243" s="674"/>
      <c r="P243" s="30"/>
    </row>
    <row r="244" spans="1:16" ht="19.5">
      <c r="A244" s="853"/>
      <c r="B244" s="263" t="s">
        <v>29</v>
      </c>
      <c r="C244" s="264" t="s">
        <v>30</v>
      </c>
      <c r="D244" s="264" t="s">
        <v>18</v>
      </c>
      <c r="E244" s="264" t="s">
        <v>31</v>
      </c>
      <c r="F244" s="829"/>
      <c r="G244" s="831"/>
      <c r="H244" s="185" t="s">
        <v>24</v>
      </c>
      <c r="I244" s="185" t="s">
        <v>23</v>
      </c>
      <c r="J244" s="185" t="s">
        <v>32</v>
      </c>
      <c r="K244" s="185" t="s">
        <v>33</v>
      </c>
      <c r="L244" s="416" t="s">
        <v>34</v>
      </c>
      <c r="M244" s="264" t="s">
        <v>35</v>
      </c>
      <c r="N244" s="265" t="s">
        <v>35</v>
      </c>
      <c r="O244" s="674"/>
      <c r="P244" s="30"/>
    </row>
    <row r="245" spans="1:16" ht="12.75">
      <c r="A245" s="430" t="s">
        <v>6</v>
      </c>
      <c r="B245" s="372"/>
      <c r="C245" s="340"/>
      <c r="D245" s="340"/>
      <c r="E245" s="340">
        <v>0</v>
      </c>
      <c r="F245" s="340">
        <v>16</v>
      </c>
      <c r="G245" s="340">
        <v>27</v>
      </c>
      <c r="H245" s="287"/>
      <c r="I245" s="287"/>
      <c r="J245" s="287"/>
      <c r="K245" s="342"/>
      <c r="L245" s="417"/>
      <c r="M245" s="340">
        <v>3</v>
      </c>
      <c r="N245" s="356">
        <v>3</v>
      </c>
      <c r="O245" s="674"/>
      <c r="P245" s="30"/>
    </row>
    <row r="246" spans="1:16" ht="12.75">
      <c r="A246" s="430" t="s">
        <v>145</v>
      </c>
      <c r="B246" s="372"/>
      <c r="C246" s="340"/>
      <c r="D246" s="340"/>
      <c r="E246" s="340">
        <v>0</v>
      </c>
      <c r="F246" s="340"/>
      <c r="G246" s="340"/>
      <c r="H246" s="287"/>
      <c r="I246" s="287"/>
      <c r="J246" s="287"/>
      <c r="K246" s="342"/>
      <c r="L246" s="417"/>
      <c r="M246" s="340"/>
      <c r="N246" s="356"/>
      <c r="O246" s="674"/>
      <c r="P246" s="30"/>
    </row>
    <row r="247" spans="1:16" ht="13.5" thickBot="1">
      <c r="A247" s="430" t="s">
        <v>5</v>
      </c>
      <c r="B247" s="372"/>
      <c r="C247" s="340"/>
      <c r="D247" s="340"/>
      <c r="E247" s="340">
        <v>0</v>
      </c>
      <c r="F247" s="340"/>
      <c r="G247" s="340"/>
      <c r="H247" s="287"/>
      <c r="I247" s="287"/>
      <c r="J247" s="287"/>
      <c r="K247" s="342"/>
      <c r="L247" s="417"/>
      <c r="M247" s="340"/>
      <c r="N247" s="356"/>
      <c r="O247" s="675"/>
      <c r="P247" s="30"/>
    </row>
    <row r="248" spans="1:16" ht="13.5" thickBot="1">
      <c r="A248" s="266" t="s">
        <v>14</v>
      </c>
      <c r="B248" s="200">
        <f aca="true" t="shared" si="30" ref="B248:N248">SUM(B245:B247)</f>
        <v>0</v>
      </c>
      <c r="C248" s="200">
        <f t="shared" si="30"/>
        <v>0</v>
      </c>
      <c r="D248" s="200">
        <f t="shared" si="30"/>
        <v>0</v>
      </c>
      <c r="E248" s="200">
        <f t="shared" si="30"/>
        <v>0</v>
      </c>
      <c r="F248" s="200">
        <f t="shared" si="30"/>
        <v>16</v>
      </c>
      <c r="G248" s="579">
        <f t="shared" si="30"/>
        <v>27</v>
      </c>
      <c r="H248" s="200">
        <f t="shared" si="30"/>
        <v>0</v>
      </c>
      <c r="I248" s="200">
        <f t="shared" si="30"/>
        <v>0</v>
      </c>
      <c r="J248" s="200">
        <f t="shared" si="30"/>
        <v>0</v>
      </c>
      <c r="K248" s="200">
        <f t="shared" si="30"/>
        <v>0</v>
      </c>
      <c r="L248" s="418">
        <f t="shared" si="30"/>
        <v>0</v>
      </c>
      <c r="M248" s="379">
        <f t="shared" si="30"/>
        <v>3</v>
      </c>
      <c r="N248" s="207">
        <f t="shared" si="30"/>
        <v>3</v>
      </c>
      <c r="O248" s="676">
        <f>B248+C248+D248+E248+F248+G248</f>
        <v>43</v>
      </c>
      <c r="P248" s="30"/>
    </row>
    <row r="249" spans="1:16" ht="12.75">
      <c r="A249" s="217"/>
      <c r="B249" s="217"/>
      <c r="C249" s="217"/>
      <c r="D249" s="217"/>
      <c r="E249" s="217"/>
      <c r="F249" s="217"/>
      <c r="G249" s="217"/>
      <c r="H249" s="217"/>
      <c r="I249" s="217"/>
      <c r="J249" s="217"/>
      <c r="K249" s="217"/>
      <c r="L249" s="217"/>
      <c r="M249" s="217"/>
      <c r="N249" s="217"/>
      <c r="O249" s="675"/>
      <c r="P249" s="30"/>
    </row>
    <row r="250" spans="1:16" ht="18.75" thickBot="1">
      <c r="A250" s="217"/>
      <c r="B250" s="8" t="s">
        <v>226</v>
      </c>
      <c r="C250" s="158"/>
      <c r="D250" s="158"/>
      <c r="E250" s="158"/>
      <c r="F250" s="158"/>
      <c r="G250" s="158"/>
      <c r="H250" s="158"/>
      <c r="I250" s="158"/>
      <c r="J250" s="159"/>
      <c r="K250" s="160"/>
      <c r="L250" s="160"/>
      <c r="M250" s="161"/>
      <c r="N250" s="161"/>
      <c r="O250" s="675"/>
      <c r="P250" s="30"/>
    </row>
    <row r="251" spans="1:16" ht="19.5">
      <c r="A251" s="744" t="s">
        <v>26</v>
      </c>
      <c r="B251" s="746" t="s">
        <v>139</v>
      </c>
      <c r="C251" s="746"/>
      <c r="D251" s="746"/>
      <c r="E251" s="746"/>
      <c r="F251" s="742" t="s">
        <v>27</v>
      </c>
      <c r="G251" s="740" t="s">
        <v>1</v>
      </c>
      <c r="H251" s="729" t="s">
        <v>140</v>
      </c>
      <c r="I251" s="729"/>
      <c r="J251" s="729"/>
      <c r="K251" s="729"/>
      <c r="L251" s="835"/>
      <c r="M251" s="336" t="s">
        <v>2</v>
      </c>
      <c r="N251" s="258" t="s">
        <v>40</v>
      </c>
      <c r="O251" s="675"/>
      <c r="P251" s="30"/>
    </row>
    <row r="252" spans="1:16" ht="19.5">
      <c r="A252" s="824"/>
      <c r="B252" s="182" t="s">
        <v>29</v>
      </c>
      <c r="C252" s="183" t="s">
        <v>30</v>
      </c>
      <c r="D252" s="183" t="s">
        <v>18</v>
      </c>
      <c r="E252" s="183" t="s">
        <v>31</v>
      </c>
      <c r="F252" s="834"/>
      <c r="G252" s="827"/>
      <c r="H252" s="184" t="s">
        <v>24</v>
      </c>
      <c r="I252" s="184" t="s">
        <v>23</v>
      </c>
      <c r="J252" s="184" t="s">
        <v>32</v>
      </c>
      <c r="K252" s="185" t="s">
        <v>33</v>
      </c>
      <c r="L252" s="416" t="s">
        <v>34</v>
      </c>
      <c r="M252" s="183" t="s">
        <v>35</v>
      </c>
      <c r="N252" s="186" t="s">
        <v>35</v>
      </c>
      <c r="O252" s="675"/>
      <c r="P252" s="30"/>
    </row>
    <row r="253" spans="1:16" ht="12.75">
      <c r="A253" s="537" t="s">
        <v>9</v>
      </c>
      <c r="B253" s="182"/>
      <c r="C253" s="183"/>
      <c r="D253" s="183">
        <v>6</v>
      </c>
      <c r="E253" s="183"/>
      <c r="F253" s="534">
        <v>2</v>
      </c>
      <c r="G253" s="183">
        <v>3</v>
      </c>
      <c r="H253" s="184"/>
      <c r="I253" s="184"/>
      <c r="J253" s="184"/>
      <c r="K253" s="185"/>
      <c r="L253" s="416"/>
      <c r="M253" s="183">
        <v>2</v>
      </c>
      <c r="N253" s="186">
        <v>2</v>
      </c>
      <c r="O253" s="675"/>
      <c r="P253" s="30"/>
    </row>
    <row r="254" spans="1:16" ht="13.5" thickBot="1">
      <c r="A254" s="187" t="s">
        <v>227</v>
      </c>
      <c r="B254" s="343"/>
      <c r="C254" s="344"/>
      <c r="D254" s="344">
        <v>12</v>
      </c>
      <c r="E254" s="344"/>
      <c r="F254" s="344"/>
      <c r="G254" s="344"/>
      <c r="H254" s="347"/>
      <c r="I254" s="347"/>
      <c r="J254" s="347"/>
      <c r="K254" s="348"/>
      <c r="L254" s="419"/>
      <c r="M254" s="344">
        <v>2</v>
      </c>
      <c r="N254" s="364">
        <v>2</v>
      </c>
      <c r="O254" s="675"/>
      <c r="P254" s="30"/>
    </row>
    <row r="255" spans="1:16" ht="13.5" thickBot="1">
      <c r="A255" s="192" t="s">
        <v>14</v>
      </c>
      <c r="B255" s="201">
        <f>B254</f>
        <v>0</v>
      </c>
      <c r="C255" s="201">
        <f aca="true" t="shared" si="31" ref="C255:L255">C254</f>
        <v>0</v>
      </c>
      <c r="D255" s="201">
        <f>D254+D253</f>
        <v>18</v>
      </c>
      <c r="E255" s="201">
        <f t="shared" si="31"/>
        <v>0</v>
      </c>
      <c r="F255" s="201">
        <f>F254+F253</f>
        <v>2</v>
      </c>
      <c r="G255" s="201">
        <f>G254+G253</f>
        <v>3</v>
      </c>
      <c r="H255" s="201">
        <f t="shared" si="31"/>
        <v>0</v>
      </c>
      <c r="I255" s="201">
        <f t="shared" si="31"/>
        <v>0</v>
      </c>
      <c r="J255" s="201">
        <f t="shared" si="31"/>
        <v>0</v>
      </c>
      <c r="K255" s="201">
        <f t="shared" si="31"/>
        <v>0</v>
      </c>
      <c r="L255" s="420">
        <f t="shared" si="31"/>
        <v>0</v>
      </c>
      <c r="M255" s="379">
        <f>M254+M253</f>
        <v>4</v>
      </c>
      <c r="N255" s="202">
        <f>N254+N253</f>
        <v>4</v>
      </c>
      <c r="O255" s="676">
        <f>B255+C255+D255+E255+F255+G255</f>
        <v>23</v>
      </c>
      <c r="P255" s="30"/>
    </row>
    <row r="256" spans="1:16" ht="12.75">
      <c r="A256" s="220"/>
      <c r="B256" s="221"/>
      <c r="C256" s="221"/>
      <c r="D256" s="221"/>
      <c r="E256" s="221"/>
      <c r="F256" s="221"/>
      <c r="G256" s="221"/>
      <c r="H256" s="221"/>
      <c r="I256" s="221"/>
      <c r="J256" s="221"/>
      <c r="K256" s="221"/>
      <c r="L256" s="221"/>
      <c r="M256" s="221"/>
      <c r="N256" s="221"/>
      <c r="O256" s="674"/>
      <c r="P256" s="30"/>
    </row>
    <row r="257" spans="1:16" ht="18.75" thickBot="1">
      <c r="A257" s="17"/>
      <c r="B257" s="8" t="s">
        <v>39</v>
      </c>
      <c r="C257" s="158"/>
      <c r="D257" s="158"/>
      <c r="E257" s="158"/>
      <c r="F257" s="158"/>
      <c r="G257" s="158"/>
      <c r="H257" s="158"/>
      <c r="I257" s="158"/>
      <c r="J257" s="159"/>
      <c r="K257" s="160"/>
      <c r="L257" s="160"/>
      <c r="M257" s="161"/>
      <c r="N257" s="161"/>
      <c r="O257" s="674"/>
      <c r="P257" s="30"/>
    </row>
    <row r="258" spans="1:16" ht="19.5">
      <c r="A258" s="848" t="s">
        <v>26</v>
      </c>
      <c r="B258" s="837" t="s">
        <v>139</v>
      </c>
      <c r="C258" s="837"/>
      <c r="D258" s="837"/>
      <c r="E258" s="837"/>
      <c r="F258" s="839" t="s">
        <v>27</v>
      </c>
      <c r="G258" s="841" t="s">
        <v>1</v>
      </c>
      <c r="H258" s="845" t="s">
        <v>140</v>
      </c>
      <c r="I258" s="845"/>
      <c r="J258" s="845"/>
      <c r="K258" s="845"/>
      <c r="L258" s="836"/>
      <c r="M258" s="533" t="s">
        <v>2</v>
      </c>
      <c r="N258" s="389" t="s">
        <v>40</v>
      </c>
      <c r="O258" s="674"/>
      <c r="P258" s="30"/>
    </row>
    <row r="259" spans="1:16" ht="19.5">
      <c r="A259" s="849"/>
      <c r="B259" s="390" t="s">
        <v>29</v>
      </c>
      <c r="C259" s="535" t="s">
        <v>30</v>
      </c>
      <c r="D259" s="535" t="s">
        <v>18</v>
      </c>
      <c r="E259" s="535" t="s">
        <v>31</v>
      </c>
      <c r="F259" s="840"/>
      <c r="G259" s="842"/>
      <c r="H259" s="392" t="s">
        <v>24</v>
      </c>
      <c r="I259" s="392" t="s">
        <v>23</v>
      </c>
      <c r="J259" s="392" t="s">
        <v>32</v>
      </c>
      <c r="K259" s="392" t="s">
        <v>33</v>
      </c>
      <c r="L259" s="421" t="s">
        <v>34</v>
      </c>
      <c r="M259" s="535" t="s">
        <v>35</v>
      </c>
      <c r="N259" s="393" t="s">
        <v>35</v>
      </c>
      <c r="O259" s="674"/>
      <c r="P259" s="30"/>
    </row>
    <row r="260" spans="1:16" ht="13.5" thickBot="1">
      <c r="A260" s="394" t="s">
        <v>4</v>
      </c>
      <c r="B260" s="190">
        <f>B248+B255</f>
        <v>0</v>
      </c>
      <c r="C260" s="190">
        <f aca="true" t="shared" si="32" ref="C260:N260">C248+C255</f>
        <v>0</v>
      </c>
      <c r="D260" s="190">
        <f t="shared" si="32"/>
        <v>18</v>
      </c>
      <c r="E260" s="190">
        <f t="shared" si="32"/>
        <v>0</v>
      </c>
      <c r="F260" s="190">
        <f t="shared" si="32"/>
        <v>18</v>
      </c>
      <c r="G260" s="343">
        <f t="shared" si="32"/>
        <v>30</v>
      </c>
      <c r="H260" s="190">
        <f t="shared" si="32"/>
        <v>0</v>
      </c>
      <c r="I260" s="190">
        <f t="shared" si="32"/>
        <v>0</v>
      </c>
      <c r="J260" s="190">
        <f t="shared" si="32"/>
        <v>0</v>
      </c>
      <c r="K260" s="190">
        <f t="shared" si="32"/>
        <v>0</v>
      </c>
      <c r="L260" s="422">
        <f t="shared" si="32"/>
        <v>0</v>
      </c>
      <c r="M260" s="191">
        <f t="shared" si="32"/>
        <v>7</v>
      </c>
      <c r="N260" s="385">
        <f t="shared" si="32"/>
        <v>7</v>
      </c>
      <c r="O260" s="674"/>
      <c r="P260" s="30"/>
    </row>
    <row r="261" spans="1:16" ht="13.5" thickBot="1">
      <c r="A261" s="571" t="s">
        <v>14</v>
      </c>
      <c r="B261" s="572">
        <f aca="true" t="shared" si="33" ref="B261:N261">SUM(B260)</f>
        <v>0</v>
      </c>
      <c r="C261" s="572">
        <f t="shared" si="33"/>
        <v>0</v>
      </c>
      <c r="D261" s="572">
        <f t="shared" si="33"/>
        <v>18</v>
      </c>
      <c r="E261" s="572">
        <f t="shared" si="33"/>
        <v>0</v>
      </c>
      <c r="F261" s="572">
        <f t="shared" si="33"/>
        <v>18</v>
      </c>
      <c r="G261" s="580">
        <f t="shared" si="33"/>
        <v>30</v>
      </c>
      <c r="H261" s="572">
        <f t="shared" si="33"/>
        <v>0</v>
      </c>
      <c r="I261" s="572">
        <f t="shared" si="33"/>
        <v>0</v>
      </c>
      <c r="J261" s="572">
        <f t="shared" si="33"/>
        <v>0</v>
      </c>
      <c r="K261" s="572">
        <f t="shared" si="33"/>
        <v>0</v>
      </c>
      <c r="L261" s="573">
        <f t="shared" si="33"/>
        <v>0</v>
      </c>
      <c r="M261" s="574">
        <f t="shared" si="33"/>
        <v>7</v>
      </c>
      <c r="N261" s="575">
        <f t="shared" si="33"/>
        <v>7</v>
      </c>
      <c r="O261" s="680">
        <f>B261+C261+D261+E261+F261+G261</f>
        <v>66</v>
      </c>
      <c r="P261" s="30"/>
    </row>
    <row r="262" spans="1:16" ht="12.75">
      <c r="A262" s="536"/>
      <c r="B262" s="221"/>
      <c r="C262" s="221"/>
      <c r="D262" s="221"/>
      <c r="E262" s="221"/>
      <c r="F262" s="221"/>
      <c r="G262" s="221"/>
      <c r="H262" s="221"/>
      <c r="I262" s="221"/>
      <c r="J262" s="221"/>
      <c r="K262" s="221"/>
      <c r="L262" s="221"/>
      <c r="M262" s="221"/>
      <c r="N262" s="221"/>
      <c r="O262" s="674"/>
      <c r="P262" s="30"/>
    </row>
    <row r="263" spans="1:15" ht="12.75">
      <c r="A263" s="170"/>
      <c r="B263" s="170"/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674"/>
    </row>
    <row r="264" spans="1:15" ht="12.75">
      <c r="A264" s="846" t="s">
        <v>247</v>
      </c>
      <c r="B264" s="847"/>
      <c r="C264" s="847"/>
      <c r="D264" s="847"/>
      <c r="E264" s="847"/>
      <c r="F264" s="170"/>
      <c r="G264" s="170"/>
      <c r="H264" s="170"/>
      <c r="I264" s="170"/>
      <c r="J264" s="170"/>
      <c r="K264" s="170"/>
      <c r="L264" s="170"/>
      <c r="M264" s="170"/>
      <c r="N264" s="170"/>
      <c r="O264" s="674"/>
    </row>
    <row r="265" spans="1:15" ht="12.75">
      <c r="A265" s="158"/>
      <c r="B265" s="158"/>
      <c r="C265" s="158"/>
      <c r="D265" s="158"/>
      <c r="E265" s="158"/>
      <c r="F265" s="170"/>
      <c r="G265" s="170"/>
      <c r="H265" s="170"/>
      <c r="I265" s="170"/>
      <c r="J265" s="170"/>
      <c r="K265" s="170"/>
      <c r="L265" s="170"/>
      <c r="M265" s="170"/>
      <c r="N265" s="170"/>
      <c r="O265" s="674"/>
    </row>
    <row r="266" spans="1:15" ht="18.75" thickBot="1">
      <c r="A266" s="17"/>
      <c r="B266" s="8" t="s">
        <v>109</v>
      </c>
      <c r="C266" s="514"/>
      <c r="D266" s="514"/>
      <c r="E266" s="158"/>
      <c r="F266" s="158"/>
      <c r="G266" s="158"/>
      <c r="H266" s="158"/>
      <c r="I266" s="158"/>
      <c r="J266" s="159"/>
      <c r="K266" s="160"/>
      <c r="L266" s="160"/>
      <c r="M266" s="161"/>
      <c r="N266" s="161"/>
      <c r="O266" s="674"/>
    </row>
    <row r="267" spans="1:15" ht="19.5" customHeight="1">
      <c r="A267" s="848" t="s">
        <v>26</v>
      </c>
      <c r="B267" s="837" t="s">
        <v>139</v>
      </c>
      <c r="C267" s="837"/>
      <c r="D267" s="837"/>
      <c r="E267" s="837"/>
      <c r="F267" s="839" t="s">
        <v>27</v>
      </c>
      <c r="G267" s="841" t="s">
        <v>1</v>
      </c>
      <c r="H267" s="845" t="s">
        <v>140</v>
      </c>
      <c r="I267" s="845"/>
      <c r="J267" s="845"/>
      <c r="K267" s="845"/>
      <c r="L267" s="836"/>
      <c r="M267" s="424" t="s">
        <v>2</v>
      </c>
      <c r="N267" s="389" t="s">
        <v>40</v>
      </c>
      <c r="O267" s="674"/>
    </row>
    <row r="268" spans="1:15" ht="19.5">
      <c r="A268" s="849"/>
      <c r="B268" s="398" t="s">
        <v>29</v>
      </c>
      <c r="C268" s="391" t="s">
        <v>30</v>
      </c>
      <c r="D268" s="391" t="s">
        <v>18</v>
      </c>
      <c r="E268" s="391" t="s">
        <v>31</v>
      </c>
      <c r="F268" s="840"/>
      <c r="G268" s="842"/>
      <c r="H268" s="392" t="s">
        <v>24</v>
      </c>
      <c r="I268" s="392" t="s">
        <v>23</v>
      </c>
      <c r="J268" s="392" t="s">
        <v>32</v>
      </c>
      <c r="K268" s="392" t="s">
        <v>33</v>
      </c>
      <c r="L268" s="421" t="s">
        <v>34</v>
      </c>
      <c r="M268" s="391" t="s">
        <v>35</v>
      </c>
      <c r="N268" s="393" t="s">
        <v>35</v>
      </c>
      <c r="O268" s="674"/>
    </row>
    <row r="269" spans="1:15" ht="12.75">
      <c r="A269" s="396" t="s">
        <v>143</v>
      </c>
      <c r="B269" s="373"/>
      <c r="C269" s="366"/>
      <c r="D269" s="344">
        <v>16</v>
      </c>
      <c r="E269" s="366"/>
      <c r="F269" s="340"/>
      <c r="G269" s="366"/>
      <c r="H269" s="367"/>
      <c r="I269" s="367"/>
      <c r="J269" s="367"/>
      <c r="K269" s="368"/>
      <c r="L269" s="423"/>
      <c r="M269" s="366">
        <v>1</v>
      </c>
      <c r="N269" s="369">
        <v>4</v>
      </c>
      <c r="O269" s="674"/>
    </row>
    <row r="270" spans="1:15" ht="13.5" customHeight="1">
      <c r="A270" s="397" t="s">
        <v>6</v>
      </c>
      <c r="B270" s="372">
        <v>3</v>
      </c>
      <c r="C270" s="340"/>
      <c r="D270" s="340">
        <v>50</v>
      </c>
      <c r="E270" s="340">
        <v>62</v>
      </c>
      <c r="F270" s="340">
        <v>49</v>
      </c>
      <c r="G270" s="340">
        <v>8</v>
      </c>
      <c r="H270" s="287"/>
      <c r="I270" s="287"/>
      <c r="J270" s="287">
        <v>1</v>
      </c>
      <c r="K270" s="342"/>
      <c r="L270" s="417"/>
      <c r="M270" s="340">
        <v>25</v>
      </c>
      <c r="N270" s="356">
        <v>28</v>
      </c>
      <c r="O270" s="674"/>
    </row>
    <row r="271" spans="1:15" ht="13.5" customHeight="1">
      <c r="A271" s="397" t="s">
        <v>3</v>
      </c>
      <c r="B271" s="372">
        <v>23</v>
      </c>
      <c r="C271" s="340">
        <v>6</v>
      </c>
      <c r="D271" s="340">
        <v>50</v>
      </c>
      <c r="E271" s="340">
        <v>88</v>
      </c>
      <c r="F271" s="340">
        <v>33</v>
      </c>
      <c r="G271" s="340">
        <v>9</v>
      </c>
      <c r="H271" s="287"/>
      <c r="I271" s="287"/>
      <c r="J271" s="287">
        <v>14</v>
      </c>
      <c r="K271" s="342"/>
      <c r="L271" s="417">
        <v>11</v>
      </c>
      <c r="M271" s="340">
        <v>31</v>
      </c>
      <c r="N271" s="356">
        <v>26</v>
      </c>
      <c r="O271" s="674"/>
    </row>
    <row r="272" spans="1:15" ht="13.5" customHeight="1">
      <c r="A272" s="397" t="s">
        <v>5</v>
      </c>
      <c r="B272" s="372"/>
      <c r="C272" s="340"/>
      <c r="D272" s="340">
        <v>77</v>
      </c>
      <c r="E272" s="340">
        <v>19</v>
      </c>
      <c r="F272" s="340">
        <v>35</v>
      </c>
      <c r="G272" s="340"/>
      <c r="H272" s="287"/>
      <c r="I272" s="287"/>
      <c r="J272" s="287"/>
      <c r="K272" s="342"/>
      <c r="L272" s="417"/>
      <c r="M272" s="340">
        <v>13</v>
      </c>
      <c r="N272" s="356">
        <v>6</v>
      </c>
      <c r="O272" s="674"/>
    </row>
    <row r="273" spans="1:15" ht="13.5" thickBot="1">
      <c r="A273" s="397" t="s">
        <v>181</v>
      </c>
      <c r="B273" s="372"/>
      <c r="C273" s="340"/>
      <c r="D273" s="340">
        <v>25</v>
      </c>
      <c r="E273" s="340"/>
      <c r="F273" s="340">
        <v>2</v>
      </c>
      <c r="G273" s="340"/>
      <c r="H273" s="287"/>
      <c r="I273" s="287"/>
      <c r="J273" s="287"/>
      <c r="K273" s="342"/>
      <c r="L273" s="417"/>
      <c r="M273" s="340">
        <v>7</v>
      </c>
      <c r="N273" s="356">
        <v>1</v>
      </c>
      <c r="O273" s="674"/>
    </row>
    <row r="274" spans="1:15" ht="13.5" thickBot="1">
      <c r="A274" s="571" t="s">
        <v>14</v>
      </c>
      <c r="B274" s="572">
        <f aca="true" t="shared" si="34" ref="B274:N274">SUM(B270:B273)</f>
        <v>26</v>
      </c>
      <c r="C274" s="572">
        <f t="shared" si="34"/>
        <v>6</v>
      </c>
      <c r="D274" s="572">
        <f>SUM(D269:D273)</f>
        <v>218</v>
      </c>
      <c r="E274" s="572">
        <f t="shared" si="34"/>
        <v>169</v>
      </c>
      <c r="F274" s="572">
        <f t="shared" si="34"/>
        <v>119</v>
      </c>
      <c r="G274" s="572">
        <f t="shared" si="34"/>
        <v>17</v>
      </c>
      <c r="H274" s="572">
        <f t="shared" si="34"/>
        <v>0</v>
      </c>
      <c r="I274" s="572">
        <f t="shared" si="34"/>
        <v>0</v>
      </c>
      <c r="J274" s="572">
        <f t="shared" si="34"/>
        <v>15</v>
      </c>
      <c r="K274" s="572">
        <f t="shared" si="34"/>
        <v>0</v>
      </c>
      <c r="L274" s="573">
        <f t="shared" si="34"/>
        <v>11</v>
      </c>
      <c r="M274" s="574">
        <f t="shared" si="34"/>
        <v>76</v>
      </c>
      <c r="N274" s="575">
        <f t="shared" si="34"/>
        <v>61</v>
      </c>
      <c r="O274" s="676">
        <f>B274+C274+D274+E274+F274+G274</f>
        <v>555</v>
      </c>
    </row>
    <row r="275" spans="1:15" ht="12.75">
      <c r="A275" s="530"/>
      <c r="B275" s="221"/>
      <c r="C275" s="221"/>
      <c r="D275" s="221"/>
      <c r="E275" s="221"/>
      <c r="F275" s="221"/>
      <c r="G275" s="221"/>
      <c r="H275" s="221"/>
      <c r="I275" s="221"/>
      <c r="J275" s="221"/>
      <c r="K275" s="221"/>
      <c r="L275" s="221"/>
      <c r="M275" s="221"/>
      <c r="N275" s="221"/>
      <c r="O275" s="676"/>
    </row>
    <row r="276" spans="1:15" ht="12.75">
      <c r="A276" s="170"/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674"/>
    </row>
    <row r="277" spans="1:15" ht="12.75">
      <c r="A277" s="846" t="s">
        <v>167</v>
      </c>
      <c r="B277" s="847"/>
      <c r="C277" s="847"/>
      <c r="D277" s="847"/>
      <c r="E277" s="847"/>
      <c r="F277" s="158"/>
      <c r="G277" s="158"/>
      <c r="H277" s="158"/>
      <c r="I277" s="158"/>
      <c r="J277" s="158"/>
      <c r="K277" s="158"/>
      <c r="L277" s="158"/>
      <c r="M277" s="158"/>
      <c r="N277" s="158"/>
      <c r="O277" s="674"/>
    </row>
    <row r="278" spans="1:15" ht="13.5" thickBot="1">
      <c r="A278" s="158"/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674"/>
    </row>
    <row r="279" spans="1:15" ht="19.5" customHeight="1">
      <c r="A279" s="870" t="s">
        <v>26</v>
      </c>
      <c r="B279" s="836" t="s">
        <v>139</v>
      </c>
      <c r="C279" s="837"/>
      <c r="D279" s="837"/>
      <c r="E279" s="838"/>
      <c r="F279" s="839" t="s">
        <v>27</v>
      </c>
      <c r="G279" s="841" t="s">
        <v>1</v>
      </c>
      <c r="H279" s="845" t="s">
        <v>140</v>
      </c>
      <c r="I279" s="845"/>
      <c r="J279" s="845"/>
      <c r="K279" s="845"/>
      <c r="L279" s="836"/>
      <c r="M279" s="424" t="s">
        <v>2</v>
      </c>
      <c r="N279" s="389" t="s">
        <v>40</v>
      </c>
      <c r="O279" s="674"/>
    </row>
    <row r="280" spans="1:15" ht="19.5">
      <c r="A280" s="871"/>
      <c r="B280" s="400" t="s">
        <v>29</v>
      </c>
      <c r="C280" s="400" t="s">
        <v>30</v>
      </c>
      <c r="D280" s="400" t="s">
        <v>18</v>
      </c>
      <c r="E280" s="400" t="s">
        <v>31</v>
      </c>
      <c r="F280" s="840"/>
      <c r="G280" s="842"/>
      <c r="H280" s="392" t="s">
        <v>24</v>
      </c>
      <c r="I280" s="392" t="s">
        <v>23</v>
      </c>
      <c r="J280" s="392" t="s">
        <v>32</v>
      </c>
      <c r="K280" s="392" t="s">
        <v>33</v>
      </c>
      <c r="L280" s="421" t="s">
        <v>34</v>
      </c>
      <c r="M280" s="391" t="s">
        <v>35</v>
      </c>
      <c r="N280" s="393" t="s">
        <v>35</v>
      </c>
      <c r="O280" s="674"/>
    </row>
    <row r="281" spans="1:15" ht="13.5" thickBot="1">
      <c r="A281" s="399" t="s">
        <v>14</v>
      </c>
      <c r="B281" s="191">
        <f>B216+B237+B261+B274</f>
        <v>788</v>
      </c>
      <c r="C281" s="191">
        <f>C216+C237+C261+C274</f>
        <v>3223</v>
      </c>
      <c r="D281" s="191">
        <f>D216+D237+D274+D261</f>
        <v>3667</v>
      </c>
      <c r="E281" s="191">
        <f>E215+E236+E261+E274</f>
        <v>2902</v>
      </c>
      <c r="F281" s="191">
        <f>F216+F237+F274+F261</f>
        <v>5574</v>
      </c>
      <c r="G281" s="191">
        <f>G216+G237+G261+G274</f>
        <v>1234</v>
      </c>
      <c r="H281" s="191">
        <f>H216+H237+H274</f>
        <v>225</v>
      </c>
      <c r="I281" s="191">
        <f>I216+I237+I274</f>
        <v>266</v>
      </c>
      <c r="J281" s="191">
        <f>J216+J237+J274</f>
        <v>248</v>
      </c>
      <c r="K281" s="191">
        <f>K216+K237+K274</f>
        <v>17</v>
      </c>
      <c r="L281" s="425">
        <f>L216+L237+L274</f>
        <v>423.4</v>
      </c>
      <c r="M281" s="191">
        <f>M216+M237+M261+M274</f>
        <v>2675</v>
      </c>
      <c r="N281" s="204">
        <f>N216+N237+N261+N274</f>
        <v>2689</v>
      </c>
      <c r="O281" s="674"/>
    </row>
    <row r="282" spans="1:15" ht="13.5" thickBot="1">
      <c r="A282" s="395" t="s">
        <v>14</v>
      </c>
      <c r="B282" s="200">
        <f aca="true" t="shared" si="35" ref="B282:N282">SUM(B281:B281)</f>
        <v>788</v>
      </c>
      <c r="C282" s="200">
        <f t="shared" si="35"/>
        <v>3223</v>
      </c>
      <c r="D282" s="200">
        <f t="shared" si="35"/>
        <v>3667</v>
      </c>
      <c r="E282" s="200">
        <f t="shared" si="35"/>
        <v>2902</v>
      </c>
      <c r="F282" s="200">
        <f t="shared" si="35"/>
        <v>5574</v>
      </c>
      <c r="G282" s="200">
        <f t="shared" si="35"/>
        <v>1234</v>
      </c>
      <c r="H282" s="200">
        <f t="shared" si="35"/>
        <v>225</v>
      </c>
      <c r="I282" s="200">
        <f t="shared" si="35"/>
        <v>266</v>
      </c>
      <c r="J282" s="200">
        <f t="shared" si="35"/>
        <v>248</v>
      </c>
      <c r="K282" s="200">
        <f t="shared" si="35"/>
        <v>17</v>
      </c>
      <c r="L282" s="418">
        <f t="shared" si="35"/>
        <v>423.4</v>
      </c>
      <c r="M282" s="379">
        <f t="shared" si="35"/>
        <v>2675</v>
      </c>
      <c r="N282" s="259">
        <f t="shared" si="35"/>
        <v>2689</v>
      </c>
      <c r="O282" s="680">
        <f>B282+C282+D282+E282+F282+G282</f>
        <v>17388</v>
      </c>
    </row>
    <row r="283" spans="1:15" ht="12.75">
      <c r="A283" s="220"/>
      <c r="B283" s="221"/>
      <c r="C283" s="221"/>
      <c r="D283" s="221"/>
      <c r="E283" s="221"/>
      <c r="F283" s="221"/>
      <c r="G283" s="221"/>
      <c r="H283" s="221"/>
      <c r="I283" s="221"/>
      <c r="J283" s="221"/>
      <c r="K283" s="221"/>
      <c r="L283" s="221"/>
      <c r="M283" s="221"/>
      <c r="N283" s="221"/>
      <c r="O283" s="674"/>
    </row>
    <row r="284" spans="1:15" ht="12.75">
      <c r="A284" s="178" t="s">
        <v>17</v>
      </c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674"/>
    </row>
    <row r="285" spans="1:15" ht="12.75">
      <c r="A285" s="12" t="s">
        <v>268</v>
      </c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674"/>
    </row>
    <row r="286" spans="1:15" ht="12.75">
      <c r="A286" s="158" t="s">
        <v>42</v>
      </c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674"/>
    </row>
    <row r="287" spans="1:15" ht="12.75">
      <c r="A287" s="158" t="s">
        <v>41</v>
      </c>
      <c r="B287" s="158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674"/>
    </row>
    <row r="288" spans="1:15" ht="12.75">
      <c r="A288" s="175"/>
      <c r="B288" s="175"/>
      <c r="C288" s="175"/>
      <c r="D288" s="175"/>
      <c r="E288" s="175"/>
      <c r="F288" s="175"/>
      <c r="G288" s="175"/>
      <c r="H288" s="175"/>
      <c r="I288" s="175"/>
      <c r="J288" s="170"/>
      <c r="K288" s="170"/>
      <c r="L288" s="170"/>
      <c r="M288" s="170"/>
      <c r="N288" s="170"/>
      <c r="O288" s="674"/>
    </row>
    <row r="289" spans="1:15" ht="15.75">
      <c r="A289" s="176"/>
      <c r="B289" s="177"/>
      <c r="C289" s="177"/>
      <c r="D289" s="177"/>
      <c r="E289" s="177"/>
      <c r="F289" s="177"/>
      <c r="G289" s="177"/>
      <c r="H289" s="177"/>
      <c r="I289" s="177"/>
      <c r="J289" s="170"/>
      <c r="K289" s="170"/>
      <c r="L289" s="170"/>
      <c r="M289" s="170"/>
      <c r="N289" s="170"/>
      <c r="O289" s="674"/>
    </row>
    <row r="290" spans="1:15" ht="15.75">
      <c r="A290" s="170"/>
      <c r="B290" s="4" t="s">
        <v>167</v>
      </c>
      <c r="C290" s="21"/>
      <c r="D290" s="21"/>
      <c r="E290" s="20"/>
      <c r="F290" s="20"/>
      <c r="G290" s="170"/>
      <c r="H290" s="170"/>
      <c r="I290" s="170"/>
      <c r="J290" s="170"/>
      <c r="K290" s="170"/>
      <c r="L290" s="170"/>
      <c r="M290" s="170"/>
      <c r="N290" s="170"/>
      <c r="O290" s="674"/>
    </row>
    <row r="291" spans="1:15" ht="13.5" thickBot="1">
      <c r="A291" s="170"/>
      <c r="B291" s="170"/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674"/>
    </row>
    <row r="292" spans="1:15" ht="19.5" customHeight="1">
      <c r="A292" s="848" t="s">
        <v>26</v>
      </c>
      <c r="B292" s="837" t="s">
        <v>139</v>
      </c>
      <c r="C292" s="837"/>
      <c r="D292" s="837"/>
      <c r="E292" s="837"/>
      <c r="F292" s="839" t="s">
        <v>27</v>
      </c>
      <c r="G292" s="841" t="s">
        <v>1</v>
      </c>
      <c r="H292" s="845" t="s">
        <v>140</v>
      </c>
      <c r="I292" s="845"/>
      <c r="J292" s="845"/>
      <c r="K292" s="845"/>
      <c r="L292" s="836"/>
      <c r="M292" s="424" t="s">
        <v>38</v>
      </c>
      <c r="N292" s="389" t="s">
        <v>28</v>
      </c>
      <c r="O292" s="674"/>
    </row>
    <row r="293" spans="1:15" ht="20.25" thickBot="1">
      <c r="A293" s="868"/>
      <c r="B293" s="403" t="s">
        <v>29</v>
      </c>
      <c r="C293" s="582" t="s">
        <v>30</v>
      </c>
      <c r="D293" s="582" t="s">
        <v>18</v>
      </c>
      <c r="E293" s="582" t="s">
        <v>31</v>
      </c>
      <c r="F293" s="869"/>
      <c r="G293" s="854"/>
      <c r="H293" s="405" t="s">
        <v>24</v>
      </c>
      <c r="I293" s="405" t="s">
        <v>23</v>
      </c>
      <c r="J293" s="405" t="s">
        <v>32</v>
      </c>
      <c r="K293" s="405" t="s">
        <v>33</v>
      </c>
      <c r="L293" s="585" t="s">
        <v>34</v>
      </c>
      <c r="M293" s="404" t="s">
        <v>35</v>
      </c>
      <c r="N293" s="406" t="s">
        <v>35</v>
      </c>
      <c r="O293" s="674"/>
    </row>
    <row r="294" spans="1:16" ht="12.75">
      <c r="A294" s="401" t="s">
        <v>59</v>
      </c>
      <c r="B294" s="267">
        <f>B14+B24+B64+B133+B175+B181+B255+B274</f>
        <v>621</v>
      </c>
      <c r="C294" s="577">
        <f>C14+C24+C64+C175+C133+C181+C274</f>
        <v>6</v>
      </c>
      <c r="D294" s="577">
        <f>D14+D24+D64+D133+D175+D181+D255+D274</f>
        <v>927</v>
      </c>
      <c r="E294" s="577">
        <f>E14+E24+E64+E175+E133+E181+E274+E255</f>
        <v>2125</v>
      </c>
      <c r="F294" s="577">
        <f>F14+F24+F64+F133+F175+F181+F255+F274</f>
        <v>1413</v>
      </c>
      <c r="G294" s="267">
        <f>G14+G24+G64+G133+G175+G181+G255+G274</f>
        <v>258</v>
      </c>
      <c r="H294" s="267">
        <f>H14+H24+H64+H175+H133+H181+H274</f>
        <v>21</v>
      </c>
      <c r="I294" s="267">
        <f>I14+I24+I64+I175+I133+I181+I274</f>
        <v>27</v>
      </c>
      <c r="J294" s="267">
        <f>J14+J24+J64+J175+J133+J181+J274</f>
        <v>206</v>
      </c>
      <c r="K294" s="267">
        <f>K14+K24+K64+K175+K133+K181+K274</f>
        <v>14</v>
      </c>
      <c r="L294" s="426">
        <f>L14+L24+L64+L175+L133+L181+L274</f>
        <v>149.4</v>
      </c>
      <c r="M294" s="428">
        <f>M14+M24+M64+M175+M133+M181+M274+M255</f>
        <v>657</v>
      </c>
      <c r="N294" s="431">
        <f>N14+N24+N64+N133+N175+N181+N255+N274</f>
        <v>537</v>
      </c>
      <c r="O294" s="674"/>
      <c r="P294" s="79"/>
    </row>
    <row r="295" spans="1:16" ht="12.75">
      <c r="A295" s="402" t="s">
        <v>60</v>
      </c>
      <c r="B295" s="211">
        <f>B32+B46+B55+B76+B86+B95+B103+B111+B118+B225+B231</f>
        <v>167</v>
      </c>
      <c r="C295" s="578">
        <f>C32+C46+C55+C76+C86+C95+C103+C111+C118+C225+C231</f>
        <v>2265</v>
      </c>
      <c r="D295" s="578">
        <f>D32+D46+D55+D76+D86+D95+D103+D111+D118+D225+D231</f>
        <v>2229</v>
      </c>
      <c r="E295" s="578">
        <f>E32+E46+E55+E95+E111+E118+E103+E231+E225</f>
        <v>660</v>
      </c>
      <c r="F295" s="578">
        <f>F32+F46+F55+F76+F86+F95+F103+F111+F118+F225+F231</f>
        <v>2915</v>
      </c>
      <c r="G295" s="211">
        <f>G32+G46+G55+G76+G86+G95+G103+G111+G118+G225+G231</f>
        <v>757</v>
      </c>
      <c r="H295" s="211">
        <f>H32+H46+H55+H95+H111+H118+H103+H231+H225</f>
        <v>204</v>
      </c>
      <c r="I295" s="211">
        <f>I32+I46+I55+I95+I111+I118+I103+I231+I225</f>
        <v>239</v>
      </c>
      <c r="J295" s="211">
        <f>J32+J46+J55+J95+J111+J118+J103+J231+J225</f>
        <v>42</v>
      </c>
      <c r="K295" s="211">
        <f>K32+K46+K55+K95+K111+K118+K103+K231+K225</f>
        <v>3</v>
      </c>
      <c r="L295" s="427">
        <f>L32+L46+L55+L95+L111+L118+L103+L231+L225</f>
        <v>260</v>
      </c>
      <c r="M295" s="429">
        <f>M32+M46+M55+M76+M86+M95+M103+M111+M118+M225+M231</f>
        <v>1666</v>
      </c>
      <c r="N295" s="432">
        <f>N32+N46+N55+N76+N86+N95+N103+N111+N118+N225+N231</f>
        <v>1812</v>
      </c>
      <c r="O295" s="674"/>
      <c r="P295" s="79"/>
    </row>
    <row r="296" spans="1:16" ht="12.75">
      <c r="A296" s="402" t="s">
        <v>61</v>
      </c>
      <c r="B296" s="211">
        <f aca="true" t="shared" si="36" ref="B296:N296">B169</f>
        <v>0</v>
      </c>
      <c r="C296" s="578">
        <f t="shared" si="36"/>
        <v>952</v>
      </c>
      <c r="D296" s="578">
        <f t="shared" si="36"/>
        <v>200</v>
      </c>
      <c r="E296" s="578">
        <f t="shared" si="36"/>
        <v>0</v>
      </c>
      <c r="F296" s="578">
        <f t="shared" si="36"/>
        <v>94</v>
      </c>
      <c r="G296" s="211">
        <f t="shared" si="36"/>
        <v>79</v>
      </c>
      <c r="H296" s="211">
        <f t="shared" si="36"/>
        <v>0</v>
      </c>
      <c r="I296" s="211">
        <f t="shared" si="36"/>
        <v>0</v>
      </c>
      <c r="J296" s="211">
        <f t="shared" si="36"/>
        <v>0</v>
      </c>
      <c r="K296" s="211">
        <f t="shared" si="36"/>
        <v>0</v>
      </c>
      <c r="L296" s="427">
        <f t="shared" si="36"/>
        <v>0</v>
      </c>
      <c r="M296" s="429">
        <f t="shared" si="36"/>
        <v>83</v>
      </c>
      <c r="N296" s="432">
        <f t="shared" si="36"/>
        <v>59</v>
      </c>
      <c r="O296" s="674"/>
      <c r="P296" s="79"/>
    </row>
    <row r="297" spans="1:16" ht="13.5" thickBot="1">
      <c r="A297" s="402" t="s">
        <v>62</v>
      </c>
      <c r="B297" s="211">
        <f>B125+B141+B149+B162+B187+B193+B248+B202+B210</f>
        <v>0</v>
      </c>
      <c r="C297" s="578">
        <f>C125+C141+C149+C162+C187+C193+C248+C202+C210</f>
        <v>0</v>
      </c>
      <c r="D297" s="578">
        <f>D125+D141+D149+D156+D162+D187+D193+D248+D202+D201+D210</f>
        <v>311</v>
      </c>
      <c r="E297" s="578">
        <f>E125+E141+E149+E162+E187+E193+E248+E156+E202+E210</f>
        <v>117</v>
      </c>
      <c r="F297" s="578">
        <f>F125+F141+F149+F156+F162+F187+F193+F248+F202+F210</f>
        <v>1152</v>
      </c>
      <c r="G297" s="211">
        <f>G125+G141+G149+G156+G162+G187+G193+G248+G202+G210</f>
        <v>140</v>
      </c>
      <c r="H297" s="211">
        <f>H125+H141+H149+H162+H187+H193+H202+H210</f>
        <v>0</v>
      </c>
      <c r="I297" s="211">
        <f>I125+I141+I149+I162+I187+I193+I202+I210</f>
        <v>0</v>
      </c>
      <c r="J297" s="211">
        <f>J125+J141+J149+J162+J187+J193+J202+J210</f>
        <v>0</v>
      </c>
      <c r="K297" s="211">
        <f>K125+K141+K149+K162+K187+K193+K202+K210</f>
        <v>0</v>
      </c>
      <c r="L297" s="427">
        <f>L125+L141+L149+L162+L187+L193+L202+L210</f>
        <v>0</v>
      </c>
      <c r="M297" s="429">
        <f>M125+M141+M149+M156+M162+M187+M193+M248+M202+M210</f>
        <v>269</v>
      </c>
      <c r="N297" s="432">
        <f>N125+N141+N149+N156+N162+N187+N193+N248+N202+N210</f>
        <v>281</v>
      </c>
      <c r="O297" s="674"/>
      <c r="P297" s="79"/>
    </row>
    <row r="298" spans="1:16" ht="13.5" thickBot="1">
      <c r="A298" s="395" t="s">
        <v>14</v>
      </c>
      <c r="B298" s="407">
        <f aca="true" t="shared" si="37" ref="B298:N298">SUM(B294:B297)</f>
        <v>788</v>
      </c>
      <c r="C298" s="408">
        <f t="shared" si="37"/>
        <v>3223</v>
      </c>
      <c r="D298" s="408">
        <f t="shared" si="37"/>
        <v>3667</v>
      </c>
      <c r="E298" s="408">
        <f t="shared" si="37"/>
        <v>2902</v>
      </c>
      <c r="F298" s="409">
        <f t="shared" si="37"/>
        <v>5574</v>
      </c>
      <c r="G298" s="408">
        <f t="shared" si="37"/>
        <v>1234</v>
      </c>
      <c r="H298" s="408">
        <f t="shared" si="37"/>
        <v>225</v>
      </c>
      <c r="I298" s="408">
        <f t="shared" si="37"/>
        <v>266</v>
      </c>
      <c r="J298" s="408">
        <f t="shared" si="37"/>
        <v>248</v>
      </c>
      <c r="K298" s="408">
        <f t="shared" si="37"/>
        <v>17</v>
      </c>
      <c r="L298" s="409">
        <f t="shared" si="37"/>
        <v>409.4</v>
      </c>
      <c r="M298" s="408">
        <f t="shared" si="37"/>
        <v>2675</v>
      </c>
      <c r="N298" s="410">
        <f t="shared" si="37"/>
        <v>2689</v>
      </c>
      <c r="O298" s="681"/>
      <c r="P298" s="79"/>
    </row>
    <row r="299" spans="1:15" ht="12.75">
      <c r="A299" s="170"/>
      <c r="B299" s="170"/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674"/>
    </row>
    <row r="300" spans="1:15" ht="12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70"/>
    </row>
    <row r="301" spans="1:15" ht="13.5" thickBot="1">
      <c r="A301" s="17"/>
      <c r="B301" s="17"/>
      <c r="C301" s="17"/>
      <c r="D301" s="170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</row>
    <row r="302" spans="1:15" ht="12.75">
      <c r="A302" s="194"/>
      <c r="B302" s="411" t="s">
        <v>59</v>
      </c>
      <c r="C302" s="91">
        <f>B294+C294+D294+E294+F294+G294</f>
        <v>5350</v>
      </c>
      <c r="D302" s="170"/>
      <c r="E302" s="170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</row>
    <row r="303" spans="1:15" ht="12.75">
      <c r="A303" s="194"/>
      <c r="B303" s="402" t="s">
        <v>60</v>
      </c>
      <c r="C303" s="91">
        <f>B295+C295+D295+E295+F295+G295</f>
        <v>8993</v>
      </c>
      <c r="D303" s="170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</row>
    <row r="304" spans="1:15" ht="12.75">
      <c r="A304" s="194"/>
      <c r="B304" s="402" t="s">
        <v>61</v>
      </c>
      <c r="C304" s="91">
        <f>B296+C296+D296+E296+F296+G296</f>
        <v>1325</v>
      </c>
      <c r="D304" s="170"/>
      <c r="E304" s="170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</row>
    <row r="305" spans="1:15" ht="13.5" thickBot="1">
      <c r="A305" s="194"/>
      <c r="B305" s="412" t="s">
        <v>62</v>
      </c>
      <c r="C305" s="91">
        <f>B297+C297+D297+E297+F297+G297</f>
        <v>1720</v>
      </c>
      <c r="D305" s="170"/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</row>
    <row r="306" spans="1:15" ht="13.5" thickBot="1">
      <c r="A306" s="194"/>
      <c r="B306" s="413" t="s">
        <v>14</v>
      </c>
      <c r="C306" s="91">
        <f>SUM(C302:C305)</f>
        <v>17388</v>
      </c>
      <c r="D306" s="170"/>
      <c r="E306" s="170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</row>
    <row r="307" spans="1:15" ht="12.75">
      <c r="A307" s="268"/>
      <c r="B307" s="414" t="s">
        <v>146</v>
      </c>
      <c r="C307" s="415">
        <f>SUM(C306:C306)</f>
        <v>17388</v>
      </c>
      <c r="D307" s="170"/>
      <c r="E307" s="170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</row>
    <row r="308" spans="1:15" ht="12.75">
      <c r="A308" s="194"/>
      <c r="B308" s="19"/>
      <c r="C308" s="19"/>
      <c r="D308" s="170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</row>
    <row r="309" spans="1:3" ht="12.75">
      <c r="A309" s="19"/>
      <c r="B309" s="19"/>
      <c r="C309" s="19"/>
    </row>
    <row r="310" spans="1:3" ht="12.75">
      <c r="A310" s="19"/>
      <c r="B310" s="609"/>
      <c r="C310" s="609"/>
    </row>
    <row r="311" spans="1:8" ht="12.75">
      <c r="A311" s="609"/>
      <c r="B311" s="609"/>
      <c r="C311" s="609"/>
      <c r="D311" s="609"/>
      <c r="E311" s="609"/>
      <c r="F311" s="609"/>
      <c r="G311" s="609"/>
      <c r="H311" s="609"/>
    </row>
    <row r="312" spans="1:8" ht="12.75">
      <c r="A312" s="609"/>
      <c r="D312" s="609"/>
      <c r="E312" s="609"/>
      <c r="F312" s="609"/>
      <c r="G312" s="609"/>
      <c r="H312" s="609"/>
    </row>
  </sheetData>
  <sheetProtection/>
  <mergeCells count="196">
    <mergeCell ref="H153:L153"/>
    <mergeCell ref="G90:G91"/>
    <mergeCell ref="H128:L128"/>
    <mergeCell ref="H121:L121"/>
    <mergeCell ref="F153:F154"/>
    <mergeCell ref="G153:G154"/>
    <mergeCell ref="G136:G137"/>
    <mergeCell ref="G121:G122"/>
    <mergeCell ref="F144:F145"/>
    <mergeCell ref="G81:G82"/>
    <mergeCell ref="G144:G145"/>
    <mergeCell ref="H50:L50"/>
    <mergeCell ref="F90:F91"/>
    <mergeCell ref="F114:F115"/>
    <mergeCell ref="F136:F137"/>
    <mergeCell ref="H136:L136"/>
    <mergeCell ref="H59:L59"/>
    <mergeCell ref="F71:F72"/>
    <mergeCell ref="F98:F99"/>
    <mergeCell ref="G41:G42"/>
    <mergeCell ref="B50:E50"/>
    <mergeCell ref="B41:E41"/>
    <mergeCell ref="B90:E90"/>
    <mergeCell ref="B106:E106"/>
    <mergeCell ref="F41:F42"/>
    <mergeCell ref="G50:G51"/>
    <mergeCell ref="B71:E71"/>
    <mergeCell ref="F50:F51"/>
    <mergeCell ref="F106:F107"/>
    <mergeCell ref="B136:E136"/>
    <mergeCell ref="B128:E128"/>
    <mergeCell ref="G114:G115"/>
    <mergeCell ref="F121:F122"/>
    <mergeCell ref="B120:C120"/>
    <mergeCell ref="B114:E114"/>
    <mergeCell ref="G128:G129"/>
    <mergeCell ref="H71:L71"/>
    <mergeCell ref="G184:G185"/>
    <mergeCell ref="H184:L184"/>
    <mergeCell ref="B184:E184"/>
    <mergeCell ref="F184:F185"/>
    <mergeCell ref="F159:F160"/>
    <mergeCell ref="G165:G166"/>
    <mergeCell ref="F165:F166"/>
    <mergeCell ref="H178:L178"/>
    <mergeCell ref="G159:G160"/>
    <mergeCell ref="A292:A293"/>
    <mergeCell ref="G190:G191"/>
    <mergeCell ref="G234:G235"/>
    <mergeCell ref="A222:A223"/>
    <mergeCell ref="F228:F229"/>
    <mergeCell ref="A228:A229"/>
    <mergeCell ref="B213:E213"/>
    <mergeCell ref="B292:E292"/>
    <mergeCell ref="F292:F293"/>
    <mergeCell ref="A279:A280"/>
    <mergeCell ref="B222:E222"/>
    <mergeCell ref="A277:E277"/>
    <mergeCell ref="G178:G179"/>
    <mergeCell ref="A213:A214"/>
    <mergeCell ref="A219:E219"/>
    <mergeCell ref="A178:A179"/>
    <mergeCell ref="B243:E243"/>
    <mergeCell ref="A267:A268"/>
    <mergeCell ref="G207:G208"/>
    <mergeCell ref="A172:A173"/>
    <mergeCell ref="B153:E153"/>
    <mergeCell ref="A153:A154"/>
    <mergeCell ref="A234:A235"/>
    <mergeCell ref="B172:E172"/>
    <mergeCell ref="B178:E178"/>
    <mergeCell ref="A190:A191"/>
    <mergeCell ref="B190:E190"/>
    <mergeCell ref="A159:A160"/>
    <mergeCell ref="A184:A185"/>
    <mergeCell ref="G17:G18"/>
    <mergeCell ref="A41:A42"/>
    <mergeCell ref="A59:A60"/>
    <mergeCell ref="B59:E59"/>
    <mergeCell ref="A71:A72"/>
    <mergeCell ref="B27:E27"/>
    <mergeCell ref="G59:G60"/>
    <mergeCell ref="A50:A51"/>
    <mergeCell ref="F27:F28"/>
    <mergeCell ref="G71:G72"/>
    <mergeCell ref="P21:Q21"/>
    <mergeCell ref="F59:F60"/>
    <mergeCell ref="B3:G3"/>
    <mergeCell ref="A5:E5"/>
    <mergeCell ref="A8:A9"/>
    <mergeCell ref="B8:E8"/>
    <mergeCell ref="F8:F9"/>
    <mergeCell ref="A27:A28"/>
    <mergeCell ref="A17:A18"/>
    <mergeCell ref="B17:E17"/>
    <mergeCell ref="H8:L8"/>
    <mergeCell ref="Q19:Q20"/>
    <mergeCell ref="Q10:Q11"/>
    <mergeCell ref="F128:F129"/>
    <mergeCell ref="G98:G99"/>
    <mergeCell ref="G106:G107"/>
    <mergeCell ref="G8:G9"/>
    <mergeCell ref="F17:F18"/>
    <mergeCell ref="G27:G28"/>
    <mergeCell ref="H17:L17"/>
    <mergeCell ref="H267:L267"/>
    <mergeCell ref="H228:L228"/>
    <mergeCell ref="P8:R8"/>
    <mergeCell ref="P10:P11"/>
    <mergeCell ref="P12:Q12"/>
    <mergeCell ref="P17:Q17"/>
    <mergeCell ref="H90:L90"/>
    <mergeCell ref="H27:L27"/>
    <mergeCell ref="P59:R59"/>
    <mergeCell ref="P60:R60"/>
    <mergeCell ref="P18:Q18"/>
    <mergeCell ref="P117:R117"/>
    <mergeCell ref="H165:L165"/>
    <mergeCell ref="P19:P20"/>
    <mergeCell ref="H106:L106"/>
    <mergeCell ref="P116:R116"/>
    <mergeCell ref="H144:L144"/>
    <mergeCell ref="H159:L159"/>
    <mergeCell ref="H81:L81"/>
    <mergeCell ref="P61:R61"/>
    <mergeCell ref="H172:L172"/>
    <mergeCell ref="F178:F179"/>
    <mergeCell ref="F222:F223"/>
    <mergeCell ref="G213:G214"/>
    <mergeCell ref="F234:F235"/>
    <mergeCell ref="F190:F191"/>
    <mergeCell ref="H190:L190"/>
    <mergeCell ref="F213:F214"/>
    <mergeCell ref="F172:F173"/>
    <mergeCell ref="F207:F208"/>
    <mergeCell ref="H258:L258"/>
    <mergeCell ref="H213:L213"/>
    <mergeCell ref="H114:L114"/>
    <mergeCell ref="H98:L98"/>
    <mergeCell ref="G172:G173"/>
    <mergeCell ref="G292:G293"/>
    <mergeCell ref="G267:G268"/>
    <mergeCell ref="G222:G223"/>
    <mergeCell ref="H222:L222"/>
    <mergeCell ref="H234:L234"/>
    <mergeCell ref="H41:L41"/>
    <mergeCell ref="G279:G280"/>
    <mergeCell ref="F267:F268"/>
    <mergeCell ref="H292:L292"/>
    <mergeCell ref="H279:L279"/>
    <mergeCell ref="A264:E264"/>
    <mergeCell ref="A258:A259"/>
    <mergeCell ref="B234:E234"/>
    <mergeCell ref="A240:E240"/>
    <mergeCell ref="A243:A244"/>
    <mergeCell ref="F81:F82"/>
    <mergeCell ref="A144:A145"/>
    <mergeCell ref="A165:A166"/>
    <mergeCell ref="B165:E165"/>
    <mergeCell ref="B144:E144"/>
    <mergeCell ref="A136:A137"/>
    <mergeCell ref="A128:A129"/>
    <mergeCell ref="A121:A122"/>
    <mergeCell ref="B121:E121"/>
    <mergeCell ref="B159:E159"/>
    <mergeCell ref="B279:E279"/>
    <mergeCell ref="F258:F259"/>
    <mergeCell ref="G258:G259"/>
    <mergeCell ref="F279:F280"/>
    <mergeCell ref="G228:G229"/>
    <mergeCell ref="B267:E267"/>
    <mergeCell ref="B228:E228"/>
    <mergeCell ref="B251:E251"/>
    <mergeCell ref="B258:E258"/>
    <mergeCell ref="A81:A82"/>
    <mergeCell ref="B81:E81"/>
    <mergeCell ref="A106:A107"/>
    <mergeCell ref="B98:E98"/>
    <mergeCell ref="A98:A99"/>
    <mergeCell ref="A90:A91"/>
    <mergeCell ref="A114:A115"/>
    <mergeCell ref="A251:A252"/>
    <mergeCell ref="F243:F244"/>
    <mergeCell ref="G243:G244"/>
    <mergeCell ref="H243:L243"/>
    <mergeCell ref="F251:F252"/>
    <mergeCell ref="G251:G252"/>
    <mergeCell ref="H251:L251"/>
    <mergeCell ref="A207:A208"/>
    <mergeCell ref="B207:E207"/>
    <mergeCell ref="H207:L207"/>
    <mergeCell ref="A197:A198"/>
    <mergeCell ref="B197:E197"/>
    <mergeCell ref="F197:F198"/>
    <mergeCell ref="G197:G198"/>
    <mergeCell ref="H197:L197"/>
  </mergeCells>
  <printOptions/>
  <pageMargins left="0.7480314960629921" right="0.35433070866141736" top="0.7874015748031497" bottom="0.5905511811023623" header="0.5118110236220472" footer="0.5118110236220472"/>
  <pageSetup fitToHeight="100" fitToWidth="100" horizontalDpi="600" verticalDpi="600" orientation="portrait" paperSize="9" scale="72" r:id="rId1"/>
  <rowBreaks count="4" manualBreakCount="4">
    <brk id="69" max="23" man="1"/>
    <brk id="126" max="23" man="1"/>
    <brk id="176" max="23" man="1"/>
    <brk id="239" max="23" man="1"/>
  </rowBreaks>
  <colBreaks count="1" manualBreakCount="1">
    <brk id="14" max="3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BX68"/>
  <sheetViews>
    <sheetView view="pageBreakPreview" zoomScaleNormal="70" zoomScaleSheetLayoutView="100" zoomScalePageLayoutView="0" workbookViewId="0" topLeftCell="A1">
      <pane xSplit="1" topLeftCell="BG1" activePane="topRight" state="frozen"/>
      <selection pane="topLeft" activeCell="A1" sqref="A1"/>
      <selection pane="topRight" activeCell="H53" sqref="H53"/>
    </sheetView>
  </sheetViews>
  <sheetFormatPr defaultColWidth="9.140625" defaultRowHeight="12.75"/>
  <cols>
    <col min="1" max="1" width="18.7109375" style="0" customWidth="1"/>
    <col min="2" max="2" width="12.00390625" style="0" customWidth="1"/>
    <col min="3" max="3" width="11.421875" style="0" customWidth="1"/>
    <col min="4" max="4" width="11.140625" style="0" customWidth="1"/>
    <col min="5" max="5" width="12.57421875" style="0" customWidth="1"/>
    <col min="6" max="13" width="12.00390625" style="0" customWidth="1"/>
    <col min="14" max="14" width="13.8515625" style="0" customWidth="1"/>
    <col min="15" max="15" width="13.28125" style="0" customWidth="1"/>
    <col min="16" max="16" width="11.57421875" style="0" customWidth="1"/>
    <col min="17" max="17" width="10.7109375" style="0" customWidth="1"/>
    <col min="18" max="18" width="9.7109375" style="0" customWidth="1"/>
    <col min="19" max="19" width="12.57421875" style="0" customWidth="1"/>
    <col min="20" max="20" width="14.421875" style="0" customWidth="1"/>
    <col min="21" max="21" width="15.421875" style="0" customWidth="1"/>
    <col min="23" max="23" width="11.57421875" style="0" customWidth="1"/>
    <col min="24" max="24" width="11.00390625" style="0" customWidth="1"/>
    <col min="25" max="25" width="13.57421875" style="0" customWidth="1"/>
    <col min="26" max="26" width="10.140625" style="0" bestFit="1" customWidth="1"/>
    <col min="27" max="27" width="14.140625" style="0" customWidth="1"/>
    <col min="28" max="28" width="11.421875" style="0" customWidth="1"/>
    <col min="30" max="30" width="10.140625" style="0" bestFit="1" customWidth="1"/>
    <col min="31" max="31" width="9.8515625" style="0" bestFit="1" customWidth="1"/>
    <col min="33" max="33" width="10.140625" style="0" bestFit="1" customWidth="1"/>
    <col min="34" max="34" width="10.140625" style="0" customWidth="1"/>
    <col min="35" max="35" width="11.00390625" style="0" customWidth="1"/>
    <col min="36" max="37" width="10.140625" style="0" customWidth="1"/>
    <col min="38" max="38" width="11.140625" style="0" customWidth="1"/>
    <col min="39" max="41" width="10.140625" style="0" customWidth="1"/>
    <col min="42" max="42" width="12.421875" style="0" customWidth="1"/>
    <col min="43" max="44" width="10.140625" style="0" customWidth="1"/>
    <col min="45" max="45" width="14.8515625" style="0" customWidth="1"/>
    <col min="46" max="46" width="11.140625" style="0" customWidth="1"/>
    <col min="47" max="51" width="10.140625" style="0" customWidth="1"/>
    <col min="52" max="52" width="24.57421875" style="0" customWidth="1"/>
    <col min="53" max="53" width="17.28125" style="0" customWidth="1"/>
    <col min="54" max="54" width="17.00390625" style="0" customWidth="1"/>
    <col min="55" max="55" width="17.140625" style="0" customWidth="1"/>
    <col min="56" max="56" width="19.421875" style="0" customWidth="1"/>
    <col min="57" max="57" width="12.421875" style="0" customWidth="1"/>
    <col min="60" max="60" width="11.57421875" style="0" customWidth="1"/>
    <col min="66" max="66" width="17.421875" style="0" customWidth="1"/>
    <col min="67" max="67" width="15.421875" style="0" customWidth="1"/>
    <col min="68" max="68" width="15.00390625" style="0" customWidth="1"/>
    <col min="69" max="72" width="15.28125" style="0" customWidth="1"/>
    <col min="73" max="73" width="15.00390625" style="0" customWidth="1"/>
    <col min="74" max="74" width="15.28125" style="0" customWidth="1"/>
    <col min="75" max="75" width="15.421875" style="0" customWidth="1"/>
    <col min="76" max="76" width="19.7109375" style="0" customWidth="1"/>
  </cols>
  <sheetData>
    <row r="1" ht="18">
      <c r="BN1" s="128"/>
    </row>
    <row r="2" ht="18">
      <c r="BN2" s="128"/>
    </row>
    <row r="3" ht="18">
      <c r="BN3" s="128"/>
    </row>
    <row r="4" ht="18">
      <c r="BN4" s="128"/>
    </row>
    <row r="5" spans="66:75" ht="12.75">
      <c r="BN5" s="846" t="s">
        <v>131</v>
      </c>
      <c r="BO5" s="846"/>
      <c r="BP5" s="846"/>
      <c r="BQ5" s="846"/>
      <c r="BR5" s="846"/>
      <c r="BS5" s="846"/>
      <c r="BT5" s="846"/>
      <c r="BU5" s="846"/>
      <c r="BV5" s="846"/>
      <c r="BW5" s="129"/>
    </row>
    <row r="6" spans="66:75" ht="12.75">
      <c r="BN6" s="846" t="s">
        <v>132</v>
      </c>
      <c r="BO6" s="846"/>
      <c r="BP6" s="846"/>
      <c r="BQ6" s="846"/>
      <c r="BR6" s="846"/>
      <c r="BS6" s="846"/>
      <c r="BT6" s="846"/>
      <c r="BU6" s="846"/>
      <c r="BV6" s="846"/>
      <c r="BW6" s="129"/>
    </row>
    <row r="7" spans="1:75" ht="16.5" thickBot="1">
      <c r="A7" s="4" t="s">
        <v>149</v>
      </c>
      <c r="N7" s="4" t="s">
        <v>142</v>
      </c>
      <c r="BC7" s="5"/>
      <c r="BN7" s="846" t="s">
        <v>151</v>
      </c>
      <c r="BO7" s="846"/>
      <c r="BP7" s="846"/>
      <c r="BQ7" s="846"/>
      <c r="BR7" s="846"/>
      <c r="BS7" s="846"/>
      <c r="BT7" s="846"/>
      <c r="BU7" s="846"/>
      <c r="BV7" s="846"/>
      <c r="BW7" s="129"/>
    </row>
    <row r="8" spans="1:66" ht="12.75" customHeight="1">
      <c r="A8" s="874" t="s">
        <v>147</v>
      </c>
      <c r="B8" s="876" t="s">
        <v>64</v>
      </c>
      <c r="C8" s="877"/>
      <c r="D8" s="877"/>
      <c r="E8" s="877"/>
      <c r="F8" s="878" t="s">
        <v>72</v>
      </c>
      <c r="G8" s="878" t="s">
        <v>23</v>
      </c>
      <c r="H8" s="878" t="s">
        <v>32</v>
      </c>
      <c r="I8" s="887" t="s">
        <v>65</v>
      </c>
      <c r="J8" s="887" t="s">
        <v>25</v>
      </c>
      <c r="K8" s="899" t="s">
        <v>66</v>
      </c>
      <c r="L8" s="899" t="s">
        <v>275</v>
      </c>
      <c r="M8" s="900" t="s">
        <v>67</v>
      </c>
      <c r="N8" s="902" t="s">
        <v>147</v>
      </c>
      <c r="O8" s="911" t="s">
        <v>0</v>
      </c>
      <c r="P8" s="911"/>
      <c r="Q8" s="911"/>
      <c r="R8" s="911"/>
      <c r="S8" s="911"/>
      <c r="T8" s="911"/>
      <c r="U8" s="911"/>
      <c r="V8" s="911"/>
      <c r="W8" s="911"/>
      <c r="X8" s="911"/>
      <c r="Y8" s="911"/>
      <c r="Z8" s="912"/>
      <c r="AA8" s="886" t="s">
        <v>148</v>
      </c>
      <c r="AB8" s="880" t="s">
        <v>277</v>
      </c>
      <c r="AC8" s="883" t="s">
        <v>15</v>
      </c>
      <c r="AD8" s="883" t="s">
        <v>13</v>
      </c>
      <c r="AE8" s="882" t="s">
        <v>278</v>
      </c>
      <c r="AF8" s="883" t="s">
        <v>15</v>
      </c>
      <c r="AG8" s="883" t="s">
        <v>13</v>
      </c>
      <c r="AH8" s="913" t="s">
        <v>279</v>
      </c>
      <c r="AI8" s="890" t="s">
        <v>16</v>
      </c>
      <c r="AJ8" s="890" t="s">
        <v>13</v>
      </c>
      <c r="AK8" s="908" t="s">
        <v>280</v>
      </c>
      <c r="AL8" s="890" t="s">
        <v>16</v>
      </c>
      <c r="AM8" s="890" t="s">
        <v>13</v>
      </c>
      <c r="AN8" s="908" t="s">
        <v>281</v>
      </c>
      <c r="AO8" s="890" t="s">
        <v>16</v>
      </c>
      <c r="AP8" s="891" t="s">
        <v>13</v>
      </c>
      <c r="AQ8" s="889" t="s">
        <v>234</v>
      </c>
      <c r="AR8" s="890" t="s">
        <v>16</v>
      </c>
      <c r="AS8" s="890" t="s">
        <v>13</v>
      </c>
      <c r="AT8" s="889" t="s">
        <v>276</v>
      </c>
      <c r="AU8" s="890" t="s">
        <v>16</v>
      </c>
      <c r="AV8" s="890" t="s">
        <v>13</v>
      </c>
      <c r="AW8" s="889" t="s">
        <v>235</v>
      </c>
      <c r="AX8" s="890" t="s">
        <v>16</v>
      </c>
      <c r="AY8" s="890" t="s">
        <v>13</v>
      </c>
      <c r="AZ8" s="897" t="s">
        <v>282</v>
      </c>
      <c r="BA8" s="892" t="s">
        <v>271</v>
      </c>
      <c r="BB8" s="894" t="s">
        <v>272</v>
      </c>
      <c r="BC8" s="889" t="s">
        <v>283</v>
      </c>
      <c r="BD8" s="889" t="s">
        <v>284</v>
      </c>
      <c r="BE8" s="889" t="s">
        <v>283</v>
      </c>
      <c r="BN8" s="128"/>
    </row>
    <row r="9" spans="1:76" ht="51" customHeight="1" thickBot="1">
      <c r="A9" s="875"/>
      <c r="B9" s="27" t="s">
        <v>59</v>
      </c>
      <c r="C9" s="26" t="s">
        <v>60</v>
      </c>
      <c r="D9" s="26" t="s">
        <v>61</v>
      </c>
      <c r="E9" s="26" t="s">
        <v>62</v>
      </c>
      <c r="F9" s="879"/>
      <c r="G9" s="879"/>
      <c r="H9" s="885"/>
      <c r="I9" s="888"/>
      <c r="J9" s="888"/>
      <c r="K9" s="899"/>
      <c r="L9" s="899"/>
      <c r="M9" s="901"/>
      <c r="N9" s="903"/>
      <c r="O9" s="25" t="s">
        <v>68</v>
      </c>
      <c r="P9" s="3" t="s">
        <v>12</v>
      </c>
      <c r="Q9" s="3" t="s">
        <v>13</v>
      </c>
      <c r="R9" s="25" t="s">
        <v>69</v>
      </c>
      <c r="S9" s="3" t="s">
        <v>15</v>
      </c>
      <c r="T9" s="3" t="s">
        <v>13</v>
      </c>
      <c r="U9" s="25" t="s">
        <v>70</v>
      </c>
      <c r="V9" s="3" t="s">
        <v>15</v>
      </c>
      <c r="W9" s="3" t="s">
        <v>13</v>
      </c>
      <c r="X9" s="25" t="s">
        <v>71</v>
      </c>
      <c r="Y9" s="3" t="s">
        <v>16</v>
      </c>
      <c r="Z9" s="3" t="s">
        <v>13</v>
      </c>
      <c r="AA9" s="886"/>
      <c r="AB9" s="881"/>
      <c r="AC9" s="884"/>
      <c r="AD9" s="884"/>
      <c r="AE9" s="882"/>
      <c r="AF9" s="884"/>
      <c r="AG9" s="884"/>
      <c r="AH9" s="914"/>
      <c r="AI9" s="890"/>
      <c r="AJ9" s="890"/>
      <c r="AK9" s="908"/>
      <c r="AL9" s="890"/>
      <c r="AM9" s="890"/>
      <c r="AN9" s="908"/>
      <c r="AO9" s="890"/>
      <c r="AP9" s="891"/>
      <c r="AQ9" s="889"/>
      <c r="AR9" s="890"/>
      <c r="AS9" s="890"/>
      <c r="AT9" s="889"/>
      <c r="AU9" s="890"/>
      <c r="AV9" s="890"/>
      <c r="AW9" s="889"/>
      <c r="AX9" s="890"/>
      <c r="AY9" s="890"/>
      <c r="AZ9" s="898"/>
      <c r="BA9" s="893"/>
      <c r="BB9" s="895"/>
      <c r="BC9" s="896"/>
      <c r="BD9" s="896"/>
      <c r="BE9" s="896"/>
      <c r="BH9" s="114"/>
      <c r="BN9" s="112" t="s">
        <v>10</v>
      </c>
      <c r="BO9" s="113" t="s">
        <v>127</v>
      </c>
      <c r="BP9" s="113" t="s">
        <v>128</v>
      </c>
      <c r="BQ9" s="13" t="s">
        <v>133</v>
      </c>
      <c r="BR9" s="13" t="s">
        <v>134</v>
      </c>
      <c r="BS9" s="13" t="s">
        <v>136</v>
      </c>
      <c r="BT9" s="13" t="s">
        <v>135</v>
      </c>
      <c r="BU9" s="13" t="s">
        <v>21</v>
      </c>
      <c r="BV9" s="13" t="s">
        <v>22</v>
      </c>
      <c r="BW9" s="13" t="s">
        <v>137</v>
      </c>
      <c r="BX9" s="13" t="s">
        <v>138</v>
      </c>
    </row>
    <row r="10" spans="1:76" ht="24.75" customHeight="1">
      <c r="A10" s="45" t="s">
        <v>19</v>
      </c>
      <c r="B10" s="47">
        <f>Świnoujście!C490</f>
        <v>10622</v>
      </c>
      <c r="C10" s="47">
        <f>Świnoujście!C491</f>
        <v>8089</v>
      </c>
      <c r="D10" s="47">
        <f>Świnoujście!C492</f>
        <v>884</v>
      </c>
      <c r="E10" s="47">
        <f>Świnoujście!C493</f>
        <v>3579</v>
      </c>
      <c r="F10" s="494">
        <f>Świnoujście!H486</f>
        <v>187</v>
      </c>
      <c r="G10" s="494">
        <f>Świnoujście!I486</f>
        <v>540</v>
      </c>
      <c r="H10" s="496">
        <f>Świnoujście!J486</f>
        <v>716</v>
      </c>
      <c r="I10" s="496">
        <f>Świnoujście!K486</f>
        <v>120</v>
      </c>
      <c r="J10" s="496">
        <f>Świnoujście!L486</f>
        <v>1269.8</v>
      </c>
      <c r="K10" s="496"/>
      <c r="L10" s="496">
        <f>Świnoujście!E459</f>
        <v>739</v>
      </c>
      <c r="M10" s="497">
        <f>Świnoujście!E459</f>
        <v>739</v>
      </c>
      <c r="N10" s="255" t="s">
        <v>19</v>
      </c>
      <c r="O10" s="46">
        <f>B10</f>
        <v>10622</v>
      </c>
      <c r="P10" s="3">
        <v>2.49</v>
      </c>
      <c r="Q10" s="52">
        <f>O10*P10</f>
        <v>26448.780000000002</v>
      </c>
      <c r="R10" s="52">
        <f>C10</f>
        <v>8089</v>
      </c>
      <c r="S10" s="3">
        <v>2.26</v>
      </c>
      <c r="T10" s="52">
        <f>R10*S10</f>
        <v>18281.14</v>
      </c>
      <c r="U10" s="52">
        <f>D10</f>
        <v>884</v>
      </c>
      <c r="V10" s="3">
        <v>2.1</v>
      </c>
      <c r="W10" s="52">
        <f>U10*V10</f>
        <v>1856.4</v>
      </c>
      <c r="X10" s="52">
        <f>E10</f>
        <v>3579</v>
      </c>
      <c r="Y10" s="3">
        <v>2.05</v>
      </c>
      <c r="Z10" s="52">
        <f>X10*Y10</f>
        <v>7336.95</v>
      </c>
      <c r="AA10" s="92">
        <f>Q10+T10+W10+Z10</f>
        <v>53923.27</v>
      </c>
      <c r="AB10" s="52">
        <f>F10</f>
        <v>187</v>
      </c>
      <c r="AC10" s="3">
        <v>0.71</v>
      </c>
      <c r="AD10" s="52">
        <f>AB10*AC10</f>
        <v>132.76999999999998</v>
      </c>
      <c r="AE10" s="52">
        <f>G10</f>
        <v>540</v>
      </c>
      <c r="AF10" s="3">
        <v>0.71</v>
      </c>
      <c r="AG10" s="52">
        <f>AE10*AF10</f>
        <v>383.4</v>
      </c>
      <c r="AH10" s="52">
        <f>H10</f>
        <v>716</v>
      </c>
      <c r="AI10" s="52">
        <v>0.71</v>
      </c>
      <c r="AJ10" s="52">
        <f>AH10*AI10</f>
        <v>508.35999999999996</v>
      </c>
      <c r="AK10" s="52">
        <f>I10</f>
        <v>120</v>
      </c>
      <c r="AL10" s="52">
        <v>1.35</v>
      </c>
      <c r="AM10" s="52">
        <f>AK10*AL10</f>
        <v>162</v>
      </c>
      <c r="AN10" s="52">
        <f>J10</f>
        <v>1269.8</v>
      </c>
      <c r="AO10" s="52">
        <v>1.97</v>
      </c>
      <c r="AP10" s="52">
        <f>AN10*AO10</f>
        <v>2501.506</v>
      </c>
      <c r="AQ10" s="52">
        <f>K10</f>
        <v>0</v>
      </c>
      <c r="AR10" s="586">
        <v>0.56</v>
      </c>
      <c r="AS10" s="499">
        <v>0</v>
      </c>
      <c r="AT10" s="52">
        <f>L10</f>
        <v>739</v>
      </c>
      <c r="AU10" s="52">
        <v>0.57</v>
      </c>
      <c r="AV10" s="52">
        <f>AT10*AU10</f>
        <v>421.22999999999996</v>
      </c>
      <c r="AW10" s="52">
        <f>M10</f>
        <v>739</v>
      </c>
      <c r="AX10" s="52">
        <v>0.57</v>
      </c>
      <c r="AY10" s="47">
        <f>AW10*AX10</f>
        <v>421.22999999999996</v>
      </c>
      <c r="AZ10" s="659">
        <f>AA10*24+AD10*4+AG10*4+AJ10*4+AM10*4+AP10*4</f>
        <v>1308910.624</v>
      </c>
      <c r="BA10" s="124">
        <f>AZ10*10%</f>
        <v>130891.06240000001</v>
      </c>
      <c r="BB10" s="661">
        <f>BA10+AZ10</f>
        <v>1439801.6864</v>
      </c>
      <c r="BC10" s="500">
        <f>BB10/1.23</f>
        <v>1170570.4767479675</v>
      </c>
      <c r="BD10" s="668">
        <f>AS10*3+AV10*4+AY10*3</f>
        <v>2948.6099999999997</v>
      </c>
      <c r="BE10" s="670">
        <f>BD10/1.08</f>
        <v>2730.194444444444</v>
      </c>
      <c r="BN10" s="66" t="s">
        <v>19</v>
      </c>
      <c r="BO10" s="130">
        <f>AZ10</f>
        <v>1308910.624</v>
      </c>
      <c r="BP10" s="132">
        <f>BO10/1.23</f>
        <v>1064154.9788617888</v>
      </c>
      <c r="BQ10" s="135">
        <f>'[1]KPW'!$F$6</f>
        <v>569072.448</v>
      </c>
      <c r="BR10" s="135">
        <f>BQ10/1.08</f>
        <v>526918.9333333332</v>
      </c>
      <c r="BS10" s="135">
        <f>'[2]KPW'!$R$6</f>
        <v>281821.60000000003</v>
      </c>
      <c r="BT10" s="135">
        <f>BS10/1.08</f>
        <v>260945.92592592593</v>
      </c>
      <c r="BU10" s="135">
        <f>BP10+BR10+BT10</f>
        <v>1852019.8381210477</v>
      </c>
      <c r="BV10" s="135">
        <f>BO10+BQ10+BS10</f>
        <v>2159804.6720000003</v>
      </c>
      <c r="BW10" s="55">
        <f>BU10*1.2</f>
        <v>2222423.805745257</v>
      </c>
      <c r="BX10" s="55">
        <f>BV10*1.2</f>
        <v>2591765.6064000004</v>
      </c>
    </row>
    <row r="11" spans="1:76" ht="24.75" customHeight="1" thickBot="1">
      <c r="A11" s="45" t="s">
        <v>20</v>
      </c>
      <c r="B11" s="47">
        <f>Dziwnów!C302</f>
        <v>5350</v>
      </c>
      <c r="C11" s="47">
        <f>Dziwnów!C303</f>
        <v>8993</v>
      </c>
      <c r="D11" s="47">
        <f>Dziwnów!C304</f>
        <v>1325</v>
      </c>
      <c r="E11" s="47">
        <f>Dziwnów!C305</f>
        <v>1720</v>
      </c>
      <c r="F11" s="495">
        <f>Dziwnów!H282</f>
        <v>225</v>
      </c>
      <c r="G11" s="495">
        <f>Dziwnów!I282</f>
        <v>266</v>
      </c>
      <c r="H11" s="495">
        <f>Dziwnów!J298</f>
        <v>248</v>
      </c>
      <c r="I11" s="495">
        <f>Dziwnów!K298</f>
        <v>17</v>
      </c>
      <c r="J11" s="495">
        <f>Dziwnów!L298</f>
        <v>409.4</v>
      </c>
      <c r="K11" s="495">
        <f>Dziwnów!Q16</f>
        <v>15075</v>
      </c>
      <c r="L11" s="495">
        <f>Dziwnów!Q53</f>
        <v>3653</v>
      </c>
      <c r="M11" s="493">
        <f>L11</f>
        <v>3653</v>
      </c>
      <c r="N11" s="255" t="s">
        <v>20</v>
      </c>
      <c r="O11" s="46">
        <f>B11</f>
        <v>5350</v>
      </c>
      <c r="P11" s="3">
        <v>2.49</v>
      </c>
      <c r="Q11" s="52">
        <f>O11*P11</f>
        <v>13321.500000000002</v>
      </c>
      <c r="R11" s="52">
        <f>C11</f>
        <v>8993</v>
      </c>
      <c r="S11" s="3">
        <v>2.26</v>
      </c>
      <c r="T11" s="52">
        <f>R11*S11</f>
        <v>20324.179999999997</v>
      </c>
      <c r="U11" s="52">
        <f>D11</f>
        <v>1325</v>
      </c>
      <c r="V11" s="3">
        <v>2.1</v>
      </c>
      <c r="W11" s="52">
        <f>U11*V11</f>
        <v>2782.5</v>
      </c>
      <c r="X11" s="52">
        <f>E11</f>
        <v>1720</v>
      </c>
      <c r="Y11" s="3">
        <v>2.05</v>
      </c>
      <c r="Z11" s="52">
        <f>X11*Y11</f>
        <v>3525.9999999999995</v>
      </c>
      <c r="AA11" s="92">
        <f>Q11+T11+W11+Z11</f>
        <v>39954.18</v>
      </c>
      <c r="AB11" s="52">
        <f>F11</f>
        <v>225</v>
      </c>
      <c r="AC11" s="3">
        <v>0.71</v>
      </c>
      <c r="AD11" s="52">
        <f>AB11*AC11</f>
        <v>159.75</v>
      </c>
      <c r="AE11" s="52">
        <f>G11</f>
        <v>266</v>
      </c>
      <c r="AF11" s="3">
        <v>0.71</v>
      </c>
      <c r="AG11" s="52">
        <f>AE11*AF11</f>
        <v>188.85999999999999</v>
      </c>
      <c r="AH11" s="52">
        <f>H11</f>
        <v>248</v>
      </c>
      <c r="AI11" s="52">
        <v>0.71</v>
      </c>
      <c r="AJ11" s="52">
        <f>AH11*AI11</f>
        <v>176.07999999999998</v>
      </c>
      <c r="AK11" s="52">
        <f>I11</f>
        <v>17</v>
      </c>
      <c r="AL11" s="52">
        <v>1.35</v>
      </c>
      <c r="AM11" s="52">
        <f>AK11*AL11</f>
        <v>22.950000000000003</v>
      </c>
      <c r="AN11" s="52">
        <f>J11</f>
        <v>409.4</v>
      </c>
      <c r="AO11" s="52">
        <v>1.97</v>
      </c>
      <c r="AP11" s="52">
        <f>AN11*AO11</f>
        <v>806.5179999999999</v>
      </c>
      <c r="AQ11" s="52">
        <f>K11</f>
        <v>15075</v>
      </c>
      <c r="AR11" s="586">
        <v>0.56</v>
      </c>
      <c r="AS11" s="499">
        <f>AQ11*AR11</f>
        <v>8442</v>
      </c>
      <c r="AT11" s="52">
        <f>L11</f>
        <v>3653</v>
      </c>
      <c r="AU11" s="52">
        <v>0.57</v>
      </c>
      <c r="AV11" s="52">
        <f>AT11*AU11</f>
        <v>2082.21</v>
      </c>
      <c r="AW11" s="52">
        <f>M11</f>
        <v>3653</v>
      </c>
      <c r="AX11" s="52">
        <v>0.57</v>
      </c>
      <c r="AY11" s="47">
        <f>AW11*AX11</f>
        <v>2082.21</v>
      </c>
      <c r="AZ11" s="659">
        <f>AA11*24+AD11*4+AG11*4+AJ11*4+AM11*4+AP11*4</f>
        <v>964316.952</v>
      </c>
      <c r="BA11" s="124">
        <f>AZ11*10%</f>
        <v>96431.69520000002</v>
      </c>
      <c r="BB11" s="661">
        <f>BA11+AZ11</f>
        <v>1060748.6472</v>
      </c>
      <c r="BC11" s="500">
        <f>BB11/1.23</f>
        <v>862397.2741463415</v>
      </c>
      <c r="BD11" s="668">
        <f>AS11*3+AV11*4+AY11*3</f>
        <v>39901.469999999994</v>
      </c>
      <c r="BE11" s="670">
        <f>BD11/1.08</f>
        <v>36945.80555555555</v>
      </c>
      <c r="BN11" s="66" t="s">
        <v>20</v>
      </c>
      <c r="BO11" s="130">
        <f>AZ11</f>
        <v>964316.952</v>
      </c>
      <c r="BP11" s="132">
        <f>BO11/1.23</f>
        <v>783997.5219512195</v>
      </c>
      <c r="BQ11" s="135">
        <f>'[1]KPW'!$F$7</f>
        <v>407775.6</v>
      </c>
      <c r="BR11" s="135">
        <f>BQ11/1.08</f>
        <v>377569.99999999994</v>
      </c>
      <c r="BS11" s="135">
        <f>'[2]KPW'!$R$7</f>
        <v>214907.6</v>
      </c>
      <c r="BT11" s="135">
        <f>BS11/1.08</f>
        <v>198988.5185185185</v>
      </c>
      <c r="BU11" s="135">
        <f>BP11+BR11+BT11</f>
        <v>1360556.040469738</v>
      </c>
      <c r="BV11" s="135">
        <f>BO11+BQ11+BS11</f>
        <v>1587000.1520000002</v>
      </c>
      <c r="BW11" s="55">
        <f>BU11*1.2</f>
        <v>1632667.2485636855</v>
      </c>
      <c r="BX11" s="55">
        <f>BV11*1.2</f>
        <v>1904400.1824000003</v>
      </c>
    </row>
    <row r="12" spans="1:76" ht="24.75" customHeight="1" thickBot="1">
      <c r="A12" s="48" t="s">
        <v>4</v>
      </c>
      <c r="B12" s="59">
        <f aca="true" t="shared" si="0" ref="B12:M12">SUM(B10:B11)</f>
        <v>15972</v>
      </c>
      <c r="C12" s="58">
        <f t="shared" si="0"/>
        <v>17082</v>
      </c>
      <c r="D12" s="49">
        <f t="shared" si="0"/>
        <v>2209</v>
      </c>
      <c r="E12" s="49">
        <f t="shared" si="0"/>
        <v>5299</v>
      </c>
      <c r="F12" s="49">
        <f t="shared" si="0"/>
        <v>412</v>
      </c>
      <c r="G12" s="49">
        <f t="shared" si="0"/>
        <v>806</v>
      </c>
      <c r="H12" s="49">
        <f t="shared" si="0"/>
        <v>964</v>
      </c>
      <c r="I12" s="49">
        <f t="shared" si="0"/>
        <v>137</v>
      </c>
      <c r="J12" s="49">
        <f t="shared" si="0"/>
        <v>1679.1999999999998</v>
      </c>
      <c r="K12" s="49">
        <f t="shared" si="0"/>
        <v>15075</v>
      </c>
      <c r="L12" s="49">
        <f t="shared" si="0"/>
        <v>4392</v>
      </c>
      <c r="M12" s="254">
        <f t="shared" si="0"/>
        <v>4392</v>
      </c>
      <c r="N12" s="256"/>
      <c r="O12" s="25">
        <f>SUM(O10:O11)</f>
        <v>15972</v>
      </c>
      <c r="P12" s="11"/>
      <c r="Q12" s="498">
        <f>SUM(Q10:Q11)</f>
        <v>39770.280000000006</v>
      </c>
      <c r="R12" s="11">
        <f>SUM(R10:R11)</f>
        <v>17082</v>
      </c>
      <c r="S12" s="11"/>
      <c r="T12" s="11">
        <f>SUM(T10:T11)</f>
        <v>38605.31999999999</v>
      </c>
      <c r="U12" s="11">
        <f>SUM(U10:U11)</f>
        <v>2209</v>
      </c>
      <c r="V12" s="11"/>
      <c r="W12" s="11">
        <f>SUM(W10:W11)</f>
        <v>4638.9</v>
      </c>
      <c r="X12" s="11">
        <f>SUM(X10:X11)</f>
        <v>5299</v>
      </c>
      <c r="Y12" s="11"/>
      <c r="Z12" s="11">
        <f>SUM(Z10:Z11)</f>
        <v>10862.949999999999</v>
      </c>
      <c r="AA12" s="667">
        <f>SUM(AA10:AA11)</f>
        <v>93877.45</v>
      </c>
      <c r="AB12" s="11">
        <f>SUM(AB10:AB11)</f>
        <v>412</v>
      </c>
      <c r="AC12" s="11"/>
      <c r="AD12" s="666">
        <f>SUM(AD10:AD11)</f>
        <v>292.52</v>
      </c>
      <c r="AE12" s="11">
        <f>SUM(AE10:AE11)</f>
        <v>806</v>
      </c>
      <c r="AF12" s="11"/>
      <c r="AG12" s="666">
        <f>SUM(AG10:AG11)</f>
        <v>572.26</v>
      </c>
      <c r="AH12" s="52">
        <f>SUM(AH10:AH11)</f>
        <v>964</v>
      </c>
      <c r="AI12" s="50"/>
      <c r="AJ12" s="664">
        <f>SUM(AJ10:AJ11)</f>
        <v>684.4399999999999</v>
      </c>
      <c r="AK12" s="498">
        <f>SUM(AK10:AK11)</f>
        <v>137</v>
      </c>
      <c r="AL12" s="50"/>
      <c r="AM12" s="664">
        <f>SUM(AM10:AM11)</f>
        <v>184.95</v>
      </c>
      <c r="AN12" s="498">
        <f>SUM(AN10:AN11)</f>
        <v>1679.1999999999998</v>
      </c>
      <c r="AO12" s="125"/>
      <c r="AP12" s="664">
        <f>SUM(AP10:AP11)</f>
        <v>3308.024</v>
      </c>
      <c r="AQ12" s="498">
        <f>SUM(AQ10:AQ11)</f>
        <v>15075</v>
      </c>
      <c r="AR12" s="51"/>
      <c r="AS12" s="665">
        <f>SUM(AS10:AS11)</f>
        <v>8442</v>
      </c>
      <c r="AT12" s="498">
        <f>SUM(AT10:AT11)</f>
        <v>4392</v>
      </c>
      <c r="AU12" s="125"/>
      <c r="AV12" s="664">
        <f>SUM(AV10:AV11)</f>
        <v>2503.44</v>
      </c>
      <c r="AW12" s="498">
        <f>SUM(AW10:AW11)</f>
        <v>4392</v>
      </c>
      <c r="AX12" s="125"/>
      <c r="AY12" s="663">
        <f aca="true" t="shared" si="1" ref="AY12:BD12">SUM(AY10:AY11)</f>
        <v>2503.44</v>
      </c>
      <c r="AZ12" s="660">
        <f t="shared" si="1"/>
        <v>2273227.5760000004</v>
      </c>
      <c r="BA12" s="502">
        <f t="shared" si="1"/>
        <v>227322.7576</v>
      </c>
      <c r="BB12" s="662">
        <f t="shared" si="1"/>
        <v>2500550.3336</v>
      </c>
      <c r="BC12" s="503">
        <f t="shared" si="1"/>
        <v>2032967.750894309</v>
      </c>
      <c r="BD12" s="669">
        <f t="shared" si="1"/>
        <v>42850.079999999994</v>
      </c>
      <c r="BE12" s="673">
        <f>BD12/1.08</f>
        <v>39675.99999999999</v>
      </c>
      <c r="BN12" s="67" t="s">
        <v>4</v>
      </c>
      <c r="BO12" s="131">
        <f aca="true" t="shared" si="2" ref="BO12:BX12">SUM(BO10:BO11)</f>
        <v>2273227.5760000004</v>
      </c>
      <c r="BP12" s="133">
        <f t="shared" si="2"/>
        <v>1848152.5008130083</v>
      </c>
      <c r="BQ12" s="133">
        <f t="shared" si="2"/>
        <v>976848.048</v>
      </c>
      <c r="BR12" s="133">
        <f t="shared" si="2"/>
        <v>904488.9333333331</v>
      </c>
      <c r="BS12" s="133">
        <f t="shared" si="2"/>
        <v>496729.20000000007</v>
      </c>
      <c r="BT12" s="133">
        <f t="shared" si="2"/>
        <v>459934.44444444444</v>
      </c>
      <c r="BU12" s="134">
        <f t="shared" si="2"/>
        <v>3212575.878590786</v>
      </c>
      <c r="BV12" s="134">
        <f t="shared" si="2"/>
        <v>3746804.8240000005</v>
      </c>
      <c r="BW12" s="136">
        <f t="shared" si="2"/>
        <v>3855091.0543089425</v>
      </c>
      <c r="BX12" s="136">
        <f t="shared" si="2"/>
        <v>4496165.788800001</v>
      </c>
    </row>
    <row r="13" spans="1:68" ht="24.7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5"/>
      <c r="AZ13" s="14"/>
      <c r="BA13" s="5"/>
      <c r="BB13" s="63"/>
      <c r="BC13" s="5"/>
      <c r="BN13" s="64"/>
      <c r="BO13" s="64"/>
      <c r="BP13" s="65"/>
    </row>
    <row r="14" spans="1:56" ht="24.75" customHeight="1">
      <c r="A14" s="12"/>
      <c r="B14" s="12"/>
      <c r="C14" s="12"/>
      <c r="D14" s="12"/>
      <c r="AE14" s="30"/>
      <c r="AZ14" s="30"/>
      <c r="BA14" s="5"/>
      <c r="BB14" s="62"/>
      <c r="BC14" s="671"/>
      <c r="BD14" s="672"/>
    </row>
    <row r="15" spans="1:67" ht="24.75" customHeight="1">
      <c r="A15" s="12"/>
      <c r="B15" s="12"/>
      <c r="C15" s="12"/>
      <c r="D15" s="12"/>
      <c r="E15" s="12"/>
      <c r="F15" s="12"/>
      <c r="X15" t="s">
        <v>11</v>
      </c>
      <c r="AZ15" s="60"/>
      <c r="BA15" s="61"/>
      <c r="BC15" s="61"/>
      <c r="BD15" s="79"/>
      <c r="BO15" t="s">
        <v>150</v>
      </c>
    </row>
    <row r="16" spans="1:6" ht="24.75" customHeight="1">
      <c r="A16" s="12"/>
      <c r="B16" s="12"/>
      <c r="C16" s="12"/>
      <c r="D16" s="12"/>
      <c r="E16" s="12"/>
      <c r="F16" s="12"/>
    </row>
    <row r="17" spans="1:55" ht="15" customHeight="1">
      <c r="A17" s="12"/>
      <c r="B17" s="12"/>
      <c r="C17" s="12"/>
      <c r="D17" s="12"/>
      <c r="E17" s="12"/>
      <c r="F17" s="12"/>
      <c r="AX17" s="127"/>
      <c r="AY17" s="127"/>
      <c r="AZ17" s="127"/>
      <c r="BA17" s="127"/>
      <c r="BB17" s="127"/>
      <c r="BC17" s="127"/>
    </row>
    <row r="18" spans="1:55" ht="63.75" customHeight="1">
      <c r="A18" s="12"/>
      <c r="B18" s="12"/>
      <c r="C18" s="12"/>
      <c r="D18" s="12"/>
      <c r="E18" s="12"/>
      <c r="F18" s="12"/>
      <c r="AX18" s="109"/>
      <c r="AY18" s="109"/>
      <c r="AZ18" s="109"/>
      <c r="BA18" s="109"/>
      <c r="BB18" s="109"/>
      <c r="BC18" s="126"/>
    </row>
    <row r="19" spans="1:55" ht="16.5" customHeight="1">
      <c r="A19" s="9"/>
      <c r="B19" s="38"/>
      <c r="C19" s="39"/>
      <c r="D19" s="39"/>
      <c r="E19" s="39"/>
      <c r="F19" s="39"/>
      <c r="G19" s="9"/>
      <c r="H19" s="9"/>
      <c r="J19" s="9"/>
      <c r="K19" s="9"/>
      <c r="L19" s="9"/>
      <c r="M19" s="9"/>
      <c r="N19" s="9"/>
      <c r="AX19" s="907"/>
      <c r="AY19" s="907"/>
      <c r="AZ19" s="907"/>
      <c r="BA19" s="907"/>
      <c r="BB19" s="907"/>
      <c r="BC19" s="907"/>
    </row>
    <row r="20" spans="1:55" ht="16.5" customHeight="1">
      <c r="A20" s="9"/>
      <c r="B20" s="38"/>
      <c r="C20" s="39"/>
      <c r="D20" s="39"/>
      <c r="E20" s="39"/>
      <c r="F20" s="39"/>
      <c r="G20" s="9"/>
      <c r="H20" s="9"/>
      <c r="I20" s="9"/>
      <c r="J20" s="9"/>
      <c r="K20" s="9"/>
      <c r="L20" s="9"/>
      <c r="M20" s="9"/>
      <c r="N20" s="9"/>
      <c r="AX20" s="90"/>
      <c r="AY20" s="90"/>
      <c r="AZ20" s="90"/>
      <c r="BA20" s="90"/>
      <c r="BB20" s="90"/>
      <c r="BC20" s="90"/>
    </row>
    <row r="21" spans="1:55" ht="24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AX21" s="110"/>
      <c r="AY21" s="110"/>
      <c r="AZ21" s="110"/>
      <c r="BA21" s="110"/>
      <c r="BB21" s="110"/>
      <c r="BC21" s="110"/>
    </row>
    <row r="22" spans="1:55" ht="24.75" customHeight="1">
      <c r="A22" s="43"/>
      <c r="B22" s="44"/>
      <c r="C22" s="44"/>
      <c r="D22" s="44"/>
      <c r="E22" s="43"/>
      <c r="F22" s="43"/>
      <c r="G22" s="43"/>
      <c r="H22" s="43"/>
      <c r="I22" s="43"/>
      <c r="J22" s="43"/>
      <c r="K22" s="43"/>
      <c r="L22" s="43"/>
      <c r="M22" s="43"/>
      <c r="N22" s="9"/>
      <c r="AX22" s="111"/>
      <c r="AY22" s="111"/>
      <c r="AZ22" s="111"/>
      <c r="BA22" s="111"/>
      <c r="BB22" s="111"/>
      <c r="BC22" s="111"/>
    </row>
    <row r="23" spans="1:55" ht="24.75" customHeight="1">
      <c r="A23" s="43"/>
      <c r="B23" s="40"/>
      <c r="C23" s="41"/>
      <c r="D23" s="44"/>
      <c r="E23" s="43"/>
      <c r="F23" s="43"/>
      <c r="G23" s="43"/>
      <c r="H23" s="43"/>
      <c r="I23" s="43"/>
      <c r="J23" s="43"/>
      <c r="K23" s="43"/>
      <c r="L23" s="43"/>
      <c r="M23" s="43"/>
      <c r="N23" s="9"/>
      <c r="AX23" s="906"/>
      <c r="AY23" s="906"/>
      <c r="AZ23" s="906"/>
      <c r="BA23" s="906"/>
      <c r="BB23" s="906"/>
      <c r="BC23" s="906"/>
    </row>
    <row r="24" spans="1:55" ht="22.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9"/>
      <c r="Y24" s="30"/>
      <c r="AX24" s="93"/>
      <c r="AY24" s="5"/>
      <c r="AZ24" s="5"/>
      <c r="BA24" s="94"/>
      <c r="BB24" s="94"/>
      <c r="BC24" s="94"/>
    </row>
    <row r="25" spans="1:55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AX25" s="93"/>
      <c r="AY25" s="5"/>
      <c r="AZ25" s="5"/>
      <c r="BA25" s="94"/>
      <c r="BB25" s="94"/>
      <c r="BC25" s="94"/>
    </row>
    <row r="26" spans="1:55" ht="22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42"/>
      <c r="AX26" s="93"/>
      <c r="AY26" s="5"/>
      <c r="AZ26" s="5"/>
      <c r="BA26" s="94"/>
      <c r="BB26" s="94"/>
      <c r="BC26" s="94"/>
    </row>
    <row r="27" spans="1:55" ht="22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AX27" s="93"/>
      <c r="AY27" s="5"/>
      <c r="AZ27" s="5"/>
      <c r="BA27" s="94"/>
      <c r="BB27" s="94"/>
      <c r="BC27" s="94"/>
    </row>
    <row r="28" spans="50:55" ht="22.5" customHeight="1">
      <c r="AX28" s="93"/>
      <c r="AY28" s="5"/>
      <c r="AZ28" s="5"/>
      <c r="BA28" s="94"/>
      <c r="BB28" s="94"/>
      <c r="BC28" s="94"/>
    </row>
    <row r="29" spans="50:55" ht="22.5" customHeight="1">
      <c r="AX29" s="93"/>
      <c r="AY29" s="5"/>
      <c r="AZ29" s="5"/>
      <c r="BA29" s="94"/>
      <c r="BB29" s="94"/>
      <c r="BC29" s="94"/>
    </row>
    <row r="30" spans="50:55" ht="22.5" customHeight="1">
      <c r="AX30" s="93"/>
      <c r="AY30" s="5"/>
      <c r="AZ30" s="5"/>
      <c r="BA30" s="94"/>
      <c r="BB30" s="94"/>
      <c r="BC30" s="94"/>
    </row>
    <row r="31" spans="50:55" ht="22.5" customHeight="1">
      <c r="AX31" s="93"/>
      <c r="AY31" s="5"/>
      <c r="AZ31" s="5"/>
      <c r="BA31" s="94"/>
      <c r="BB31" s="94"/>
      <c r="BC31" s="94"/>
    </row>
    <row r="32" spans="50:55" ht="22.5" customHeight="1">
      <c r="AX32" s="93"/>
      <c r="AY32" s="5"/>
      <c r="AZ32" s="5"/>
      <c r="BA32" s="94"/>
      <c r="BB32" s="94"/>
      <c r="BC32" s="94"/>
    </row>
    <row r="33" spans="50:55" ht="27" customHeight="1">
      <c r="AX33" s="905"/>
      <c r="AY33" s="905"/>
      <c r="AZ33" s="905"/>
      <c r="BA33" s="95"/>
      <c r="BB33" s="56"/>
      <c r="BC33" s="95"/>
    </row>
    <row r="34" spans="22:55" ht="25.5" customHeight="1">
      <c r="V34" s="29"/>
      <c r="AX34" s="96"/>
      <c r="AY34" s="97"/>
      <c r="AZ34" s="29"/>
      <c r="BA34" s="98"/>
      <c r="BB34" s="99"/>
      <c r="BC34" s="98"/>
    </row>
    <row r="35" spans="22:55" ht="25.5" customHeight="1">
      <c r="V35" s="29"/>
      <c r="AX35" s="904"/>
      <c r="AY35" s="904"/>
      <c r="AZ35" s="904"/>
      <c r="BA35" s="100"/>
      <c r="BB35" s="99"/>
      <c r="BC35" s="100"/>
    </row>
    <row r="36" spans="50:55" ht="25.5" customHeight="1">
      <c r="AX36" s="101"/>
      <c r="AY36" s="102"/>
      <c r="AZ36" s="102"/>
      <c r="BA36" s="103"/>
      <c r="BB36" s="57"/>
      <c r="BC36" s="104"/>
    </row>
    <row r="37" spans="50:55" ht="24.75" customHeight="1">
      <c r="AX37" s="105"/>
      <c r="AY37" s="105"/>
      <c r="AZ37" s="106"/>
      <c r="BA37" s="107"/>
      <c r="BB37" s="99"/>
      <c r="BC37" s="108"/>
    </row>
    <row r="38" spans="50:55" ht="12.75">
      <c r="AX38" s="9"/>
      <c r="AY38" s="9"/>
      <c r="AZ38" s="53"/>
      <c r="BA38" s="9"/>
      <c r="BB38" s="9"/>
      <c r="BC38" s="9"/>
    </row>
    <row r="39" spans="50:55" ht="12.75">
      <c r="AX39" s="9"/>
      <c r="AY39" s="9"/>
      <c r="AZ39" s="53"/>
      <c r="BA39" s="9"/>
      <c r="BB39" s="9"/>
      <c r="BC39" s="9"/>
    </row>
    <row r="40" spans="50:55" ht="12.75">
      <c r="AX40" s="9"/>
      <c r="AY40" s="9"/>
      <c r="AZ40" s="53"/>
      <c r="BA40" s="9"/>
      <c r="BB40" s="9"/>
      <c r="BC40" s="9"/>
    </row>
    <row r="41" spans="50:55" ht="12.75">
      <c r="AX41" s="9"/>
      <c r="AY41" s="9"/>
      <c r="AZ41" s="53"/>
      <c r="BA41" s="9"/>
      <c r="BB41" s="9"/>
      <c r="BC41" s="9"/>
    </row>
    <row r="42" spans="50:55" ht="12.75">
      <c r="AX42" s="5"/>
      <c r="AY42" s="5"/>
      <c r="AZ42" s="5"/>
      <c r="BA42" s="5"/>
      <c r="BB42" s="5"/>
      <c r="BC42" s="5"/>
    </row>
    <row r="43" spans="50:55" ht="12.75">
      <c r="AX43" s="5"/>
      <c r="AY43" s="9"/>
      <c r="AZ43" s="9"/>
      <c r="BA43" s="5"/>
      <c r="BB43" s="5"/>
      <c r="BC43" s="5"/>
    </row>
    <row r="44" spans="16:55" ht="12.75">
      <c r="P44" s="16"/>
      <c r="Q44" s="910"/>
      <c r="R44" s="910"/>
      <c r="AX44" s="5"/>
      <c r="AY44" s="5"/>
      <c r="AZ44" s="5"/>
      <c r="BA44" s="5"/>
      <c r="BB44" s="5"/>
      <c r="BC44" s="5"/>
    </row>
    <row r="45" spans="16:18" ht="12.75">
      <c r="P45" s="9"/>
      <c r="Q45" s="910"/>
      <c r="R45" s="910"/>
    </row>
    <row r="46" spans="16:18" ht="12.75">
      <c r="P46" s="16"/>
      <c r="Q46" s="910"/>
      <c r="R46" s="910"/>
    </row>
    <row r="47" spans="16:18" ht="12.75">
      <c r="P47" s="9"/>
      <c r="Q47" s="909"/>
      <c r="R47" s="909"/>
    </row>
    <row r="49" ht="12.75">
      <c r="S49" s="28"/>
    </row>
    <row r="50" ht="12.75">
      <c r="G50" s="54"/>
    </row>
    <row r="66" ht="12.75">
      <c r="BA66">
        <v>18119265.35</v>
      </c>
    </row>
    <row r="67" ht="12.75">
      <c r="BA67">
        <v>17780910.94</v>
      </c>
    </row>
    <row r="68" ht="12.75">
      <c r="BA68">
        <f>BA66-BA67</f>
        <v>338354.41000000015</v>
      </c>
    </row>
  </sheetData>
  <sheetProtection/>
  <mergeCells count="54">
    <mergeCell ref="Q47:R47"/>
    <mergeCell ref="Q44:R44"/>
    <mergeCell ref="Q45:R45"/>
    <mergeCell ref="Q46:R46"/>
    <mergeCell ref="O8:Z8"/>
    <mergeCell ref="AQ8:AQ9"/>
    <mergeCell ref="AH8:AH9"/>
    <mergeCell ref="AF8:AF9"/>
    <mergeCell ref="AD8:AD9"/>
    <mergeCell ref="AK8:AK9"/>
    <mergeCell ref="AJ8:AJ9"/>
    <mergeCell ref="AN8:AN9"/>
    <mergeCell ref="AG8:AG9"/>
    <mergeCell ref="J8:J9"/>
    <mergeCell ref="K8:K9"/>
    <mergeCell ref="AL8:AL9"/>
    <mergeCell ref="AM8:AM9"/>
    <mergeCell ref="AO8:AO9"/>
    <mergeCell ref="AI8:AI9"/>
    <mergeCell ref="L8:L9"/>
    <mergeCell ref="M8:M9"/>
    <mergeCell ref="N8:N9"/>
    <mergeCell ref="AX35:AZ35"/>
    <mergeCell ref="AX33:AZ33"/>
    <mergeCell ref="AX23:BC23"/>
    <mergeCell ref="AX19:BC19"/>
    <mergeCell ref="AS8:AS9"/>
    <mergeCell ref="BN5:BV5"/>
    <mergeCell ref="BN6:BV6"/>
    <mergeCell ref="BN7:BV7"/>
    <mergeCell ref="AV8:AV9"/>
    <mergeCell ref="AY8:AY9"/>
    <mergeCell ref="BC8:BC9"/>
    <mergeCell ref="AZ8:AZ9"/>
    <mergeCell ref="BD8:BD9"/>
    <mergeCell ref="BE8:BE9"/>
    <mergeCell ref="AT8:AT9"/>
    <mergeCell ref="AX8:AX9"/>
    <mergeCell ref="AU8:AU9"/>
    <mergeCell ref="AP8:AP9"/>
    <mergeCell ref="BA8:BA9"/>
    <mergeCell ref="BB8:BB9"/>
    <mergeCell ref="AW8:AW9"/>
    <mergeCell ref="AR8:AR9"/>
    <mergeCell ref="A8:A9"/>
    <mergeCell ref="B8:E8"/>
    <mergeCell ref="F8:F9"/>
    <mergeCell ref="G8:G9"/>
    <mergeCell ref="AB8:AB9"/>
    <mergeCell ref="AE8:AE9"/>
    <mergeCell ref="AC8:AC9"/>
    <mergeCell ref="H8:H9"/>
    <mergeCell ref="AA8:AA9"/>
    <mergeCell ref="I8:I9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scale="75" r:id="rId1"/>
  <colBreaks count="2" manualBreakCount="2">
    <brk id="65" max="30" man="1"/>
    <brk id="76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K15"/>
  <sheetViews>
    <sheetView view="pageBreakPreview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14.28125" style="0" customWidth="1"/>
    <col min="2" max="2" width="16.57421875" style="0" customWidth="1"/>
    <col min="3" max="3" width="15.7109375" style="0" customWidth="1"/>
    <col min="4" max="4" width="14.8515625" style="0" customWidth="1"/>
    <col min="5" max="5" width="15.57421875" style="0" customWidth="1"/>
    <col min="6" max="6" width="16.7109375" style="0" customWidth="1"/>
    <col min="7" max="7" width="14.421875" style="0" customWidth="1"/>
    <col min="8" max="8" width="15.421875" style="0" customWidth="1"/>
    <col min="9" max="9" width="15.140625" style="0" customWidth="1"/>
    <col min="10" max="10" width="17.8515625" style="0" customWidth="1"/>
    <col min="11" max="11" width="18.7109375" style="0" customWidth="1"/>
  </cols>
  <sheetData>
    <row r="4" ht="18">
      <c r="A4" s="128"/>
    </row>
    <row r="5" spans="1:10" ht="12.75">
      <c r="A5" s="846" t="s">
        <v>131</v>
      </c>
      <c r="B5" s="846"/>
      <c r="C5" s="846"/>
      <c r="D5" s="846"/>
      <c r="E5" s="846"/>
      <c r="F5" s="846"/>
      <c r="G5" s="846"/>
      <c r="H5" s="846"/>
      <c r="I5" s="846"/>
      <c r="J5" s="129"/>
    </row>
    <row r="6" spans="1:10" ht="12.75">
      <c r="A6" s="846" t="s">
        <v>153</v>
      </c>
      <c r="B6" s="846"/>
      <c r="C6" s="846"/>
      <c r="D6" s="846"/>
      <c r="E6" s="846"/>
      <c r="F6" s="846"/>
      <c r="G6" s="846"/>
      <c r="H6" s="846"/>
      <c r="I6" s="846"/>
      <c r="J6" s="129"/>
    </row>
    <row r="7" spans="1:10" ht="12.75">
      <c r="A7" s="846" t="s">
        <v>267</v>
      </c>
      <c r="B7" s="846"/>
      <c r="C7" s="846"/>
      <c r="D7" s="846"/>
      <c r="E7" s="846"/>
      <c r="F7" s="846"/>
      <c r="G7" s="846"/>
      <c r="H7" s="846"/>
      <c r="I7" s="846"/>
      <c r="J7" s="129"/>
    </row>
    <row r="8" ht="18">
      <c r="A8" s="128"/>
    </row>
    <row r="9" spans="1:11" ht="51">
      <c r="A9" s="112" t="s">
        <v>152</v>
      </c>
      <c r="B9" s="113" t="s">
        <v>127</v>
      </c>
      <c r="C9" s="113" t="s">
        <v>128</v>
      </c>
      <c r="D9" s="13" t="s">
        <v>133</v>
      </c>
      <c r="E9" s="13" t="s">
        <v>134</v>
      </c>
      <c r="F9" s="13" t="s">
        <v>285</v>
      </c>
      <c r="G9" s="13" t="s">
        <v>286</v>
      </c>
      <c r="H9" s="13" t="s">
        <v>21</v>
      </c>
      <c r="I9" s="13" t="s">
        <v>22</v>
      </c>
      <c r="J9" s="13" t="s">
        <v>273</v>
      </c>
      <c r="K9" s="13" t="s">
        <v>274</v>
      </c>
    </row>
    <row r="10" spans="1:11" ht="25.5" customHeight="1">
      <c r="A10" s="66" t="s">
        <v>19</v>
      </c>
      <c r="B10" s="130">
        <f>KPW!AZ10</f>
        <v>1308910.624</v>
      </c>
      <c r="C10" s="132">
        <f>B10/1.23</f>
        <v>1064154.9788617888</v>
      </c>
      <c r="D10" s="135">
        <f>'[3]KPW'!$F$6</f>
        <v>1208491.4400000002</v>
      </c>
      <c r="E10" s="135">
        <f>D10/1.08</f>
        <v>1118973.5555555557</v>
      </c>
      <c r="F10" s="135">
        <f>'[4]KPW'!$V$6+KPW!BD10</f>
        <v>286974.99</v>
      </c>
      <c r="G10" s="135">
        <f>F10/1.08</f>
        <v>265717.5833333333</v>
      </c>
      <c r="H10" s="135">
        <f>C10+E10+G10</f>
        <v>2448846.1177506777</v>
      </c>
      <c r="I10" s="135">
        <f>B10+D10+F10</f>
        <v>2804377.0540000005</v>
      </c>
      <c r="J10" s="55">
        <f>H10*1.1</f>
        <v>2693730.729525746</v>
      </c>
      <c r="K10" s="55">
        <f>I10*1.1</f>
        <v>3084814.759400001</v>
      </c>
    </row>
    <row r="11" spans="1:11" ht="25.5" customHeight="1">
      <c r="A11" s="66" t="s">
        <v>20</v>
      </c>
      <c r="B11" s="130">
        <f>KPW!AZ11</f>
        <v>964316.952</v>
      </c>
      <c r="C11" s="132">
        <f>B11/1.23</f>
        <v>783997.5219512195</v>
      </c>
      <c r="D11" s="135">
        <f>'[3]KPW'!$F$7</f>
        <v>749598.7200000001</v>
      </c>
      <c r="E11" s="135">
        <f>D11/1.08</f>
        <v>694072.8888888889</v>
      </c>
      <c r="F11" s="135">
        <f>'[4]KPW'!$V$7+KPW!BD11</f>
        <v>234973.71</v>
      </c>
      <c r="G11" s="135">
        <f>F11/1.08</f>
        <v>217568.24999999997</v>
      </c>
      <c r="H11" s="135">
        <f>C11+E11+G11</f>
        <v>1695638.6608401085</v>
      </c>
      <c r="I11" s="135">
        <f>B11+D11+F11</f>
        <v>1948889.3820000002</v>
      </c>
      <c r="J11" s="55">
        <f>H11*1.1</f>
        <v>1865202.5269241196</v>
      </c>
      <c r="K11" s="55">
        <f>I11*1.1</f>
        <v>2143778.3202000004</v>
      </c>
    </row>
    <row r="12" spans="1:11" ht="15">
      <c r="A12" s="67" t="s">
        <v>4</v>
      </c>
      <c r="B12" s="504">
        <f>SUM(B10:B11)</f>
        <v>2273227.5760000004</v>
      </c>
      <c r="C12" s="133">
        <f>SUM(C10:C11)</f>
        <v>1848152.5008130083</v>
      </c>
      <c r="D12" s="134">
        <f>SUM(D10:D11)</f>
        <v>1958090.1600000001</v>
      </c>
      <c r="E12" s="133">
        <f>SUM(E10:E11)</f>
        <v>1813046.4444444445</v>
      </c>
      <c r="F12" s="587">
        <f>F10+F11</f>
        <v>521948.69999999995</v>
      </c>
      <c r="G12" s="133">
        <f>G10+G11</f>
        <v>483285.83333333326</v>
      </c>
      <c r="H12" s="134">
        <f>SUM(H10:H11)</f>
        <v>4144484.7785907863</v>
      </c>
      <c r="I12" s="134">
        <f>SUM(I10:I11)</f>
        <v>4753266.436000001</v>
      </c>
      <c r="J12" s="136">
        <f>J10+J11</f>
        <v>4558933.256449865</v>
      </c>
      <c r="K12" s="136">
        <f>SUM(K10:K11)</f>
        <v>5228593.079600001</v>
      </c>
    </row>
    <row r="13" spans="1:3" ht="15.75">
      <c r="A13" s="64"/>
      <c r="B13" s="64"/>
      <c r="C13" s="65"/>
    </row>
    <row r="15" ht="12.75">
      <c r="B15" s="12" t="s">
        <v>185</v>
      </c>
    </row>
  </sheetData>
  <sheetProtection/>
  <mergeCells count="3">
    <mergeCell ref="A5:I5"/>
    <mergeCell ref="A6:I6"/>
    <mergeCell ref="A7:I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37"/>
  <sheetViews>
    <sheetView zoomScalePageLayoutView="0" workbookViewId="0" topLeftCell="A1">
      <selection activeCell="H39" sqref="H38:I39"/>
    </sheetView>
  </sheetViews>
  <sheetFormatPr defaultColWidth="9.140625" defaultRowHeight="12.75"/>
  <sheetData>
    <row r="3" ht="12.75">
      <c r="C3" s="646" t="s">
        <v>269</v>
      </c>
    </row>
    <row r="5" spans="3:9" ht="12.75">
      <c r="C5" t="s">
        <v>262</v>
      </c>
      <c r="D5" t="s">
        <v>263</v>
      </c>
      <c r="E5" t="s">
        <v>264</v>
      </c>
      <c r="G5" t="s">
        <v>262</v>
      </c>
      <c r="H5" t="s">
        <v>263</v>
      </c>
      <c r="I5" t="s">
        <v>264</v>
      </c>
    </row>
    <row r="6" spans="2:11" ht="12.75">
      <c r="B6">
        <v>5018</v>
      </c>
      <c r="C6">
        <v>1905</v>
      </c>
      <c r="D6">
        <v>14.47</v>
      </c>
      <c r="E6">
        <v>31.49</v>
      </c>
      <c r="G6">
        <v>7.37</v>
      </c>
      <c r="H6">
        <v>32.88</v>
      </c>
      <c r="I6">
        <v>14.11</v>
      </c>
      <c r="K6">
        <v>16.58</v>
      </c>
    </row>
    <row r="7" spans="2:9" ht="12.75">
      <c r="B7">
        <v>6.2</v>
      </c>
      <c r="C7">
        <v>7.9</v>
      </c>
      <c r="D7">
        <v>47.07</v>
      </c>
      <c r="E7">
        <v>22.74</v>
      </c>
      <c r="G7">
        <v>6.62</v>
      </c>
      <c r="H7">
        <v>9.56</v>
      </c>
      <c r="I7">
        <v>14.11</v>
      </c>
    </row>
    <row r="8" spans="3:9" ht="12.75">
      <c r="C8">
        <v>5.41</v>
      </c>
      <c r="D8">
        <v>21.16</v>
      </c>
      <c r="E8">
        <v>14.81</v>
      </c>
      <c r="G8">
        <v>8.06</v>
      </c>
      <c r="H8">
        <v>45.86</v>
      </c>
      <c r="I8">
        <v>30.51</v>
      </c>
    </row>
    <row r="9" spans="4:9" ht="12.75">
      <c r="D9">
        <v>14.78</v>
      </c>
      <c r="E9">
        <v>14.57</v>
      </c>
      <c r="G9">
        <v>22.28</v>
      </c>
      <c r="H9">
        <v>13.9</v>
      </c>
      <c r="I9">
        <v>10.28</v>
      </c>
    </row>
    <row r="10" spans="4:9" ht="12.75">
      <c r="D10">
        <v>37.39</v>
      </c>
      <c r="E10">
        <v>14.81</v>
      </c>
      <c r="G10">
        <v>9.2</v>
      </c>
      <c r="H10">
        <v>2.73</v>
      </c>
      <c r="I10">
        <v>36.09</v>
      </c>
    </row>
    <row r="11" spans="4:9" ht="12.75">
      <c r="D11">
        <v>22.46</v>
      </c>
      <c r="E11">
        <v>14.81</v>
      </c>
      <c r="G11">
        <v>15.61</v>
      </c>
      <c r="H11">
        <v>45.27</v>
      </c>
      <c r="I11">
        <v>24</v>
      </c>
    </row>
    <row r="12" spans="4:9" ht="12.75">
      <c r="D12">
        <v>6.76</v>
      </c>
      <c r="G12">
        <f>SUM(G6:G11)</f>
        <v>69.14</v>
      </c>
      <c r="I12">
        <v>23.37</v>
      </c>
    </row>
    <row r="13" spans="3:9" ht="12.75">
      <c r="C13">
        <f>B7+C7+C8</f>
        <v>19.51</v>
      </c>
      <c r="I13">
        <v>24</v>
      </c>
    </row>
    <row r="15" spans="4:8" ht="12.75">
      <c r="D15">
        <f>SUM(D6:D14)</f>
        <v>164.09</v>
      </c>
      <c r="H15">
        <f>SUM(H6:H14)</f>
        <v>150.20000000000002</v>
      </c>
    </row>
    <row r="21" spans="5:9" ht="12.75">
      <c r="E21">
        <f>SUM(E6:E20)</f>
        <v>113.22999999999999</v>
      </c>
      <c r="I21">
        <f>SUM(I6:I20)</f>
        <v>176.47000000000003</v>
      </c>
    </row>
    <row r="23" ht="12.75">
      <c r="E23">
        <v>16.89</v>
      </c>
    </row>
    <row r="24" ht="12.75">
      <c r="E24">
        <v>29.12</v>
      </c>
    </row>
    <row r="25" ht="12.75">
      <c r="E25">
        <v>15.65</v>
      </c>
    </row>
    <row r="26" ht="12.75">
      <c r="E26">
        <v>9.78</v>
      </c>
    </row>
    <row r="27" ht="12.75">
      <c r="E27">
        <v>14.75</v>
      </c>
    </row>
    <row r="29" ht="12.75">
      <c r="E29">
        <v>15.98</v>
      </c>
    </row>
    <row r="30" ht="12.75">
      <c r="E30">
        <v>15.24</v>
      </c>
    </row>
    <row r="31" ht="12.75">
      <c r="E31">
        <v>14.19</v>
      </c>
    </row>
    <row r="32" ht="12.75">
      <c r="E32">
        <v>14.1</v>
      </c>
    </row>
    <row r="33" ht="12.75">
      <c r="E33">
        <v>17.34</v>
      </c>
    </row>
    <row r="34" ht="12.75">
      <c r="E34">
        <v>11.92</v>
      </c>
    </row>
    <row r="35" ht="12.75">
      <c r="E35">
        <v>13.69</v>
      </c>
    </row>
    <row r="36" ht="12.75">
      <c r="E36">
        <v>12.43</v>
      </c>
    </row>
    <row r="37" ht="12.75">
      <c r="E37">
        <f>SUM(E23:E36)</f>
        <v>201.07999999999998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G6:J13"/>
  <sheetViews>
    <sheetView zoomScalePageLayoutView="0" workbookViewId="0" topLeftCell="A1">
      <selection activeCell="O17" sqref="O17"/>
    </sheetView>
  </sheetViews>
  <sheetFormatPr defaultColWidth="9.140625" defaultRowHeight="12.75"/>
  <cols>
    <col min="10" max="10" width="10.00390625" style="0" bestFit="1" customWidth="1"/>
  </cols>
  <sheetData>
    <row r="6" spans="7:10" ht="12.75">
      <c r="G6" t="s">
        <v>232</v>
      </c>
      <c r="J6" t="s">
        <v>233</v>
      </c>
    </row>
    <row r="7" spans="7:10" ht="12.75">
      <c r="G7">
        <v>1967323.2</v>
      </c>
      <c r="J7">
        <v>472998</v>
      </c>
    </row>
    <row r="8" spans="7:10" ht="12.75">
      <c r="G8">
        <v>89202</v>
      </c>
      <c r="J8">
        <v>15726</v>
      </c>
    </row>
    <row r="9" spans="7:10" ht="12.75">
      <c r="G9">
        <v>9809.8</v>
      </c>
      <c r="J9">
        <v>9516</v>
      </c>
    </row>
    <row r="10" spans="7:10" ht="12.75">
      <c r="G10">
        <v>9809.8</v>
      </c>
      <c r="J10">
        <v>114480</v>
      </c>
    </row>
    <row r="11" spans="7:10" ht="12.75">
      <c r="G11">
        <v>37878.1</v>
      </c>
      <c r="J11">
        <v>132468</v>
      </c>
    </row>
    <row r="12" spans="7:10" ht="12.75">
      <c r="G12">
        <v>38372.32</v>
      </c>
      <c r="J12">
        <f>SUM(J7:J11)</f>
        <v>745188</v>
      </c>
    </row>
    <row r="13" ht="12.75">
      <c r="G13">
        <f>SUM(G7:G12)</f>
        <v>2152395.2199999997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Zieliński</dc:creator>
  <cp:keywords/>
  <dc:description/>
  <cp:lastModifiedBy>Suchomska Ida</cp:lastModifiedBy>
  <cp:lastPrinted>2019-04-26T06:25:42Z</cp:lastPrinted>
  <dcterms:created xsi:type="dcterms:W3CDTF">2007-06-04T13:10:41Z</dcterms:created>
  <dcterms:modified xsi:type="dcterms:W3CDTF">2019-06-21T08:20:07Z</dcterms:modified>
  <cp:category/>
  <cp:version/>
  <cp:contentType/>
  <cp:contentStatus/>
</cp:coreProperties>
</file>