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siemaszko\Desktop\POSTĘPOWANIA\2024\DRG_paliwo gazowe\na Platformę\"/>
    </mc:Choice>
  </mc:AlternateContent>
  <xr:revisionPtr revIDLastSave="0" documentId="13_ncr:1_{7AD67483-8963-48B6-A8E1-F78E33FFE2DB}" xr6:coauthVersionLast="36" xr6:coauthVersionMax="47" xr10:uidLastSave="{00000000-0000-0000-0000-000000000000}"/>
  <bookViews>
    <workbookView xWindow="-105" yWindow="-105" windowWidth="19425" windowHeight="10305" tabRatio="500" activeTab="3" xr2:uid="{00000000-000D-0000-FFFF-FFFF00000000}"/>
  </bookViews>
  <sheets>
    <sheet name="Wykaz ppg - kalkulator " sheetId="2" r:id="rId1"/>
    <sheet name="Ceny" sheetId="3" r:id="rId2"/>
    <sheet name="wykaz ppg" sheetId="4" r:id="rId3"/>
    <sheet name="wykaz zamawiajacych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BF46" i="2"/>
  <c r="BH46" i="2" s="1"/>
  <c r="BE46" i="2"/>
  <c r="BG46" i="2" s="1"/>
  <c r="BF45" i="2"/>
  <c r="BF36" i="2"/>
  <c r="BF33" i="2"/>
  <c r="BF31" i="2"/>
  <c r="BF29" i="2"/>
  <c r="BF28" i="2"/>
  <c r="BF26" i="2"/>
  <c r="BF25" i="2"/>
  <c r="BF21" i="2"/>
  <c r="BF20" i="2"/>
  <c r="BF19" i="2"/>
  <c r="BF15" i="2"/>
  <c r="BI46" i="2" l="1"/>
  <c r="BD47" i="2" l="1"/>
  <c r="BC47" i="2"/>
  <c r="BC48" i="2" s="1"/>
  <c r="BV32" i="2"/>
  <c r="BW32" i="2" s="1"/>
  <c r="BV30" i="2"/>
  <c r="BW30" i="2" s="1"/>
  <c r="BV19" i="2"/>
  <c r="BV21" i="2" s="1"/>
  <c r="BW21" i="2" s="1"/>
  <c r="BV16" i="2"/>
  <c r="BW16" i="2" s="1"/>
  <c r="BV15" i="2"/>
  <c r="BV33" i="2" s="1"/>
  <c r="BW33" i="2" s="1"/>
  <c r="BV14" i="2"/>
  <c r="BW14" i="2" s="1"/>
  <c r="BT32" i="2"/>
  <c r="BU32" i="2" s="1"/>
  <c r="BT30" i="2"/>
  <c r="BU30" i="2" s="1"/>
  <c r="BT19" i="2"/>
  <c r="BT16" i="2"/>
  <c r="BT37" i="2" s="1"/>
  <c r="BU37" i="2" s="1"/>
  <c r="BR19" i="2"/>
  <c r="BR20" i="2" s="1"/>
  <c r="BT15" i="2"/>
  <c r="BT33" i="2" s="1"/>
  <c r="BU33" i="2" s="1"/>
  <c r="BT14" i="2"/>
  <c r="BU14" i="2" s="1"/>
  <c r="BR32" i="2"/>
  <c r="BR30" i="2"/>
  <c r="BR16" i="2"/>
  <c r="BR17" i="2" s="1"/>
  <c r="BR15" i="2"/>
  <c r="BR25" i="2" s="1"/>
  <c r="BR14" i="2"/>
  <c r="BR46" i="2" s="1"/>
  <c r="BS46" i="2" s="1"/>
  <c r="BP32" i="2"/>
  <c r="BP30" i="2"/>
  <c r="BP19" i="2"/>
  <c r="BP28" i="2" s="1"/>
  <c r="BP16" i="2"/>
  <c r="BP17" i="2" s="1"/>
  <c r="BP15" i="2"/>
  <c r="BP25" i="2" s="1"/>
  <c r="BP14" i="2"/>
  <c r="BP27" i="2" s="1"/>
  <c r="BV38" i="2"/>
  <c r="BW38" i="2" s="1"/>
  <c r="BV37" i="2"/>
  <c r="BW37" i="2" s="1"/>
  <c r="BV24" i="2"/>
  <c r="BW24" i="2" s="1"/>
  <c r="BV22" i="2"/>
  <c r="BW22" i="2" s="1"/>
  <c r="BT44" i="2"/>
  <c r="BU44" i="2" s="1"/>
  <c r="BT34" i="2"/>
  <c r="BU34" i="2" s="1"/>
  <c r="BR22" i="2"/>
  <c r="BP46" i="2"/>
  <c r="BQ46" i="2" s="1"/>
  <c r="BP39" i="2"/>
  <c r="BQ39" i="2" s="1"/>
  <c r="BJ42" i="2"/>
  <c r="BK42" i="2" s="1"/>
  <c r="AV46" i="2"/>
  <c r="AV45" i="2"/>
  <c r="AV44" i="2"/>
  <c r="AV43" i="2"/>
  <c r="AV42" i="2"/>
  <c r="AV41" i="2"/>
  <c r="AV40" i="2"/>
  <c r="AV39" i="2"/>
  <c r="AV38" i="2"/>
  <c r="BL32" i="2"/>
  <c r="BL30" i="2"/>
  <c r="BL19" i="2"/>
  <c r="BL45" i="2" s="1"/>
  <c r="BM45" i="2" s="1"/>
  <c r="BL16" i="2"/>
  <c r="BL15" i="2"/>
  <c r="BL14" i="2"/>
  <c r="BL40" i="2" s="1"/>
  <c r="BM40" i="2" s="1"/>
  <c r="BJ32" i="2"/>
  <c r="BJ30" i="2"/>
  <c r="BJ19" i="2"/>
  <c r="BJ45" i="2" s="1"/>
  <c r="BK45" i="2" s="1"/>
  <c r="BJ16" i="2"/>
  <c r="BJ15" i="2"/>
  <c r="BJ14" i="2"/>
  <c r="BJ41" i="2" s="1"/>
  <c r="BK41" i="2" s="1"/>
  <c r="BT38" i="2" l="1"/>
  <c r="BU38" i="2" s="1"/>
  <c r="BV17" i="2"/>
  <c r="BW17" i="2" s="1"/>
  <c r="BP22" i="2"/>
  <c r="BQ14" i="2"/>
  <c r="BP23" i="2"/>
  <c r="BT40" i="2"/>
  <c r="BU40" i="2" s="1"/>
  <c r="BP29" i="2"/>
  <c r="BV26" i="2"/>
  <c r="BW26" i="2" s="1"/>
  <c r="BP33" i="2"/>
  <c r="BT24" i="2"/>
  <c r="BU24" i="2" s="1"/>
  <c r="BT42" i="2"/>
  <c r="BU42" i="2" s="1"/>
  <c r="BV28" i="2"/>
  <c r="BW28" i="2" s="1"/>
  <c r="BW19" i="2"/>
  <c r="BT35" i="2"/>
  <c r="BU35" i="2" s="1"/>
  <c r="BT46" i="2"/>
  <c r="BU46" i="2" s="1"/>
  <c r="BT18" i="2"/>
  <c r="BU18" i="2" s="1"/>
  <c r="BT39" i="2"/>
  <c r="BU39" i="2" s="1"/>
  <c r="BT22" i="2"/>
  <c r="BU22" i="2" s="1"/>
  <c r="BT23" i="2"/>
  <c r="BU23" i="2" s="1"/>
  <c r="BT41" i="2"/>
  <c r="BU41" i="2" s="1"/>
  <c r="BQ15" i="2"/>
  <c r="BP38" i="2"/>
  <c r="BQ38" i="2" s="1"/>
  <c r="BT27" i="2"/>
  <c r="BU27" i="2" s="1"/>
  <c r="BT43" i="2"/>
  <c r="BU43" i="2" s="1"/>
  <c r="BV36" i="2"/>
  <c r="BW36" i="2" s="1"/>
  <c r="BR23" i="2"/>
  <c r="BR33" i="2"/>
  <c r="BR39" i="2"/>
  <c r="BS39" i="2" s="1"/>
  <c r="BV39" i="2"/>
  <c r="BW39" i="2" s="1"/>
  <c r="BR40" i="2"/>
  <c r="BS40" i="2" s="1"/>
  <c r="BV27" i="2"/>
  <c r="BW27" i="2" s="1"/>
  <c r="BV43" i="2"/>
  <c r="BW43" i="2" s="1"/>
  <c r="BV18" i="2"/>
  <c r="BW18" i="2" s="1"/>
  <c r="BV44" i="2"/>
  <c r="BW44" i="2" s="1"/>
  <c r="BV20" i="2"/>
  <c r="BW20" i="2" s="1"/>
  <c r="BV31" i="2"/>
  <c r="BW31" i="2" s="1"/>
  <c r="BV45" i="2"/>
  <c r="BW45" i="2" s="1"/>
  <c r="BV35" i="2"/>
  <c r="BW35" i="2" s="1"/>
  <c r="BV46" i="2"/>
  <c r="BW46" i="2" s="1"/>
  <c r="BJ44" i="2"/>
  <c r="BK44" i="2" s="1"/>
  <c r="BL41" i="2"/>
  <c r="BM41" i="2" s="1"/>
  <c r="BL43" i="2"/>
  <c r="BM43" i="2" s="1"/>
  <c r="BL44" i="2"/>
  <c r="BM44" i="2" s="1"/>
  <c r="BJ43" i="2"/>
  <c r="BK43" i="2" s="1"/>
  <c r="BL42" i="2"/>
  <c r="BM42" i="2" s="1"/>
  <c r="BJ38" i="2"/>
  <c r="BK38" i="2" s="1"/>
  <c r="BJ46" i="2"/>
  <c r="BK46" i="2" s="1"/>
  <c r="BJ39" i="2"/>
  <c r="BK39" i="2" s="1"/>
  <c r="BL38" i="2"/>
  <c r="BM38" i="2" s="1"/>
  <c r="BL46" i="2"/>
  <c r="BM46" i="2" s="1"/>
  <c r="BJ40" i="2"/>
  <c r="BK40" i="2" s="1"/>
  <c r="BL39" i="2"/>
  <c r="BM39" i="2" s="1"/>
  <c r="BK14" i="2"/>
  <c r="BV25" i="2"/>
  <c r="BW25" i="2" s="1"/>
  <c r="BV29" i="2"/>
  <c r="BW29" i="2" s="1"/>
  <c r="BW15" i="2"/>
  <c r="BV23" i="2"/>
  <c r="BW23" i="2" s="1"/>
  <c r="BV40" i="2"/>
  <c r="BW40" i="2" s="1"/>
  <c r="BV41" i="2"/>
  <c r="BW41" i="2" s="1"/>
  <c r="BV34" i="2"/>
  <c r="BW34" i="2" s="1"/>
  <c r="BV42" i="2"/>
  <c r="BW42" i="2" s="1"/>
  <c r="BU19" i="2"/>
  <c r="BT20" i="2"/>
  <c r="BU20" i="2" s="1"/>
  <c r="BT28" i="2"/>
  <c r="BU28" i="2" s="1"/>
  <c r="BT21" i="2"/>
  <c r="BU21" i="2" s="1"/>
  <c r="BT26" i="2"/>
  <c r="BU26" i="2" s="1"/>
  <c r="BT31" i="2"/>
  <c r="BU31" i="2" s="1"/>
  <c r="BT45" i="2"/>
  <c r="BU45" i="2" s="1"/>
  <c r="BT36" i="2"/>
  <c r="BU36" i="2" s="1"/>
  <c r="BU16" i="2"/>
  <c r="BR31" i="2"/>
  <c r="BR26" i="2"/>
  <c r="BR36" i="2"/>
  <c r="BR21" i="2"/>
  <c r="BS21" i="2" s="1"/>
  <c r="BR45" i="2"/>
  <c r="BS45" i="2" s="1"/>
  <c r="BT17" i="2"/>
  <c r="BU17" i="2" s="1"/>
  <c r="BT29" i="2"/>
  <c r="BU29" i="2" s="1"/>
  <c r="BU15" i="2"/>
  <c r="BT25" i="2"/>
  <c r="BU25" i="2" s="1"/>
  <c r="BR28" i="2"/>
  <c r="BR37" i="2"/>
  <c r="BR29" i="2"/>
  <c r="BR24" i="2"/>
  <c r="BR42" i="2"/>
  <c r="BS42" i="2" s="1"/>
  <c r="BR35" i="2"/>
  <c r="BR43" i="2"/>
  <c r="BS43" i="2" s="1"/>
  <c r="BR18" i="2"/>
  <c r="BS18" i="2" s="1"/>
  <c r="BR44" i="2"/>
  <c r="BS44" i="2" s="1"/>
  <c r="BR41" i="2"/>
  <c r="BS41" i="2" s="1"/>
  <c r="BR34" i="2"/>
  <c r="BR27" i="2"/>
  <c r="BR38" i="2"/>
  <c r="BS38" i="2" s="1"/>
  <c r="BP21" i="2"/>
  <c r="BQ21" i="2" s="1"/>
  <c r="BP36" i="2"/>
  <c r="BP45" i="2"/>
  <c r="BP31" i="2"/>
  <c r="BP26" i="2"/>
  <c r="BP20" i="2"/>
  <c r="BQ20" i="2" s="1"/>
  <c r="BP37" i="2"/>
  <c r="BP18" i="2"/>
  <c r="BP44" i="2"/>
  <c r="BQ44" i="2" s="1"/>
  <c r="BP40" i="2"/>
  <c r="BQ40" i="2" s="1"/>
  <c r="BP24" i="2"/>
  <c r="BP41" i="2"/>
  <c r="BQ41" i="2" s="1"/>
  <c r="BP34" i="2"/>
  <c r="BP42" i="2"/>
  <c r="BQ42" i="2" s="1"/>
  <c r="BP35" i="2"/>
  <c r="BP43" i="2"/>
  <c r="BQ43" i="2" s="1"/>
  <c r="A5" i="5"/>
  <c r="I35" i="4"/>
  <c r="G35" i="4"/>
  <c r="F35" i="4"/>
  <c r="E35" i="4"/>
  <c r="D35" i="4"/>
  <c r="C35" i="4"/>
  <c r="B35" i="4"/>
  <c r="I34" i="4"/>
  <c r="G34" i="4"/>
  <c r="F34" i="4"/>
  <c r="E34" i="4"/>
  <c r="D34" i="4"/>
  <c r="C34" i="4"/>
  <c r="B34" i="4"/>
  <c r="I33" i="4"/>
  <c r="G33" i="4"/>
  <c r="F33" i="4"/>
  <c r="E33" i="4"/>
  <c r="D33" i="4"/>
  <c r="C33" i="4"/>
  <c r="B33" i="4"/>
  <c r="I32" i="4"/>
  <c r="G32" i="4"/>
  <c r="F32" i="4"/>
  <c r="E32" i="4"/>
  <c r="D32" i="4"/>
  <c r="C32" i="4"/>
  <c r="B32" i="4"/>
  <c r="I31" i="4"/>
  <c r="G31" i="4"/>
  <c r="F31" i="4"/>
  <c r="E31" i="4"/>
  <c r="D31" i="4"/>
  <c r="C31" i="4"/>
  <c r="B31" i="4"/>
  <c r="I30" i="4"/>
  <c r="G30" i="4"/>
  <c r="F30" i="4"/>
  <c r="E30" i="4"/>
  <c r="D30" i="4"/>
  <c r="C30" i="4"/>
  <c r="B30" i="4"/>
  <c r="I29" i="4"/>
  <c r="G29" i="4"/>
  <c r="F29" i="4"/>
  <c r="E29" i="4"/>
  <c r="D29" i="4"/>
  <c r="C29" i="4"/>
  <c r="B29" i="4"/>
  <c r="I28" i="4"/>
  <c r="G28" i="4"/>
  <c r="F28" i="4"/>
  <c r="E28" i="4"/>
  <c r="D28" i="4"/>
  <c r="C28" i="4"/>
  <c r="B28" i="4"/>
  <c r="I27" i="4"/>
  <c r="G27" i="4"/>
  <c r="F27" i="4"/>
  <c r="E27" i="4"/>
  <c r="D27" i="4"/>
  <c r="C27" i="4"/>
  <c r="B27" i="4"/>
  <c r="G26" i="4"/>
  <c r="F26" i="4"/>
  <c r="E26" i="4"/>
  <c r="D26" i="4"/>
  <c r="C26" i="4"/>
  <c r="J25" i="4"/>
  <c r="G25" i="4"/>
  <c r="F25" i="4"/>
  <c r="E25" i="4"/>
  <c r="D25" i="4"/>
  <c r="C25" i="4"/>
  <c r="B25" i="4"/>
  <c r="I24" i="4"/>
  <c r="G24" i="4"/>
  <c r="F24" i="4"/>
  <c r="E24" i="4"/>
  <c r="D24" i="4"/>
  <c r="C24" i="4"/>
  <c r="B24" i="4"/>
  <c r="G23" i="4"/>
  <c r="F23" i="4"/>
  <c r="E23" i="4"/>
  <c r="D23" i="4"/>
  <c r="C23" i="4"/>
  <c r="B23" i="4"/>
  <c r="J22" i="4"/>
  <c r="G22" i="4"/>
  <c r="F22" i="4"/>
  <c r="E22" i="4"/>
  <c r="D22" i="4"/>
  <c r="C22" i="4"/>
  <c r="B22" i="4"/>
  <c r="I21" i="4"/>
  <c r="G21" i="4"/>
  <c r="F21" i="4"/>
  <c r="E21" i="4"/>
  <c r="D21" i="4"/>
  <c r="C21" i="4"/>
  <c r="J20" i="4"/>
  <c r="G20" i="4"/>
  <c r="F20" i="4"/>
  <c r="E20" i="4"/>
  <c r="D20" i="4"/>
  <c r="C20" i="4"/>
  <c r="I19" i="4"/>
  <c r="G19" i="4"/>
  <c r="F19" i="4"/>
  <c r="E19" i="4"/>
  <c r="D19" i="4"/>
  <c r="C19" i="4"/>
  <c r="B19" i="4"/>
  <c r="J18" i="4"/>
  <c r="I18" i="4"/>
  <c r="G18" i="4"/>
  <c r="F18" i="4"/>
  <c r="E18" i="4"/>
  <c r="D18" i="4"/>
  <c r="C18" i="4"/>
  <c r="J17" i="4"/>
  <c r="G17" i="4"/>
  <c r="F17" i="4"/>
  <c r="E17" i="4"/>
  <c r="D17" i="4"/>
  <c r="C17" i="4"/>
  <c r="B17" i="4"/>
  <c r="G16" i="4"/>
  <c r="F16" i="4"/>
  <c r="E16" i="4"/>
  <c r="D16" i="4"/>
  <c r="C16" i="4"/>
  <c r="B16" i="4"/>
  <c r="J15" i="4"/>
  <c r="G15" i="4"/>
  <c r="F15" i="4"/>
  <c r="E15" i="4"/>
  <c r="D15" i="4"/>
  <c r="C15" i="4"/>
  <c r="B15" i="4"/>
  <c r="J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I12" i="4"/>
  <c r="G12" i="4"/>
  <c r="F12" i="4"/>
  <c r="E12" i="4"/>
  <c r="D12" i="4"/>
  <c r="C12" i="4"/>
  <c r="B12" i="4"/>
  <c r="G11" i="4"/>
  <c r="F11" i="4"/>
  <c r="E11" i="4"/>
  <c r="D11" i="4"/>
  <c r="C11" i="4"/>
  <c r="J10" i="4"/>
  <c r="G10" i="4"/>
  <c r="F10" i="4"/>
  <c r="E10" i="4"/>
  <c r="D10" i="4"/>
  <c r="C10" i="4"/>
  <c r="J9" i="4"/>
  <c r="G9" i="4"/>
  <c r="F9" i="4"/>
  <c r="E9" i="4"/>
  <c r="D9" i="4"/>
  <c r="C9" i="4"/>
  <c r="B9" i="4"/>
  <c r="J8" i="4"/>
  <c r="I8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I5" i="4"/>
  <c r="G5" i="4"/>
  <c r="F5" i="4"/>
  <c r="E5" i="4"/>
  <c r="D5" i="4"/>
  <c r="C5" i="4"/>
  <c r="B5" i="4"/>
  <c r="J4" i="4"/>
  <c r="I4" i="4"/>
  <c r="G4" i="4"/>
  <c r="F4" i="4"/>
  <c r="E4" i="4"/>
  <c r="D4" i="4"/>
  <c r="C4" i="4"/>
  <c r="B4" i="4"/>
  <c r="I3" i="4"/>
  <c r="G3" i="4"/>
  <c r="F3" i="4"/>
  <c r="E3" i="4"/>
  <c r="D3" i="4"/>
  <c r="C3" i="4"/>
  <c r="B3" i="4"/>
  <c r="A3" i="4"/>
  <c r="AT46" i="2"/>
  <c r="AU46" i="2" s="1"/>
  <c r="BH45" i="2"/>
  <c r="BE45" i="2"/>
  <c r="BG45" i="2" s="1"/>
  <c r="AU45" i="2"/>
  <c r="AT45" i="2"/>
  <c r="BF44" i="2"/>
  <c r="BH44" i="2" s="1"/>
  <c r="BE44" i="2"/>
  <c r="BG44" i="2" s="1"/>
  <c r="AT44" i="2"/>
  <c r="AU44" i="2" s="1"/>
  <c r="BF43" i="2"/>
  <c r="BH43" i="2" s="1"/>
  <c r="BE43" i="2"/>
  <c r="BG43" i="2" s="1"/>
  <c r="AU43" i="2"/>
  <c r="BO43" i="2" s="1"/>
  <c r="AT43" i="2"/>
  <c r="BF42" i="2"/>
  <c r="BH42" i="2" s="1"/>
  <c r="BE42" i="2"/>
  <c r="BG42" i="2" s="1"/>
  <c r="AT42" i="2"/>
  <c r="AU42" i="2" s="1"/>
  <c r="BF41" i="2"/>
  <c r="BH41" i="2" s="1"/>
  <c r="BE41" i="2"/>
  <c r="BG41" i="2" s="1"/>
  <c r="AU41" i="2"/>
  <c r="AT41" i="2"/>
  <c r="BF40" i="2"/>
  <c r="BH40" i="2" s="1"/>
  <c r="BE40" i="2"/>
  <c r="BG40" i="2" s="1"/>
  <c r="AT40" i="2"/>
  <c r="AU40" i="2" s="1"/>
  <c r="BF39" i="2"/>
  <c r="BH39" i="2" s="1"/>
  <c r="BE39" i="2"/>
  <c r="BG39" i="2" s="1"/>
  <c r="AU39" i="2"/>
  <c r="AT39" i="2"/>
  <c r="BF38" i="2"/>
  <c r="BH38" i="2" s="1"/>
  <c r="BE38" i="2"/>
  <c r="BG38" i="2" s="1"/>
  <c r="AT38" i="2"/>
  <c r="AU38" i="2" s="1"/>
  <c r="BF37" i="2"/>
  <c r="BH37" i="2" s="1"/>
  <c r="BE37" i="2"/>
  <c r="BG37" i="2" s="1"/>
  <c r="AV37" i="2"/>
  <c r="I26" i="4" s="1"/>
  <c r="AU37" i="2"/>
  <c r="BO37" i="2" s="1"/>
  <c r="AT37" i="2"/>
  <c r="BH36" i="2"/>
  <c r="BE36" i="2"/>
  <c r="BG36" i="2" s="1"/>
  <c r="AV36" i="2"/>
  <c r="I25" i="4" s="1"/>
  <c r="AT36" i="2"/>
  <c r="AU36" i="2" s="1"/>
  <c r="BO36" i="2" s="1"/>
  <c r="BF35" i="2"/>
  <c r="BH35" i="2" s="1"/>
  <c r="BE35" i="2"/>
  <c r="BG35" i="2" s="1"/>
  <c r="AV35" i="2"/>
  <c r="AT35" i="2"/>
  <c r="AU35" i="2" s="1"/>
  <c r="BF34" i="2"/>
  <c r="BH34" i="2" s="1"/>
  <c r="BE34" i="2"/>
  <c r="BG34" i="2" s="1"/>
  <c r="BI34" i="2" s="1"/>
  <c r="AV34" i="2"/>
  <c r="I23" i="4" s="1"/>
  <c r="AT34" i="2"/>
  <c r="AU34" i="2" s="1"/>
  <c r="BH33" i="2"/>
  <c r="BE33" i="2"/>
  <c r="BG33" i="2" s="1"/>
  <c r="AV33" i="2"/>
  <c r="I22" i="4" s="1"/>
  <c r="AT33" i="2"/>
  <c r="AU33" i="2" s="1"/>
  <c r="H22" i="4" s="1"/>
  <c r="BS32" i="2"/>
  <c r="BQ32" i="2"/>
  <c r="BM32" i="2"/>
  <c r="BK32" i="2"/>
  <c r="BF32" i="2"/>
  <c r="BH32" i="2" s="1"/>
  <c r="BE32" i="2"/>
  <c r="BG32" i="2" s="1"/>
  <c r="AT32" i="2"/>
  <c r="AU32" i="2" s="1"/>
  <c r="H21" i="4" s="1"/>
  <c r="BQ31" i="2"/>
  <c r="BH31" i="2"/>
  <c r="BE31" i="2"/>
  <c r="BG31" i="2" s="1"/>
  <c r="AV31" i="2"/>
  <c r="I20" i="4" s="1"/>
  <c r="AT31" i="2"/>
  <c r="AU31" i="2" s="1"/>
  <c r="BS30" i="2"/>
  <c r="BQ30" i="2"/>
  <c r="BO30" i="2"/>
  <c r="BM30" i="2"/>
  <c r="BK30" i="2"/>
  <c r="BF30" i="2"/>
  <c r="BH30" i="2" s="1"/>
  <c r="BE30" i="2"/>
  <c r="BG30" i="2" s="1"/>
  <c r="AT30" i="2"/>
  <c r="AU30" i="2" s="1"/>
  <c r="H19" i="4" s="1"/>
  <c r="BH29" i="2"/>
  <c r="BE29" i="2"/>
  <c r="BG29" i="2" s="1"/>
  <c r="AV29" i="2"/>
  <c r="AT29" i="2"/>
  <c r="AU29" i="2" s="1"/>
  <c r="H18" i="4" s="1"/>
  <c r="BS28" i="2"/>
  <c r="BQ28" i="2"/>
  <c r="BH28" i="2"/>
  <c r="BE28" i="2"/>
  <c r="BG28" i="2" s="1"/>
  <c r="AV28" i="2"/>
  <c r="I17" i="4" s="1"/>
  <c r="AT28" i="2"/>
  <c r="AU28" i="2" s="1"/>
  <c r="BO28" i="2" s="1"/>
  <c r="BJ27" i="2"/>
  <c r="BK27" i="2" s="1"/>
  <c r="BF27" i="2"/>
  <c r="BH27" i="2" s="1"/>
  <c r="BE27" i="2"/>
  <c r="BG27" i="2" s="1"/>
  <c r="AV27" i="2"/>
  <c r="I16" i="4" s="1"/>
  <c r="AT27" i="2"/>
  <c r="AU27" i="2" s="1"/>
  <c r="BH26" i="2"/>
  <c r="BE26" i="2"/>
  <c r="BG26" i="2" s="1"/>
  <c r="AV26" i="2"/>
  <c r="I15" i="4" s="1"/>
  <c r="AT26" i="2"/>
  <c r="AU26" i="2" s="1"/>
  <c r="BL25" i="2"/>
  <c r="BM25" i="2" s="1"/>
  <c r="BH25" i="2"/>
  <c r="BE25" i="2"/>
  <c r="BG25" i="2" s="1"/>
  <c r="AV25" i="2"/>
  <c r="I14" i="4" s="1"/>
  <c r="AT25" i="2"/>
  <c r="AU25" i="2" s="1"/>
  <c r="BF24" i="2"/>
  <c r="BH24" i="2" s="1"/>
  <c r="BE24" i="2"/>
  <c r="BG24" i="2" s="1"/>
  <c r="AV24" i="2"/>
  <c r="I13" i="4" s="1"/>
  <c r="AT24" i="2"/>
  <c r="AU24" i="2" s="1"/>
  <c r="BO24" i="2" s="1"/>
  <c r="BO23" i="2"/>
  <c r="BJ23" i="2"/>
  <c r="BK23" i="2" s="1"/>
  <c r="BF23" i="2"/>
  <c r="BH23" i="2" s="1"/>
  <c r="BE23" i="2"/>
  <c r="BG23" i="2" s="1"/>
  <c r="AV23" i="2"/>
  <c r="AT23" i="2"/>
  <c r="AU23" i="2" s="1"/>
  <c r="H12" i="4" s="1"/>
  <c r="BJ22" i="2"/>
  <c r="BK22" i="2" s="1"/>
  <c r="BF22" i="2"/>
  <c r="BH22" i="2" s="1"/>
  <c r="BE22" i="2"/>
  <c r="BG22" i="2" s="1"/>
  <c r="AV22" i="2"/>
  <c r="I11" i="4" s="1"/>
  <c r="AT22" i="2"/>
  <c r="AU22" i="2" s="1"/>
  <c r="BH21" i="2"/>
  <c r="BE21" i="2"/>
  <c r="BG21" i="2" s="1"/>
  <c r="AV21" i="2"/>
  <c r="I10" i="4" s="1"/>
  <c r="AT21" i="2"/>
  <c r="AU21" i="2" s="1"/>
  <c r="BL20" i="2"/>
  <c r="BM20" i="2" s="1"/>
  <c r="BH20" i="2"/>
  <c r="BE20" i="2"/>
  <c r="BG20" i="2" s="1"/>
  <c r="AV20" i="2"/>
  <c r="I9" i="4" s="1"/>
  <c r="AT20" i="2"/>
  <c r="AU20" i="2" s="1"/>
  <c r="BS19" i="2"/>
  <c r="BM19" i="2"/>
  <c r="BL31" i="2"/>
  <c r="BM31" i="2" s="1"/>
  <c r="BH19" i="2"/>
  <c r="BE19" i="2"/>
  <c r="BG19" i="2" s="1"/>
  <c r="AT19" i="2"/>
  <c r="AU19" i="2" s="1"/>
  <c r="BJ18" i="2"/>
  <c r="BK18" i="2" s="1"/>
  <c r="BF18" i="2"/>
  <c r="BH18" i="2" s="1"/>
  <c r="BE18" i="2"/>
  <c r="BG18" i="2" s="1"/>
  <c r="AV18" i="2"/>
  <c r="I7" i="4" s="1"/>
  <c r="AT18" i="2"/>
  <c r="AU18" i="2" s="1"/>
  <c r="BF17" i="2"/>
  <c r="BH17" i="2" s="1"/>
  <c r="BE17" i="2"/>
  <c r="BG17" i="2" s="1"/>
  <c r="AV17" i="2"/>
  <c r="I6" i="4" s="1"/>
  <c r="AT17" i="2"/>
  <c r="AU17" i="2" s="1"/>
  <c r="H6" i="4" s="1"/>
  <c r="BL37" i="2"/>
  <c r="BM37" i="2" s="1"/>
  <c r="BF16" i="2"/>
  <c r="BH16" i="2" s="1"/>
  <c r="BE16" i="2"/>
  <c r="BG16" i="2" s="1"/>
  <c r="BI16" i="2" s="1"/>
  <c r="AT16" i="2"/>
  <c r="AU16" i="2" s="1"/>
  <c r="BM15" i="2"/>
  <c r="BL29" i="2"/>
  <c r="BM29" i="2" s="1"/>
  <c r="BJ33" i="2"/>
  <c r="BK33" i="2" s="1"/>
  <c r="BH15" i="2"/>
  <c r="BE15" i="2"/>
  <c r="BG15" i="2" s="1"/>
  <c r="AT15" i="2"/>
  <c r="AU15" i="2" s="1"/>
  <c r="A15" i="2"/>
  <c r="A4" i="4" s="1"/>
  <c r="BL27" i="2"/>
  <c r="BM27" i="2" s="1"/>
  <c r="BF14" i="2"/>
  <c r="BH14" i="2" s="1"/>
  <c r="BE14" i="2"/>
  <c r="BG14" i="2" s="1"/>
  <c r="AT14" i="2"/>
  <c r="AU14" i="2" s="1"/>
  <c r="H31" i="4" l="1"/>
  <c r="BO42" i="2"/>
  <c r="BO34" i="2"/>
  <c r="H23" i="4"/>
  <c r="H29" i="4"/>
  <c r="BO40" i="2"/>
  <c r="H27" i="4"/>
  <c r="BO38" i="2"/>
  <c r="BO18" i="2"/>
  <c r="H7" i="4"/>
  <c r="H33" i="4"/>
  <c r="BO44" i="2"/>
  <c r="H28" i="4"/>
  <c r="BO39" i="2"/>
  <c r="H34" i="4"/>
  <c r="BO45" i="2"/>
  <c r="BO17" i="2"/>
  <c r="H32" i="4"/>
  <c r="H30" i="4"/>
  <c r="BO41" i="2"/>
  <c r="H35" i="4"/>
  <c r="BO46" i="2"/>
  <c r="BX46" i="2" s="1"/>
  <c r="BO33" i="2"/>
  <c r="BI19" i="2"/>
  <c r="BI25" i="2"/>
  <c r="BI30" i="2"/>
  <c r="BX30" i="2" s="1"/>
  <c r="BY30" i="2" s="1"/>
  <c r="BZ30" i="2" s="1"/>
  <c r="BI31" i="2"/>
  <c r="BI40" i="2"/>
  <c r="BI17" i="2"/>
  <c r="BI29" i="2"/>
  <c r="BI42" i="2"/>
  <c r="BX42" i="2" s="1"/>
  <c r="BY42" i="2" s="1"/>
  <c r="BZ42" i="2" s="1"/>
  <c r="BI26" i="2"/>
  <c r="BI22" i="2"/>
  <c r="BI38" i="2"/>
  <c r="BI18" i="2"/>
  <c r="BI44" i="2"/>
  <c r="BX44" i="2" s="1"/>
  <c r="BY44" i="2" s="1"/>
  <c r="BZ44" i="2" s="1"/>
  <c r="BI21" i="2"/>
  <c r="BI36" i="2"/>
  <c r="BI45" i="2"/>
  <c r="BX45" i="2" s="1"/>
  <c r="BY45" i="2" s="1"/>
  <c r="BZ45" i="2" s="1"/>
  <c r="BI27" i="2"/>
  <c r="BI41" i="2"/>
  <c r="BX41" i="2" s="1"/>
  <c r="BY41" i="2" s="1"/>
  <c r="BZ41" i="2" s="1"/>
  <c r="BI28" i="2"/>
  <c r="BI35" i="2"/>
  <c r="BI37" i="2"/>
  <c r="BI15" i="2"/>
  <c r="BI20" i="2"/>
  <c r="BI23" i="2"/>
  <c r="BJ17" i="2"/>
  <c r="BK17" i="2" s="1"/>
  <c r="BJ37" i="2"/>
  <c r="BK37" i="2" s="1"/>
  <c r="BJ20" i="2"/>
  <c r="BK20" i="2" s="1"/>
  <c r="BL33" i="2"/>
  <c r="BM33" i="2" s="1"/>
  <c r="BM16" i="2"/>
  <c r="BL17" i="2"/>
  <c r="BM17" i="2" s="1"/>
  <c r="BK15" i="2"/>
  <c r="BJ26" i="2"/>
  <c r="BK26" i="2" s="1"/>
  <c r="BJ36" i="2"/>
  <c r="BK36" i="2" s="1"/>
  <c r="BJ29" i="2"/>
  <c r="BK29" i="2" s="1"/>
  <c r="BK19" i="2"/>
  <c r="BK16" i="2"/>
  <c r="BJ31" i="2"/>
  <c r="BK31" i="2" s="1"/>
  <c r="BJ25" i="2"/>
  <c r="BK25" i="2" s="1"/>
  <c r="BO16" i="2"/>
  <c r="H5" i="4"/>
  <c r="AU47" i="2"/>
  <c r="AU48" i="2" s="1"/>
  <c r="H3" i="4"/>
  <c r="BO14" i="2"/>
  <c r="BQ27" i="2"/>
  <c r="BQ18" i="2"/>
  <c r="BQ24" i="2"/>
  <c r="BQ22" i="2"/>
  <c r="BQ35" i="2"/>
  <c r="BQ34" i="2"/>
  <c r="BQ23" i="2"/>
  <c r="H26" i="4"/>
  <c r="BI32" i="2"/>
  <c r="H25" i="4"/>
  <c r="BQ33" i="2"/>
  <c r="BQ25" i="2"/>
  <c r="BQ29" i="2"/>
  <c r="BS17" i="2"/>
  <c r="BS16" i="2"/>
  <c r="BS37" i="2"/>
  <c r="H15" i="4"/>
  <c r="BO26" i="2"/>
  <c r="H4" i="4"/>
  <c r="BO15" i="2"/>
  <c r="BI14" i="2"/>
  <c r="BS25" i="2"/>
  <c r="BS15" i="2"/>
  <c r="BS33" i="2"/>
  <c r="BS29" i="2"/>
  <c r="H9" i="4"/>
  <c r="BO20" i="2"/>
  <c r="BO27" i="2"/>
  <c r="H16" i="4"/>
  <c r="H20" i="4"/>
  <c r="BO31" i="2"/>
  <c r="BO19" i="2"/>
  <c r="BI24" i="2"/>
  <c r="H8" i="4"/>
  <c r="BL23" i="2"/>
  <c r="BM23" i="2" s="1"/>
  <c r="BL22" i="2"/>
  <c r="BM22" i="2" s="1"/>
  <c r="BM14" i="2"/>
  <c r="BL34" i="2"/>
  <c r="BM34" i="2" s="1"/>
  <c r="BL18" i="2"/>
  <c r="BM18" i="2" s="1"/>
  <c r="BL35" i="2"/>
  <c r="BM35" i="2" s="1"/>
  <c r="H14" i="4"/>
  <c r="BO25" i="2"/>
  <c r="BI33" i="2"/>
  <c r="BQ37" i="2"/>
  <c r="BQ16" i="2"/>
  <c r="BQ17" i="2"/>
  <c r="H11" i="4"/>
  <c r="BO22" i="2"/>
  <c r="BL24" i="2"/>
  <c r="BM24" i="2" s="1"/>
  <c r="BO29" i="2"/>
  <c r="BO35" i="2"/>
  <c r="H24" i="4"/>
  <c r="BI39" i="2"/>
  <c r="BX39" i="2" s="1"/>
  <c r="BY39" i="2" s="1"/>
  <c r="BZ39" i="2" s="1"/>
  <c r="BI43" i="2"/>
  <c r="BX43" i="2" s="1"/>
  <c r="BY43" i="2" s="1"/>
  <c r="BZ43" i="2" s="1"/>
  <c r="BS35" i="2"/>
  <c r="BS14" i="2"/>
  <c r="BS34" i="2"/>
  <c r="BS23" i="2"/>
  <c r="BS27" i="2"/>
  <c r="BJ28" i="2"/>
  <c r="BK28" i="2" s="1"/>
  <c r="BJ34" i="2"/>
  <c r="BK34" i="2" s="1"/>
  <c r="BJ24" i="2"/>
  <c r="BK24" i="2" s="1"/>
  <c r="BL26" i="2"/>
  <c r="BM26" i="2" s="1"/>
  <c r="BL36" i="2"/>
  <c r="BM36" i="2" s="1"/>
  <c r="H17" i="4"/>
  <c r="BS20" i="2"/>
  <c r="BJ21" i="2"/>
  <c r="BK21" i="2" s="1"/>
  <c r="BL28" i="2"/>
  <c r="BM28" i="2" s="1"/>
  <c r="H10" i="4"/>
  <c r="BO21" i="2"/>
  <c r="BS31" i="2"/>
  <c r="BL21" i="2"/>
  <c r="BM21" i="2" s="1"/>
  <c r="BS22" i="2"/>
  <c r="BS24" i="2"/>
  <c r="BS26" i="2"/>
  <c r="BO32" i="2"/>
  <c r="BJ35" i="2"/>
  <c r="BK35" i="2" s="1"/>
  <c r="BS36" i="2"/>
  <c r="BQ26" i="2"/>
  <c r="BQ36" i="2"/>
  <c r="BQ19" i="2"/>
  <c r="BX40" i="2" l="1"/>
  <c r="BY40" i="2" s="1"/>
  <c r="BZ40" i="2" s="1"/>
  <c r="BX38" i="2"/>
  <c r="BY38" i="2" s="1"/>
  <c r="BZ38" i="2" s="1"/>
  <c r="BX18" i="2"/>
  <c r="BY18" i="2" s="1"/>
  <c r="BZ18" i="2" s="1"/>
  <c r="BY46" i="2"/>
  <c r="BX27" i="2"/>
  <c r="BY27" i="2" s="1"/>
  <c r="BZ27" i="2" s="1"/>
  <c r="BX26" i="2"/>
  <c r="BY26" i="2" s="1"/>
  <c r="BZ26" i="2" s="1"/>
  <c r="BX15" i="2"/>
  <c r="BY15" i="2" s="1"/>
  <c r="BZ15" i="2" s="1"/>
  <c r="BX22" i="2"/>
  <c r="BY22" i="2" s="1"/>
  <c r="BZ22" i="2" s="1"/>
  <c r="BX36" i="2"/>
  <c r="BY36" i="2" s="1"/>
  <c r="BZ36" i="2" s="1"/>
  <c r="BX17" i="2"/>
  <c r="BY17" i="2" s="1"/>
  <c r="BZ17" i="2" s="1"/>
  <c r="BX29" i="2"/>
  <c r="BY29" i="2" s="1"/>
  <c r="BZ29" i="2" s="1"/>
  <c r="BX23" i="2"/>
  <c r="BY23" i="2" s="1"/>
  <c r="BZ23" i="2" s="1"/>
  <c r="BX37" i="2"/>
  <c r="BY37" i="2" s="1"/>
  <c r="BZ37" i="2" s="1"/>
  <c r="BX34" i="2"/>
  <c r="BY34" i="2" s="1"/>
  <c r="BZ34" i="2" s="1"/>
  <c r="BX21" i="2"/>
  <c r="BY21" i="2" s="1"/>
  <c r="BZ21" i="2" s="1"/>
  <c r="BX28" i="2"/>
  <c r="BY28" i="2" s="1"/>
  <c r="BZ28" i="2" s="1"/>
  <c r="BX19" i="2"/>
  <c r="BY19" i="2" s="1"/>
  <c r="BZ19" i="2" s="1"/>
  <c r="BX16" i="2"/>
  <c r="BY16" i="2" s="1"/>
  <c r="BZ16" i="2" s="1"/>
  <c r="BX20" i="2"/>
  <c r="BY20" i="2" s="1"/>
  <c r="BZ20" i="2" s="1"/>
  <c r="BX31" i="2"/>
  <c r="BY31" i="2" s="1"/>
  <c r="BZ31" i="2" s="1"/>
  <c r="BX35" i="2"/>
  <c r="BY35" i="2" s="1"/>
  <c r="BZ35" i="2" s="1"/>
  <c r="A5" i="4"/>
  <c r="BX33" i="2"/>
  <c r="BY33" i="2" s="1"/>
  <c r="BZ33" i="2" s="1"/>
  <c r="BX14" i="2"/>
  <c r="BX32" i="2"/>
  <c r="BY32" i="2" s="1"/>
  <c r="BZ32" i="2" s="1"/>
  <c r="BX24" i="2"/>
  <c r="BY24" i="2" s="1"/>
  <c r="BZ24" i="2" s="1"/>
  <c r="BX25" i="2"/>
  <c r="BY25" i="2" s="1"/>
  <c r="BZ25" i="2" s="1"/>
  <c r="BX47" i="2" l="1"/>
  <c r="BZ46" i="2"/>
  <c r="BY14" i="2"/>
  <c r="BZ14" i="2" s="1"/>
  <c r="A6" i="4"/>
  <c r="BY47" i="2" l="1"/>
  <c r="E8" i="2" s="1"/>
  <c r="BZ47" i="2"/>
  <c r="E9" i="2" s="1"/>
  <c r="A7" i="4"/>
  <c r="E7" i="2"/>
  <c r="G7" i="2" s="1"/>
  <c r="A8" i="4" l="1"/>
  <c r="A9" i="4" l="1"/>
  <c r="A10" i="4" l="1"/>
  <c r="A11" i="4" l="1"/>
  <c r="A12" i="4" l="1"/>
  <c r="A13" i="4" l="1"/>
  <c r="A14" i="4" l="1"/>
  <c r="A15" i="4" l="1"/>
  <c r="A16" i="4" l="1"/>
  <c r="A17" i="4" l="1"/>
  <c r="A18" i="4" l="1"/>
  <c r="A19" i="4" l="1"/>
  <c r="A20" i="4" l="1"/>
  <c r="A21" i="4" l="1"/>
  <c r="A22" i="4" l="1"/>
  <c r="A23" i="4" l="1"/>
  <c r="A24" i="4" l="1"/>
  <c r="A25" i="4" l="1"/>
  <c r="A26" i="4" l="1"/>
  <c r="A27" i="4" l="1"/>
  <c r="A28" i="4" l="1"/>
  <c r="A29" i="4" l="1"/>
  <c r="A30" i="4" l="1"/>
  <c r="A31" i="4" l="1"/>
  <c r="A32" i="4" l="1"/>
  <c r="A33" i="4" l="1"/>
  <c r="A34" i="4" l="1"/>
  <c r="A35" i="4"/>
</calcChain>
</file>

<file path=xl/sharedStrings.xml><?xml version="1.0" encoding="utf-8"?>
<sst xmlns="http://schemas.openxmlformats.org/spreadsheetml/2006/main" count="1156" uniqueCount="347">
  <si>
    <t>COPERNICUS PODMIOT LECZNICZY SP. Z O.O.</t>
  </si>
  <si>
    <t>80-803</t>
  </si>
  <si>
    <t>GDAŃSK</t>
  </si>
  <si>
    <t>NOWE OGRODY</t>
  </si>
  <si>
    <t>14</t>
  </si>
  <si>
    <t>5833162278</t>
  </si>
  <si>
    <t>1-6</t>
  </si>
  <si>
    <t>PGNiG Obrót Detaliczny sp. z o.o.</t>
  </si>
  <si>
    <t>Polska Spóka Gazownictwa</t>
  </si>
  <si>
    <t>Zwolniony</t>
  </si>
  <si>
    <t>kompleksowa</t>
  </si>
  <si>
    <t>31.12.2023</t>
  </si>
  <si>
    <t>nie</t>
  </si>
  <si>
    <t>jeden miesiąc</t>
  </si>
  <si>
    <t>HotelP</t>
  </si>
  <si>
    <t>80-462</t>
  </si>
  <si>
    <t>Gdańsk</t>
  </si>
  <si>
    <t>Jna Pawła II</t>
  </si>
  <si>
    <t>50</t>
  </si>
  <si>
    <t>0</t>
  </si>
  <si>
    <t>8018590365500026943645</t>
  </si>
  <si>
    <t>XM1000181308</t>
  </si>
  <si>
    <t>W-3.6</t>
  </si>
  <si>
    <t>GD</t>
  </si>
  <si>
    <t>BAŁTYCKA GALERIA SZTUKI WSPÓŁCZESNEJ W SŁUPSKU</t>
  </si>
  <si>
    <t>76-200</t>
  </si>
  <si>
    <t>SŁUPSK</t>
  </si>
  <si>
    <t>PARTYZANTÓW</t>
  </si>
  <si>
    <t>31A</t>
  </si>
  <si>
    <t>8391776423</t>
  </si>
  <si>
    <t>SLUPSK</t>
  </si>
  <si>
    <t xml:space="preserve">Centrum Aktywności Twórczej </t>
  </si>
  <si>
    <t>76-270</t>
  </si>
  <si>
    <t>Ustka</t>
  </si>
  <si>
    <t>Generała mariusza Zaruskiego</t>
  </si>
  <si>
    <t>1a</t>
  </si>
  <si>
    <t>8018590365500026788277</t>
  </si>
  <si>
    <t>XM2103872786</t>
  </si>
  <si>
    <t>WOJEWÓDZTWO POMORSKIE</t>
  </si>
  <si>
    <t>80-810</t>
  </si>
  <si>
    <t>OKOPOWA</t>
  </si>
  <si>
    <t>21/27</t>
  </si>
  <si>
    <t>5833163786</t>
  </si>
  <si>
    <t>URZĄD MARSZAŁKOWSKI WOJEWÓDZTWA POMORSKIEGO</t>
  </si>
  <si>
    <t>Bytów - budynek oddziału biblioteki</t>
  </si>
  <si>
    <t>77-100</t>
  </si>
  <si>
    <t>Bytów</t>
  </si>
  <si>
    <t>Młyńska</t>
  </si>
  <si>
    <t>6</t>
  </si>
  <si>
    <t>8018590365500026668531</t>
  </si>
  <si>
    <t>XM181861316</t>
  </si>
  <si>
    <t>POMORSKIE CENTRUM REUMATOLOGICZNE IM. DR JADWIGI TITZ-KOSKO W SOPOCIE SP. Z O.O.</t>
  </si>
  <si>
    <t>81-759</t>
  </si>
  <si>
    <t>SOPOT</t>
  </si>
  <si>
    <t>GRUNWALDZKA</t>
  </si>
  <si>
    <t>1-3</t>
  </si>
  <si>
    <t>5851479028</t>
  </si>
  <si>
    <t>Centrum Opieki Geriatrycznej</t>
  </si>
  <si>
    <t>81-820</t>
  </si>
  <si>
    <t>Sopot</t>
  </si>
  <si>
    <t>23 Marca</t>
  </si>
  <si>
    <t>93</t>
  </si>
  <si>
    <t>8018590365500018988562</t>
  </si>
  <si>
    <t>05976544</t>
  </si>
  <si>
    <t>350</t>
  </si>
  <si>
    <t>SZPITAL DZIECIĘCY POLANKI IM. MACIEJA PŁAŻYŃSKIEGO W GDAŃSKU SP.  Z O.O.</t>
  </si>
  <si>
    <t>80-308</t>
  </si>
  <si>
    <t>POLANKI</t>
  </si>
  <si>
    <t>119</t>
  </si>
  <si>
    <t>5842728762</t>
  </si>
  <si>
    <t>Szpital Dziecięcy Polanki im. Macieja Płażyńskiego w Gdańsku Sp. z o.o.</t>
  </si>
  <si>
    <t>80-058</t>
  </si>
  <si>
    <t>Polanki</t>
  </si>
  <si>
    <t>8018590365500027164551</t>
  </si>
  <si>
    <t>XM2002893881</t>
  </si>
  <si>
    <t>Słupsk</t>
  </si>
  <si>
    <t>SZPITAL SPECJALISTYCZNY W KOŚCIERZYNIE SP. Z O.O.</t>
  </si>
  <si>
    <t>83-400</t>
  </si>
  <si>
    <t>KOŚCIERZYNA</t>
  </si>
  <si>
    <t>ALOJZEGO PIECHOWSKIEGO</t>
  </si>
  <si>
    <t>36</t>
  </si>
  <si>
    <t>5911694694</t>
  </si>
  <si>
    <t>Szpital Specjalistyczny w Kościeryznie Sp. z o.o.</t>
  </si>
  <si>
    <t>Kościerzyna</t>
  </si>
  <si>
    <t>Alojzego Piechowskiego</t>
  </si>
  <si>
    <t>8018590365500020475524</t>
  </si>
  <si>
    <t>850</t>
  </si>
  <si>
    <t>POMORSKI OŚRODEK RUCHU DROGOWEGO W GDAŃSKU</t>
  </si>
  <si>
    <t>RÓWNA</t>
  </si>
  <si>
    <t>19/21</t>
  </si>
  <si>
    <t>5842264707</t>
  </si>
  <si>
    <t>80-067</t>
  </si>
  <si>
    <t>Pomorski Ośrodek Ruchu Drogowego w Gdańsku</t>
  </si>
  <si>
    <t>89-600</t>
  </si>
  <si>
    <t>Chojnice</t>
  </si>
  <si>
    <t>Gdańska</t>
  </si>
  <si>
    <t>110e</t>
  </si>
  <si>
    <t>8018590365500030048817</t>
  </si>
  <si>
    <t>XM2003056082</t>
  </si>
  <si>
    <t>SAMODZIELNY PUBLICZNY ZAKŁAD OPIEKI ZDROWOTNEJ STACJA POGOTOWIA RATUNKOWEGO W GDAŃSKU</t>
  </si>
  <si>
    <t>80-208</t>
  </si>
  <si>
    <t>ELIZY ORZESZKOWEJ</t>
  </si>
  <si>
    <t>1</t>
  </si>
  <si>
    <t>9570731538</t>
  </si>
  <si>
    <t>SPZOZ Stacja Pogotowia Ratunkowego w Gdańsku</t>
  </si>
  <si>
    <t>Elizy Orzeszkowej</t>
  </si>
  <si>
    <t>8018590365500018990091</t>
  </si>
  <si>
    <t>121</t>
  </si>
  <si>
    <t>SZPITAL DLA NERWOWO I PSYCHICZNIE CHORYCH IM. STANISŁAWA KRYZYNA</t>
  </si>
  <si>
    <t>83-200</t>
  </si>
  <si>
    <t>STAROGARD GDAŃSKI</t>
  </si>
  <si>
    <t>SKARYSZEWSKA</t>
  </si>
  <si>
    <t>7</t>
  </si>
  <si>
    <t>5921867506</t>
  </si>
  <si>
    <t>SKARSZEWSKA</t>
  </si>
  <si>
    <t>Starogard Gdański</t>
  </si>
  <si>
    <t>Skarszewska</t>
  </si>
  <si>
    <t>8018590365500018998431</t>
  </si>
  <si>
    <t>3840</t>
  </si>
  <si>
    <t>SZPITALE POMORSKIE SP. Z O.O.</t>
  </si>
  <si>
    <t>81-519</t>
  </si>
  <si>
    <t>GDYNIA</t>
  </si>
  <si>
    <t>POWSTANIA STYCZNIOWEGO</t>
  </si>
  <si>
    <t>5862286770</t>
  </si>
  <si>
    <t>Szpitale Pomorskie Sp z o.o.</t>
  </si>
  <si>
    <t>Gdynia</t>
  </si>
  <si>
    <t>Huzarska</t>
  </si>
  <si>
    <t>8018590365500025831189</t>
  </si>
  <si>
    <t>XM2002747821</t>
  </si>
  <si>
    <t>W-1.2</t>
  </si>
  <si>
    <t>TEATR WYBRZEŻE</t>
  </si>
  <si>
    <t>80-834</t>
  </si>
  <si>
    <t>ŚW. DUCHA</t>
  </si>
  <si>
    <t>2</t>
  </si>
  <si>
    <t>5830007614</t>
  </si>
  <si>
    <t>Scena Kameralna im. Joanny Bogackiej</t>
  </si>
  <si>
    <t>Monte Cassino</t>
  </si>
  <si>
    <t>30</t>
  </si>
  <si>
    <t>8018590365500019002229</t>
  </si>
  <si>
    <t>WOJEWÓDZKI OŚRODEK RUCHU DROGOWEGO W SŁUPSKU</t>
  </si>
  <si>
    <t>LUDWIKA MIEROSŁAWSKIEGO</t>
  </si>
  <si>
    <t>10</t>
  </si>
  <si>
    <t>8392519119</t>
  </si>
  <si>
    <t>Ludwika Mierosławskiego</t>
  </si>
  <si>
    <t>8018590365500028466661</t>
  </si>
  <si>
    <t>XM171405100</t>
  </si>
  <si>
    <t>WOJEWÓDZTWO POMORSKIE-ZARZĄD DRÓG WOJEWÓDZKICH W GDAŃSKU</t>
  </si>
  <si>
    <t>ZARZĄD DRÓG WOJEWÓDZKICH W GDAŃSKU,  REJON DRÓG WOJEWÓDZKICH W BYTOWIE</t>
  </si>
  <si>
    <t>BYTÓW</t>
  </si>
  <si>
    <t>LEŚNA</t>
  </si>
  <si>
    <t>nieokreślony</t>
  </si>
  <si>
    <t xml:space="preserve"> Rejon Dróg Wojewódzkich w Bytowie</t>
  </si>
  <si>
    <t xml:space="preserve">Leśna </t>
  </si>
  <si>
    <t>8018590365500026379925</t>
  </si>
  <si>
    <t>WOJEWÓDZTWO POMORSKIE-Dom im. J. Korczaka Regionalna Placówka Opiekuńczo-Terapeutyczna w Gdańsku</t>
  </si>
  <si>
    <t>Dom im. J. Korczaka Regionalna Placówka OpiekuńczoTerapeutyczna w Gdańsku</t>
  </si>
  <si>
    <t>80-307</t>
  </si>
  <si>
    <t>Abrahama</t>
  </si>
  <si>
    <t>56</t>
  </si>
  <si>
    <t>8018590365500025804176</t>
  </si>
  <si>
    <t>Szpital Kopernika</t>
  </si>
  <si>
    <t>Nowe Ogrody</t>
  </si>
  <si>
    <t>8018590365500018998301</t>
  </si>
  <si>
    <t>W-6A.1</t>
  </si>
  <si>
    <t>1426</t>
  </si>
  <si>
    <t>Polska Spółka Gazownictwa</t>
  </si>
  <si>
    <t xml:space="preserve"> Gdańsk Trakt św. Wojciecha 293 - Budynek biurowy</t>
  </si>
  <si>
    <t>80-001</t>
  </si>
  <si>
    <t>Trakt św. Wojciecha</t>
  </si>
  <si>
    <t>293</t>
  </si>
  <si>
    <t>8018590365500018998578</t>
  </si>
  <si>
    <t>W-5.1</t>
  </si>
  <si>
    <t>373</t>
  </si>
  <si>
    <t>Grunwaldzka</t>
  </si>
  <si>
    <t>8018590365500018987954</t>
  </si>
  <si>
    <t>710</t>
  </si>
  <si>
    <t>Szpital Dziecięcy Polanki im. Macieja Płażyńskiego W gdańsku sp. z o.o.</t>
  </si>
  <si>
    <t>80185903655000027164988</t>
  </si>
  <si>
    <t>XM2002877783</t>
  </si>
  <si>
    <t>Szpital Specjalistyczny w Kościerzynie Sp. z o.o. lokalizacja Dzierżążno</t>
  </si>
  <si>
    <t>83-332</t>
  </si>
  <si>
    <t>Dzierżążno</t>
  </si>
  <si>
    <t>Szpitalna</t>
  </si>
  <si>
    <t>8018590365500019868979</t>
  </si>
  <si>
    <t>500</t>
  </si>
  <si>
    <t>PGNiG OBRÓT DETALICZNY SP. Z O.O.</t>
  </si>
  <si>
    <t>84-200</t>
  </si>
  <si>
    <t xml:space="preserve">Wejherowo  </t>
  </si>
  <si>
    <t>Dr Alojzego Jagalskiego</t>
  </si>
  <si>
    <t>8018590365500018997793</t>
  </si>
  <si>
    <t>242</t>
  </si>
  <si>
    <t>8018590365500026383939</t>
  </si>
  <si>
    <t>WCO</t>
  </si>
  <si>
    <t>80-210</t>
  </si>
  <si>
    <t>Marii Skłodowskiej-Curie</t>
  </si>
  <si>
    <t>8018590365500027873637</t>
  </si>
  <si>
    <t>XM1601060974</t>
  </si>
  <si>
    <t>W-4</t>
  </si>
  <si>
    <t>8018590365500026817663</t>
  </si>
  <si>
    <t>-</t>
  </si>
  <si>
    <t>8018590365500026396342</t>
  </si>
  <si>
    <t>W-1.1</t>
  </si>
  <si>
    <t>ZARZĄD DRÓG WOJEWÓDZKICH W GDAŃSKU,  REJON DRÓG WOJEWÓDZKICH W CHOJNICACH</t>
  </si>
  <si>
    <t>CHOJNICE</t>
  </si>
  <si>
    <t>GDAŃSKA</t>
  </si>
  <si>
    <t xml:space="preserve"> Rejon Dróg Wojewódzkich w Chojnicach</t>
  </si>
  <si>
    <t xml:space="preserve">8018590365500028063990  </t>
  </si>
  <si>
    <t>Szpitale Pomorskie sp. z o.o.</t>
  </si>
  <si>
    <t>80-214</t>
  </si>
  <si>
    <t>Smoluchowskiego</t>
  </si>
  <si>
    <t>18</t>
  </si>
  <si>
    <t>8018590365500018991357</t>
  </si>
  <si>
    <t>713</t>
  </si>
  <si>
    <t>ZARZĄD DRÓG WOJEWÓDZKICH W GDAŃSKU, REJON DRÓG WOJEWÓDZKICH W GDAŃSKU</t>
  </si>
  <si>
    <t>83-034</t>
  </si>
  <si>
    <t>TRĄBKI WIELKIE</t>
  </si>
  <si>
    <t xml:space="preserve"> Rejon Dróg Wojewódzkich w Gdańsku</t>
  </si>
  <si>
    <t>Trąbki Wielkie</t>
  </si>
  <si>
    <t>8018590365500025707804</t>
  </si>
  <si>
    <t>8018590365500027161307</t>
  </si>
  <si>
    <t>XK2140659967</t>
  </si>
  <si>
    <t>ZARZĄD DRÓG WOJEWÓDZKICH W GDAŃSKU, REJON DRÓG WOJEWÓDZKICH W KARTUZACH</t>
  </si>
  <si>
    <t>83-300</t>
  </si>
  <si>
    <t>KARTUZY</t>
  </si>
  <si>
    <t>WZGÓRZE WOLNOŚCI</t>
  </si>
  <si>
    <t xml:space="preserve"> Rejon Dróg Wojewódzkich w  Kartuzach</t>
  </si>
  <si>
    <t>Kartuzy</t>
  </si>
  <si>
    <t>Wzgórze Wolności</t>
  </si>
  <si>
    <t>8018590365500028659537</t>
  </si>
  <si>
    <t>8018590365500027160898</t>
  </si>
  <si>
    <t>01647743</t>
  </si>
  <si>
    <t>ZARZĄD DRÓG WOJEWÓDZKICH W GDAŃSKU, REJON DRÓG WOJEWÓDZKICH W STAROGARDZIE GDAŃSKIM</t>
  </si>
  <si>
    <t>MICKIEWICZA</t>
  </si>
  <si>
    <t xml:space="preserve"> Rejon Dróg Wojewódzkich w  Starogardzie Gdańskim</t>
  </si>
  <si>
    <t>Mickiewicza</t>
  </si>
  <si>
    <t>8018590365500021874609</t>
  </si>
  <si>
    <t>ZARZĄD DRÓG WOJEWÓDZKICH W GDAŃSKU, REJON DRÓG WOJEWÓDZKICH W SZTUMIE</t>
  </si>
  <si>
    <t>82-400</t>
  </si>
  <si>
    <t>SZTUM</t>
  </si>
  <si>
    <t>ŻEROMSKIEGO</t>
  </si>
  <si>
    <t xml:space="preserve"> Rejon Dróg Wojewódzkich w  Sztumie</t>
  </si>
  <si>
    <t>Sztum</t>
  </si>
  <si>
    <t xml:space="preserve">Żeromskiego </t>
  </si>
  <si>
    <t>8018590365500024844081</t>
  </si>
  <si>
    <t>ZARZĄD DRÓG WOJEWÓDZKICH W GDAŃSKU</t>
  </si>
  <si>
    <t>80-778</t>
  </si>
  <si>
    <t>MOSTOWA</t>
  </si>
  <si>
    <t>11A</t>
  </si>
  <si>
    <t xml:space="preserve">Zarząd Dróg Wojewódzkich w Gdańsku </t>
  </si>
  <si>
    <t>Mostowa</t>
  </si>
  <si>
    <t>11a</t>
  </si>
  <si>
    <t>8018590365500018990213</t>
  </si>
  <si>
    <t>Lp.</t>
  </si>
  <si>
    <t>ID Firmy</t>
  </si>
  <si>
    <t>lp. firmy</t>
  </si>
  <si>
    <t>Nabywca</t>
  </si>
  <si>
    <t>Kod</t>
  </si>
  <si>
    <t>Poczta</t>
  </si>
  <si>
    <t>Miejscowość</t>
  </si>
  <si>
    <t>Ulica</t>
  </si>
  <si>
    <t>Nr posesji</t>
  </si>
  <si>
    <t>Nr lokalu</t>
  </si>
  <si>
    <t xml:space="preserve">Nr NIP </t>
  </si>
  <si>
    <t>Odbiorca/Płatnik/Adresat faktury</t>
  </si>
  <si>
    <t xml:space="preserve">Obecny Sprzedawca </t>
  </si>
  <si>
    <t>OSD</t>
  </si>
  <si>
    <t xml:space="preserve">Akcyza </t>
  </si>
  <si>
    <t xml:space="preserve">Umowa </t>
  </si>
  <si>
    <t>Termin obowiązywania umowy</t>
  </si>
  <si>
    <t>Promocja</t>
  </si>
  <si>
    <t>Termin wypowiedzenia</t>
  </si>
  <si>
    <t xml:space="preserve">Punkt poboru </t>
  </si>
  <si>
    <t>Nr PPG wg OSD</t>
  </si>
  <si>
    <t>Nr gazomierza</t>
  </si>
  <si>
    <t>Szacowane zużycie STYCZEŃ [kWh]</t>
  </si>
  <si>
    <t>Szacowane zużycie        LUTY            [kWh]</t>
  </si>
  <si>
    <t>Szacowane zużycie MARZEC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</si>
  <si>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</si>
  <si>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</si>
  <si>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</si>
  <si>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</si>
  <si>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</si>
  <si>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</si>
  <si>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</si>
  <si>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</si>
  <si>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</si>
  <si>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roczne zużycie paliwa gazowego  [kWh]</t>
  </si>
  <si>
    <t>Szacowane zużycie paliwa gazowego w okresie trwania umowy  [kWh]</t>
  </si>
  <si>
    <t>Grupa taryfowa</t>
  </si>
  <si>
    <t>Obszar dystrybucyjny</t>
  </si>
  <si>
    <t>Moc zamówiona [kWh/h]</t>
  </si>
  <si>
    <t>Ilość godzin w okresie trwania umowy [h]</t>
  </si>
  <si>
    <t>Ilość miesięcy  w okresie trwania umowy [rok]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</si>
  <si>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</si>
  <si>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</si>
  <si>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</si>
  <si>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</si>
  <si>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</si>
  <si>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</si>
  <si>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Wartość paliwa gazowego netto w obiektach niechronionych</t>
  </si>
  <si>
    <t>Wartość paliwa gazowego  netto  w obiektach chronionych</t>
  </si>
  <si>
    <t>Wartość paliwa gazowego  netto</t>
  </si>
  <si>
    <t>Cena jednostkowa abonamentu netto dla obiektu niechronionego  [zł/mc]</t>
  </si>
  <si>
    <t>Wartość abonamentu dla obiektu  niechronionego netto</t>
  </si>
  <si>
    <t>Cena jednostkowa abonamentu netto dla obiektu chronionego  [zł/mc]</t>
  </si>
  <si>
    <t>Wartość abonamentu dla obiektu chronionego netto</t>
  </si>
  <si>
    <t>Cena jednostkowa opłaty akcyzowej netto [zł/kWh]</t>
  </si>
  <si>
    <t>Wartość opłaty akcyzowej</t>
  </si>
  <si>
    <t xml:space="preserve">Cena jednostkowa opłaty dystrybucyjnej stałej netto [zł/mc] w obiekcie niechronionym </t>
  </si>
  <si>
    <t xml:space="preserve">Wartość opłaty dystrybucyjnej stałej w obiekcie niechronionym </t>
  </si>
  <si>
    <t xml:space="preserve">Cena jednostkowa opłaty dystrybucyjnej stałej netto [zł/mc] w obiekcie chronionym </t>
  </si>
  <si>
    <t xml:space="preserve">Wartość opłaty dystrybucyjnej stałej w obiekcie chronionym </t>
  </si>
  <si>
    <t>Cena jednostkowa opłaty dystrybucyjnej zmiennej netto w obiekcie niechronionym [zł/kWh]</t>
  </si>
  <si>
    <t>Wartość opłaty dystrybucyjnej zmiennej w obiekcie niechronionym</t>
  </si>
  <si>
    <t>Cena jednostkowa opłaty dystrybucyjnej zmiennej netto w obiekcie chronionym [zł/kWh]</t>
  </si>
  <si>
    <t>Wartość opłaty dystrybucyjnej zmiennej w obiekcie chronionym</t>
  </si>
  <si>
    <t>Wartość netto</t>
  </si>
  <si>
    <t>VAT [23 %]</t>
  </si>
  <si>
    <t>Wartość brutto</t>
  </si>
  <si>
    <t>Załącznik nr 3.1. Arkusz kalkulacyjny ofery</t>
  </si>
  <si>
    <t>Miejsce</t>
  </si>
  <si>
    <t>Data</t>
  </si>
  <si>
    <t>Znak sprawy</t>
  </si>
  <si>
    <t>Cena jednostkowa paliwa gazowego dla obiektów niechronionych [zł/MWh]</t>
  </si>
  <si>
    <t>W-6.1A</t>
  </si>
  <si>
    <t>dla obiektów niechronionych   [zł/mc]</t>
  </si>
  <si>
    <t>dla obiektów chronionych                [zł/mc]</t>
  </si>
  <si>
    <t>Łączna cena netto za realizację przedmiotu zamówienia</t>
  </si>
  <si>
    <t>VAT</t>
  </si>
  <si>
    <t>Łączna cena brutto za realizację przedmiotu zamówienia</t>
  </si>
  <si>
    <t>Odbiorca/Płatnik/Adesat faktury</t>
  </si>
  <si>
    <t>Informacje ogólne</t>
  </si>
  <si>
    <t>Dane o ppg</t>
  </si>
  <si>
    <t>Cena jednostkowa opłaty dystrybucyjnej stałej netto [zł/mc]</t>
  </si>
  <si>
    <t>Cena jednostkowa opłaty dystrybucyjnej zmiennej netto [zł/kWh]</t>
  </si>
  <si>
    <t>Załącznik nr 9 Lista punktów poboru paliwa gazowego</t>
  </si>
  <si>
    <t>≤110</t>
  </si>
  <si>
    <t>Zamawiający</t>
  </si>
  <si>
    <t>Grupa taryfowa/Cena abonamentu</t>
  </si>
  <si>
    <t>Dla odbiorcy niechronionego wg 6.1.1. Dla obszaru taryfowego gdańskiego w taryfie 12 PSG przywróconej</t>
  </si>
  <si>
    <t>Dla odbiorcy chronionego wg 6.1.1. Dla obszaru taryfowego gdańskiego w taryfie 12 PSG przywróconej</t>
  </si>
  <si>
    <t>Cena jednostkowa paliwa gazowego dla obiektów objętych ochroną w grupach W-5 i W-6 [zł/MWh]</t>
  </si>
  <si>
    <t>Cena euro</t>
  </si>
  <si>
    <t>Wartość netto kontraktu</t>
  </si>
  <si>
    <t>Cena jednostkowa paliwa gazowego dla obiektów objętych ochroną w grupach W-1 do W-4 [zł/MWh]</t>
  </si>
  <si>
    <t>Instrukcja dla Wykonawcy:
W komórkach E4, E5 i E6  należy wpisać cenę jednostkową za 1 MWh przy uwzględnieniu obowiazującego prawa w dniu składania oferty.
Wkomórkach  G4-L4  należy wpisać wartości jednostkowe abonamentu dla obiektów niechronionych.  W komórkach G5-L5 należy wpisać koszt abonamentu w okresie trwania umowy dla obiektów chronionych i chronionych częściowo zgodnie z obowiązujacym prawem w dniu składania oferty.</t>
  </si>
  <si>
    <t>Szacowane zuzycie 2024 r. na podstawie danych z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</si>
</sst>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zł-415];[Red]\-#,##0.00\ [$zł-415]"/>
    <numFmt numFmtId="165" formatCode="_-* #,##0.00&quot; zł&quot;_-;\-* #,##0.00&quot; zł&quot;_-;_-* \-??&quot; zł&quot;_-;_-@_-"/>
    <numFmt numFmtId="166" formatCode="_-[$€-2]\ * #,##0.00_-;\-[$€-2]\ * #,##0.00_-;_-[$€-2]\ * &quot;-&quot;??_-;_-@_-"/>
  </numFmts>
  <fonts count="12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000000"/>
      <name val="Arial Nova Cond Light"/>
      <family val="2"/>
    </font>
    <font>
      <sz val="11"/>
      <color rgb="FFFF0000"/>
      <name val="Arial Nova Cond Light"/>
      <family val="2"/>
    </font>
    <font>
      <sz val="9"/>
      <color rgb="FF000000"/>
      <name val="Arial Nova Cond Light"/>
      <family val="2"/>
    </font>
    <font>
      <sz val="11"/>
      <name val="Arial Nova Cond Light"/>
      <family val="2"/>
    </font>
    <font>
      <sz val="11"/>
      <color rgb="FF00B050"/>
      <name val="Arial Nova Cond Light"/>
      <family val="2"/>
    </font>
    <font>
      <sz val="10"/>
      <name val="Arial Nova Cond"/>
      <family val="2"/>
    </font>
    <font>
      <sz val="10"/>
      <name val="Arial Narrow"/>
      <family val="2"/>
      <charset val="238"/>
    </font>
    <font>
      <b/>
      <sz val="10"/>
      <name val="Arial Nova Cond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92D050"/>
        <bgColor rgb="FF969696"/>
      </patternFill>
    </fill>
    <fill>
      <patternFill patternType="solid">
        <fgColor rgb="FFF2F2F2"/>
        <bgColor rgb="FFFFFFCC"/>
      </patternFill>
    </fill>
    <fill>
      <patternFill patternType="solid">
        <fgColor rgb="FFD7E4BD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D8D8D8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3" fillId="0" borderId="0" applyBorder="0" applyProtection="0"/>
    <xf numFmtId="0" fontId="1" fillId="0" borderId="0">
      <alignment horizontal="center" textRotation="90"/>
    </xf>
    <xf numFmtId="0" fontId="2" fillId="0" borderId="0"/>
    <xf numFmtId="164" fontId="2" fillId="0" borderId="0"/>
    <xf numFmtId="165" fontId="3" fillId="0" borderId="0" applyBorder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65" fontId="4" fillId="0" borderId="0" xfId="1" applyFont="1" applyBorder="1" applyProtection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6" borderId="1" xfId="1" applyNumberFormat="1" applyFont="1" applyFill="1" applyBorder="1" applyAlignment="1" applyProtection="1">
      <alignment horizontal="center" wrapText="1"/>
    </xf>
    <xf numFmtId="0" fontId="4" fillId="0" borderId="1" xfId="1" applyNumberFormat="1" applyFont="1" applyBorder="1" applyAlignment="1" applyProtection="1">
      <alignment horizontal="center"/>
    </xf>
    <xf numFmtId="0" fontId="4" fillId="7" borderId="1" xfId="0" applyFont="1" applyFill="1" applyBorder="1" applyAlignment="1">
      <alignment wrapText="1"/>
    </xf>
    <xf numFmtId="0" fontId="4" fillId="7" borderId="4" xfId="1" applyNumberFormat="1" applyFont="1" applyFill="1" applyBorder="1" applyAlignment="1" applyProtection="1">
      <alignment horizontal="center" wrapText="1"/>
    </xf>
    <xf numFmtId="0" fontId="4" fillId="0" borderId="0" xfId="1" applyNumberFormat="1" applyFont="1" applyBorder="1" applyAlignment="1" applyProtection="1">
      <alignment horizontal="center"/>
    </xf>
    <xf numFmtId="0" fontId="4" fillId="3" borderId="1" xfId="0" applyFont="1" applyFill="1" applyBorder="1" applyAlignment="1">
      <alignment wrapText="1"/>
    </xf>
    <xf numFmtId="0" fontId="4" fillId="3" borderId="1" xfId="1" applyNumberFormat="1" applyFont="1" applyFill="1" applyBorder="1" applyAlignment="1" applyProtection="1">
      <alignment horizontal="center" wrapText="1"/>
    </xf>
    <xf numFmtId="0" fontId="4" fillId="0" borderId="1" xfId="0" applyFont="1" applyBorder="1"/>
    <xf numFmtId="165" fontId="4" fillId="0" borderId="1" xfId="1" applyFont="1" applyBorder="1" applyProtection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4" fillId="6" borderId="1" xfId="1" applyFont="1" applyFill="1" applyBorder="1" applyAlignment="1" applyProtection="1">
      <alignment horizontal="center" vertical="center" wrapText="1"/>
    </xf>
    <xf numFmtId="165" fontId="4" fillId="0" borderId="1" xfId="1" applyFont="1" applyBorder="1" applyAlignment="1" applyProtection="1">
      <alignment horizontal="center" vertical="center" wrapText="1"/>
    </xf>
    <xf numFmtId="165" fontId="4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165" fontId="7" fillId="0" borderId="1" xfId="1" applyFont="1" applyBorder="1" applyProtection="1"/>
    <xf numFmtId="49" fontId="7" fillId="0" borderId="1" xfId="0" applyNumberFormat="1" applyFont="1" applyBorder="1"/>
    <xf numFmtId="0" fontId="8" fillId="0" borderId="0" xfId="0" applyFont="1"/>
    <xf numFmtId="0" fontId="4" fillId="0" borderId="0" xfId="0" applyFont="1" applyAlignment="1">
      <alignment horizontal="left"/>
    </xf>
    <xf numFmtId="2" fontId="4" fillId="11" borderId="1" xfId="0" applyNumberFormat="1" applyFont="1" applyFill="1" applyBorder="1"/>
    <xf numFmtId="165" fontId="4" fillId="9" borderId="1" xfId="1" applyFont="1" applyFill="1" applyBorder="1"/>
    <xf numFmtId="165" fontId="4" fillId="9" borderId="1" xfId="1" applyFont="1" applyFill="1" applyBorder="1" applyAlignment="1">
      <alignment horizontal="center"/>
    </xf>
    <xf numFmtId="2" fontId="4" fillId="10" borderId="1" xfId="0" applyNumberFormat="1" applyFont="1" applyFill="1" applyBorder="1"/>
    <xf numFmtId="165" fontId="4" fillId="10" borderId="1" xfId="1" applyFont="1" applyFill="1" applyBorder="1"/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justify" vertical="center"/>
    </xf>
    <xf numFmtId="0" fontId="6" fillId="8" borderId="1" xfId="0" applyFont="1" applyFill="1" applyBorder="1" applyAlignment="1">
      <alignment horizontal="justify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/>
    <xf numFmtId="165" fontId="4" fillId="0" borderId="1" xfId="0" applyNumberFormat="1" applyFont="1" applyBorder="1"/>
    <xf numFmtId="0" fontId="4" fillId="0" borderId="1" xfId="1" applyNumberFormat="1" applyFont="1" applyBorder="1" applyProtection="1"/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13" borderId="1" xfId="0" applyFont="1" applyFill="1" applyBorder="1" applyAlignment="1">
      <alignment wrapText="1"/>
    </xf>
    <xf numFmtId="165" fontId="9" fillId="0" borderId="1" xfId="1" applyFont="1" applyBorder="1" applyAlignment="1">
      <alignment horizontal="center" wrapText="1"/>
    </xf>
    <xf numFmtId="2" fontId="9" fillId="14" borderId="1" xfId="0" applyNumberFormat="1" applyFont="1" applyFill="1" applyBorder="1" applyAlignment="1">
      <alignment horizontal="right"/>
    </xf>
    <xf numFmtId="0" fontId="10" fillId="0" borderId="1" xfId="0" applyFont="1" applyBorder="1"/>
    <xf numFmtId="166" fontId="10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6">
    <cellStyle name="Heading1" xfId="2" xr:uid="{00000000-0005-0000-0000-000006000000}"/>
    <cellStyle name="Normalny" xfId="0" builtinId="0"/>
    <cellStyle name="Result" xfId="3" xr:uid="{00000000-0005-0000-0000-000007000000}"/>
    <cellStyle name="Result2" xfId="4" xr:uid="{00000000-0005-0000-0000-000008000000}"/>
    <cellStyle name="Walutowy" xfId="1" builtinId="4"/>
    <cellStyle name="Walutowy 2" xfId="5" xr:uid="{00000000-0005-0000-0000-000009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Z49"/>
  <sheetViews>
    <sheetView zoomScale="70" zoomScaleNormal="70" workbookViewId="0">
      <selection activeCell="BZ47" sqref="A1:BZ47"/>
    </sheetView>
  </sheetViews>
  <sheetFormatPr defaultColWidth="8.625" defaultRowHeight="14.25"/>
  <cols>
    <col min="1" max="1" width="3.625" style="1" customWidth="1"/>
    <col min="2" max="2" width="5.625" style="1" customWidth="1"/>
    <col min="3" max="3" width="4.875" style="1" customWidth="1"/>
    <col min="4" max="4" width="62.875" style="1" customWidth="1"/>
    <col min="5" max="5" width="13" style="1" customWidth="1"/>
    <col min="6" max="6" width="13.125" style="1" customWidth="1"/>
    <col min="7" max="7" width="11.375" style="1" customWidth="1"/>
    <col min="8" max="8" width="14.75" style="1" customWidth="1"/>
    <col min="9" max="9" width="8.625" style="2" customWidth="1"/>
    <col min="10" max="10" width="8.625" style="1" customWidth="1"/>
    <col min="11" max="11" width="14.625" style="1" customWidth="1"/>
    <col min="12" max="12" width="20.625" style="1" customWidth="1"/>
    <col min="13" max="13" width="9.25" style="1" hidden="1" customWidth="1"/>
    <col min="14" max="15" width="7.875" style="1" customWidth="1"/>
    <col min="16" max="16" width="10.625" style="1" customWidth="1"/>
    <col min="17" max="17" width="5.625" style="2" customWidth="1"/>
    <col min="18" max="18" width="6.375" style="2" customWidth="1"/>
    <col min="19" max="19" width="23.125" style="1" customWidth="1"/>
    <col min="20" max="20" width="17.625" style="1" customWidth="1"/>
    <col min="21" max="21" width="9.125" style="1" customWidth="1"/>
    <col min="22" max="22" width="10.875" style="1" customWidth="1"/>
    <col min="23" max="23" width="11.25" style="1" customWidth="1"/>
    <col min="24" max="24" width="7.5" style="1" customWidth="1"/>
    <col min="25" max="25" width="15.875" style="1" customWidth="1"/>
    <col min="26" max="26" width="33.875" style="1" customWidth="1"/>
    <col min="27" max="27" width="6.125" style="1" customWidth="1"/>
    <col min="28" max="28" width="7.875" style="1" customWidth="1"/>
    <col min="29" max="29" width="11" style="1" customWidth="1"/>
    <col min="30" max="30" width="4.625" style="2" customWidth="1"/>
    <col min="31" max="31" width="4.875" style="1" customWidth="1"/>
    <col min="32" max="32" width="20" style="1" customWidth="1"/>
    <col min="33" max="33" width="11.5" style="1"/>
    <col min="34" max="47" width="8.625" style="1" customWidth="1"/>
    <col min="48" max="49" width="9.25" style="1" customWidth="1"/>
    <col min="50" max="50" width="8.375" style="2" customWidth="1"/>
    <col min="51" max="51" width="9.875" style="1" customWidth="1"/>
    <col min="52" max="52" width="9.5" style="1" customWidth="1"/>
    <col min="53" max="53" width="10.875" style="3" customWidth="1"/>
    <col min="54" max="54" width="11" style="3" customWidth="1"/>
    <col min="55" max="55" width="10.875" style="1" customWidth="1"/>
    <col min="56" max="56" width="10.125" style="1" customWidth="1"/>
    <col min="57" max="57" width="10.625" style="1" customWidth="1"/>
    <col min="58" max="58" width="10.125" style="1" customWidth="1"/>
    <col min="59" max="59" width="14.375" style="4" customWidth="1"/>
    <col min="60" max="60" width="15.5" style="4" customWidth="1"/>
    <col min="61" max="61" width="13.5" style="4" customWidth="1"/>
    <col min="62" max="62" width="11" style="1" customWidth="1"/>
    <col min="63" max="63" width="10.5" style="4" customWidth="1"/>
    <col min="64" max="64" width="11.25" style="1" customWidth="1"/>
    <col min="65" max="65" width="11.875" style="4" customWidth="1"/>
    <col min="66" max="66" width="11.875" style="1" customWidth="1"/>
    <col min="67" max="67" width="11.875" style="4" customWidth="1"/>
    <col min="68" max="68" width="10.625" style="1" customWidth="1"/>
    <col min="69" max="69" width="12.625" style="4" customWidth="1"/>
    <col min="70" max="70" width="10.625" style="1" customWidth="1"/>
    <col min="71" max="71" width="11.375" style="4" customWidth="1"/>
    <col min="72" max="72" width="12.375" style="1" customWidth="1"/>
    <col min="73" max="73" width="11" style="4" customWidth="1"/>
    <col min="74" max="74" width="11" style="1" customWidth="1"/>
    <col min="75" max="75" width="10.625" style="4" customWidth="1"/>
    <col min="76" max="76" width="13" style="4" customWidth="1"/>
    <col min="77" max="77" width="12.75" style="4" customWidth="1"/>
    <col min="78" max="78" width="13.625" style="4" customWidth="1"/>
    <col min="79" max="1025" width="7.875" style="1" customWidth="1"/>
    <col min="1026" max="16384" width="8.625" style="1"/>
  </cols>
  <sheetData>
    <row r="1" spans="1:78">
      <c r="D1" s="1" t="s">
        <v>319</v>
      </c>
      <c r="BA1" s="1"/>
      <c r="BB1" s="1"/>
    </row>
    <row r="2" spans="1:78">
      <c r="D2" s="5" t="s">
        <v>320</v>
      </c>
      <c r="E2" s="5" t="s">
        <v>321</v>
      </c>
      <c r="F2" s="5" t="s">
        <v>322</v>
      </c>
      <c r="I2" s="1"/>
      <c r="BA2" s="1"/>
      <c r="BB2" s="1"/>
    </row>
    <row r="3" spans="1:78" ht="42.75">
      <c r="D3" s="6" t="s">
        <v>16</v>
      </c>
      <c r="E3" s="6"/>
      <c r="F3" s="7" t="s">
        <v>338</v>
      </c>
      <c r="G3" s="8" t="s">
        <v>201</v>
      </c>
      <c r="H3" s="8" t="s">
        <v>129</v>
      </c>
      <c r="I3" s="8" t="s">
        <v>22</v>
      </c>
      <c r="J3" s="8" t="s">
        <v>197</v>
      </c>
      <c r="K3" s="8" t="s">
        <v>171</v>
      </c>
      <c r="L3" s="8" t="s">
        <v>324</v>
      </c>
      <c r="BA3" s="1"/>
      <c r="BB3" s="1"/>
    </row>
    <row r="4" spans="1:78" ht="44.45" customHeight="1">
      <c r="D4" s="9" t="s">
        <v>323</v>
      </c>
      <c r="E4" s="35"/>
      <c r="F4" s="10" t="s">
        <v>325</v>
      </c>
      <c r="G4" s="36"/>
      <c r="H4" s="36"/>
      <c r="I4" s="36"/>
      <c r="J4" s="37"/>
      <c r="K4" s="37"/>
      <c r="L4" s="37"/>
      <c r="M4" s="37">
        <v>141</v>
      </c>
      <c r="N4" s="11"/>
      <c r="O4" s="11"/>
      <c r="P4" s="11"/>
      <c r="BA4" s="1"/>
      <c r="BB4" s="1"/>
    </row>
    <row r="5" spans="1:78" ht="40.5" customHeight="1">
      <c r="D5" s="12" t="s">
        <v>344</v>
      </c>
      <c r="E5" s="38"/>
      <c r="F5" s="13" t="s">
        <v>326</v>
      </c>
      <c r="G5" s="39"/>
      <c r="H5" s="39"/>
      <c r="I5" s="39"/>
      <c r="J5" s="39"/>
      <c r="K5" s="39"/>
      <c r="L5" s="39"/>
      <c r="M5" s="39">
        <v>143</v>
      </c>
      <c r="BA5" s="1"/>
      <c r="BB5" s="1"/>
    </row>
    <row r="6" spans="1:78" ht="37.5" customHeight="1">
      <c r="D6" s="62" t="s">
        <v>341</v>
      </c>
      <c r="E6" s="64"/>
      <c r="F6" s="63" t="s">
        <v>342</v>
      </c>
      <c r="G6" s="63" t="s">
        <v>343</v>
      </c>
      <c r="H6" s="4"/>
      <c r="I6" s="4"/>
      <c r="J6" s="4"/>
      <c r="K6" s="4"/>
      <c r="L6" s="4"/>
      <c r="BA6" s="1"/>
      <c r="BB6" s="1"/>
    </row>
    <row r="7" spans="1:78">
      <c r="D7" s="14" t="s">
        <v>327</v>
      </c>
      <c r="E7" s="15">
        <f>BX47</f>
        <v>1340206.8406839997</v>
      </c>
      <c r="F7" s="65">
        <v>4.6371000000000002</v>
      </c>
      <c r="G7" s="66">
        <f>E7/F7</f>
        <v>289018.31763041549</v>
      </c>
      <c r="I7" s="1"/>
      <c r="BA7" s="1"/>
      <c r="BB7" s="1"/>
    </row>
    <row r="8" spans="1:78">
      <c r="D8" s="14" t="s">
        <v>328</v>
      </c>
      <c r="E8" s="15">
        <f>BY47</f>
        <v>308247.57335731992</v>
      </c>
      <c r="I8" s="1"/>
      <c r="BA8" s="1"/>
      <c r="BB8" s="1"/>
    </row>
    <row r="9" spans="1:78">
      <c r="D9" s="14" t="s">
        <v>329</v>
      </c>
      <c r="E9" s="15">
        <f>BZ47</f>
        <v>1648454.4140413201</v>
      </c>
      <c r="I9" s="1"/>
      <c r="BA9" s="1"/>
      <c r="BB9" s="1"/>
    </row>
    <row r="10" spans="1:78" ht="78" customHeight="1">
      <c r="D10" s="69" t="s">
        <v>345</v>
      </c>
      <c r="E10" s="70"/>
      <c r="F10" s="70"/>
      <c r="G10" s="70"/>
      <c r="H10" s="70"/>
      <c r="I10" s="70"/>
      <c r="J10" s="70"/>
      <c r="K10" s="70"/>
      <c r="BA10" s="1"/>
      <c r="BB10" s="1"/>
    </row>
    <row r="11" spans="1:78">
      <c r="BA11" s="1"/>
      <c r="BB11" s="1"/>
    </row>
    <row r="12" spans="1:78">
      <c r="A12" s="14"/>
      <c r="B12" s="14"/>
      <c r="C12" s="14"/>
      <c r="D12" s="71" t="s">
        <v>255</v>
      </c>
      <c r="E12" s="71"/>
      <c r="F12" s="71"/>
      <c r="G12" s="71"/>
      <c r="H12" s="71"/>
      <c r="I12" s="71"/>
      <c r="J12" s="71"/>
      <c r="K12" s="71"/>
      <c r="L12" s="67" t="s">
        <v>330</v>
      </c>
      <c r="M12" s="67"/>
      <c r="N12" s="67"/>
      <c r="O12" s="67"/>
      <c r="P12" s="67"/>
      <c r="Q12" s="67"/>
      <c r="R12" s="67"/>
      <c r="S12" s="71" t="s">
        <v>331</v>
      </c>
      <c r="T12" s="71"/>
      <c r="U12" s="71"/>
      <c r="V12" s="71"/>
      <c r="W12" s="71"/>
      <c r="X12" s="71"/>
      <c r="Y12" s="71"/>
      <c r="Z12" s="67" t="s">
        <v>332</v>
      </c>
      <c r="AA12" s="67"/>
      <c r="AB12" s="67"/>
      <c r="AC12" s="67"/>
      <c r="AD12" s="67"/>
      <c r="AE12" s="67"/>
      <c r="AF12" s="67"/>
      <c r="AG12" s="67"/>
      <c r="AH12" s="67" t="s">
        <v>346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15"/>
      <c r="BX12" s="15"/>
      <c r="BY12" s="15"/>
      <c r="BZ12" s="15"/>
    </row>
    <row r="13" spans="1:78" s="29" customFormat="1" ht="128.44999999999999" customHeight="1">
      <c r="A13" s="16" t="s">
        <v>252</v>
      </c>
      <c r="B13" s="16" t="s">
        <v>253</v>
      </c>
      <c r="C13" s="16" t="s">
        <v>254</v>
      </c>
      <c r="D13" s="16" t="s">
        <v>255</v>
      </c>
      <c r="E13" s="16" t="s">
        <v>256</v>
      </c>
      <c r="F13" s="16" t="s">
        <v>257</v>
      </c>
      <c r="G13" s="16" t="s">
        <v>258</v>
      </c>
      <c r="H13" s="16" t="s">
        <v>259</v>
      </c>
      <c r="I13" s="17" t="s">
        <v>260</v>
      </c>
      <c r="J13" s="17" t="s">
        <v>261</v>
      </c>
      <c r="K13" s="17" t="s">
        <v>262</v>
      </c>
      <c r="L13" s="18" t="s">
        <v>263</v>
      </c>
      <c r="M13" s="18" t="s">
        <v>256</v>
      </c>
      <c r="N13" s="18" t="s">
        <v>257</v>
      </c>
      <c r="O13" s="18" t="s">
        <v>258</v>
      </c>
      <c r="P13" s="18" t="s">
        <v>259</v>
      </c>
      <c r="Q13" s="19" t="s">
        <v>260</v>
      </c>
      <c r="R13" s="19" t="s">
        <v>261</v>
      </c>
      <c r="S13" s="20" t="s">
        <v>264</v>
      </c>
      <c r="T13" s="21" t="s">
        <v>265</v>
      </c>
      <c r="U13" s="21" t="s">
        <v>266</v>
      </c>
      <c r="V13" s="21" t="s">
        <v>267</v>
      </c>
      <c r="W13" s="20" t="s">
        <v>268</v>
      </c>
      <c r="X13" s="20" t="s">
        <v>269</v>
      </c>
      <c r="Y13" s="20" t="s">
        <v>270</v>
      </c>
      <c r="Z13" s="22" t="s">
        <v>271</v>
      </c>
      <c r="AA13" s="22" t="s">
        <v>256</v>
      </c>
      <c r="AB13" s="22" t="s">
        <v>258</v>
      </c>
      <c r="AC13" s="22" t="s">
        <v>259</v>
      </c>
      <c r="AD13" s="23" t="s">
        <v>260</v>
      </c>
      <c r="AE13" s="23" t="s">
        <v>261</v>
      </c>
      <c r="AF13" s="22" t="s">
        <v>272</v>
      </c>
      <c r="AG13" s="22" t="s">
        <v>273</v>
      </c>
      <c r="AH13" s="23" t="s">
        <v>274</v>
      </c>
      <c r="AI13" s="23" t="s">
        <v>275</v>
      </c>
      <c r="AJ13" s="23" t="s">
        <v>276</v>
      </c>
      <c r="AK13" s="23" t="s">
        <v>277</v>
      </c>
      <c r="AL13" s="23" t="s">
        <v>278</v>
      </c>
      <c r="AM13" s="23" t="s">
        <v>279</v>
      </c>
      <c r="AN13" s="23" t="s">
        <v>280</v>
      </c>
      <c r="AO13" s="23" t="s">
        <v>281</v>
      </c>
      <c r="AP13" s="23" t="s">
        <v>282</v>
      </c>
      <c r="AQ13" s="23" t="s">
        <v>283</v>
      </c>
      <c r="AR13" s="23" t="s">
        <v>284</v>
      </c>
      <c r="AS13" s="23" t="s">
        <v>285</v>
      </c>
      <c r="AT13" s="23" t="s">
        <v>286</v>
      </c>
      <c r="AU13" s="23" t="s">
        <v>287</v>
      </c>
      <c r="AV13" s="23" t="s">
        <v>288</v>
      </c>
      <c r="AW13" s="23" t="s">
        <v>289</v>
      </c>
      <c r="AX13" s="24" t="s">
        <v>290</v>
      </c>
      <c r="AY13" s="17" t="s">
        <v>291</v>
      </c>
      <c r="AZ13" s="17" t="s">
        <v>292</v>
      </c>
      <c r="BA13" s="23" t="s">
        <v>293</v>
      </c>
      <c r="BB13" s="23" t="s">
        <v>294</v>
      </c>
      <c r="BC13" s="25" t="s">
        <v>295</v>
      </c>
      <c r="BD13" s="25" t="s">
        <v>296</v>
      </c>
      <c r="BE13" s="17" t="s">
        <v>297</v>
      </c>
      <c r="BF13" s="17" t="s">
        <v>298</v>
      </c>
      <c r="BG13" s="26" t="s">
        <v>299</v>
      </c>
      <c r="BH13" s="26" t="s">
        <v>300</v>
      </c>
      <c r="BI13" s="26" t="s">
        <v>301</v>
      </c>
      <c r="BJ13" s="17" t="s">
        <v>302</v>
      </c>
      <c r="BK13" s="26" t="s">
        <v>303</v>
      </c>
      <c r="BL13" s="17" t="s">
        <v>304</v>
      </c>
      <c r="BM13" s="26" t="s">
        <v>305</v>
      </c>
      <c r="BN13" s="17" t="s">
        <v>306</v>
      </c>
      <c r="BO13" s="26" t="s">
        <v>307</v>
      </c>
      <c r="BP13" s="17" t="s">
        <v>308</v>
      </c>
      <c r="BQ13" s="26" t="s">
        <v>309</v>
      </c>
      <c r="BR13" s="17" t="s">
        <v>310</v>
      </c>
      <c r="BS13" s="26" t="s">
        <v>311</v>
      </c>
      <c r="BT13" s="17" t="s">
        <v>312</v>
      </c>
      <c r="BU13" s="26" t="s">
        <v>313</v>
      </c>
      <c r="BV13" s="17" t="s">
        <v>314</v>
      </c>
      <c r="BW13" s="26" t="s">
        <v>315</v>
      </c>
      <c r="BX13" s="27" t="s">
        <v>316</v>
      </c>
      <c r="BY13" s="28" t="s">
        <v>317</v>
      </c>
      <c r="BZ13" s="27" t="s">
        <v>318</v>
      </c>
    </row>
    <row r="14" spans="1:78" ht="13.5" customHeight="1">
      <c r="A14" s="14">
        <v>1</v>
      </c>
      <c r="B14" s="14">
        <v>1</v>
      </c>
      <c r="C14" s="14">
        <v>1</v>
      </c>
      <c r="D14" s="14" t="s">
        <v>0</v>
      </c>
      <c r="E14" s="14" t="s">
        <v>1</v>
      </c>
      <c r="F14" s="14" t="s">
        <v>2</v>
      </c>
      <c r="G14" s="14" t="s">
        <v>2</v>
      </c>
      <c r="H14" s="14" t="s">
        <v>3</v>
      </c>
      <c r="I14" s="14" t="s">
        <v>4</v>
      </c>
      <c r="J14" s="14"/>
      <c r="K14" s="14" t="s">
        <v>5</v>
      </c>
      <c r="L14" s="14" t="s">
        <v>0</v>
      </c>
      <c r="M14" s="14" t="s">
        <v>1</v>
      </c>
      <c r="N14" s="14" t="s">
        <v>2</v>
      </c>
      <c r="O14" s="14" t="s">
        <v>2</v>
      </c>
      <c r="P14" s="14" t="s">
        <v>3</v>
      </c>
      <c r="Q14" s="14" t="s">
        <v>6</v>
      </c>
      <c r="R14" s="5"/>
      <c r="S14" s="14" t="s">
        <v>7</v>
      </c>
      <c r="T14" s="14" t="s">
        <v>8</v>
      </c>
      <c r="U14" s="1" t="s">
        <v>9</v>
      </c>
      <c r="V14" s="14" t="s">
        <v>10</v>
      </c>
      <c r="W14" s="14" t="s">
        <v>11</v>
      </c>
      <c r="X14" s="14" t="s">
        <v>12</v>
      </c>
      <c r="Y14" s="14" t="s">
        <v>13</v>
      </c>
      <c r="Z14" s="14" t="s">
        <v>14</v>
      </c>
      <c r="AA14" s="14" t="s">
        <v>15</v>
      </c>
      <c r="AB14" s="14" t="s">
        <v>16</v>
      </c>
      <c r="AC14" s="14" t="s">
        <v>17</v>
      </c>
      <c r="AD14" s="14" t="s">
        <v>18</v>
      </c>
      <c r="AE14" s="14" t="s">
        <v>19</v>
      </c>
      <c r="AF14" s="14" t="s">
        <v>20</v>
      </c>
      <c r="AG14" s="14" t="s">
        <v>21</v>
      </c>
      <c r="AH14" s="14">
        <v>0</v>
      </c>
      <c r="AI14" s="14">
        <v>3163</v>
      </c>
      <c r="AJ14" s="14">
        <v>0</v>
      </c>
      <c r="AK14" s="14">
        <v>4905</v>
      </c>
      <c r="AL14" s="14">
        <v>0</v>
      </c>
      <c r="AM14" s="14">
        <v>3017</v>
      </c>
      <c r="AN14" s="14">
        <v>0</v>
      </c>
      <c r="AO14" s="14">
        <v>5356</v>
      </c>
      <c r="AP14" s="14">
        <v>0</v>
      </c>
      <c r="AQ14" s="14">
        <v>4405</v>
      </c>
      <c r="AR14" s="14">
        <v>0</v>
      </c>
      <c r="AS14" s="14">
        <v>6023</v>
      </c>
      <c r="AT14" s="14">
        <f t="shared" ref="AT14:AT46" si="0">SUM(AH14:AS14)</f>
        <v>26869</v>
      </c>
      <c r="AU14" s="14">
        <f t="shared" ref="AU14:AU46" si="1">AT14</f>
        <v>26869</v>
      </c>
      <c r="AV14" s="14" t="s">
        <v>22</v>
      </c>
      <c r="AW14" s="14" t="s">
        <v>23</v>
      </c>
      <c r="AX14" s="14"/>
      <c r="AY14" s="30">
        <v>8760</v>
      </c>
      <c r="AZ14" s="14">
        <v>12</v>
      </c>
      <c r="BA14" s="50">
        <v>100</v>
      </c>
      <c r="BB14" s="51">
        <v>0</v>
      </c>
      <c r="BC14" s="52">
        <v>26869</v>
      </c>
      <c r="BD14" s="52">
        <v>0</v>
      </c>
      <c r="BE14" s="53">
        <f t="shared" ref="BE14:BE45" si="2">E$4/1000</f>
        <v>0</v>
      </c>
      <c r="BF14" s="14">
        <f t="shared" ref="BF14:BF44" si="3">E$5/1000</f>
        <v>0</v>
      </c>
      <c r="BG14" s="15">
        <f t="shared" ref="BG14:BG45" si="4">BE14*BC14</f>
        <v>0</v>
      </c>
      <c r="BH14" s="15">
        <f t="shared" ref="BH14:BH45" si="5">BF14*BD14</f>
        <v>0</v>
      </c>
      <c r="BI14" s="31">
        <f t="shared" ref="BI14:BI45" si="6">SUM(BG14:BH14)</f>
        <v>0</v>
      </c>
      <c r="BJ14" s="54">
        <f>I4</f>
        <v>0</v>
      </c>
      <c r="BK14" s="15">
        <f>BJ14*AZ14*BA14/100</f>
        <v>0</v>
      </c>
      <c r="BL14" s="54">
        <f>I5</f>
        <v>0</v>
      </c>
      <c r="BM14" s="15">
        <f t="shared" ref="BM14:BM46" si="7">BL14*AZ14*BB14/100</f>
        <v>0</v>
      </c>
      <c r="BN14" s="30"/>
      <c r="BO14" s="15">
        <f t="shared" ref="BO14:BO38" si="8">BN14*AU14</f>
        <v>0</v>
      </c>
      <c r="BP14" s="14">
        <f>Ceny!B5</f>
        <v>45.06</v>
      </c>
      <c r="BQ14" s="15">
        <f>BP14*AZ14*BA14/100</f>
        <v>540.72</v>
      </c>
      <c r="BR14" s="14">
        <f>Ceny!D3</f>
        <v>4.9800000000000004</v>
      </c>
      <c r="BS14" s="15">
        <f>BR14*AZ14*BB14/100</f>
        <v>0</v>
      </c>
      <c r="BT14" s="14">
        <f>Ceny!C5</f>
        <v>4.582E-2</v>
      </c>
      <c r="BU14" s="15">
        <f>BT14*BC14</f>
        <v>1231.1375800000001</v>
      </c>
      <c r="BV14" s="14">
        <f>Ceny!E5</f>
        <v>4.582E-2</v>
      </c>
      <c r="BW14" s="15">
        <f>BV14*BD14</f>
        <v>0</v>
      </c>
      <c r="BX14" s="15">
        <f t="shared" ref="BX14:BX46" si="9">BI14+BK14+BM14+BQ14+BU14+BW14+BS14+BO14</f>
        <v>1771.8575800000001</v>
      </c>
      <c r="BY14" s="15">
        <f t="shared" ref="BY14:BY46" si="10">BX14*0.23</f>
        <v>407.52724340000003</v>
      </c>
      <c r="BZ14" s="15">
        <f t="shared" ref="BZ14:BZ46" si="11">BY14+BX14</f>
        <v>2179.3848234000002</v>
      </c>
    </row>
    <row r="15" spans="1:78" ht="13.5" customHeight="1">
      <c r="A15" s="14">
        <f t="shared" ref="A15:A46" si="12">A14+1</f>
        <v>2</v>
      </c>
      <c r="B15" s="14">
        <v>1</v>
      </c>
      <c r="C15" s="14">
        <v>2</v>
      </c>
      <c r="D15" s="14" t="s">
        <v>0</v>
      </c>
      <c r="E15" s="14" t="s">
        <v>1</v>
      </c>
      <c r="F15" s="14" t="s">
        <v>2</v>
      </c>
      <c r="G15" s="14" t="s">
        <v>2</v>
      </c>
      <c r="H15" s="14" t="s">
        <v>3</v>
      </c>
      <c r="I15" s="14" t="s">
        <v>4</v>
      </c>
      <c r="J15" s="14"/>
      <c r="K15" s="14" t="s">
        <v>5</v>
      </c>
      <c r="L15" s="14" t="s">
        <v>0</v>
      </c>
      <c r="M15" s="14" t="s">
        <v>1</v>
      </c>
      <c r="N15" s="14" t="s">
        <v>2</v>
      </c>
      <c r="O15" s="14" t="s">
        <v>2</v>
      </c>
      <c r="P15" s="14" t="s">
        <v>3</v>
      </c>
      <c r="Q15" s="14" t="s">
        <v>6</v>
      </c>
      <c r="R15" s="5"/>
      <c r="S15" s="14" t="s">
        <v>7</v>
      </c>
      <c r="T15" s="14" t="s">
        <v>8</v>
      </c>
      <c r="U15" s="1" t="s">
        <v>9</v>
      </c>
      <c r="V15" s="14" t="s">
        <v>10</v>
      </c>
      <c r="W15" s="14" t="s">
        <v>11</v>
      </c>
      <c r="X15" s="14" t="s">
        <v>12</v>
      </c>
      <c r="Y15" s="14" t="s">
        <v>13</v>
      </c>
      <c r="Z15" s="14" t="s">
        <v>160</v>
      </c>
      <c r="AA15" s="14" t="s">
        <v>1</v>
      </c>
      <c r="AB15" s="14" t="s">
        <v>16</v>
      </c>
      <c r="AC15" s="14" t="s">
        <v>161</v>
      </c>
      <c r="AD15" s="14" t="s">
        <v>6</v>
      </c>
      <c r="AE15" s="14"/>
      <c r="AF15" s="14" t="s">
        <v>162</v>
      </c>
      <c r="AG15" s="14"/>
      <c r="AH15" s="14">
        <v>231838</v>
      </c>
      <c r="AI15" s="14">
        <v>234811</v>
      </c>
      <c r="AJ15" s="14">
        <v>231804</v>
      </c>
      <c r="AK15" s="14">
        <v>231983</v>
      </c>
      <c r="AL15" s="14">
        <v>207355</v>
      </c>
      <c r="AM15" s="14">
        <v>197146</v>
      </c>
      <c r="AN15" s="14">
        <v>227846</v>
      </c>
      <c r="AO15" s="14">
        <v>230148</v>
      </c>
      <c r="AP15" s="14">
        <v>277537</v>
      </c>
      <c r="AQ15" s="14">
        <v>216112</v>
      </c>
      <c r="AR15" s="14">
        <v>216487</v>
      </c>
      <c r="AS15" s="14">
        <v>195122</v>
      </c>
      <c r="AT15" s="14">
        <f t="shared" si="0"/>
        <v>2698189</v>
      </c>
      <c r="AU15" s="14">
        <f t="shared" si="1"/>
        <v>2698189</v>
      </c>
      <c r="AV15" s="14" t="s">
        <v>163</v>
      </c>
      <c r="AW15" s="14" t="s">
        <v>23</v>
      </c>
      <c r="AX15" s="14" t="s">
        <v>164</v>
      </c>
      <c r="AY15" s="30">
        <v>8760</v>
      </c>
      <c r="AZ15" s="14">
        <v>12</v>
      </c>
      <c r="BA15" s="50">
        <v>2.66</v>
      </c>
      <c r="BB15" s="51">
        <v>97.34</v>
      </c>
      <c r="BC15" s="52">
        <v>71772</v>
      </c>
      <c r="BD15" s="52">
        <v>2626417</v>
      </c>
      <c r="BE15" s="53">
        <f t="shared" si="2"/>
        <v>0</v>
      </c>
      <c r="BF15" s="14">
        <f>E$6/1000</f>
        <v>0</v>
      </c>
      <c r="BG15" s="15">
        <f t="shared" si="4"/>
        <v>0</v>
      </c>
      <c r="BH15" s="15">
        <f t="shared" si="5"/>
        <v>0</v>
      </c>
      <c r="BI15" s="31">
        <f t="shared" si="6"/>
        <v>0</v>
      </c>
      <c r="BJ15" s="54">
        <f>L4</f>
        <v>0</v>
      </c>
      <c r="BK15" s="15">
        <f t="shared" ref="BK15:BK46" si="13">BJ15*AZ15*BA15/100</f>
        <v>0</v>
      </c>
      <c r="BL15" s="54">
        <f>L5</f>
        <v>0</v>
      </c>
      <c r="BM15" s="15">
        <f t="shared" si="7"/>
        <v>0</v>
      </c>
      <c r="BN15" s="30"/>
      <c r="BO15" s="15">
        <f t="shared" si="8"/>
        <v>0</v>
      </c>
      <c r="BP15" s="14">
        <f>Ceny!B8</f>
        <v>8.8599999999999998E-3</v>
      </c>
      <c r="BQ15" s="15">
        <f>BP15*AY15*AX15*BA15/100</f>
        <v>2944.0080297600002</v>
      </c>
      <c r="BR15" s="14">
        <f>Ceny!D8</f>
        <v>8.8599999999999998E-3</v>
      </c>
      <c r="BS15" s="15">
        <f>BR15*AY15*AX15*BB15/100</f>
        <v>107732.98557024001</v>
      </c>
      <c r="BT15" s="14">
        <f>Ceny!C8</f>
        <v>3.0259999999999999E-2</v>
      </c>
      <c r="BU15" s="15">
        <f t="shared" ref="BU15:BU46" si="14">BT15*BC15</f>
        <v>2171.8207199999997</v>
      </c>
      <c r="BV15" s="14">
        <f>Ceny!E8</f>
        <v>3.0259999999999999E-2</v>
      </c>
      <c r="BW15" s="15">
        <f t="shared" ref="BW15:BW46" si="15">BV15*BD15</f>
        <v>79475.378419999994</v>
      </c>
      <c r="BX15" s="15">
        <f t="shared" si="9"/>
        <v>192324.19274</v>
      </c>
      <c r="BY15" s="15">
        <f t="shared" si="10"/>
        <v>44234.564330200003</v>
      </c>
      <c r="BZ15" s="15">
        <f t="shared" si="11"/>
        <v>236558.75707019999</v>
      </c>
    </row>
    <row r="16" spans="1:78" ht="13.5" customHeight="1">
      <c r="A16" s="14">
        <f t="shared" si="12"/>
        <v>3</v>
      </c>
      <c r="B16" s="14">
        <v>1</v>
      </c>
      <c r="C16" s="14">
        <v>3</v>
      </c>
      <c r="D16" s="14" t="s">
        <v>0</v>
      </c>
      <c r="E16" s="14" t="s">
        <v>1</v>
      </c>
      <c r="F16" s="14" t="s">
        <v>2</v>
      </c>
      <c r="G16" s="14" t="s">
        <v>2</v>
      </c>
      <c r="H16" s="14" t="s">
        <v>3</v>
      </c>
      <c r="I16" s="14" t="s">
        <v>4</v>
      </c>
      <c r="J16" s="14"/>
      <c r="K16" s="14" t="s">
        <v>5</v>
      </c>
      <c r="L16" s="14" t="s">
        <v>0</v>
      </c>
      <c r="M16" s="14" t="s">
        <v>1</v>
      </c>
      <c r="N16" s="14" t="s">
        <v>2</v>
      </c>
      <c r="O16" s="14" t="s">
        <v>2</v>
      </c>
      <c r="P16" s="14" t="s">
        <v>3</v>
      </c>
      <c r="Q16" s="14" t="s">
        <v>6</v>
      </c>
      <c r="R16" s="5"/>
      <c r="S16" s="14" t="s">
        <v>7</v>
      </c>
      <c r="T16" s="14" t="s">
        <v>8</v>
      </c>
      <c r="U16" s="1" t="s">
        <v>9</v>
      </c>
      <c r="V16" s="14" t="s">
        <v>10</v>
      </c>
      <c r="W16" s="14" t="s">
        <v>11</v>
      </c>
      <c r="X16" s="14" t="s">
        <v>12</v>
      </c>
      <c r="Y16" s="14" t="s">
        <v>13</v>
      </c>
      <c r="Z16" s="14" t="s">
        <v>192</v>
      </c>
      <c r="AA16" s="14" t="s">
        <v>193</v>
      </c>
      <c r="AB16" s="14" t="s">
        <v>16</v>
      </c>
      <c r="AC16" s="14" t="s">
        <v>194</v>
      </c>
      <c r="AD16" s="14" t="s">
        <v>133</v>
      </c>
      <c r="AE16" s="14"/>
      <c r="AF16" s="14" t="s">
        <v>195</v>
      </c>
      <c r="AG16" s="14" t="s">
        <v>196</v>
      </c>
      <c r="AH16" s="14">
        <v>23169</v>
      </c>
      <c r="AI16" s="14">
        <v>20019</v>
      </c>
      <c r="AJ16" s="14">
        <v>19413</v>
      </c>
      <c r="AK16" s="14">
        <v>15507</v>
      </c>
      <c r="AL16" s="14">
        <v>9676</v>
      </c>
      <c r="AM16" s="14">
        <v>3656</v>
      </c>
      <c r="AN16" s="14">
        <v>2725</v>
      </c>
      <c r="AO16" s="14">
        <v>2798</v>
      </c>
      <c r="AP16" s="14">
        <v>6159</v>
      </c>
      <c r="AQ16" s="14">
        <v>10198</v>
      </c>
      <c r="AR16" s="14">
        <v>13349</v>
      </c>
      <c r="AS16" s="14">
        <v>22218</v>
      </c>
      <c r="AT16" s="14">
        <f t="shared" si="0"/>
        <v>148887</v>
      </c>
      <c r="AU16" s="14">
        <f t="shared" si="1"/>
        <v>148887</v>
      </c>
      <c r="AV16" s="14" t="s">
        <v>197</v>
      </c>
      <c r="AW16" s="14" t="s">
        <v>23</v>
      </c>
      <c r="AX16" s="14"/>
      <c r="AY16" s="30">
        <v>8760</v>
      </c>
      <c r="AZ16" s="14">
        <v>12</v>
      </c>
      <c r="BA16" s="50">
        <v>0</v>
      </c>
      <c r="BB16" s="51">
        <v>100</v>
      </c>
      <c r="BC16" s="52">
        <v>0</v>
      </c>
      <c r="BD16" s="52">
        <v>148887</v>
      </c>
      <c r="BE16" s="53">
        <f t="shared" si="2"/>
        <v>0</v>
      </c>
      <c r="BF16" s="14">
        <f t="shared" si="3"/>
        <v>0</v>
      </c>
      <c r="BG16" s="15">
        <f t="shared" si="4"/>
        <v>0</v>
      </c>
      <c r="BH16" s="15">
        <f t="shared" si="5"/>
        <v>0</v>
      </c>
      <c r="BI16" s="31">
        <f t="shared" si="6"/>
        <v>0</v>
      </c>
      <c r="BJ16" s="54">
        <f>J4</f>
        <v>0</v>
      </c>
      <c r="BK16" s="15">
        <f t="shared" si="13"/>
        <v>0</v>
      </c>
      <c r="BL16" s="54">
        <f>J5</f>
        <v>0</v>
      </c>
      <c r="BM16" s="15">
        <f t="shared" si="7"/>
        <v>0</v>
      </c>
      <c r="BN16" s="55"/>
      <c r="BO16" s="15">
        <f t="shared" si="8"/>
        <v>0</v>
      </c>
      <c r="BP16" s="14">
        <f>Ceny!B6</f>
        <v>242.82</v>
      </c>
      <c r="BQ16" s="15">
        <f>BP16*AZ16*BA16/100</f>
        <v>0</v>
      </c>
      <c r="BR16" s="14">
        <f>Ceny!D6</f>
        <v>242.82</v>
      </c>
      <c r="BS16" s="15">
        <f>BR16*AZ16*BB16/100</f>
        <v>2913.84</v>
      </c>
      <c r="BT16" s="14">
        <f>Ceny!C6</f>
        <v>4.3499999999999997E-2</v>
      </c>
      <c r="BU16" s="15">
        <f t="shared" si="14"/>
        <v>0</v>
      </c>
      <c r="BV16" s="14">
        <f>Ceny!E6</f>
        <v>4.3499999999999997E-2</v>
      </c>
      <c r="BW16" s="15">
        <f t="shared" si="15"/>
        <v>6476.5844999999999</v>
      </c>
      <c r="BX16" s="15">
        <f t="shared" si="9"/>
        <v>9390.424500000001</v>
      </c>
      <c r="BY16" s="15">
        <f t="shared" si="10"/>
        <v>2159.7976350000004</v>
      </c>
      <c r="BZ16" s="15">
        <f t="shared" si="11"/>
        <v>11550.222135000002</v>
      </c>
    </row>
    <row r="17" spans="1:78" ht="13.5" customHeight="1">
      <c r="A17" s="14">
        <f t="shared" si="12"/>
        <v>4</v>
      </c>
      <c r="B17" s="14">
        <v>2</v>
      </c>
      <c r="C17" s="14">
        <v>1</v>
      </c>
      <c r="D17" s="14" t="s">
        <v>24</v>
      </c>
      <c r="E17" s="14" t="s">
        <v>25</v>
      </c>
      <c r="F17" s="14" t="s">
        <v>26</v>
      </c>
      <c r="G17" s="14" t="s">
        <v>26</v>
      </c>
      <c r="H17" s="14" t="s">
        <v>27</v>
      </c>
      <c r="I17" s="14" t="s">
        <v>28</v>
      </c>
      <c r="J17" s="14"/>
      <c r="K17" s="14" t="s">
        <v>29</v>
      </c>
      <c r="L17" s="14" t="s">
        <v>24</v>
      </c>
      <c r="M17" s="14" t="s">
        <v>25</v>
      </c>
      <c r="N17" s="14" t="s">
        <v>26</v>
      </c>
      <c r="O17" s="14" t="s">
        <v>30</v>
      </c>
      <c r="P17" s="14" t="s">
        <v>27</v>
      </c>
      <c r="Q17" s="14" t="s">
        <v>28</v>
      </c>
      <c r="R17" s="5"/>
      <c r="S17" s="14" t="s">
        <v>7</v>
      </c>
      <c r="T17" s="14" t="s">
        <v>8</v>
      </c>
      <c r="U17" s="1" t="s">
        <v>9</v>
      </c>
      <c r="V17" s="14" t="s">
        <v>10</v>
      </c>
      <c r="W17" s="14" t="s">
        <v>11</v>
      </c>
      <c r="X17" s="14" t="s">
        <v>12</v>
      </c>
      <c r="Y17" s="14" t="s">
        <v>13</v>
      </c>
      <c r="Z17" s="14" t="s">
        <v>31</v>
      </c>
      <c r="AA17" s="14" t="s">
        <v>32</v>
      </c>
      <c r="AB17" s="14" t="s">
        <v>33</v>
      </c>
      <c r="AC17" s="14" t="s">
        <v>34</v>
      </c>
      <c r="AD17" s="14" t="s">
        <v>35</v>
      </c>
      <c r="AE17" s="14"/>
      <c r="AF17" s="14" t="s">
        <v>36</v>
      </c>
      <c r="AG17" s="14" t="s">
        <v>37</v>
      </c>
      <c r="AH17" s="14">
        <v>37520</v>
      </c>
      <c r="AI17" s="14">
        <v>13399</v>
      </c>
      <c r="AJ17" s="14">
        <v>14563</v>
      </c>
      <c r="AK17" s="14">
        <v>11828</v>
      </c>
      <c r="AL17" s="14">
        <v>7005</v>
      </c>
      <c r="AM17" s="14">
        <v>4271</v>
      </c>
      <c r="AN17" s="14">
        <v>3443</v>
      </c>
      <c r="AO17" s="14">
        <v>3050</v>
      </c>
      <c r="AP17" s="14">
        <v>4582</v>
      </c>
      <c r="AQ17" s="14">
        <v>6222</v>
      </c>
      <c r="AR17" s="14">
        <v>10849</v>
      </c>
      <c r="AS17" s="14">
        <v>14762</v>
      </c>
      <c r="AT17" s="14">
        <f t="shared" si="0"/>
        <v>131494</v>
      </c>
      <c r="AU17" s="14">
        <f t="shared" si="1"/>
        <v>131494</v>
      </c>
      <c r="AV17" s="14" t="str">
        <f>AV$16</f>
        <v>W-4</v>
      </c>
      <c r="AW17" s="14" t="s">
        <v>23</v>
      </c>
      <c r="AX17" s="14"/>
      <c r="AY17" s="30">
        <v>8760</v>
      </c>
      <c r="AZ17" s="14">
        <v>12</v>
      </c>
      <c r="BA17" s="50">
        <v>0</v>
      </c>
      <c r="BB17" s="51">
        <v>100</v>
      </c>
      <c r="BC17" s="52">
        <v>0</v>
      </c>
      <c r="BD17" s="52">
        <v>131494</v>
      </c>
      <c r="BE17" s="53">
        <f t="shared" si="2"/>
        <v>0</v>
      </c>
      <c r="BF17" s="14">
        <f t="shared" si="3"/>
        <v>0</v>
      </c>
      <c r="BG17" s="15">
        <f t="shared" si="4"/>
        <v>0</v>
      </c>
      <c r="BH17" s="15">
        <f t="shared" si="5"/>
        <v>0</v>
      </c>
      <c r="BI17" s="31">
        <f t="shared" si="6"/>
        <v>0</v>
      </c>
      <c r="BJ17" s="14">
        <f>BJ$16</f>
        <v>0</v>
      </c>
      <c r="BK17" s="15">
        <f t="shared" si="13"/>
        <v>0</v>
      </c>
      <c r="BL17" s="14">
        <f>BL$16</f>
        <v>0</v>
      </c>
      <c r="BM17" s="15">
        <f t="shared" si="7"/>
        <v>0</v>
      </c>
      <c r="BN17" s="55"/>
      <c r="BO17" s="15">
        <f t="shared" si="8"/>
        <v>0</v>
      </c>
      <c r="BP17" s="14">
        <f>BP$16</f>
        <v>242.82</v>
      </c>
      <c r="BQ17" s="15">
        <f>BP17*AZ17*BA17/100</f>
        <v>0</v>
      </c>
      <c r="BR17" s="14">
        <f>BR$16</f>
        <v>242.82</v>
      </c>
      <c r="BS17" s="15">
        <f>BR17*AZ17*BB17/100</f>
        <v>2913.84</v>
      </c>
      <c r="BT17" s="14">
        <f>BT$16</f>
        <v>4.3499999999999997E-2</v>
      </c>
      <c r="BU17" s="15">
        <f t="shared" si="14"/>
        <v>0</v>
      </c>
      <c r="BV17" s="14">
        <f>BV$16</f>
        <v>4.3499999999999997E-2</v>
      </c>
      <c r="BW17" s="15">
        <f t="shared" si="15"/>
        <v>5719.9889999999996</v>
      </c>
      <c r="BX17" s="15">
        <f t="shared" si="9"/>
        <v>8633.8289999999997</v>
      </c>
      <c r="BY17" s="15">
        <f t="shared" si="10"/>
        <v>1985.7806700000001</v>
      </c>
      <c r="BZ17" s="15">
        <f t="shared" si="11"/>
        <v>10619.60967</v>
      </c>
    </row>
    <row r="18" spans="1:78" ht="13.5" customHeight="1">
      <c r="A18" s="14">
        <f t="shared" si="12"/>
        <v>5</v>
      </c>
      <c r="B18" s="14">
        <v>3</v>
      </c>
      <c r="C18" s="14">
        <v>1</v>
      </c>
      <c r="D18" s="14" t="s">
        <v>38</v>
      </c>
      <c r="E18" s="14" t="s">
        <v>39</v>
      </c>
      <c r="F18" s="14" t="s">
        <v>2</v>
      </c>
      <c r="G18" s="14" t="s">
        <v>2</v>
      </c>
      <c r="H18" s="14" t="s">
        <v>40</v>
      </c>
      <c r="I18" s="14" t="s">
        <v>41</v>
      </c>
      <c r="J18" s="14"/>
      <c r="K18" s="14" t="s">
        <v>42</v>
      </c>
      <c r="L18" s="14" t="s">
        <v>43</v>
      </c>
      <c r="M18" s="14" t="s">
        <v>39</v>
      </c>
      <c r="N18" s="14" t="s">
        <v>2</v>
      </c>
      <c r="O18" s="14" t="s">
        <v>2</v>
      </c>
      <c r="P18" s="14" t="s">
        <v>40</v>
      </c>
      <c r="Q18" s="14" t="s">
        <v>41</v>
      </c>
      <c r="R18" s="5"/>
      <c r="S18" s="14" t="s">
        <v>7</v>
      </c>
      <c r="T18" s="14" t="s">
        <v>8</v>
      </c>
      <c r="U18" s="1" t="s">
        <v>9</v>
      </c>
      <c r="V18" s="14" t="s">
        <v>10</v>
      </c>
      <c r="W18" s="14" t="s">
        <v>11</v>
      </c>
      <c r="X18" s="14" t="s">
        <v>12</v>
      </c>
      <c r="Y18" s="14" t="s">
        <v>13</v>
      </c>
      <c r="Z18" s="14" t="s">
        <v>44</v>
      </c>
      <c r="AA18" s="14" t="s">
        <v>45</v>
      </c>
      <c r="AB18" s="14" t="s">
        <v>46</v>
      </c>
      <c r="AC18" s="14" t="s">
        <v>47</v>
      </c>
      <c r="AD18" s="14" t="s">
        <v>48</v>
      </c>
      <c r="AE18" s="14"/>
      <c r="AF18" s="14" t="s">
        <v>49</v>
      </c>
      <c r="AG18" s="14" t="s">
        <v>50</v>
      </c>
      <c r="AH18" s="14">
        <v>15249</v>
      </c>
      <c r="AI18" s="14">
        <v>0</v>
      </c>
      <c r="AJ18" s="14">
        <v>22759</v>
      </c>
      <c r="AK18" s="14">
        <v>0</v>
      </c>
      <c r="AL18" s="14">
        <v>8365</v>
      </c>
      <c r="AM18" s="14">
        <v>0</v>
      </c>
      <c r="AN18" s="14">
        <v>0</v>
      </c>
      <c r="AO18" s="14">
        <v>0</v>
      </c>
      <c r="AP18" s="14">
        <v>469</v>
      </c>
      <c r="AQ18" s="14">
        <v>0</v>
      </c>
      <c r="AR18" s="14">
        <v>12258</v>
      </c>
      <c r="AS18" s="14">
        <v>12201</v>
      </c>
      <c r="AT18" s="14">
        <f t="shared" si="0"/>
        <v>71301</v>
      </c>
      <c r="AU18" s="14">
        <f t="shared" si="1"/>
        <v>71301</v>
      </c>
      <c r="AV18" s="14" t="str">
        <f>AV$14</f>
        <v>W-3.6</v>
      </c>
      <c r="AW18" s="14" t="s">
        <v>23</v>
      </c>
      <c r="AX18" s="14"/>
      <c r="AY18" s="30">
        <v>8760</v>
      </c>
      <c r="AZ18" s="14">
        <v>12</v>
      </c>
      <c r="BA18" s="50">
        <v>21.34</v>
      </c>
      <c r="BB18" s="51">
        <v>78.66</v>
      </c>
      <c r="BC18" s="52">
        <v>15216</v>
      </c>
      <c r="BD18" s="52">
        <v>56085</v>
      </c>
      <c r="BE18" s="53">
        <f t="shared" si="2"/>
        <v>0</v>
      </c>
      <c r="BF18" s="14">
        <f t="shared" si="3"/>
        <v>0</v>
      </c>
      <c r="BG18" s="15">
        <f t="shared" si="4"/>
        <v>0</v>
      </c>
      <c r="BH18" s="15">
        <f t="shared" si="5"/>
        <v>0</v>
      </c>
      <c r="BI18" s="31">
        <f t="shared" si="6"/>
        <v>0</v>
      </c>
      <c r="BJ18" s="14">
        <f>BJ$14</f>
        <v>0</v>
      </c>
      <c r="BK18" s="15">
        <f t="shared" si="13"/>
        <v>0</v>
      </c>
      <c r="BL18" s="14">
        <f>BL$14</f>
        <v>0</v>
      </c>
      <c r="BM18" s="15">
        <f t="shared" si="7"/>
        <v>0</v>
      </c>
      <c r="BN18" s="55"/>
      <c r="BO18" s="15">
        <f t="shared" si="8"/>
        <v>0</v>
      </c>
      <c r="BP18" s="14">
        <f>BP$14</f>
        <v>45.06</v>
      </c>
      <c r="BQ18" s="15">
        <f>BP18*AZ18*BA18/100</f>
        <v>115.38964799999999</v>
      </c>
      <c r="BR18" s="14">
        <f>BR$14</f>
        <v>4.9800000000000004</v>
      </c>
      <c r="BS18" s="15">
        <f>BR18*AZ18*BB18/100</f>
        <v>47.007216</v>
      </c>
      <c r="BT18" s="14">
        <f>BT$14</f>
        <v>4.582E-2</v>
      </c>
      <c r="BU18" s="15">
        <f t="shared" si="14"/>
        <v>697.19712000000004</v>
      </c>
      <c r="BV18" s="14">
        <f>BV$14</f>
        <v>4.582E-2</v>
      </c>
      <c r="BW18" s="15">
        <f t="shared" si="15"/>
        <v>2569.8146999999999</v>
      </c>
      <c r="BX18" s="15">
        <f t="shared" si="9"/>
        <v>3429.408684</v>
      </c>
      <c r="BY18" s="15">
        <f t="shared" si="10"/>
        <v>788.76399732000004</v>
      </c>
      <c r="BZ18" s="15">
        <f t="shared" si="11"/>
        <v>4218.1726813200003</v>
      </c>
    </row>
    <row r="19" spans="1:78" ht="13.5" customHeight="1">
      <c r="A19" s="14">
        <f t="shared" si="12"/>
        <v>6</v>
      </c>
      <c r="B19" s="14">
        <v>3</v>
      </c>
      <c r="C19" s="14">
        <v>2</v>
      </c>
      <c r="D19" s="14" t="s">
        <v>38</v>
      </c>
      <c r="E19" s="14" t="s">
        <v>39</v>
      </c>
      <c r="F19" s="14" t="s">
        <v>2</v>
      </c>
      <c r="G19" s="14" t="s">
        <v>2</v>
      </c>
      <c r="H19" s="14" t="s">
        <v>40</v>
      </c>
      <c r="I19" s="14" t="s">
        <v>41</v>
      </c>
      <c r="J19" s="14"/>
      <c r="K19" s="14" t="s">
        <v>42</v>
      </c>
      <c r="L19" s="14" t="s">
        <v>43</v>
      </c>
      <c r="M19" s="14" t="s">
        <v>39</v>
      </c>
      <c r="N19" s="14" t="s">
        <v>2</v>
      </c>
      <c r="O19" s="14" t="s">
        <v>2</v>
      </c>
      <c r="P19" s="14" t="s">
        <v>40</v>
      </c>
      <c r="Q19" s="14" t="s">
        <v>41</v>
      </c>
      <c r="R19" s="5"/>
      <c r="S19" s="14" t="s">
        <v>7</v>
      </c>
      <c r="T19" s="14" t="s">
        <v>165</v>
      </c>
      <c r="U19" s="1" t="s">
        <v>9</v>
      </c>
      <c r="V19" s="14" t="s">
        <v>10</v>
      </c>
      <c r="W19" s="14" t="s">
        <v>11</v>
      </c>
      <c r="X19" s="14" t="s">
        <v>12</v>
      </c>
      <c r="Y19" s="14" t="s">
        <v>13</v>
      </c>
      <c r="Z19" s="14" t="s">
        <v>166</v>
      </c>
      <c r="AA19" s="14" t="s">
        <v>167</v>
      </c>
      <c r="AB19" s="14" t="s">
        <v>16</v>
      </c>
      <c r="AC19" s="14" t="s">
        <v>168</v>
      </c>
      <c r="AD19" s="14" t="s">
        <v>169</v>
      </c>
      <c r="AE19" s="14"/>
      <c r="AF19" s="14" t="s">
        <v>170</v>
      </c>
      <c r="AG19" s="14"/>
      <c r="AH19" s="14">
        <v>59057</v>
      </c>
      <c r="AI19" s="14">
        <v>45953</v>
      </c>
      <c r="AJ19" s="14">
        <v>45376</v>
      </c>
      <c r="AK19" s="14">
        <v>32942</v>
      </c>
      <c r="AL19" s="14">
        <v>6887</v>
      </c>
      <c r="AM19" s="14">
        <v>6202</v>
      </c>
      <c r="AN19" s="14">
        <v>8165</v>
      </c>
      <c r="AO19" s="14">
        <v>8445</v>
      </c>
      <c r="AP19" s="14">
        <v>11207</v>
      </c>
      <c r="AQ19" s="14">
        <v>22606</v>
      </c>
      <c r="AR19" s="14">
        <v>30001</v>
      </c>
      <c r="AS19" s="14">
        <v>39735</v>
      </c>
      <c r="AT19" s="14">
        <f t="shared" si="0"/>
        <v>316576</v>
      </c>
      <c r="AU19" s="14">
        <f t="shared" si="1"/>
        <v>316576</v>
      </c>
      <c r="AV19" s="14" t="s">
        <v>171</v>
      </c>
      <c r="AW19" s="14" t="s">
        <v>23</v>
      </c>
      <c r="AX19" s="14" t="s">
        <v>172</v>
      </c>
      <c r="AY19" s="30">
        <v>8760</v>
      </c>
      <c r="AZ19" s="14">
        <v>12</v>
      </c>
      <c r="BA19" s="50">
        <v>100</v>
      </c>
      <c r="BB19" s="51">
        <v>0</v>
      </c>
      <c r="BC19" s="52">
        <v>316576</v>
      </c>
      <c r="BD19" s="52">
        <v>0</v>
      </c>
      <c r="BE19" s="53">
        <f t="shared" si="2"/>
        <v>0</v>
      </c>
      <c r="BF19" s="14">
        <f t="shared" ref="BF19:BF21" si="16">E$6/1000</f>
        <v>0</v>
      </c>
      <c r="BG19" s="15">
        <f t="shared" si="4"/>
        <v>0</v>
      </c>
      <c r="BH19" s="15">
        <f t="shared" si="5"/>
        <v>0</v>
      </c>
      <c r="BI19" s="31">
        <f t="shared" si="6"/>
        <v>0</v>
      </c>
      <c r="BJ19" s="54">
        <f>K4</f>
        <v>0</v>
      </c>
      <c r="BK19" s="15">
        <f t="shared" si="13"/>
        <v>0</v>
      </c>
      <c r="BL19" s="54">
        <f>K5</f>
        <v>0</v>
      </c>
      <c r="BM19" s="15">
        <f t="shared" si="7"/>
        <v>0</v>
      </c>
      <c r="BN19" s="55"/>
      <c r="BO19" s="15">
        <f t="shared" si="8"/>
        <v>0</v>
      </c>
      <c r="BP19" s="14">
        <f>Ceny!B7</f>
        <v>7.3200000000000001E-3</v>
      </c>
      <c r="BQ19" s="15">
        <f>BP19*AY19*AX19*BA19/100</f>
        <v>23917.953599999997</v>
      </c>
      <c r="BR19" s="14">
        <f>Ceny!D7</f>
        <v>7.3200000000000001E-3</v>
      </c>
      <c r="BS19" s="15">
        <f>BR19*AY19*AX19*BB19/100</f>
        <v>0</v>
      </c>
      <c r="BT19" s="14">
        <f>Ceny!C7</f>
        <v>3.04E-2</v>
      </c>
      <c r="BU19" s="15">
        <f t="shared" si="14"/>
        <v>9623.9104000000007</v>
      </c>
      <c r="BV19" s="14">
        <f>Ceny!E7</f>
        <v>3.04E-2</v>
      </c>
      <c r="BW19" s="15">
        <f t="shared" si="15"/>
        <v>0</v>
      </c>
      <c r="BX19" s="15">
        <f t="shared" si="9"/>
        <v>33541.864000000001</v>
      </c>
      <c r="BY19" s="15">
        <f t="shared" si="10"/>
        <v>7714.6287200000006</v>
      </c>
      <c r="BZ19" s="15">
        <f t="shared" si="11"/>
        <v>41256.492720000002</v>
      </c>
    </row>
    <row r="20" spans="1:78" ht="13.5" customHeight="1">
      <c r="A20" s="14">
        <f t="shared" si="12"/>
        <v>7</v>
      </c>
      <c r="B20" s="14">
        <v>4</v>
      </c>
      <c r="C20" s="14">
        <v>1</v>
      </c>
      <c r="D20" s="14" t="s">
        <v>51</v>
      </c>
      <c r="E20" s="14" t="s">
        <v>52</v>
      </c>
      <c r="F20" s="14" t="s">
        <v>53</v>
      </c>
      <c r="G20" s="14" t="s">
        <v>53</v>
      </c>
      <c r="H20" s="14" t="s">
        <v>54</v>
      </c>
      <c r="I20" s="14" t="s">
        <v>55</v>
      </c>
      <c r="J20" s="14"/>
      <c r="K20" s="14" t="s">
        <v>56</v>
      </c>
      <c r="L20" s="14" t="s">
        <v>51</v>
      </c>
      <c r="M20" s="14" t="s">
        <v>52</v>
      </c>
      <c r="N20" s="14" t="s">
        <v>53</v>
      </c>
      <c r="O20" s="14" t="s">
        <v>53</v>
      </c>
      <c r="P20" s="14" t="s">
        <v>54</v>
      </c>
      <c r="Q20" s="14" t="s">
        <v>55</v>
      </c>
      <c r="R20" s="5"/>
      <c r="S20" s="14" t="s">
        <v>7</v>
      </c>
      <c r="T20" s="14" t="s">
        <v>8</v>
      </c>
      <c r="U20" s="1" t="s">
        <v>9</v>
      </c>
      <c r="V20" s="14" t="s">
        <v>10</v>
      </c>
      <c r="W20" s="14" t="s">
        <v>11</v>
      </c>
      <c r="X20" s="14" t="s">
        <v>12</v>
      </c>
      <c r="Y20" s="14" t="s">
        <v>13</v>
      </c>
      <c r="Z20" s="14" t="s">
        <v>57</v>
      </c>
      <c r="AA20" s="14" t="s">
        <v>58</v>
      </c>
      <c r="AB20" s="14" t="s">
        <v>59</v>
      </c>
      <c r="AC20" s="14" t="s">
        <v>60</v>
      </c>
      <c r="AD20" s="14" t="s">
        <v>61</v>
      </c>
      <c r="AE20" s="14"/>
      <c r="AF20" s="14" t="s">
        <v>62</v>
      </c>
      <c r="AG20" s="14" t="s">
        <v>63</v>
      </c>
      <c r="AH20" s="14">
        <v>141530</v>
      </c>
      <c r="AI20" s="14">
        <v>117089</v>
      </c>
      <c r="AJ20" s="14">
        <v>123976</v>
      </c>
      <c r="AK20" s="14">
        <v>91101</v>
      </c>
      <c r="AL20" s="14">
        <v>61096</v>
      </c>
      <c r="AM20" s="14">
        <v>27271</v>
      </c>
      <c r="AN20" s="14">
        <v>23372</v>
      </c>
      <c r="AO20" s="14">
        <v>19542</v>
      </c>
      <c r="AP20" s="14">
        <v>37517</v>
      </c>
      <c r="AQ20" s="14">
        <v>67115</v>
      </c>
      <c r="AR20" s="14">
        <v>94888</v>
      </c>
      <c r="AS20" s="14">
        <v>119228</v>
      </c>
      <c r="AT20" s="14">
        <f t="shared" si="0"/>
        <v>923725</v>
      </c>
      <c r="AU20" s="14">
        <f t="shared" si="1"/>
        <v>923725</v>
      </c>
      <c r="AV20" s="14" t="str">
        <f>AV$19</f>
        <v>W-5.1</v>
      </c>
      <c r="AW20" s="14" t="s">
        <v>23</v>
      </c>
      <c r="AX20" s="14" t="s">
        <v>64</v>
      </c>
      <c r="AY20" s="30">
        <v>8760</v>
      </c>
      <c r="AZ20" s="14">
        <v>12</v>
      </c>
      <c r="BA20" s="50">
        <v>0</v>
      </c>
      <c r="BB20" s="51">
        <v>100</v>
      </c>
      <c r="BC20" s="52">
        <v>0</v>
      </c>
      <c r="BD20" s="52">
        <v>923725</v>
      </c>
      <c r="BE20" s="53">
        <f t="shared" si="2"/>
        <v>0</v>
      </c>
      <c r="BF20" s="14">
        <f t="shared" si="16"/>
        <v>0</v>
      </c>
      <c r="BG20" s="15">
        <f t="shared" si="4"/>
        <v>0</v>
      </c>
      <c r="BH20" s="15">
        <f t="shared" si="5"/>
        <v>0</v>
      </c>
      <c r="BI20" s="31">
        <f t="shared" si="6"/>
        <v>0</v>
      </c>
      <c r="BJ20" s="14">
        <f>BJ$19</f>
        <v>0</v>
      </c>
      <c r="BK20" s="15">
        <f t="shared" si="13"/>
        <v>0</v>
      </c>
      <c r="BL20" s="14">
        <f>BL$19</f>
        <v>0</v>
      </c>
      <c r="BM20" s="15">
        <f t="shared" si="7"/>
        <v>0</v>
      </c>
      <c r="BN20" s="55"/>
      <c r="BO20" s="15">
        <f t="shared" si="8"/>
        <v>0</v>
      </c>
      <c r="BP20" s="14">
        <f>BP$19</f>
        <v>7.3200000000000001E-3</v>
      </c>
      <c r="BQ20" s="15">
        <f>BP20*AY20*AX20*BA20/100</f>
        <v>0</v>
      </c>
      <c r="BR20" s="14">
        <f>BR$19</f>
        <v>7.3200000000000001E-3</v>
      </c>
      <c r="BS20" s="15">
        <f>BR20*AY20*AX20*BB20/100</f>
        <v>22443.119999999999</v>
      </c>
      <c r="BT20" s="14">
        <f>BT$19</f>
        <v>3.04E-2</v>
      </c>
      <c r="BU20" s="15">
        <f t="shared" si="14"/>
        <v>0</v>
      </c>
      <c r="BV20" s="14">
        <f>BV$19</f>
        <v>3.04E-2</v>
      </c>
      <c r="BW20" s="15">
        <f t="shared" si="15"/>
        <v>28081.24</v>
      </c>
      <c r="BX20" s="15">
        <f t="shared" si="9"/>
        <v>50524.36</v>
      </c>
      <c r="BY20" s="15">
        <f t="shared" si="10"/>
        <v>11620.602800000001</v>
      </c>
      <c r="BZ20" s="15">
        <f t="shared" si="11"/>
        <v>62144.962800000001</v>
      </c>
    </row>
    <row r="21" spans="1:78">
      <c r="A21" s="14">
        <f t="shared" si="12"/>
        <v>8</v>
      </c>
      <c r="B21" s="14">
        <v>4</v>
      </c>
      <c r="C21" s="14">
        <v>1</v>
      </c>
      <c r="D21" s="14" t="s">
        <v>51</v>
      </c>
      <c r="E21" s="14" t="s">
        <v>52</v>
      </c>
      <c r="F21" s="14" t="s">
        <v>53</v>
      </c>
      <c r="G21" s="14" t="s">
        <v>53</v>
      </c>
      <c r="H21" s="14" t="s">
        <v>54</v>
      </c>
      <c r="I21" s="14" t="s">
        <v>55</v>
      </c>
      <c r="J21" s="14"/>
      <c r="K21" s="14" t="s">
        <v>56</v>
      </c>
      <c r="L21" s="14" t="s">
        <v>51</v>
      </c>
      <c r="M21" s="14" t="s">
        <v>52</v>
      </c>
      <c r="N21" s="14" t="s">
        <v>53</v>
      </c>
      <c r="O21" s="14" t="s">
        <v>53</v>
      </c>
      <c r="P21" s="14" t="s">
        <v>54</v>
      </c>
      <c r="Q21" s="14" t="s">
        <v>55</v>
      </c>
      <c r="R21" s="5"/>
      <c r="S21" s="14" t="s">
        <v>7</v>
      </c>
      <c r="T21" s="14" t="s">
        <v>8</v>
      </c>
      <c r="U21" s="1" t="s">
        <v>9</v>
      </c>
      <c r="V21" s="14" t="s">
        <v>10</v>
      </c>
      <c r="W21" s="14" t="s">
        <v>11</v>
      </c>
      <c r="X21" s="14" t="s">
        <v>12</v>
      </c>
      <c r="Y21" s="14" t="s">
        <v>13</v>
      </c>
      <c r="Z21" s="14"/>
      <c r="AA21" s="14" t="s">
        <v>52</v>
      </c>
      <c r="AB21" s="14" t="s">
        <v>59</v>
      </c>
      <c r="AC21" s="14" t="s">
        <v>173</v>
      </c>
      <c r="AD21" s="14" t="s">
        <v>55</v>
      </c>
      <c r="AE21" s="14"/>
      <c r="AF21" s="14" t="s">
        <v>174</v>
      </c>
      <c r="AG21" s="14"/>
      <c r="AH21" s="14">
        <v>233800</v>
      </c>
      <c r="AI21" s="14">
        <v>194708</v>
      </c>
      <c r="AJ21" s="14">
        <v>197483</v>
      </c>
      <c r="AK21" s="14">
        <v>130781</v>
      </c>
      <c r="AL21" s="14">
        <v>101952</v>
      </c>
      <c r="AM21" s="14">
        <v>70344</v>
      </c>
      <c r="AN21" s="14">
        <v>65528</v>
      </c>
      <c r="AO21" s="14">
        <v>39987</v>
      </c>
      <c r="AP21" s="14">
        <v>77119</v>
      </c>
      <c r="AQ21" s="14">
        <v>120663</v>
      </c>
      <c r="AR21" s="14">
        <v>108129</v>
      </c>
      <c r="AS21" s="14">
        <v>177877</v>
      </c>
      <c r="AT21" s="14">
        <f t="shared" si="0"/>
        <v>1518371</v>
      </c>
      <c r="AU21" s="14">
        <f t="shared" si="1"/>
        <v>1518371</v>
      </c>
      <c r="AV21" s="14" t="str">
        <f>AV$19</f>
        <v>W-5.1</v>
      </c>
      <c r="AW21" s="14" t="s">
        <v>23</v>
      </c>
      <c r="AX21" s="14" t="s">
        <v>175</v>
      </c>
      <c r="AY21" s="30">
        <v>8760</v>
      </c>
      <c r="AZ21" s="14">
        <v>12</v>
      </c>
      <c r="BA21" s="50">
        <v>16.91</v>
      </c>
      <c r="BB21" s="51">
        <v>83.09</v>
      </c>
      <c r="BC21" s="52">
        <v>256757</v>
      </c>
      <c r="BD21" s="52">
        <v>1261614</v>
      </c>
      <c r="BE21" s="53">
        <f t="shared" si="2"/>
        <v>0</v>
      </c>
      <c r="BF21" s="14">
        <f t="shared" si="16"/>
        <v>0</v>
      </c>
      <c r="BG21" s="15">
        <f t="shared" si="4"/>
        <v>0</v>
      </c>
      <c r="BH21" s="15">
        <f t="shared" si="5"/>
        <v>0</v>
      </c>
      <c r="BI21" s="31">
        <f t="shared" si="6"/>
        <v>0</v>
      </c>
      <c r="BJ21" s="14">
        <f>BJ$19</f>
        <v>0</v>
      </c>
      <c r="BK21" s="15">
        <f t="shared" si="13"/>
        <v>0</v>
      </c>
      <c r="BL21" s="14">
        <f>BL$19</f>
        <v>0</v>
      </c>
      <c r="BM21" s="15">
        <f t="shared" si="7"/>
        <v>0</v>
      </c>
      <c r="BN21" s="55"/>
      <c r="BO21" s="15">
        <f t="shared" si="8"/>
        <v>0</v>
      </c>
      <c r="BP21" s="14">
        <f>BP$19</f>
        <v>7.3200000000000001E-3</v>
      </c>
      <c r="BQ21" s="15">
        <f>BP21*AY21*AX21*BA21/100</f>
        <v>7698.6955151999982</v>
      </c>
      <c r="BR21" s="14">
        <f>BR$19</f>
        <v>7.3200000000000001E-3</v>
      </c>
      <c r="BS21" s="15">
        <f>BR21*AY21*AX21*BB21/100</f>
        <v>37828.776484799993</v>
      </c>
      <c r="BT21" s="14">
        <f>BT$19</f>
        <v>3.04E-2</v>
      </c>
      <c r="BU21" s="15">
        <f t="shared" si="14"/>
        <v>7805.4128000000001</v>
      </c>
      <c r="BV21" s="14">
        <f>BV$19</f>
        <v>3.04E-2</v>
      </c>
      <c r="BW21" s="15">
        <f t="shared" si="15"/>
        <v>38353.065600000002</v>
      </c>
      <c r="BX21" s="15">
        <f t="shared" si="9"/>
        <v>91685.950400000002</v>
      </c>
      <c r="BY21" s="15">
        <f t="shared" si="10"/>
        <v>21087.768592</v>
      </c>
      <c r="BZ21" s="15">
        <f t="shared" si="11"/>
        <v>112773.71899200001</v>
      </c>
    </row>
    <row r="22" spans="1:78">
      <c r="A22" s="14">
        <f t="shared" si="12"/>
        <v>9</v>
      </c>
      <c r="B22" s="14">
        <v>4</v>
      </c>
      <c r="C22" s="14">
        <v>1</v>
      </c>
      <c r="D22" s="14" t="s">
        <v>51</v>
      </c>
      <c r="E22" s="14" t="s">
        <v>52</v>
      </c>
      <c r="F22" s="14" t="s">
        <v>53</v>
      </c>
      <c r="G22" s="14" t="s">
        <v>53</v>
      </c>
      <c r="H22" s="14" t="s">
        <v>54</v>
      </c>
      <c r="I22" s="14" t="s">
        <v>55</v>
      </c>
      <c r="J22" s="14"/>
      <c r="K22" s="14" t="s">
        <v>56</v>
      </c>
      <c r="L22" s="14" t="s">
        <v>51</v>
      </c>
      <c r="M22" s="14" t="s">
        <v>52</v>
      </c>
      <c r="N22" s="14" t="s">
        <v>53</v>
      </c>
      <c r="O22" s="14" t="s">
        <v>53</v>
      </c>
      <c r="P22" s="14" t="s">
        <v>54</v>
      </c>
      <c r="Q22" s="14" t="s">
        <v>55</v>
      </c>
      <c r="R22" s="5"/>
      <c r="S22" s="14" t="s">
        <v>7</v>
      </c>
      <c r="T22" s="14" t="s">
        <v>165</v>
      </c>
      <c r="U22" s="1" t="s">
        <v>9</v>
      </c>
      <c r="V22" s="14" t="s">
        <v>10</v>
      </c>
      <c r="W22" s="14" t="s">
        <v>11</v>
      </c>
      <c r="X22" s="14" t="s">
        <v>12</v>
      </c>
      <c r="Y22" s="14" t="s">
        <v>13</v>
      </c>
      <c r="Z22" s="14"/>
      <c r="AA22" s="14" t="s">
        <v>52</v>
      </c>
      <c r="AB22" s="14" t="s">
        <v>59</v>
      </c>
      <c r="AC22" s="14" t="s">
        <v>173</v>
      </c>
      <c r="AD22" s="14" t="s">
        <v>55</v>
      </c>
      <c r="AE22" s="14"/>
      <c r="AF22" s="14" t="s">
        <v>198</v>
      </c>
      <c r="AG22" s="14"/>
      <c r="AH22" s="14">
        <v>0</v>
      </c>
      <c r="AI22" s="14">
        <v>6947</v>
      </c>
      <c r="AJ22" s="14">
        <v>0</v>
      </c>
      <c r="AK22" s="14">
        <v>4095</v>
      </c>
      <c r="AL22" s="14">
        <v>0</v>
      </c>
      <c r="AM22" s="14">
        <v>0</v>
      </c>
      <c r="AN22" s="14">
        <v>0</v>
      </c>
      <c r="AO22" s="14">
        <v>0</v>
      </c>
      <c r="AP22" s="14">
        <v>5607</v>
      </c>
      <c r="AQ22" s="14">
        <v>0</v>
      </c>
      <c r="AR22" s="14">
        <v>7460</v>
      </c>
      <c r="AS22" s="14">
        <v>7947</v>
      </c>
      <c r="AT22" s="14">
        <f t="shared" si="0"/>
        <v>32056</v>
      </c>
      <c r="AU22" s="14">
        <f t="shared" si="1"/>
        <v>32056</v>
      </c>
      <c r="AV22" s="14" t="str">
        <f>AV$14</f>
        <v>W-3.6</v>
      </c>
      <c r="AW22" s="14" t="s">
        <v>23</v>
      </c>
      <c r="AX22" s="14"/>
      <c r="AY22" s="30">
        <v>8760</v>
      </c>
      <c r="AZ22" s="14">
        <v>12</v>
      </c>
      <c r="BA22" s="50">
        <v>100</v>
      </c>
      <c r="BB22" s="51">
        <v>0</v>
      </c>
      <c r="BC22" s="52">
        <v>32056</v>
      </c>
      <c r="BD22" s="52">
        <v>0</v>
      </c>
      <c r="BE22" s="53">
        <f t="shared" si="2"/>
        <v>0</v>
      </c>
      <c r="BF22" s="14">
        <f t="shared" si="3"/>
        <v>0</v>
      </c>
      <c r="BG22" s="15">
        <f t="shared" si="4"/>
        <v>0</v>
      </c>
      <c r="BH22" s="15">
        <f t="shared" si="5"/>
        <v>0</v>
      </c>
      <c r="BI22" s="31">
        <f t="shared" si="6"/>
        <v>0</v>
      </c>
      <c r="BJ22" s="14">
        <f>BJ$14</f>
        <v>0</v>
      </c>
      <c r="BK22" s="15">
        <f t="shared" si="13"/>
        <v>0</v>
      </c>
      <c r="BL22" s="14">
        <f>BL$14</f>
        <v>0</v>
      </c>
      <c r="BM22" s="15">
        <f t="shared" si="7"/>
        <v>0</v>
      </c>
      <c r="BN22" s="55"/>
      <c r="BO22" s="15">
        <f t="shared" si="8"/>
        <v>0</v>
      </c>
      <c r="BP22" s="14">
        <f>BP$14</f>
        <v>45.06</v>
      </c>
      <c r="BQ22" s="15">
        <f>BP22*AZ22*BA22/100</f>
        <v>540.72</v>
      </c>
      <c r="BR22" s="14">
        <f>BR$14</f>
        <v>4.9800000000000004</v>
      </c>
      <c r="BS22" s="15">
        <f>BR22*AZ22*BB22/100</f>
        <v>0</v>
      </c>
      <c r="BT22" s="14">
        <f>BT$14</f>
        <v>4.582E-2</v>
      </c>
      <c r="BU22" s="15">
        <f t="shared" si="14"/>
        <v>1468.80592</v>
      </c>
      <c r="BV22" s="14">
        <f>BV$14</f>
        <v>4.582E-2</v>
      </c>
      <c r="BW22" s="15">
        <f t="shared" si="15"/>
        <v>0</v>
      </c>
      <c r="BX22" s="15">
        <f t="shared" si="9"/>
        <v>2009.52592</v>
      </c>
      <c r="BY22" s="15">
        <f t="shared" si="10"/>
        <v>462.19096160000004</v>
      </c>
      <c r="BZ22" s="15">
        <f t="shared" si="11"/>
        <v>2471.7168816000003</v>
      </c>
    </row>
    <row r="23" spans="1:78">
      <c r="A23" s="14">
        <f t="shared" si="12"/>
        <v>10</v>
      </c>
      <c r="B23" s="14">
        <v>5</v>
      </c>
      <c r="C23" s="14">
        <v>2</v>
      </c>
      <c r="D23" s="14" t="s">
        <v>65</v>
      </c>
      <c r="E23" s="14" t="s">
        <v>66</v>
      </c>
      <c r="F23" s="14" t="s">
        <v>2</v>
      </c>
      <c r="G23" s="14" t="s">
        <v>2</v>
      </c>
      <c r="H23" s="14" t="s">
        <v>67</v>
      </c>
      <c r="I23" s="14" t="s">
        <v>68</v>
      </c>
      <c r="J23" s="14"/>
      <c r="K23" s="14" t="s">
        <v>69</v>
      </c>
      <c r="L23" s="14" t="s">
        <v>65</v>
      </c>
      <c r="M23" s="14" t="s">
        <v>66</v>
      </c>
      <c r="N23" s="14" t="s">
        <v>2</v>
      </c>
      <c r="O23" s="14" t="s">
        <v>2</v>
      </c>
      <c r="P23" s="14" t="s">
        <v>67</v>
      </c>
      <c r="Q23" s="14" t="s">
        <v>68</v>
      </c>
      <c r="R23" s="5"/>
      <c r="S23" s="14" t="s">
        <v>7</v>
      </c>
      <c r="T23" s="14" t="s">
        <v>8</v>
      </c>
      <c r="U23" s="1" t="s">
        <v>9</v>
      </c>
      <c r="V23" s="14" t="s">
        <v>10</v>
      </c>
      <c r="W23" s="14" t="s">
        <v>11</v>
      </c>
      <c r="X23" s="14" t="s">
        <v>12</v>
      </c>
      <c r="Y23" s="14" t="s">
        <v>13</v>
      </c>
      <c r="Z23" s="14" t="s">
        <v>70</v>
      </c>
      <c r="AA23" s="14" t="s">
        <v>71</v>
      </c>
      <c r="AB23" s="14" t="s">
        <v>16</v>
      </c>
      <c r="AC23" s="14" t="s">
        <v>72</v>
      </c>
      <c r="AD23" s="14" t="s">
        <v>68</v>
      </c>
      <c r="AE23" s="14"/>
      <c r="AF23" s="14" t="s">
        <v>73</v>
      </c>
      <c r="AG23" s="14" t="s">
        <v>74</v>
      </c>
      <c r="AH23" s="14">
        <v>7515</v>
      </c>
      <c r="AI23" s="14">
        <v>0</v>
      </c>
      <c r="AJ23" s="14">
        <v>8888</v>
      </c>
      <c r="AK23" s="14">
        <v>0</v>
      </c>
      <c r="AL23" s="14">
        <v>9139</v>
      </c>
      <c r="AM23" s="14">
        <v>0</v>
      </c>
      <c r="AN23" s="14">
        <v>2165</v>
      </c>
      <c r="AO23" s="14">
        <v>0</v>
      </c>
      <c r="AP23" s="14">
        <v>3033</v>
      </c>
      <c r="AQ23" s="14">
        <v>0</v>
      </c>
      <c r="AR23" s="14">
        <v>6847</v>
      </c>
      <c r="AS23" s="14">
        <v>6449</v>
      </c>
      <c r="AT23" s="14">
        <f t="shared" si="0"/>
        <v>44036</v>
      </c>
      <c r="AU23" s="14">
        <f t="shared" si="1"/>
        <v>44036</v>
      </c>
      <c r="AV23" s="14" t="str">
        <f>AV$14</f>
        <v>W-3.6</v>
      </c>
      <c r="AW23" s="14" t="s">
        <v>23</v>
      </c>
      <c r="AX23" s="14"/>
      <c r="AY23" s="30">
        <v>8760</v>
      </c>
      <c r="AZ23" s="14">
        <v>12</v>
      </c>
      <c r="BA23" s="50">
        <v>0</v>
      </c>
      <c r="BB23" s="51">
        <v>100</v>
      </c>
      <c r="BC23" s="52">
        <v>0</v>
      </c>
      <c r="BD23" s="52">
        <v>44036</v>
      </c>
      <c r="BE23" s="53">
        <f t="shared" si="2"/>
        <v>0</v>
      </c>
      <c r="BF23" s="14">
        <f t="shared" si="3"/>
        <v>0</v>
      </c>
      <c r="BG23" s="15">
        <f t="shared" si="4"/>
        <v>0</v>
      </c>
      <c r="BH23" s="15">
        <f t="shared" si="5"/>
        <v>0</v>
      </c>
      <c r="BI23" s="31">
        <f t="shared" si="6"/>
        <v>0</v>
      </c>
      <c r="BJ23" s="14">
        <f>BJ$14</f>
        <v>0</v>
      </c>
      <c r="BK23" s="15">
        <f t="shared" si="13"/>
        <v>0</v>
      </c>
      <c r="BL23" s="14">
        <f>BL$14</f>
        <v>0</v>
      </c>
      <c r="BM23" s="15">
        <f t="shared" si="7"/>
        <v>0</v>
      </c>
      <c r="BN23" s="55"/>
      <c r="BO23" s="15">
        <f t="shared" si="8"/>
        <v>0</v>
      </c>
      <c r="BP23" s="14">
        <f>BP$14</f>
        <v>45.06</v>
      </c>
      <c r="BQ23" s="15">
        <f>BP23*AZ23*BA23/100</f>
        <v>0</v>
      </c>
      <c r="BR23" s="14">
        <f>BR$14</f>
        <v>4.9800000000000004</v>
      </c>
      <c r="BS23" s="15">
        <f>BR23*AZ23*BB23/100</f>
        <v>59.760000000000012</v>
      </c>
      <c r="BT23" s="14">
        <f>BT$14</f>
        <v>4.582E-2</v>
      </c>
      <c r="BU23" s="15">
        <f t="shared" si="14"/>
        <v>0</v>
      </c>
      <c r="BV23" s="14">
        <f>BV$14</f>
        <v>4.582E-2</v>
      </c>
      <c r="BW23" s="15">
        <f t="shared" si="15"/>
        <v>2017.7295200000001</v>
      </c>
      <c r="BX23" s="15">
        <f t="shared" si="9"/>
        <v>2077.4895200000001</v>
      </c>
      <c r="BY23" s="15">
        <f t="shared" si="10"/>
        <v>477.82258960000001</v>
      </c>
      <c r="BZ23" s="15">
        <f t="shared" si="11"/>
        <v>2555.3121096</v>
      </c>
    </row>
    <row r="24" spans="1:78">
      <c r="A24" s="14">
        <f t="shared" si="12"/>
        <v>11</v>
      </c>
      <c r="B24" s="14">
        <v>5</v>
      </c>
      <c r="C24" s="14">
        <v>1</v>
      </c>
      <c r="D24" s="14" t="s">
        <v>65</v>
      </c>
      <c r="E24" s="14" t="s">
        <v>66</v>
      </c>
      <c r="F24" s="14" t="s">
        <v>2</v>
      </c>
      <c r="G24" s="14" t="s">
        <v>2</v>
      </c>
      <c r="H24" s="14" t="s">
        <v>67</v>
      </c>
      <c r="I24" s="14" t="s">
        <v>68</v>
      </c>
      <c r="J24" s="14"/>
      <c r="K24" s="14" t="s">
        <v>69</v>
      </c>
      <c r="L24" s="14" t="s">
        <v>65</v>
      </c>
      <c r="M24" s="14" t="s">
        <v>66</v>
      </c>
      <c r="N24" s="14" t="s">
        <v>2</v>
      </c>
      <c r="O24" s="14" t="s">
        <v>2</v>
      </c>
      <c r="P24" s="14" t="s">
        <v>67</v>
      </c>
      <c r="Q24" s="14" t="s">
        <v>68</v>
      </c>
      <c r="R24" s="5"/>
      <c r="S24" s="14" t="s">
        <v>7</v>
      </c>
      <c r="T24" s="14" t="s">
        <v>165</v>
      </c>
      <c r="U24" s="1" t="s">
        <v>9</v>
      </c>
      <c r="V24" s="14" t="s">
        <v>10</v>
      </c>
      <c r="W24" s="14" t="s">
        <v>11</v>
      </c>
      <c r="X24" s="14" t="s">
        <v>12</v>
      </c>
      <c r="Y24" s="14" t="s">
        <v>13</v>
      </c>
      <c r="Z24" s="14" t="s">
        <v>176</v>
      </c>
      <c r="AA24" s="14" t="s">
        <v>71</v>
      </c>
      <c r="AB24" s="14" t="s">
        <v>16</v>
      </c>
      <c r="AC24" s="14" t="s">
        <v>72</v>
      </c>
      <c r="AD24" s="14" t="s">
        <v>68</v>
      </c>
      <c r="AE24" s="14"/>
      <c r="AF24" s="14" t="s">
        <v>177</v>
      </c>
      <c r="AG24" s="14" t="s">
        <v>178</v>
      </c>
      <c r="AH24" s="14">
        <v>6228</v>
      </c>
      <c r="AI24" s="14">
        <v>0</v>
      </c>
      <c r="AJ24" s="14">
        <v>6982</v>
      </c>
      <c r="AK24" s="14">
        <v>0</v>
      </c>
      <c r="AL24" s="14">
        <v>7013</v>
      </c>
      <c r="AM24" s="14">
        <v>0</v>
      </c>
      <c r="AN24" s="14">
        <v>2165</v>
      </c>
      <c r="AO24" s="14">
        <v>0</v>
      </c>
      <c r="AP24" s="14">
        <v>1202</v>
      </c>
      <c r="AQ24" s="14">
        <v>0</v>
      </c>
      <c r="AR24" s="14">
        <v>4090</v>
      </c>
      <c r="AS24" s="14">
        <v>6449</v>
      </c>
      <c r="AT24" s="14">
        <f t="shared" si="0"/>
        <v>34129</v>
      </c>
      <c r="AU24" s="14">
        <f t="shared" si="1"/>
        <v>34129</v>
      </c>
      <c r="AV24" s="14" t="str">
        <f>AV$14</f>
        <v>W-3.6</v>
      </c>
      <c r="AW24" s="14" t="s">
        <v>23</v>
      </c>
      <c r="AX24" s="14"/>
      <c r="AY24" s="30">
        <v>8760</v>
      </c>
      <c r="AZ24" s="14">
        <v>12</v>
      </c>
      <c r="BA24" s="50">
        <v>0</v>
      </c>
      <c r="BB24" s="51">
        <v>100</v>
      </c>
      <c r="BC24" s="52">
        <v>0</v>
      </c>
      <c r="BD24" s="52">
        <v>34129</v>
      </c>
      <c r="BE24" s="53">
        <f t="shared" si="2"/>
        <v>0</v>
      </c>
      <c r="BF24" s="14">
        <f t="shared" si="3"/>
        <v>0</v>
      </c>
      <c r="BG24" s="15">
        <f t="shared" si="4"/>
        <v>0</v>
      </c>
      <c r="BH24" s="15">
        <f t="shared" si="5"/>
        <v>0</v>
      </c>
      <c r="BI24" s="31">
        <f t="shared" si="6"/>
        <v>0</v>
      </c>
      <c r="BJ24" s="14">
        <f>BJ$14</f>
        <v>0</v>
      </c>
      <c r="BK24" s="15">
        <f t="shared" si="13"/>
        <v>0</v>
      </c>
      <c r="BL24" s="14">
        <f>BL$14</f>
        <v>0</v>
      </c>
      <c r="BM24" s="15">
        <f t="shared" si="7"/>
        <v>0</v>
      </c>
      <c r="BN24" s="55"/>
      <c r="BO24" s="15">
        <f t="shared" si="8"/>
        <v>0</v>
      </c>
      <c r="BP24" s="14">
        <f>BP$14</f>
        <v>45.06</v>
      </c>
      <c r="BQ24" s="15">
        <f>BP24*AZ24*BA24/100</f>
        <v>0</v>
      </c>
      <c r="BR24" s="14">
        <f>BR$14</f>
        <v>4.9800000000000004</v>
      </c>
      <c r="BS24" s="15">
        <f>BR24*AZ24*BB24/100</f>
        <v>59.760000000000012</v>
      </c>
      <c r="BT24" s="14">
        <f>BT$14</f>
        <v>4.582E-2</v>
      </c>
      <c r="BU24" s="15">
        <f t="shared" si="14"/>
        <v>0</v>
      </c>
      <c r="BV24" s="14">
        <f>BV$14</f>
        <v>4.582E-2</v>
      </c>
      <c r="BW24" s="15">
        <f t="shared" si="15"/>
        <v>1563.79078</v>
      </c>
      <c r="BX24" s="15">
        <f t="shared" si="9"/>
        <v>1623.55078</v>
      </c>
      <c r="BY24" s="15">
        <f t="shared" si="10"/>
        <v>373.41667940000002</v>
      </c>
      <c r="BZ24" s="15">
        <f t="shared" si="11"/>
        <v>1996.9674594000001</v>
      </c>
    </row>
    <row r="25" spans="1:78">
      <c r="A25" s="14">
        <f t="shared" si="12"/>
        <v>12</v>
      </c>
      <c r="B25" s="14">
        <v>6</v>
      </c>
      <c r="C25" s="14">
        <v>1</v>
      </c>
      <c r="D25" s="14" t="s">
        <v>76</v>
      </c>
      <c r="E25" s="14" t="s">
        <v>77</v>
      </c>
      <c r="F25" s="14" t="s">
        <v>78</v>
      </c>
      <c r="G25" s="14" t="s">
        <v>78</v>
      </c>
      <c r="H25" s="14" t="s">
        <v>79</v>
      </c>
      <c r="I25" s="14" t="s">
        <v>80</v>
      </c>
      <c r="J25" s="14"/>
      <c r="K25" s="14" t="s">
        <v>81</v>
      </c>
      <c r="L25" s="14" t="s">
        <v>76</v>
      </c>
      <c r="M25" s="14" t="s">
        <v>77</v>
      </c>
      <c r="N25" s="14" t="s">
        <v>78</v>
      </c>
      <c r="O25" s="14" t="s">
        <v>78</v>
      </c>
      <c r="P25" s="14" t="s">
        <v>79</v>
      </c>
      <c r="Q25" s="14" t="s">
        <v>80</v>
      </c>
      <c r="R25" s="5"/>
      <c r="S25" s="14" t="s">
        <v>7</v>
      </c>
      <c r="T25" s="14" t="s">
        <v>8</v>
      </c>
      <c r="U25" s="1" t="s">
        <v>9</v>
      </c>
      <c r="V25" s="14" t="s">
        <v>10</v>
      </c>
      <c r="W25" s="14" t="s">
        <v>11</v>
      </c>
      <c r="X25" s="14" t="s">
        <v>12</v>
      </c>
      <c r="Y25" s="14" t="s">
        <v>13</v>
      </c>
      <c r="Z25" s="14" t="s">
        <v>82</v>
      </c>
      <c r="AA25" s="14" t="s">
        <v>77</v>
      </c>
      <c r="AB25" s="14" t="s">
        <v>83</v>
      </c>
      <c r="AC25" s="14" t="s">
        <v>84</v>
      </c>
      <c r="AD25" s="14" t="s">
        <v>80</v>
      </c>
      <c r="AE25" s="14"/>
      <c r="AF25" s="14" t="s">
        <v>85</v>
      </c>
      <c r="AG25" s="14"/>
      <c r="AH25" s="14">
        <v>186592</v>
      </c>
      <c r="AI25" s="14">
        <v>174019</v>
      </c>
      <c r="AJ25" s="14">
        <v>106117</v>
      </c>
      <c r="AK25" s="14">
        <v>31380</v>
      </c>
      <c r="AL25" s="14">
        <v>0</v>
      </c>
      <c r="AM25" s="14">
        <v>0</v>
      </c>
      <c r="AN25" s="14">
        <v>0</v>
      </c>
      <c r="AO25" s="14">
        <v>137353</v>
      </c>
      <c r="AP25" s="14">
        <v>115266</v>
      </c>
      <c r="AQ25" s="14">
        <v>14294</v>
      </c>
      <c r="AR25" s="14">
        <v>6484</v>
      </c>
      <c r="AS25" s="14">
        <v>0</v>
      </c>
      <c r="AT25" s="14">
        <f t="shared" si="0"/>
        <v>771505</v>
      </c>
      <c r="AU25" s="14">
        <f t="shared" si="1"/>
        <v>771505</v>
      </c>
      <c r="AV25" s="14" t="str">
        <f>AV$15</f>
        <v>W-6A.1</v>
      </c>
      <c r="AW25" s="14" t="s">
        <v>23</v>
      </c>
      <c r="AX25" s="14" t="s">
        <v>86</v>
      </c>
      <c r="AY25" s="30">
        <v>8760</v>
      </c>
      <c r="AZ25" s="14">
        <v>12</v>
      </c>
      <c r="BA25" s="50">
        <v>7.58</v>
      </c>
      <c r="BB25" s="51">
        <v>92.42</v>
      </c>
      <c r="BC25" s="52">
        <v>58480</v>
      </c>
      <c r="BD25" s="52">
        <v>713025</v>
      </c>
      <c r="BE25" s="53">
        <f t="shared" si="2"/>
        <v>0</v>
      </c>
      <c r="BF25" s="14">
        <f t="shared" ref="BF25:BF26" si="17">E$6/1000</f>
        <v>0</v>
      </c>
      <c r="BG25" s="15">
        <f t="shared" si="4"/>
        <v>0</v>
      </c>
      <c r="BH25" s="15">
        <f t="shared" si="5"/>
        <v>0</v>
      </c>
      <c r="BI25" s="31">
        <f t="shared" si="6"/>
        <v>0</v>
      </c>
      <c r="BJ25" s="14">
        <f>BJ$15</f>
        <v>0</v>
      </c>
      <c r="BK25" s="15">
        <f t="shared" si="13"/>
        <v>0</v>
      </c>
      <c r="BL25" s="14">
        <f>BL$15</f>
        <v>0</v>
      </c>
      <c r="BM25" s="15">
        <f t="shared" si="7"/>
        <v>0</v>
      </c>
      <c r="BN25" s="55"/>
      <c r="BO25" s="15">
        <f t="shared" si="8"/>
        <v>0</v>
      </c>
      <c r="BP25" s="14">
        <f>BP$15</f>
        <v>8.8599999999999998E-3</v>
      </c>
      <c r="BQ25" s="15">
        <f>BP25*AY25*AX25*BA25/100</f>
        <v>5000.6442479999996</v>
      </c>
      <c r="BR25" s="14">
        <f>BR$15</f>
        <v>8.8599999999999998E-3</v>
      </c>
      <c r="BS25" s="15">
        <f>BR25*AY25*AX25*BB25/100</f>
        <v>60970.915752000001</v>
      </c>
      <c r="BT25" s="14">
        <f>BT$15</f>
        <v>3.0259999999999999E-2</v>
      </c>
      <c r="BU25" s="15">
        <f t="shared" si="14"/>
        <v>1769.6047999999998</v>
      </c>
      <c r="BV25" s="14">
        <f>BV$15</f>
        <v>3.0259999999999999E-2</v>
      </c>
      <c r="BW25" s="15">
        <f t="shared" si="15"/>
        <v>21576.136500000001</v>
      </c>
      <c r="BX25" s="15">
        <f t="shared" si="9"/>
        <v>89317.301299999992</v>
      </c>
      <c r="BY25" s="15">
        <f t="shared" si="10"/>
        <v>20542.979298999999</v>
      </c>
      <c r="BZ25" s="15">
        <f t="shared" si="11"/>
        <v>109860.28059899999</v>
      </c>
    </row>
    <row r="26" spans="1:78">
      <c r="A26" s="14">
        <f t="shared" si="12"/>
        <v>13</v>
      </c>
      <c r="B26" s="14">
        <v>6</v>
      </c>
      <c r="C26" s="14">
        <v>2</v>
      </c>
      <c r="D26" s="14" t="s">
        <v>76</v>
      </c>
      <c r="E26" s="14" t="s">
        <v>77</v>
      </c>
      <c r="F26" s="14" t="s">
        <v>78</v>
      </c>
      <c r="G26" s="14" t="s">
        <v>78</v>
      </c>
      <c r="H26" s="14" t="s">
        <v>79</v>
      </c>
      <c r="I26" s="14" t="s">
        <v>80</v>
      </c>
      <c r="J26" s="14"/>
      <c r="K26" s="14" t="s">
        <v>81</v>
      </c>
      <c r="L26" s="14" t="s">
        <v>76</v>
      </c>
      <c r="M26" s="14" t="s">
        <v>77</v>
      </c>
      <c r="N26" s="14" t="s">
        <v>78</v>
      </c>
      <c r="O26" s="14" t="s">
        <v>78</v>
      </c>
      <c r="P26" s="14" t="s">
        <v>79</v>
      </c>
      <c r="Q26" s="14" t="s">
        <v>80</v>
      </c>
      <c r="R26" s="5"/>
      <c r="S26" s="14" t="s">
        <v>7</v>
      </c>
      <c r="T26" s="14" t="s">
        <v>8</v>
      </c>
      <c r="U26" s="1" t="s">
        <v>9</v>
      </c>
      <c r="V26" s="14" t="s">
        <v>10</v>
      </c>
      <c r="W26" s="14" t="s">
        <v>11</v>
      </c>
      <c r="X26" s="14" t="s">
        <v>12</v>
      </c>
      <c r="Y26" s="14" t="s">
        <v>13</v>
      </c>
      <c r="Z26" s="14" t="s">
        <v>179</v>
      </c>
      <c r="AA26" s="14" t="s">
        <v>180</v>
      </c>
      <c r="AB26" s="14" t="s">
        <v>181</v>
      </c>
      <c r="AC26" s="14" t="s">
        <v>182</v>
      </c>
      <c r="AD26" s="14" t="s">
        <v>80</v>
      </c>
      <c r="AE26" s="14"/>
      <c r="AF26" s="14" t="s">
        <v>183</v>
      </c>
      <c r="AG26" s="14"/>
      <c r="AH26" s="14">
        <v>231493</v>
      </c>
      <c r="AI26" s="14">
        <v>254282</v>
      </c>
      <c r="AJ26" s="14">
        <v>274286</v>
      </c>
      <c r="AK26" s="14">
        <v>214866</v>
      </c>
      <c r="AL26" s="14">
        <v>121076</v>
      </c>
      <c r="AM26" s="14">
        <v>50974</v>
      </c>
      <c r="AN26" s="14">
        <v>32317</v>
      </c>
      <c r="AO26" s="14">
        <v>35187</v>
      </c>
      <c r="AP26" s="14">
        <v>70393</v>
      </c>
      <c r="AQ26" s="14">
        <v>128368</v>
      </c>
      <c r="AR26" s="14">
        <v>390326</v>
      </c>
      <c r="AS26" s="14">
        <v>241795</v>
      </c>
      <c r="AT26" s="14">
        <f t="shared" si="0"/>
        <v>2045363</v>
      </c>
      <c r="AU26" s="14">
        <f t="shared" si="1"/>
        <v>2045363</v>
      </c>
      <c r="AV26" s="14" t="str">
        <f>AV$19</f>
        <v>W-5.1</v>
      </c>
      <c r="AW26" s="14" t="s">
        <v>23</v>
      </c>
      <c r="AX26" s="14" t="s">
        <v>184</v>
      </c>
      <c r="AY26" s="30">
        <v>8760</v>
      </c>
      <c r="AZ26" s="14">
        <v>12</v>
      </c>
      <c r="BA26" s="50">
        <v>16.899999999999999</v>
      </c>
      <c r="BB26" s="51">
        <v>83.1</v>
      </c>
      <c r="BC26" s="52">
        <v>345666</v>
      </c>
      <c r="BD26" s="52">
        <v>1699697</v>
      </c>
      <c r="BE26" s="53">
        <f t="shared" si="2"/>
        <v>0</v>
      </c>
      <c r="BF26" s="14">
        <f t="shared" si="17"/>
        <v>0</v>
      </c>
      <c r="BG26" s="15">
        <f t="shared" si="4"/>
        <v>0</v>
      </c>
      <c r="BH26" s="15">
        <f t="shared" si="5"/>
        <v>0</v>
      </c>
      <c r="BI26" s="31">
        <f t="shared" si="6"/>
        <v>0</v>
      </c>
      <c r="BJ26" s="14">
        <f>BJ$19</f>
        <v>0</v>
      </c>
      <c r="BK26" s="15">
        <f t="shared" si="13"/>
        <v>0</v>
      </c>
      <c r="BL26" s="14">
        <f>BL$19</f>
        <v>0</v>
      </c>
      <c r="BM26" s="15">
        <f t="shared" si="7"/>
        <v>0</v>
      </c>
      <c r="BN26" s="55"/>
      <c r="BO26" s="15">
        <f t="shared" si="8"/>
        <v>0</v>
      </c>
      <c r="BP26" s="14">
        <f>BP$19</f>
        <v>7.3200000000000001E-3</v>
      </c>
      <c r="BQ26" s="15">
        <f>BP26*AY26*AX26*BA26/100</f>
        <v>5418.4103999999988</v>
      </c>
      <c r="BR26" s="14">
        <f>BR$19</f>
        <v>7.3200000000000001E-3</v>
      </c>
      <c r="BS26" s="15">
        <f>BR26*AY26*AX26*BB26/100</f>
        <v>26643.189599999994</v>
      </c>
      <c r="BT26" s="14">
        <f>BT$19</f>
        <v>3.04E-2</v>
      </c>
      <c r="BU26" s="15">
        <f t="shared" si="14"/>
        <v>10508.2464</v>
      </c>
      <c r="BV26" s="14">
        <f>BV$19</f>
        <v>3.04E-2</v>
      </c>
      <c r="BW26" s="15">
        <f t="shared" si="15"/>
        <v>51670.788800000002</v>
      </c>
      <c r="BX26" s="15">
        <f t="shared" si="9"/>
        <v>94240.635200000004</v>
      </c>
      <c r="BY26" s="15">
        <f t="shared" si="10"/>
        <v>21675.346096000001</v>
      </c>
      <c r="BZ26" s="15">
        <f t="shared" si="11"/>
        <v>115915.98129600001</v>
      </c>
    </row>
    <row r="27" spans="1:78">
      <c r="A27" s="14">
        <f t="shared" si="12"/>
        <v>14</v>
      </c>
      <c r="B27" s="14">
        <v>7</v>
      </c>
      <c r="C27" s="14">
        <v>1</v>
      </c>
      <c r="D27" s="14" t="s">
        <v>87</v>
      </c>
      <c r="E27" s="14" t="s">
        <v>91</v>
      </c>
      <c r="F27" s="14" t="s">
        <v>2</v>
      </c>
      <c r="G27" s="14" t="s">
        <v>2</v>
      </c>
      <c r="H27" s="14" t="s">
        <v>88</v>
      </c>
      <c r="I27" s="14" t="s">
        <v>89</v>
      </c>
      <c r="J27" s="14"/>
      <c r="K27" s="14" t="s">
        <v>90</v>
      </c>
      <c r="L27" s="14" t="s">
        <v>87</v>
      </c>
      <c r="M27" s="14" t="s">
        <v>91</v>
      </c>
      <c r="N27" s="14" t="s">
        <v>2</v>
      </c>
      <c r="O27" s="14" t="s">
        <v>2</v>
      </c>
      <c r="P27" s="14" t="s">
        <v>88</v>
      </c>
      <c r="Q27" s="14" t="s">
        <v>89</v>
      </c>
      <c r="R27" s="5"/>
      <c r="S27" s="14" t="s">
        <v>7</v>
      </c>
      <c r="T27" s="14" t="s">
        <v>8</v>
      </c>
      <c r="U27" s="1" t="s">
        <v>9</v>
      </c>
      <c r="V27" s="14" t="s">
        <v>10</v>
      </c>
      <c r="W27" s="14" t="s">
        <v>11</v>
      </c>
      <c r="X27" s="14" t="s">
        <v>12</v>
      </c>
      <c r="Y27" s="14" t="s">
        <v>13</v>
      </c>
      <c r="Z27" s="14" t="s">
        <v>92</v>
      </c>
      <c r="AA27" s="14" t="s">
        <v>93</v>
      </c>
      <c r="AB27" s="14" t="s">
        <v>94</v>
      </c>
      <c r="AC27" s="14" t="s">
        <v>95</v>
      </c>
      <c r="AD27" s="14" t="s">
        <v>96</v>
      </c>
      <c r="AE27" s="14"/>
      <c r="AF27" s="14" t="s">
        <v>97</v>
      </c>
      <c r="AG27" s="14" t="s">
        <v>98</v>
      </c>
      <c r="AH27" s="14">
        <v>0</v>
      </c>
      <c r="AI27" s="14">
        <v>11222</v>
      </c>
      <c r="AJ27" s="14">
        <v>0</v>
      </c>
      <c r="AK27" s="14">
        <v>8507</v>
      </c>
      <c r="AL27" s="14">
        <v>0</v>
      </c>
      <c r="AM27" s="14">
        <v>2329</v>
      </c>
      <c r="AN27" s="14">
        <v>0</v>
      </c>
      <c r="AO27" s="14">
        <v>469</v>
      </c>
      <c r="AP27" s="14">
        <v>0</v>
      </c>
      <c r="AQ27" s="14">
        <v>1270</v>
      </c>
      <c r="AR27" s="14">
        <v>0</v>
      </c>
      <c r="AS27" s="14">
        <v>8764</v>
      </c>
      <c r="AT27" s="14">
        <f t="shared" si="0"/>
        <v>32561</v>
      </c>
      <c r="AU27" s="14">
        <f t="shared" si="1"/>
        <v>32561</v>
      </c>
      <c r="AV27" s="14" t="str">
        <f>AV$14</f>
        <v>W-3.6</v>
      </c>
      <c r="AW27" s="14" t="s">
        <v>23</v>
      </c>
      <c r="AX27" s="14"/>
      <c r="AY27" s="30">
        <v>8760</v>
      </c>
      <c r="AZ27" s="14">
        <v>12</v>
      </c>
      <c r="BA27" s="50">
        <v>100</v>
      </c>
      <c r="BB27" s="51">
        <v>0</v>
      </c>
      <c r="BC27" s="52">
        <v>32561</v>
      </c>
      <c r="BD27" s="52">
        <v>0</v>
      </c>
      <c r="BE27" s="53">
        <f t="shared" si="2"/>
        <v>0</v>
      </c>
      <c r="BF27" s="14">
        <f t="shared" si="3"/>
        <v>0</v>
      </c>
      <c r="BG27" s="15">
        <f t="shared" si="4"/>
        <v>0</v>
      </c>
      <c r="BH27" s="15">
        <f t="shared" si="5"/>
        <v>0</v>
      </c>
      <c r="BI27" s="31">
        <f t="shared" si="6"/>
        <v>0</v>
      </c>
      <c r="BJ27" s="14">
        <f>BJ$14</f>
        <v>0</v>
      </c>
      <c r="BK27" s="15">
        <f t="shared" si="13"/>
        <v>0</v>
      </c>
      <c r="BL27" s="14">
        <f>BL$14</f>
        <v>0</v>
      </c>
      <c r="BM27" s="15">
        <f t="shared" si="7"/>
        <v>0</v>
      </c>
      <c r="BN27" s="55"/>
      <c r="BO27" s="15">
        <f t="shared" si="8"/>
        <v>0</v>
      </c>
      <c r="BP27" s="14">
        <f>BP$14</f>
        <v>45.06</v>
      </c>
      <c r="BQ27" s="15">
        <f>BP27*AZ27*BA27/100</f>
        <v>540.72</v>
      </c>
      <c r="BR27" s="14">
        <f>BR$14</f>
        <v>4.9800000000000004</v>
      </c>
      <c r="BS27" s="15">
        <f>BR27*AZ27*BB27/100</f>
        <v>0</v>
      </c>
      <c r="BT27" s="14">
        <f>BT$14</f>
        <v>4.582E-2</v>
      </c>
      <c r="BU27" s="15">
        <f t="shared" si="14"/>
        <v>1491.9450199999999</v>
      </c>
      <c r="BV27" s="14">
        <f>BV$14</f>
        <v>4.582E-2</v>
      </c>
      <c r="BW27" s="15">
        <f t="shared" si="15"/>
        <v>0</v>
      </c>
      <c r="BX27" s="15">
        <f t="shared" si="9"/>
        <v>2032.6650199999999</v>
      </c>
      <c r="BY27" s="15">
        <f t="shared" si="10"/>
        <v>467.5129546</v>
      </c>
      <c r="BZ27" s="15">
        <f t="shared" si="11"/>
        <v>2500.1779745999997</v>
      </c>
    </row>
    <row r="28" spans="1:78">
      <c r="A28" s="14">
        <f t="shared" si="12"/>
        <v>15</v>
      </c>
      <c r="B28" s="14">
        <v>8</v>
      </c>
      <c r="C28" s="14">
        <v>1</v>
      </c>
      <c r="D28" s="14" t="s">
        <v>99</v>
      </c>
      <c r="E28" s="14" t="s">
        <v>100</v>
      </c>
      <c r="F28" s="14" t="s">
        <v>2</v>
      </c>
      <c r="G28" s="14" t="s">
        <v>2</v>
      </c>
      <c r="H28" s="14" t="s">
        <v>101</v>
      </c>
      <c r="I28" s="14" t="s">
        <v>102</v>
      </c>
      <c r="J28" s="14"/>
      <c r="K28" s="14" t="s">
        <v>103</v>
      </c>
      <c r="L28" s="14" t="s">
        <v>99</v>
      </c>
      <c r="M28" s="14" t="s">
        <v>100</v>
      </c>
      <c r="N28" s="14" t="s">
        <v>2</v>
      </c>
      <c r="O28" s="14" t="s">
        <v>2</v>
      </c>
      <c r="P28" s="14" t="s">
        <v>101</v>
      </c>
      <c r="Q28" s="14" t="s">
        <v>102</v>
      </c>
      <c r="R28" s="5"/>
      <c r="S28" s="14" t="s">
        <v>7</v>
      </c>
      <c r="T28" s="14" t="s">
        <v>8</v>
      </c>
      <c r="U28" s="1" t="s">
        <v>9</v>
      </c>
      <c r="V28" s="14" t="s">
        <v>10</v>
      </c>
      <c r="W28" s="14" t="s">
        <v>11</v>
      </c>
      <c r="X28" s="14" t="s">
        <v>12</v>
      </c>
      <c r="Y28" s="14" t="s">
        <v>13</v>
      </c>
      <c r="Z28" s="14" t="s">
        <v>104</v>
      </c>
      <c r="AA28" s="14" t="s">
        <v>100</v>
      </c>
      <c r="AB28" s="14" t="s">
        <v>16</v>
      </c>
      <c r="AC28" s="14" t="s">
        <v>105</v>
      </c>
      <c r="AD28" s="14" t="s">
        <v>102</v>
      </c>
      <c r="AE28" s="14"/>
      <c r="AF28" s="14" t="s">
        <v>106</v>
      </c>
      <c r="AG28" s="14"/>
      <c r="AH28" s="14">
        <v>32604</v>
      </c>
      <c r="AI28" s="14">
        <v>28861</v>
      </c>
      <c r="AJ28" s="14">
        <v>28255</v>
      </c>
      <c r="AK28" s="14">
        <v>20133</v>
      </c>
      <c r="AL28" s="14">
        <v>8030</v>
      </c>
      <c r="AM28" s="14">
        <v>2349</v>
      </c>
      <c r="AN28" s="14">
        <v>1147</v>
      </c>
      <c r="AO28" s="14">
        <v>1040</v>
      </c>
      <c r="AP28" s="14">
        <v>4893</v>
      </c>
      <c r="AQ28" s="14">
        <v>6565</v>
      </c>
      <c r="AR28" s="14">
        <v>22470</v>
      </c>
      <c r="AS28" s="14">
        <v>33770</v>
      </c>
      <c r="AT28" s="14">
        <f t="shared" si="0"/>
        <v>190117</v>
      </c>
      <c r="AU28" s="14">
        <f t="shared" si="1"/>
        <v>190117</v>
      </c>
      <c r="AV28" s="14" t="str">
        <f>AV$19</f>
        <v>W-5.1</v>
      </c>
      <c r="AW28" s="14" t="s">
        <v>23</v>
      </c>
      <c r="AX28" s="14" t="s">
        <v>107</v>
      </c>
      <c r="AY28" s="30">
        <v>8760</v>
      </c>
      <c r="AZ28" s="14">
        <v>12</v>
      </c>
      <c r="BA28" s="50">
        <v>0</v>
      </c>
      <c r="BB28" s="51">
        <v>100</v>
      </c>
      <c r="BC28" s="52">
        <v>0</v>
      </c>
      <c r="BD28" s="52">
        <v>190117</v>
      </c>
      <c r="BE28" s="53">
        <f t="shared" si="2"/>
        <v>0</v>
      </c>
      <c r="BF28" s="14">
        <f t="shared" ref="BF28:BF29" si="18">E$6/1000</f>
        <v>0</v>
      </c>
      <c r="BG28" s="15">
        <f t="shared" si="4"/>
        <v>0</v>
      </c>
      <c r="BH28" s="15">
        <f t="shared" si="5"/>
        <v>0</v>
      </c>
      <c r="BI28" s="31">
        <f t="shared" si="6"/>
        <v>0</v>
      </c>
      <c r="BJ28" s="14">
        <f>BJ$19</f>
        <v>0</v>
      </c>
      <c r="BK28" s="15">
        <f t="shared" si="13"/>
        <v>0</v>
      </c>
      <c r="BL28" s="14">
        <f>BL$19</f>
        <v>0</v>
      </c>
      <c r="BM28" s="15">
        <f t="shared" si="7"/>
        <v>0</v>
      </c>
      <c r="BN28" s="55"/>
      <c r="BO28" s="15">
        <f t="shared" si="8"/>
        <v>0</v>
      </c>
      <c r="BP28" s="14">
        <f>BP$19</f>
        <v>7.3200000000000001E-3</v>
      </c>
      <c r="BQ28" s="15">
        <f>BP28*AY28*AX28*BA28/100</f>
        <v>0</v>
      </c>
      <c r="BR28" s="14">
        <f>BR$19</f>
        <v>7.3200000000000001E-3</v>
      </c>
      <c r="BS28" s="15">
        <f>BR28*AY28*AX28*BB28/100</f>
        <v>7758.9071999999996</v>
      </c>
      <c r="BT28" s="14">
        <f>BT$19</f>
        <v>3.04E-2</v>
      </c>
      <c r="BU28" s="15">
        <f t="shared" si="14"/>
        <v>0</v>
      </c>
      <c r="BV28" s="14">
        <f>BV$19</f>
        <v>3.04E-2</v>
      </c>
      <c r="BW28" s="15">
        <f t="shared" si="15"/>
        <v>5779.5568000000003</v>
      </c>
      <c r="BX28" s="15">
        <f t="shared" si="9"/>
        <v>13538.464</v>
      </c>
      <c r="BY28" s="15">
        <f t="shared" si="10"/>
        <v>3113.84672</v>
      </c>
      <c r="BZ28" s="15">
        <f t="shared" si="11"/>
        <v>16652.310720000001</v>
      </c>
    </row>
    <row r="29" spans="1:78">
      <c r="A29" s="14">
        <f t="shared" si="12"/>
        <v>16</v>
      </c>
      <c r="B29" s="14">
        <v>9</v>
      </c>
      <c r="C29" s="14">
        <v>1</v>
      </c>
      <c r="D29" s="14" t="s">
        <v>108</v>
      </c>
      <c r="E29" s="14" t="s">
        <v>109</v>
      </c>
      <c r="F29" s="14" t="s">
        <v>110</v>
      </c>
      <c r="G29" s="14" t="s">
        <v>110</v>
      </c>
      <c r="H29" s="14" t="s">
        <v>111</v>
      </c>
      <c r="I29" s="14" t="s">
        <v>112</v>
      </c>
      <c r="J29" s="14"/>
      <c r="K29" s="14" t="s">
        <v>113</v>
      </c>
      <c r="L29" s="14" t="s">
        <v>108</v>
      </c>
      <c r="M29" s="14" t="s">
        <v>109</v>
      </c>
      <c r="N29" s="14" t="s">
        <v>110</v>
      </c>
      <c r="O29" s="14" t="s">
        <v>110</v>
      </c>
      <c r="P29" s="14" t="s">
        <v>114</v>
      </c>
      <c r="Q29" s="14" t="s">
        <v>112</v>
      </c>
      <c r="R29" s="5"/>
      <c r="S29" s="14" t="s">
        <v>7</v>
      </c>
      <c r="T29" s="14" t="s">
        <v>8</v>
      </c>
      <c r="U29" s="1" t="s">
        <v>9</v>
      </c>
      <c r="V29" s="14" t="s">
        <v>10</v>
      </c>
      <c r="W29" s="14" t="s">
        <v>11</v>
      </c>
      <c r="X29" s="14" t="s">
        <v>12</v>
      </c>
      <c r="Y29" s="14" t="s">
        <v>13</v>
      </c>
      <c r="Z29" s="14"/>
      <c r="AA29" s="14" t="s">
        <v>109</v>
      </c>
      <c r="AB29" s="14" t="s">
        <v>115</v>
      </c>
      <c r="AC29" s="14" t="s">
        <v>116</v>
      </c>
      <c r="AD29" s="14" t="s">
        <v>112</v>
      </c>
      <c r="AE29" s="14"/>
      <c r="AF29" s="14" t="s">
        <v>117</v>
      </c>
      <c r="AG29" s="14"/>
      <c r="AH29" s="14">
        <v>1566817</v>
      </c>
      <c r="AI29" s="14">
        <v>1312262</v>
      </c>
      <c r="AJ29" s="14">
        <v>1373294</v>
      </c>
      <c r="AK29" s="14">
        <v>1050543</v>
      </c>
      <c r="AL29" s="14">
        <v>523634</v>
      </c>
      <c r="AM29" s="14">
        <v>347343</v>
      </c>
      <c r="AN29" s="14">
        <v>338340</v>
      </c>
      <c r="AO29" s="14">
        <v>326327</v>
      </c>
      <c r="AP29" s="14">
        <v>424980</v>
      </c>
      <c r="AQ29" s="14">
        <v>624713</v>
      </c>
      <c r="AR29" s="14">
        <v>1129824</v>
      </c>
      <c r="AS29" s="14">
        <v>1514473</v>
      </c>
      <c r="AT29" s="14">
        <f t="shared" si="0"/>
        <v>10532550</v>
      </c>
      <c r="AU29" s="14">
        <f t="shared" si="1"/>
        <v>10532550</v>
      </c>
      <c r="AV29" s="14" t="str">
        <f>AV$15</f>
        <v>W-6A.1</v>
      </c>
      <c r="AW29" s="14" t="s">
        <v>23</v>
      </c>
      <c r="AX29" s="14" t="s">
        <v>118</v>
      </c>
      <c r="AY29" s="30">
        <v>8760</v>
      </c>
      <c r="AZ29" s="14">
        <v>12</v>
      </c>
      <c r="BA29" s="50">
        <v>1.39</v>
      </c>
      <c r="BB29" s="51">
        <v>98.61</v>
      </c>
      <c r="BC29" s="52">
        <v>146402</v>
      </c>
      <c r="BD29" s="52">
        <v>10386148</v>
      </c>
      <c r="BE29" s="53">
        <f t="shared" si="2"/>
        <v>0</v>
      </c>
      <c r="BF29" s="14">
        <f t="shared" si="18"/>
        <v>0</v>
      </c>
      <c r="BG29" s="15">
        <f t="shared" si="4"/>
        <v>0</v>
      </c>
      <c r="BH29" s="15">
        <f t="shared" si="5"/>
        <v>0</v>
      </c>
      <c r="BI29" s="31">
        <f t="shared" si="6"/>
        <v>0</v>
      </c>
      <c r="BJ29" s="14">
        <f>BJ$15</f>
        <v>0</v>
      </c>
      <c r="BK29" s="15">
        <f t="shared" si="13"/>
        <v>0</v>
      </c>
      <c r="BL29" s="14">
        <f>BL$15</f>
        <v>0</v>
      </c>
      <c r="BM29" s="15">
        <f t="shared" si="7"/>
        <v>0</v>
      </c>
      <c r="BN29" s="55"/>
      <c r="BO29" s="15">
        <f t="shared" si="8"/>
        <v>0</v>
      </c>
      <c r="BP29" s="14">
        <f>BP$15</f>
        <v>8.8599999999999998E-3</v>
      </c>
      <c r="BQ29" s="15">
        <f>BP29*AY29*AX29*BA29/100</f>
        <v>4142.7035136000004</v>
      </c>
      <c r="BR29" s="14">
        <f>BR$15</f>
        <v>8.8599999999999998E-3</v>
      </c>
      <c r="BS29" s="15">
        <f>BR29*AY29*AX29*BB29/100</f>
        <v>293893.52048640006</v>
      </c>
      <c r="BT29" s="14">
        <f>BT$15</f>
        <v>3.0259999999999999E-2</v>
      </c>
      <c r="BU29" s="15">
        <f t="shared" si="14"/>
        <v>4430.1245199999994</v>
      </c>
      <c r="BV29" s="14">
        <f>BV$15</f>
        <v>3.0259999999999999E-2</v>
      </c>
      <c r="BW29" s="15">
        <f t="shared" si="15"/>
        <v>314284.83847999998</v>
      </c>
      <c r="BX29" s="15">
        <f t="shared" si="9"/>
        <v>616751.18700000003</v>
      </c>
      <c r="BY29" s="15">
        <f t="shared" si="10"/>
        <v>141852.77301</v>
      </c>
      <c r="BZ29" s="15">
        <f t="shared" si="11"/>
        <v>758603.96001000004</v>
      </c>
    </row>
    <row r="30" spans="1:78">
      <c r="A30" s="14">
        <f t="shared" si="12"/>
        <v>17</v>
      </c>
      <c r="B30" s="14">
        <v>10</v>
      </c>
      <c r="C30" s="14">
        <v>1</v>
      </c>
      <c r="D30" s="14" t="s">
        <v>119</v>
      </c>
      <c r="E30" s="14" t="s">
        <v>120</v>
      </c>
      <c r="F30" s="14" t="s">
        <v>121</v>
      </c>
      <c r="G30" s="14" t="s">
        <v>121</v>
      </c>
      <c r="H30" s="14" t="s">
        <v>122</v>
      </c>
      <c r="I30" s="14" t="s">
        <v>102</v>
      </c>
      <c r="J30" s="14"/>
      <c r="K30" s="14" t="s">
        <v>123</v>
      </c>
      <c r="L30" s="14" t="s">
        <v>119</v>
      </c>
      <c r="M30" s="14" t="s">
        <v>120</v>
      </c>
      <c r="N30" s="14" t="s">
        <v>121</v>
      </c>
      <c r="O30" s="14" t="s">
        <v>121</v>
      </c>
      <c r="P30" s="14" t="s">
        <v>122</v>
      </c>
      <c r="Q30" s="14" t="s">
        <v>102</v>
      </c>
      <c r="R30" s="5"/>
      <c r="S30" s="14" t="s">
        <v>7</v>
      </c>
      <c r="T30" s="14" t="s">
        <v>8</v>
      </c>
      <c r="U30" s="1" t="s">
        <v>9</v>
      </c>
      <c r="V30" s="14" t="s">
        <v>10</v>
      </c>
      <c r="W30" s="14" t="s">
        <v>11</v>
      </c>
      <c r="X30" s="14" t="s">
        <v>12</v>
      </c>
      <c r="Y30" s="14" t="s">
        <v>13</v>
      </c>
      <c r="Z30" s="14" t="s">
        <v>124</v>
      </c>
      <c r="AA30" s="14" t="s">
        <v>120</v>
      </c>
      <c r="AB30" s="14" t="s">
        <v>125</v>
      </c>
      <c r="AC30" s="14" t="s">
        <v>126</v>
      </c>
      <c r="AD30" s="14" t="s">
        <v>102</v>
      </c>
      <c r="AE30" s="14"/>
      <c r="AF30" s="14" t="s">
        <v>127</v>
      </c>
      <c r="AG30" s="14" t="s">
        <v>128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f t="shared" si="0"/>
        <v>0</v>
      </c>
      <c r="AU30" s="14">
        <f t="shared" si="1"/>
        <v>0</v>
      </c>
      <c r="AV30" s="14" t="s">
        <v>129</v>
      </c>
      <c r="AW30" s="14" t="s">
        <v>23</v>
      </c>
      <c r="AX30" s="14"/>
      <c r="AY30" s="30">
        <v>8760</v>
      </c>
      <c r="AZ30" s="14">
        <v>12</v>
      </c>
      <c r="BA30" s="50">
        <v>0</v>
      </c>
      <c r="BB30" s="51">
        <v>100</v>
      </c>
      <c r="BC30" s="52">
        <v>0</v>
      </c>
      <c r="BD30" s="52">
        <v>0</v>
      </c>
      <c r="BE30" s="53">
        <f t="shared" si="2"/>
        <v>0</v>
      </c>
      <c r="BF30" s="14">
        <f t="shared" si="3"/>
        <v>0</v>
      </c>
      <c r="BG30" s="15">
        <f t="shared" si="4"/>
        <v>0</v>
      </c>
      <c r="BH30" s="15">
        <f t="shared" si="5"/>
        <v>0</v>
      </c>
      <c r="BI30" s="31">
        <f t="shared" si="6"/>
        <v>0</v>
      </c>
      <c r="BJ30" s="54">
        <f>H4</f>
        <v>0</v>
      </c>
      <c r="BK30" s="15">
        <f t="shared" si="13"/>
        <v>0</v>
      </c>
      <c r="BL30" s="54">
        <f>H5</f>
        <v>0</v>
      </c>
      <c r="BM30" s="15">
        <f t="shared" si="7"/>
        <v>0</v>
      </c>
      <c r="BN30" s="55"/>
      <c r="BO30" s="15">
        <f t="shared" si="8"/>
        <v>0</v>
      </c>
      <c r="BP30" s="14">
        <f>Ceny!B4</f>
        <v>5.65</v>
      </c>
      <c r="BQ30" s="15">
        <f>BP30*AZ30*BA30/100</f>
        <v>0</v>
      </c>
      <c r="BR30" s="14">
        <f>Ceny!D4</f>
        <v>5.65</v>
      </c>
      <c r="BS30" s="15">
        <f>BR30*AZ30*BB30/100</f>
        <v>67.800000000000011</v>
      </c>
      <c r="BT30" s="14">
        <f>Ceny!C4</f>
        <v>6.8390000000000006E-2</v>
      </c>
      <c r="BU30" s="15">
        <f t="shared" si="14"/>
        <v>0</v>
      </c>
      <c r="BV30" s="14">
        <f>Ceny!E4</f>
        <v>6.8390000000000006E-2</v>
      </c>
      <c r="BW30" s="15">
        <f t="shared" si="15"/>
        <v>0</v>
      </c>
      <c r="BX30" s="15">
        <f t="shared" si="9"/>
        <v>67.800000000000011</v>
      </c>
      <c r="BY30" s="15">
        <f t="shared" si="10"/>
        <v>15.594000000000003</v>
      </c>
      <c r="BZ30" s="15">
        <f t="shared" si="11"/>
        <v>83.39400000000002</v>
      </c>
    </row>
    <row r="31" spans="1:78">
      <c r="A31" s="14">
        <f t="shared" si="12"/>
        <v>18</v>
      </c>
      <c r="B31" s="14">
        <v>10</v>
      </c>
      <c r="C31" s="14">
        <v>2</v>
      </c>
      <c r="D31" s="14" t="s">
        <v>119</v>
      </c>
      <c r="E31" s="14" t="s">
        <v>120</v>
      </c>
      <c r="F31" s="14" t="s">
        <v>121</v>
      </c>
      <c r="G31" s="14" t="s">
        <v>121</v>
      </c>
      <c r="H31" s="14" t="s">
        <v>122</v>
      </c>
      <c r="I31" s="14" t="s">
        <v>102</v>
      </c>
      <c r="J31" s="14"/>
      <c r="K31" s="14" t="s">
        <v>123</v>
      </c>
      <c r="L31" s="14" t="s">
        <v>119</v>
      </c>
      <c r="M31" s="14" t="s">
        <v>120</v>
      </c>
      <c r="N31" s="14" t="s">
        <v>121</v>
      </c>
      <c r="O31" s="14" t="s">
        <v>121</v>
      </c>
      <c r="P31" s="14" t="s">
        <v>122</v>
      </c>
      <c r="Q31" s="14" t="s">
        <v>102</v>
      </c>
      <c r="R31" s="5"/>
      <c r="S31" s="14" t="s">
        <v>185</v>
      </c>
      <c r="T31" s="14" t="s">
        <v>8</v>
      </c>
      <c r="U31" s="1" t="s">
        <v>9</v>
      </c>
      <c r="V31" s="14" t="s">
        <v>10</v>
      </c>
      <c r="W31" s="14" t="s">
        <v>11</v>
      </c>
      <c r="X31" s="14" t="s">
        <v>12</v>
      </c>
      <c r="Y31" s="14" t="s">
        <v>13</v>
      </c>
      <c r="Z31" s="14"/>
      <c r="AA31" s="14" t="s">
        <v>186</v>
      </c>
      <c r="AB31" s="14" t="s">
        <v>187</v>
      </c>
      <c r="AC31" s="14" t="s">
        <v>188</v>
      </c>
      <c r="AD31" s="14" t="s">
        <v>141</v>
      </c>
      <c r="AE31" s="14"/>
      <c r="AF31" s="14" t="s">
        <v>189</v>
      </c>
      <c r="AG31" s="14"/>
      <c r="AH31" s="14">
        <v>22187</v>
      </c>
      <c r="AI31" s="14">
        <v>19735</v>
      </c>
      <c r="AJ31" s="14">
        <v>21154</v>
      </c>
      <c r="AK31" s="14">
        <v>20648</v>
      </c>
      <c r="AL31" s="14">
        <v>22381</v>
      </c>
      <c r="AM31" s="14">
        <v>21844</v>
      </c>
      <c r="AN31" s="14">
        <v>20952</v>
      </c>
      <c r="AO31" s="14">
        <v>20159</v>
      </c>
      <c r="AP31" s="14">
        <v>20328</v>
      </c>
      <c r="AQ31" s="14">
        <v>20537</v>
      </c>
      <c r="AR31" s="14">
        <v>20183</v>
      </c>
      <c r="AS31" s="14">
        <v>20159</v>
      </c>
      <c r="AT31" s="14">
        <f t="shared" si="0"/>
        <v>250267</v>
      </c>
      <c r="AU31" s="14">
        <f t="shared" si="1"/>
        <v>250267</v>
      </c>
      <c r="AV31" s="14" t="str">
        <f>AV$19</f>
        <v>W-5.1</v>
      </c>
      <c r="AW31" s="14" t="s">
        <v>23</v>
      </c>
      <c r="AX31" s="14" t="s">
        <v>190</v>
      </c>
      <c r="AY31" s="30">
        <v>8760</v>
      </c>
      <c r="AZ31" s="14">
        <v>12</v>
      </c>
      <c r="BA31" s="50">
        <v>0</v>
      </c>
      <c r="BB31" s="51">
        <v>100</v>
      </c>
      <c r="BC31" s="52">
        <v>0</v>
      </c>
      <c r="BD31" s="52">
        <v>250267</v>
      </c>
      <c r="BE31" s="53">
        <f t="shared" si="2"/>
        <v>0</v>
      </c>
      <c r="BF31" s="14">
        <f>E$6/1000</f>
        <v>0</v>
      </c>
      <c r="BG31" s="15">
        <f t="shared" si="4"/>
        <v>0</v>
      </c>
      <c r="BH31" s="15">
        <f t="shared" si="5"/>
        <v>0</v>
      </c>
      <c r="BI31" s="31">
        <f t="shared" si="6"/>
        <v>0</v>
      </c>
      <c r="BJ31" s="14">
        <f>BJ$19</f>
        <v>0</v>
      </c>
      <c r="BK31" s="15">
        <f t="shared" si="13"/>
        <v>0</v>
      </c>
      <c r="BL31" s="14">
        <f>BL$19</f>
        <v>0</v>
      </c>
      <c r="BM31" s="15">
        <f t="shared" si="7"/>
        <v>0</v>
      </c>
      <c r="BN31" s="55"/>
      <c r="BO31" s="15">
        <f t="shared" si="8"/>
        <v>0</v>
      </c>
      <c r="BP31" s="14">
        <f>BP$19</f>
        <v>7.3200000000000001E-3</v>
      </c>
      <c r="BQ31" s="15">
        <f>BP31*AY31*AX31*BA31/100</f>
        <v>0</v>
      </c>
      <c r="BR31" s="14">
        <f>BR$19</f>
        <v>7.3200000000000001E-3</v>
      </c>
      <c r="BS31" s="15">
        <f>BR31*AY31*AX31*BB31/100</f>
        <v>15517.814399999999</v>
      </c>
      <c r="BT31" s="14">
        <f>BT$19</f>
        <v>3.04E-2</v>
      </c>
      <c r="BU31" s="15">
        <f t="shared" si="14"/>
        <v>0</v>
      </c>
      <c r="BV31" s="14">
        <f>BV$19</f>
        <v>3.04E-2</v>
      </c>
      <c r="BW31" s="15">
        <f t="shared" si="15"/>
        <v>7608.1167999999998</v>
      </c>
      <c r="BX31" s="15">
        <f t="shared" si="9"/>
        <v>23125.931199999999</v>
      </c>
      <c r="BY31" s="15">
        <f t="shared" si="10"/>
        <v>5318.9641760000004</v>
      </c>
      <c r="BZ31" s="15">
        <f t="shared" si="11"/>
        <v>28444.895376</v>
      </c>
    </row>
    <row r="32" spans="1:78">
      <c r="A32" s="14">
        <f t="shared" si="12"/>
        <v>19</v>
      </c>
      <c r="B32" s="14">
        <v>10</v>
      </c>
      <c r="C32" s="14">
        <v>3</v>
      </c>
      <c r="D32" s="14" t="s">
        <v>119</v>
      </c>
      <c r="E32" s="14" t="s">
        <v>120</v>
      </c>
      <c r="F32" s="14" t="s">
        <v>121</v>
      </c>
      <c r="G32" s="14" t="s">
        <v>121</v>
      </c>
      <c r="H32" s="14" t="s">
        <v>122</v>
      </c>
      <c r="I32" s="14" t="s">
        <v>102</v>
      </c>
      <c r="J32" s="14"/>
      <c r="K32" s="14" t="s">
        <v>123</v>
      </c>
      <c r="L32" s="14" t="s">
        <v>119</v>
      </c>
      <c r="M32" s="14" t="s">
        <v>120</v>
      </c>
      <c r="N32" s="14" t="s">
        <v>121</v>
      </c>
      <c r="O32" s="14" t="s">
        <v>121</v>
      </c>
      <c r="P32" s="14" t="s">
        <v>122</v>
      </c>
      <c r="Q32" s="14" t="s">
        <v>102</v>
      </c>
      <c r="R32" s="5" t="s">
        <v>199</v>
      </c>
      <c r="S32" s="14" t="s">
        <v>185</v>
      </c>
      <c r="T32" s="14" t="s">
        <v>8</v>
      </c>
      <c r="U32" s="1" t="s">
        <v>9</v>
      </c>
      <c r="V32" s="14" t="s">
        <v>10</v>
      </c>
      <c r="W32" s="14" t="s">
        <v>11</v>
      </c>
      <c r="X32" s="14" t="s">
        <v>12</v>
      </c>
      <c r="Y32" s="14" t="s">
        <v>13</v>
      </c>
      <c r="Z32" s="14"/>
      <c r="AA32" s="14" t="s">
        <v>186</v>
      </c>
      <c r="AB32" s="14" t="s">
        <v>187</v>
      </c>
      <c r="AC32" s="14" t="s">
        <v>188</v>
      </c>
      <c r="AD32" s="14" t="s">
        <v>141</v>
      </c>
      <c r="AE32" s="14"/>
      <c r="AF32" s="14" t="s">
        <v>200</v>
      </c>
      <c r="AG32" s="14"/>
      <c r="AH32" s="14">
        <v>248</v>
      </c>
      <c r="AI32" s="14">
        <v>248</v>
      </c>
      <c r="AJ32" s="14">
        <v>248</v>
      </c>
      <c r="AK32" s="14">
        <v>248</v>
      </c>
      <c r="AL32" s="14">
        <v>248</v>
      </c>
      <c r="AM32" s="14">
        <v>248</v>
      </c>
      <c r="AN32" s="14">
        <v>248</v>
      </c>
      <c r="AO32" s="14">
        <v>250</v>
      </c>
      <c r="AP32" s="14">
        <v>263</v>
      </c>
      <c r="AQ32" s="14">
        <v>264</v>
      </c>
      <c r="AR32" s="14">
        <v>241</v>
      </c>
      <c r="AS32" s="14">
        <v>242</v>
      </c>
      <c r="AT32" s="14">
        <f t="shared" si="0"/>
        <v>2996</v>
      </c>
      <c r="AU32" s="14">
        <f t="shared" si="1"/>
        <v>2996</v>
      </c>
      <c r="AV32" s="14" t="s">
        <v>201</v>
      </c>
      <c r="AW32" s="14" t="s">
        <v>23</v>
      </c>
      <c r="AX32" s="14"/>
      <c r="AY32" s="30">
        <v>8760</v>
      </c>
      <c r="AZ32" s="14">
        <v>12</v>
      </c>
      <c r="BA32" s="50">
        <v>0</v>
      </c>
      <c r="BB32" s="51">
        <v>100</v>
      </c>
      <c r="BC32" s="52">
        <v>0</v>
      </c>
      <c r="BD32" s="52">
        <v>2996</v>
      </c>
      <c r="BE32" s="53">
        <f t="shared" si="2"/>
        <v>0</v>
      </c>
      <c r="BF32" s="14">
        <f t="shared" si="3"/>
        <v>0</v>
      </c>
      <c r="BG32" s="15">
        <f t="shared" si="4"/>
        <v>0</v>
      </c>
      <c r="BH32" s="15">
        <f t="shared" si="5"/>
        <v>0</v>
      </c>
      <c r="BI32" s="31">
        <f t="shared" si="6"/>
        <v>0</v>
      </c>
      <c r="BJ32" s="54">
        <f>G4</f>
        <v>0</v>
      </c>
      <c r="BK32" s="15">
        <f t="shared" si="13"/>
        <v>0</v>
      </c>
      <c r="BL32" s="54">
        <f>G5</f>
        <v>0</v>
      </c>
      <c r="BM32" s="15">
        <f t="shared" si="7"/>
        <v>0</v>
      </c>
      <c r="BN32" s="55"/>
      <c r="BO32" s="15">
        <f t="shared" si="8"/>
        <v>0</v>
      </c>
      <c r="BP32" s="14">
        <f>Ceny!B3</f>
        <v>4.9800000000000004</v>
      </c>
      <c r="BQ32" s="15">
        <f>BP32*AZ32*BA32/100</f>
        <v>0</v>
      </c>
      <c r="BR32" s="14">
        <f>Ceny!D3</f>
        <v>4.9800000000000004</v>
      </c>
      <c r="BS32" s="15">
        <f>BR32*AZ32*BB32/100</f>
        <v>59.760000000000012</v>
      </c>
      <c r="BT32" s="14">
        <f>Ceny!C3</f>
        <v>6.8390000000000006E-2</v>
      </c>
      <c r="BU32" s="15">
        <f t="shared" si="14"/>
        <v>0</v>
      </c>
      <c r="BV32" s="14">
        <f>Ceny!E3</f>
        <v>6.8390000000000006E-2</v>
      </c>
      <c r="BW32" s="15">
        <f t="shared" si="15"/>
        <v>204.89644000000001</v>
      </c>
      <c r="BX32" s="15">
        <f t="shared" si="9"/>
        <v>264.65644000000003</v>
      </c>
      <c r="BY32" s="15">
        <f t="shared" si="10"/>
        <v>60.87098120000001</v>
      </c>
      <c r="BZ32" s="15">
        <f t="shared" si="11"/>
        <v>325.52742120000005</v>
      </c>
    </row>
    <row r="33" spans="1:78">
      <c r="A33" s="14">
        <f t="shared" si="12"/>
        <v>20</v>
      </c>
      <c r="B33" s="14">
        <v>10</v>
      </c>
      <c r="C33" s="14">
        <v>4</v>
      </c>
      <c r="D33" s="14" t="s">
        <v>119</v>
      </c>
      <c r="E33" s="14" t="s">
        <v>120</v>
      </c>
      <c r="F33" s="14" t="s">
        <v>121</v>
      </c>
      <c r="G33" s="14" t="s">
        <v>121</v>
      </c>
      <c r="H33" s="14" t="s">
        <v>122</v>
      </c>
      <c r="I33" s="14" t="s">
        <v>102</v>
      </c>
      <c r="J33" s="14"/>
      <c r="K33" s="14" t="s">
        <v>123</v>
      </c>
      <c r="L33" s="14" t="s">
        <v>119</v>
      </c>
      <c r="M33" s="14" t="s">
        <v>120</v>
      </c>
      <c r="N33" s="14" t="s">
        <v>121</v>
      </c>
      <c r="O33" s="14" t="s">
        <v>121</v>
      </c>
      <c r="P33" s="14" t="s">
        <v>122</v>
      </c>
      <c r="Q33" s="14" t="s">
        <v>102</v>
      </c>
      <c r="R33" s="5" t="s">
        <v>199</v>
      </c>
      <c r="S33" s="14" t="s">
        <v>7</v>
      </c>
      <c r="T33" s="14" t="s">
        <v>8</v>
      </c>
      <c r="U33" s="1" t="s">
        <v>9</v>
      </c>
      <c r="V33" s="14" t="s">
        <v>10</v>
      </c>
      <c r="W33" s="14" t="s">
        <v>11</v>
      </c>
      <c r="X33" s="14" t="s">
        <v>12</v>
      </c>
      <c r="Y33" s="14" t="s">
        <v>13</v>
      </c>
      <c r="Z33" s="14" t="s">
        <v>207</v>
      </c>
      <c r="AA33" s="14" t="s">
        <v>208</v>
      </c>
      <c r="AB33" s="14" t="s">
        <v>16</v>
      </c>
      <c r="AC33" s="14" t="s">
        <v>209</v>
      </c>
      <c r="AD33" s="14" t="s">
        <v>210</v>
      </c>
      <c r="AE33" s="14"/>
      <c r="AF33" s="14" t="s">
        <v>211</v>
      </c>
      <c r="AG33" s="14"/>
      <c r="AH33" s="14">
        <v>15</v>
      </c>
      <c r="AI33" s="14">
        <v>7</v>
      </c>
      <c r="AJ33" s="14">
        <v>4</v>
      </c>
      <c r="AK33" s="14">
        <v>8</v>
      </c>
      <c r="AL33" s="14">
        <v>8</v>
      </c>
      <c r="AM33" s="14">
        <v>4</v>
      </c>
      <c r="AN33" s="14">
        <v>0</v>
      </c>
      <c r="AO33" s="14">
        <v>0</v>
      </c>
      <c r="AP33" s="14">
        <v>7</v>
      </c>
      <c r="AQ33" s="14">
        <v>8</v>
      </c>
      <c r="AR33" s="14">
        <v>8</v>
      </c>
      <c r="AS33" s="14">
        <v>7</v>
      </c>
      <c r="AT33" s="14">
        <f t="shared" si="0"/>
        <v>76</v>
      </c>
      <c r="AU33" s="14">
        <f t="shared" si="1"/>
        <v>76</v>
      </c>
      <c r="AV33" s="14" t="str">
        <f>AV$15</f>
        <v>W-6A.1</v>
      </c>
      <c r="AW33" s="14" t="s">
        <v>23</v>
      </c>
      <c r="AX33" s="14" t="s">
        <v>212</v>
      </c>
      <c r="AY33" s="30">
        <v>8760</v>
      </c>
      <c r="AZ33" s="14">
        <v>12</v>
      </c>
      <c r="BA33" s="50">
        <v>0</v>
      </c>
      <c r="BB33" s="51">
        <v>100</v>
      </c>
      <c r="BC33" s="52">
        <v>0</v>
      </c>
      <c r="BD33" s="52">
        <v>76</v>
      </c>
      <c r="BE33" s="53">
        <f t="shared" si="2"/>
        <v>0</v>
      </c>
      <c r="BF33" s="14">
        <f>E$6/1000</f>
        <v>0</v>
      </c>
      <c r="BG33" s="15">
        <f t="shared" si="4"/>
        <v>0</v>
      </c>
      <c r="BH33" s="15">
        <f t="shared" si="5"/>
        <v>0</v>
      </c>
      <c r="BI33" s="31">
        <f t="shared" si="6"/>
        <v>0</v>
      </c>
      <c r="BJ33" s="14">
        <f>BJ$15</f>
        <v>0</v>
      </c>
      <c r="BK33" s="15">
        <f t="shared" si="13"/>
        <v>0</v>
      </c>
      <c r="BL33" s="14">
        <f>BL$15</f>
        <v>0</v>
      </c>
      <c r="BM33" s="15">
        <f t="shared" si="7"/>
        <v>0</v>
      </c>
      <c r="BN33" s="14"/>
      <c r="BO33" s="15">
        <f t="shared" si="8"/>
        <v>0</v>
      </c>
      <c r="BP33" s="14">
        <f>BP$15</f>
        <v>8.8599999999999998E-3</v>
      </c>
      <c r="BQ33" s="15">
        <f>BP33*AY33*AX33*BA33/100</f>
        <v>0</v>
      </c>
      <c r="BR33" s="14">
        <f>BR$15</f>
        <v>8.8599999999999998E-3</v>
      </c>
      <c r="BS33" s="15">
        <f>BR33*AY33*AX33*BB33/100</f>
        <v>55338.496799999994</v>
      </c>
      <c r="BT33" s="14">
        <f>BT$15</f>
        <v>3.0259999999999999E-2</v>
      </c>
      <c r="BU33" s="15">
        <f t="shared" si="14"/>
        <v>0</v>
      </c>
      <c r="BV33" s="14">
        <f>BV$15</f>
        <v>3.0259999999999999E-2</v>
      </c>
      <c r="BW33" s="15">
        <f t="shared" si="15"/>
        <v>2.29976</v>
      </c>
      <c r="BX33" s="15">
        <f t="shared" si="9"/>
        <v>55340.796559999995</v>
      </c>
      <c r="BY33" s="15">
        <f t="shared" si="10"/>
        <v>12728.3832088</v>
      </c>
      <c r="BZ33" s="15">
        <f t="shared" si="11"/>
        <v>68069.179768799993</v>
      </c>
    </row>
    <row r="34" spans="1:78">
      <c r="A34" s="14">
        <f t="shared" si="12"/>
        <v>21</v>
      </c>
      <c r="B34" s="14">
        <v>10</v>
      </c>
      <c r="C34" s="14">
        <v>5</v>
      </c>
      <c r="D34" s="14" t="s">
        <v>119</v>
      </c>
      <c r="E34" s="14" t="s">
        <v>120</v>
      </c>
      <c r="F34" s="14" t="s">
        <v>121</v>
      </c>
      <c r="G34" s="14" t="s">
        <v>121</v>
      </c>
      <c r="H34" s="14" t="s">
        <v>122</v>
      </c>
      <c r="I34" s="14" t="s">
        <v>102</v>
      </c>
      <c r="J34" s="14"/>
      <c r="K34" s="14" t="s">
        <v>123</v>
      </c>
      <c r="L34" s="14" t="s">
        <v>119</v>
      </c>
      <c r="M34" s="14" t="s">
        <v>120</v>
      </c>
      <c r="N34" s="14" t="s">
        <v>121</v>
      </c>
      <c r="O34" s="14" t="s">
        <v>121</v>
      </c>
      <c r="P34" s="14" t="s">
        <v>122</v>
      </c>
      <c r="Q34" s="14" t="s">
        <v>102</v>
      </c>
      <c r="R34" s="5" t="s">
        <v>199</v>
      </c>
      <c r="S34" s="14" t="s">
        <v>7</v>
      </c>
      <c r="T34" s="14" t="s">
        <v>8</v>
      </c>
      <c r="U34" s="1" t="s">
        <v>9</v>
      </c>
      <c r="V34" s="14" t="s">
        <v>10</v>
      </c>
      <c r="W34" s="14" t="s">
        <v>11</v>
      </c>
      <c r="X34" s="14" t="s">
        <v>12</v>
      </c>
      <c r="Y34" s="14" t="s">
        <v>13</v>
      </c>
      <c r="Z34" s="14" t="s">
        <v>207</v>
      </c>
      <c r="AA34" s="14" t="s">
        <v>208</v>
      </c>
      <c r="AB34" s="14" t="s">
        <v>16</v>
      </c>
      <c r="AC34" s="14" t="s">
        <v>209</v>
      </c>
      <c r="AD34" s="14" t="s">
        <v>210</v>
      </c>
      <c r="AE34" s="14"/>
      <c r="AF34" s="14" t="s">
        <v>219</v>
      </c>
      <c r="AG34" s="14" t="s">
        <v>220</v>
      </c>
      <c r="AH34" s="14">
        <v>3</v>
      </c>
      <c r="AI34" s="14">
        <v>4</v>
      </c>
      <c r="AJ34" s="14">
        <v>4</v>
      </c>
      <c r="AK34" s="14">
        <v>0</v>
      </c>
      <c r="AL34" s="14">
        <v>8</v>
      </c>
      <c r="AM34" s="14">
        <v>10</v>
      </c>
      <c r="AN34" s="14">
        <v>0</v>
      </c>
      <c r="AO34" s="14">
        <v>0</v>
      </c>
      <c r="AP34" s="14">
        <v>32</v>
      </c>
      <c r="AQ34" s="14">
        <v>0</v>
      </c>
      <c r="AR34" s="14">
        <v>21</v>
      </c>
      <c r="AS34" s="14">
        <v>100</v>
      </c>
      <c r="AT34" s="14">
        <f t="shared" si="0"/>
        <v>182</v>
      </c>
      <c r="AU34" s="14">
        <f t="shared" si="1"/>
        <v>182</v>
      </c>
      <c r="AV34" s="14" t="str">
        <f>AV$14</f>
        <v>W-3.6</v>
      </c>
      <c r="AW34" s="14" t="s">
        <v>23</v>
      </c>
      <c r="AX34" s="14"/>
      <c r="AY34" s="30">
        <v>8760</v>
      </c>
      <c r="AZ34" s="14">
        <v>12</v>
      </c>
      <c r="BA34" s="50">
        <v>0</v>
      </c>
      <c r="BB34" s="51">
        <v>100</v>
      </c>
      <c r="BC34" s="52">
        <v>0</v>
      </c>
      <c r="BD34" s="52">
        <v>182</v>
      </c>
      <c r="BE34" s="53">
        <f t="shared" si="2"/>
        <v>0</v>
      </c>
      <c r="BF34" s="14">
        <f t="shared" si="3"/>
        <v>0</v>
      </c>
      <c r="BG34" s="15">
        <f t="shared" si="4"/>
        <v>0</v>
      </c>
      <c r="BH34" s="15">
        <f t="shared" si="5"/>
        <v>0</v>
      </c>
      <c r="BI34" s="31">
        <f t="shared" si="6"/>
        <v>0</v>
      </c>
      <c r="BJ34" s="14">
        <f>BJ$14</f>
        <v>0</v>
      </c>
      <c r="BK34" s="15">
        <f t="shared" si="13"/>
        <v>0</v>
      </c>
      <c r="BL34" s="14">
        <f>BL$14</f>
        <v>0</v>
      </c>
      <c r="BM34" s="15">
        <f t="shared" si="7"/>
        <v>0</v>
      </c>
      <c r="BN34" s="14"/>
      <c r="BO34" s="15">
        <f t="shared" si="8"/>
        <v>0</v>
      </c>
      <c r="BP34" s="14">
        <f>BP$14</f>
        <v>45.06</v>
      </c>
      <c r="BQ34" s="15">
        <f>BP34*AZ34*BA34/100</f>
        <v>0</v>
      </c>
      <c r="BR34" s="14">
        <f>BR$14</f>
        <v>4.9800000000000004</v>
      </c>
      <c r="BS34" s="15">
        <f>BR34*AZ34*BB34/100</f>
        <v>59.760000000000012</v>
      </c>
      <c r="BT34" s="14">
        <f>BT$14</f>
        <v>4.582E-2</v>
      </c>
      <c r="BU34" s="15">
        <f t="shared" si="14"/>
        <v>0</v>
      </c>
      <c r="BV34" s="14">
        <f>BV$14</f>
        <v>4.582E-2</v>
      </c>
      <c r="BW34" s="15">
        <f t="shared" si="15"/>
        <v>8.3392400000000002</v>
      </c>
      <c r="BX34" s="15">
        <f t="shared" si="9"/>
        <v>68.099240000000009</v>
      </c>
      <c r="BY34" s="15">
        <f t="shared" si="10"/>
        <v>15.662825200000002</v>
      </c>
      <c r="BZ34" s="15">
        <f t="shared" si="11"/>
        <v>83.762065200000009</v>
      </c>
    </row>
    <row r="35" spans="1:78">
      <c r="A35" s="14">
        <f t="shared" si="12"/>
        <v>22</v>
      </c>
      <c r="B35" s="14">
        <v>10</v>
      </c>
      <c r="C35" s="14">
        <v>6</v>
      </c>
      <c r="D35" s="14" t="s">
        <v>119</v>
      </c>
      <c r="E35" s="14" t="s">
        <v>120</v>
      </c>
      <c r="F35" s="14" t="s">
        <v>121</v>
      </c>
      <c r="G35" s="14" t="s">
        <v>121</v>
      </c>
      <c r="H35" s="14" t="s">
        <v>122</v>
      </c>
      <c r="I35" s="14" t="s">
        <v>102</v>
      </c>
      <c r="J35" s="14"/>
      <c r="K35" s="14" t="s">
        <v>123</v>
      </c>
      <c r="L35" s="14" t="s">
        <v>119</v>
      </c>
      <c r="M35" s="14" t="s">
        <v>120</v>
      </c>
      <c r="N35" s="14" t="s">
        <v>121</v>
      </c>
      <c r="O35" s="14" t="s">
        <v>121</v>
      </c>
      <c r="P35" s="14" t="s">
        <v>122</v>
      </c>
      <c r="Q35" s="14" t="s">
        <v>102</v>
      </c>
      <c r="R35" s="5" t="s">
        <v>199</v>
      </c>
      <c r="S35" s="14" t="s">
        <v>7</v>
      </c>
      <c r="T35" s="14" t="s">
        <v>8</v>
      </c>
      <c r="U35" s="1" t="s">
        <v>9</v>
      </c>
      <c r="V35" s="14" t="s">
        <v>10</v>
      </c>
      <c r="W35" s="14" t="s">
        <v>11</v>
      </c>
      <c r="X35" s="14" t="s">
        <v>12</v>
      </c>
      <c r="Y35" s="14" t="s">
        <v>13</v>
      </c>
      <c r="Z35" s="14" t="s">
        <v>207</v>
      </c>
      <c r="AA35" s="14" t="s">
        <v>208</v>
      </c>
      <c r="AB35" s="14" t="s">
        <v>16</v>
      </c>
      <c r="AC35" s="14" t="s">
        <v>209</v>
      </c>
      <c r="AD35" s="14" t="s">
        <v>210</v>
      </c>
      <c r="AE35" s="14"/>
      <c r="AF35" s="14" t="s">
        <v>229</v>
      </c>
      <c r="AG35" s="14" t="s">
        <v>230</v>
      </c>
      <c r="AH35" s="14">
        <v>300</v>
      </c>
      <c r="AI35" s="14">
        <v>350</v>
      </c>
      <c r="AJ35" s="14">
        <v>200</v>
      </c>
      <c r="AK35" s="14">
        <v>243</v>
      </c>
      <c r="AL35" s="14">
        <v>100</v>
      </c>
      <c r="AM35" s="14">
        <v>65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f t="shared" si="0"/>
        <v>1258</v>
      </c>
      <c r="AU35" s="14">
        <f t="shared" si="1"/>
        <v>1258</v>
      </c>
      <c r="AV35" s="14" t="str">
        <f>AV$14</f>
        <v>W-3.6</v>
      </c>
      <c r="AW35" s="14" t="s">
        <v>23</v>
      </c>
      <c r="AX35" s="14"/>
      <c r="AY35" s="30">
        <v>8760</v>
      </c>
      <c r="AZ35" s="14">
        <v>12</v>
      </c>
      <c r="BA35" s="50">
        <v>0</v>
      </c>
      <c r="BB35" s="51">
        <v>100</v>
      </c>
      <c r="BC35" s="52">
        <v>0</v>
      </c>
      <c r="BD35" s="52">
        <v>1258</v>
      </c>
      <c r="BE35" s="53">
        <f t="shared" si="2"/>
        <v>0</v>
      </c>
      <c r="BF35" s="14">
        <f t="shared" si="3"/>
        <v>0</v>
      </c>
      <c r="BG35" s="15">
        <f t="shared" si="4"/>
        <v>0</v>
      </c>
      <c r="BH35" s="15">
        <f t="shared" si="5"/>
        <v>0</v>
      </c>
      <c r="BI35" s="31">
        <f t="shared" si="6"/>
        <v>0</v>
      </c>
      <c r="BJ35" s="14">
        <f>BJ$14</f>
        <v>0</v>
      </c>
      <c r="BK35" s="15">
        <f t="shared" si="13"/>
        <v>0</v>
      </c>
      <c r="BL35" s="14">
        <f>BL$14</f>
        <v>0</v>
      </c>
      <c r="BM35" s="15">
        <f t="shared" si="7"/>
        <v>0</v>
      </c>
      <c r="BN35" s="14"/>
      <c r="BO35" s="15">
        <f t="shared" si="8"/>
        <v>0</v>
      </c>
      <c r="BP35" s="14">
        <f>BP$14</f>
        <v>45.06</v>
      </c>
      <c r="BQ35" s="15">
        <f>BP35*AZ35*BA35/100</f>
        <v>0</v>
      </c>
      <c r="BR35" s="14">
        <f>BR$14</f>
        <v>4.9800000000000004</v>
      </c>
      <c r="BS35" s="15">
        <f>BR35*AZ35*BB35/100</f>
        <v>59.760000000000012</v>
      </c>
      <c r="BT35" s="14">
        <f>BT$14</f>
        <v>4.582E-2</v>
      </c>
      <c r="BU35" s="15">
        <f t="shared" si="14"/>
        <v>0</v>
      </c>
      <c r="BV35" s="14">
        <f>BV$14</f>
        <v>4.582E-2</v>
      </c>
      <c r="BW35" s="15">
        <f t="shared" si="15"/>
        <v>57.641559999999998</v>
      </c>
      <c r="BX35" s="15">
        <f t="shared" si="9"/>
        <v>117.40156000000002</v>
      </c>
      <c r="BY35" s="15">
        <f t="shared" si="10"/>
        <v>27.002358800000007</v>
      </c>
      <c r="BZ35" s="15">
        <f t="shared" si="11"/>
        <v>144.40391880000001</v>
      </c>
    </row>
    <row r="36" spans="1:78">
      <c r="A36" s="14">
        <f t="shared" si="12"/>
        <v>23</v>
      </c>
      <c r="B36" s="14">
        <v>11</v>
      </c>
      <c r="C36" s="14">
        <v>1</v>
      </c>
      <c r="D36" s="14" t="s">
        <v>130</v>
      </c>
      <c r="E36" s="14" t="s">
        <v>131</v>
      </c>
      <c r="F36" s="14" t="s">
        <v>2</v>
      </c>
      <c r="G36" s="14" t="s">
        <v>2</v>
      </c>
      <c r="H36" s="14" t="s">
        <v>132</v>
      </c>
      <c r="I36" s="14" t="s">
        <v>133</v>
      </c>
      <c r="J36" s="14"/>
      <c r="K36" s="14" t="s">
        <v>134</v>
      </c>
      <c r="L36" s="14" t="s">
        <v>130</v>
      </c>
      <c r="M36" s="14" t="s">
        <v>131</v>
      </c>
      <c r="N36" s="14" t="s">
        <v>2</v>
      </c>
      <c r="O36" s="14" t="s">
        <v>2</v>
      </c>
      <c r="P36" s="14" t="s">
        <v>132</v>
      </c>
      <c r="Q36" s="14" t="s">
        <v>133</v>
      </c>
      <c r="R36" s="5"/>
      <c r="S36" s="14" t="s">
        <v>7</v>
      </c>
      <c r="T36" s="14" t="s">
        <v>8</v>
      </c>
      <c r="U36" s="1" t="s">
        <v>9</v>
      </c>
      <c r="V36" s="14" t="s">
        <v>10</v>
      </c>
      <c r="W36" s="14" t="s">
        <v>11</v>
      </c>
      <c r="X36" s="14" t="s">
        <v>12</v>
      </c>
      <c r="Y36" s="14" t="s">
        <v>13</v>
      </c>
      <c r="Z36" s="14" t="s">
        <v>135</v>
      </c>
      <c r="AA36" s="14" t="s">
        <v>52</v>
      </c>
      <c r="AB36" s="14" t="s">
        <v>59</v>
      </c>
      <c r="AC36" s="14" t="s">
        <v>136</v>
      </c>
      <c r="AD36" s="14" t="s">
        <v>137</v>
      </c>
      <c r="AE36" s="14"/>
      <c r="AF36" s="14" t="s">
        <v>138</v>
      </c>
      <c r="AG36" s="14"/>
      <c r="AH36" s="14">
        <v>14879</v>
      </c>
      <c r="AI36" s="14">
        <v>11988</v>
      </c>
      <c r="AJ36" s="14">
        <v>14471</v>
      </c>
      <c r="AK36" s="14">
        <v>12543</v>
      </c>
      <c r="AL36" s="14">
        <v>8953</v>
      </c>
      <c r="AM36" s="14">
        <v>4446</v>
      </c>
      <c r="AN36" s="14">
        <v>4117</v>
      </c>
      <c r="AO36" s="14">
        <v>3200</v>
      </c>
      <c r="AP36" s="14">
        <v>8434</v>
      </c>
      <c r="AQ36" s="14">
        <v>9491</v>
      </c>
      <c r="AR36" s="14">
        <v>13974</v>
      </c>
      <c r="AS36" s="14">
        <v>18571</v>
      </c>
      <c r="AT36" s="14">
        <f t="shared" si="0"/>
        <v>125067</v>
      </c>
      <c r="AU36" s="14">
        <f t="shared" si="1"/>
        <v>125067</v>
      </c>
      <c r="AV36" s="14" t="str">
        <f>AV$19</f>
        <v>W-5.1</v>
      </c>
      <c r="AW36" s="14" t="s">
        <v>23</v>
      </c>
      <c r="AX36" s="14" t="s">
        <v>107</v>
      </c>
      <c r="AY36" s="30">
        <v>8760</v>
      </c>
      <c r="AZ36" s="14">
        <v>12</v>
      </c>
      <c r="BA36" s="50">
        <v>0</v>
      </c>
      <c r="BB36" s="51">
        <v>100</v>
      </c>
      <c r="BC36" s="52">
        <v>0</v>
      </c>
      <c r="BD36" s="52">
        <v>125067</v>
      </c>
      <c r="BE36" s="53">
        <f t="shared" si="2"/>
        <v>0</v>
      </c>
      <c r="BF36" s="14">
        <f>E$6/1000</f>
        <v>0</v>
      </c>
      <c r="BG36" s="15">
        <f t="shared" si="4"/>
        <v>0</v>
      </c>
      <c r="BH36" s="15">
        <f t="shared" si="5"/>
        <v>0</v>
      </c>
      <c r="BI36" s="31">
        <f t="shared" si="6"/>
        <v>0</v>
      </c>
      <c r="BJ36" s="14">
        <f>BJ$19</f>
        <v>0</v>
      </c>
      <c r="BK36" s="15">
        <f t="shared" si="13"/>
        <v>0</v>
      </c>
      <c r="BL36" s="14">
        <f>BL$19</f>
        <v>0</v>
      </c>
      <c r="BM36" s="15">
        <f t="shared" si="7"/>
        <v>0</v>
      </c>
      <c r="BN36" s="14"/>
      <c r="BO36" s="15">
        <f t="shared" si="8"/>
        <v>0</v>
      </c>
      <c r="BP36" s="14">
        <f>BP$19</f>
        <v>7.3200000000000001E-3</v>
      </c>
      <c r="BQ36" s="15">
        <f>BP36*AY36*AX36*BA36/100</f>
        <v>0</v>
      </c>
      <c r="BR36" s="14">
        <f>BR$19</f>
        <v>7.3200000000000001E-3</v>
      </c>
      <c r="BS36" s="15">
        <f>BR36*AY36*AX36*BB36/100</f>
        <v>7758.9071999999996</v>
      </c>
      <c r="BT36" s="14">
        <f>BT$19</f>
        <v>3.04E-2</v>
      </c>
      <c r="BU36" s="15">
        <f t="shared" si="14"/>
        <v>0</v>
      </c>
      <c r="BV36" s="14">
        <f>BV$19</f>
        <v>3.04E-2</v>
      </c>
      <c r="BW36" s="15">
        <f t="shared" si="15"/>
        <v>3802.0367999999999</v>
      </c>
      <c r="BX36" s="15">
        <f t="shared" si="9"/>
        <v>11560.944</v>
      </c>
      <c r="BY36" s="15">
        <f t="shared" si="10"/>
        <v>2659.01712</v>
      </c>
      <c r="BZ36" s="15">
        <f t="shared" si="11"/>
        <v>14219.96112</v>
      </c>
    </row>
    <row r="37" spans="1:78">
      <c r="A37" s="14">
        <f t="shared" si="12"/>
        <v>24</v>
      </c>
      <c r="B37" s="14">
        <v>12</v>
      </c>
      <c r="C37" s="14">
        <v>1</v>
      </c>
      <c r="D37" s="14" t="s">
        <v>139</v>
      </c>
      <c r="E37" s="14" t="s">
        <v>25</v>
      </c>
      <c r="F37" s="14" t="s">
        <v>26</v>
      </c>
      <c r="G37" s="14" t="s">
        <v>26</v>
      </c>
      <c r="H37" s="14" t="s">
        <v>140</v>
      </c>
      <c r="I37" s="14" t="s">
        <v>141</v>
      </c>
      <c r="J37" s="14"/>
      <c r="K37" s="14" t="s">
        <v>142</v>
      </c>
      <c r="L37" s="14" t="s">
        <v>139</v>
      </c>
      <c r="M37" s="14" t="s">
        <v>25</v>
      </c>
      <c r="N37" s="14" t="s">
        <v>26</v>
      </c>
      <c r="O37" s="14" t="s">
        <v>26</v>
      </c>
      <c r="P37" s="14" t="s">
        <v>140</v>
      </c>
      <c r="Q37" s="14" t="s">
        <v>141</v>
      </c>
      <c r="R37" s="5"/>
      <c r="S37" s="14" t="s">
        <v>7</v>
      </c>
      <c r="T37" s="14" t="s">
        <v>8</v>
      </c>
      <c r="U37" s="1" t="s">
        <v>9</v>
      </c>
      <c r="V37" s="14" t="s">
        <v>10</v>
      </c>
      <c r="W37" s="14" t="s">
        <v>11</v>
      </c>
      <c r="X37" s="14" t="s">
        <v>12</v>
      </c>
      <c r="Y37" s="14" t="s">
        <v>13</v>
      </c>
      <c r="Z37" s="14"/>
      <c r="AA37" s="14" t="s">
        <v>25</v>
      </c>
      <c r="AB37" s="14" t="s">
        <v>75</v>
      </c>
      <c r="AC37" s="14" t="s">
        <v>143</v>
      </c>
      <c r="AD37" s="14" t="s">
        <v>141</v>
      </c>
      <c r="AE37" s="14"/>
      <c r="AF37" s="14" t="s">
        <v>144</v>
      </c>
      <c r="AG37" s="14" t="s">
        <v>145</v>
      </c>
      <c r="AH37" s="14">
        <v>28633</v>
      </c>
      <c r="AI37" s="14">
        <v>24344</v>
      </c>
      <c r="AJ37" s="14">
        <v>22896</v>
      </c>
      <c r="AK37" s="14">
        <v>16008</v>
      </c>
      <c r="AL37" s="14">
        <v>4540</v>
      </c>
      <c r="AM37" s="14">
        <v>1002</v>
      </c>
      <c r="AN37" s="14">
        <v>502</v>
      </c>
      <c r="AO37" s="14">
        <v>206</v>
      </c>
      <c r="AP37" s="14">
        <v>4548</v>
      </c>
      <c r="AQ37" s="14">
        <v>5729</v>
      </c>
      <c r="AR37" s="14">
        <v>14639</v>
      </c>
      <c r="AS37" s="14">
        <v>24482</v>
      </c>
      <c r="AT37" s="14">
        <f t="shared" si="0"/>
        <v>147529</v>
      </c>
      <c r="AU37" s="14">
        <f t="shared" si="1"/>
        <v>147529</v>
      </c>
      <c r="AV37" s="14" t="str">
        <f>AV$16</f>
        <v>W-4</v>
      </c>
      <c r="AW37" s="14" t="s">
        <v>23</v>
      </c>
      <c r="AX37" s="14"/>
      <c r="AY37" s="30">
        <v>8760</v>
      </c>
      <c r="AZ37" s="14">
        <v>12</v>
      </c>
      <c r="BA37" s="50">
        <v>100</v>
      </c>
      <c r="BB37" s="51">
        <v>0</v>
      </c>
      <c r="BC37" s="52">
        <v>147529</v>
      </c>
      <c r="BD37" s="52">
        <v>0</v>
      </c>
      <c r="BE37" s="53">
        <f t="shared" si="2"/>
        <v>0</v>
      </c>
      <c r="BF37" s="14">
        <f t="shared" si="3"/>
        <v>0</v>
      </c>
      <c r="BG37" s="15">
        <f t="shared" si="4"/>
        <v>0</v>
      </c>
      <c r="BH37" s="15">
        <f t="shared" si="5"/>
        <v>0</v>
      </c>
      <c r="BI37" s="31">
        <f t="shared" si="6"/>
        <v>0</v>
      </c>
      <c r="BJ37" s="14">
        <f t="shared" ref="BJ37" si="19">BJ$16</f>
        <v>0</v>
      </c>
      <c r="BK37" s="15">
        <f t="shared" si="13"/>
        <v>0</v>
      </c>
      <c r="BL37" s="14">
        <f>BL$16</f>
        <v>0</v>
      </c>
      <c r="BM37" s="15">
        <f t="shared" si="7"/>
        <v>0</v>
      </c>
      <c r="BN37" s="14"/>
      <c r="BO37" s="15">
        <f t="shared" si="8"/>
        <v>0</v>
      </c>
      <c r="BP37" s="14">
        <f>BP$16</f>
        <v>242.82</v>
      </c>
      <c r="BQ37" s="15">
        <f>BP37*AZ37*BA37/100</f>
        <v>2913.84</v>
      </c>
      <c r="BR37" s="14">
        <f>BR$16</f>
        <v>242.82</v>
      </c>
      <c r="BS37" s="15">
        <f>BR37*AZ37*BB37/100</f>
        <v>0</v>
      </c>
      <c r="BT37" s="14">
        <f>BT$16</f>
        <v>4.3499999999999997E-2</v>
      </c>
      <c r="BU37" s="15">
        <f t="shared" si="14"/>
        <v>6417.5114999999996</v>
      </c>
      <c r="BV37" s="14">
        <f>BV$16</f>
        <v>4.3499999999999997E-2</v>
      </c>
      <c r="BW37" s="15">
        <f t="shared" si="15"/>
        <v>0</v>
      </c>
      <c r="BX37" s="15">
        <f t="shared" si="9"/>
        <v>9331.3515000000007</v>
      </c>
      <c r="BY37" s="15">
        <f t="shared" si="10"/>
        <v>2146.2108450000001</v>
      </c>
      <c r="BZ37" s="15">
        <f t="shared" si="11"/>
        <v>11477.562345</v>
      </c>
    </row>
    <row r="38" spans="1:78" s="60" customFormat="1">
      <c r="A38" s="14">
        <f t="shared" si="12"/>
        <v>25</v>
      </c>
      <c r="B38" s="30">
        <v>13</v>
      </c>
      <c r="C38" s="30">
        <v>1</v>
      </c>
      <c r="D38" s="30" t="s">
        <v>146</v>
      </c>
      <c r="E38" s="32" t="s">
        <v>39</v>
      </c>
      <c r="F38" s="30" t="s">
        <v>2</v>
      </c>
      <c r="G38" s="30" t="s">
        <v>2</v>
      </c>
      <c r="H38" s="30" t="s">
        <v>40</v>
      </c>
      <c r="I38" s="30" t="s">
        <v>41</v>
      </c>
      <c r="J38" s="30"/>
      <c r="K38" s="32" t="s">
        <v>42</v>
      </c>
      <c r="L38" s="30" t="s">
        <v>147</v>
      </c>
      <c r="M38" s="30" t="s">
        <v>45</v>
      </c>
      <c r="N38" s="30" t="s">
        <v>148</v>
      </c>
      <c r="O38" s="30" t="s">
        <v>148</v>
      </c>
      <c r="P38" s="30" t="s">
        <v>149</v>
      </c>
      <c r="Q38" s="30">
        <v>1</v>
      </c>
      <c r="R38" s="30"/>
      <c r="S38" s="30" t="s">
        <v>7</v>
      </c>
      <c r="T38" s="30" t="s">
        <v>8</v>
      </c>
      <c r="U38" s="56" t="s">
        <v>9</v>
      </c>
      <c r="V38" s="30" t="s">
        <v>10</v>
      </c>
      <c r="W38" s="30" t="s">
        <v>150</v>
      </c>
      <c r="X38" s="14" t="s">
        <v>12</v>
      </c>
      <c r="Y38" s="14" t="s">
        <v>13</v>
      </c>
      <c r="Z38" s="30" t="s">
        <v>151</v>
      </c>
      <c r="AA38" s="30" t="s">
        <v>45</v>
      </c>
      <c r="AB38" s="30" t="s">
        <v>46</v>
      </c>
      <c r="AC38" s="30" t="s">
        <v>152</v>
      </c>
      <c r="AD38" s="30">
        <v>11</v>
      </c>
      <c r="AE38" s="30"/>
      <c r="AF38" s="32" t="s">
        <v>153</v>
      </c>
      <c r="AG38" s="30"/>
      <c r="AH38" s="30"/>
      <c r="AI38" s="30"/>
      <c r="AJ38" s="30">
        <v>3617</v>
      </c>
      <c r="AK38" s="30"/>
      <c r="AL38" s="30">
        <v>3709</v>
      </c>
      <c r="AM38" s="30"/>
      <c r="AN38" s="30">
        <v>269</v>
      </c>
      <c r="AO38" s="30"/>
      <c r="AP38" s="30">
        <v>57</v>
      </c>
      <c r="AQ38" s="30"/>
      <c r="AR38" s="30">
        <v>1493</v>
      </c>
      <c r="AS38" s="30">
        <v>3784</v>
      </c>
      <c r="AT38" s="30">
        <f t="shared" si="0"/>
        <v>12929</v>
      </c>
      <c r="AU38" s="30">
        <f t="shared" si="1"/>
        <v>12929</v>
      </c>
      <c r="AV38" s="14" t="str">
        <f t="shared" ref="AV38:AV44" si="20">AV$14</f>
        <v>W-3.6</v>
      </c>
      <c r="AW38" s="14" t="s">
        <v>23</v>
      </c>
      <c r="AX38" s="57"/>
      <c r="AY38" s="30">
        <v>8760</v>
      </c>
      <c r="AZ38" s="30">
        <v>12</v>
      </c>
      <c r="BA38" s="58">
        <v>0</v>
      </c>
      <c r="BB38" s="59">
        <v>100</v>
      </c>
      <c r="BC38" s="52">
        <v>0</v>
      </c>
      <c r="BD38" s="52">
        <v>12929</v>
      </c>
      <c r="BE38" s="56">
        <f t="shared" si="2"/>
        <v>0</v>
      </c>
      <c r="BF38" s="30">
        <f t="shared" si="3"/>
        <v>0</v>
      </c>
      <c r="BG38" s="31">
        <f t="shared" si="4"/>
        <v>0</v>
      </c>
      <c r="BH38" s="31">
        <f t="shared" si="5"/>
        <v>0</v>
      </c>
      <c r="BI38" s="31">
        <f t="shared" si="6"/>
        <v>0</v>
      </c>
      <c r="BJ38" s="14">
        <f t="shared" ref="BJ38:BL44" si="21">BJ$14</f>
        <v>0</v>
      </c>
      <c r="BK38" s="15">
        <f t="shared" si="13"/>
        <v>0</v>
      </c>
      <c r="BL38" s="14">
        <f t="shared" si="21"/>
        <v>0</v>
      </c>
      <c r="BM38" s="15">
        <f t="shared" si="7"/>
        <v>0</v>
      </c>
      <c r="BN38" s="30"/>
      <c r="BO38" s="31">
        <f t="shared" si="8"/>
        <v>0</v>
      </c>
      <c r="BP38" s="14">
        <f t="shared" ref="BP38:BP44" si="22">BP$14</f>
        <v>45.06</v>
      </c>
      <c r="BQ38" s="15">
        <f t="shared" ref="BQ38:BQ44" si="23">BP38*AZ38*BA38/100</f>
        <v>0</v>
      </c>
      <c r="BR38" s="14">
        <f t="shared" ref="BR38:BR44" si="24">BR$14</f>
        <v>4.9800000000000004</v>
      </c>
      <c r="BS38" s="15">
        <f t="shared" ref="BS38:BS44" si="25">BR38*AZ38*BB38/100</f>
        <v>59.760000000000012</v>
      </c>
      <c r="BT38" s="14">
        <f t="shared" ref="BT38:BT44" si="26">BT$14</f>
        <v>4.582E-2</v>
      </c>
      <c r="BU38" s="15">
        <f t="shared" si="14"/>
        <v>0</v>
      </c>
      <c r="BV38" s="14">
        <f t="shared" ref="BV38:BV44" si="27">BV$14</f>
        <v>4.582E-2</v>
      </c>
      <c r="BW38" s="15">
        <f t="shared" si="15"/>
        <v>592.40678000000003</v>
      </c>
      <c r="BX38" s="31">
        <f t="shared" si="9"/>
        <v>652.16678000000002</v>
      </c>
      <c r="BY38" s="31">
        <f t="shared" si="10"/>
        <v>149.9983594</v>
      </c>
      <c r="BZ38" s="31">
        <f t="shared" si="11"/>
        <v>802.16513940000004</v>
      </c>
    </row>
    <row r="39" spans="1:78" s="60" customFormat="1">
      <c r="A39" s="14">
        <f t="shared" si="12"/>
        <v>26</v>
      </c>
      <c r="B39" s="30">
        <v>13</v>
      </c>
      <c r="C39" s="30">
        <v>2</v>
      </c>
      <c r="D39" s="30" t="s">
        <v>146</v>
      </c>
      <c r="E39" s="32" t="s">
        <v>39</v>
      </c>
      <c r="F39" s="30" t="s">
        <v>2</v>
      </c>
      <c r="G39" s="30" t="s">
        <v>2</v>
      </c>
      <c r="H39" s="30" t="s">
        <v>40</v>
      </c>
      <c r="I39" s="30" t="s">
        <v>41</v>
      </c>
      <c r="J39" s="30"/>
      <c r="K39" s="32" t="s">
        <v>42</v>
      </c>
      <c r="L39" s="30" t="s">
        <v>147</v>
      </c>
      <c r="M39" s="30" t="s">
        <v>45</v>
      </c>
      <c r="N39" s="30" t="s">
        <v>148</v>
      </c>
      <c r="O39" s="30" t="s">
        <v>148</v>
      </c>
      <c r="P39" s="30" t="s">
        <v>149</v>
      </c>
      <c r="Q39" s="30">
        <v>1</v>
      </c>
      <c r="R39" s="30"/>
      <c r="S39" s="30" t="s">
        <v>7</v>
      </c>
      <c r="T39" s="30" t="s">
        <v>8</v>
      </c>
      <c r="U39" s="56" t="s">
        <v>9</v>
      </c>
      <c r="V39" s="30" t="s">
        <v>10</v>
      </c>
      <c r="W39" s="30" t="s">
        <v>150</v>
      </c>
      <c r="X39" s="14" t="s">
        <v>12</v>
      </c>
      <c r="Y39" s="14" t="s">
        <v>13</v>
      </c>
      <c r="Z39" s="30" t="s">
        <v>151</v>
      </c>
      <c r="AA39" s="30" t="s">
        <v>45</v>
      </c>
      <c r="AB39" s="30" t="s">
        <v>46</v>
      </c>
      <c r="AC39" s="30" t="s">
        <v>152</v>
      </c>
      <c r="AD39" s="30">
        <v>1</v>
      </c>
      <c r="AE39" s="30"/>
      <c r="AF39" s="32" t="s">
        <v>191</v>
      </c>
      <c r="AG39" s="30"/>
      <c r="AH39" s="30"/>
      <c r="AI39" s="30"/>
      <c r="AJ39" s="30">
        <v>3284</v>
      </c>
      <c r="AK39" s="30"/>
      <c r="AL39" s="30">
        <v>3616</v>
      </c>
      <c r="AM39" s="30"/>
      <c r="AN39" s="30">
        <v>274</v>
      </c>
      <c r="AO39" s="30"/>
      <c r="AP39" s="30">
        <v>206</v>
      </c>
      <c r="AQ39" s="30"/>
      <c r="AR39" s="30">
        <v>1746</v>
      </c>
      <c r="AS39" s="30">
        <v>3018</v>
      </c>
      <c r="AT39" s="30">
        <f t="shared" si="0"/>
        <v>12144</v>
      </c>
      <c r="AU39" s="30">
        <f t="shared" si="1"/>
        <v>12144</v>
      </c>
      <c r="AV39" s="14" t="str">
        <f t="shared" si="20"/>
        <v>W-3.6</v>
      </c>
      <c r="AW39" s="14" t="s">
        <v>23</v>
      </c>
      <c r="AX39" s="57"/>
      <c r="AY39" s="30">
        <v>8760</v>
      </c>
      <c r="AZ39" s="30">
        <v>12</v>
      </c>
      <c r="BA39" s="58">
        <v>0</v>
      </c>
      <c r="BB39" s="59">
        <v>100</v>
      </c>
      <c r="BC39" s="52">
        <v>0</v>
      </c>
      <c r="BD39" s="52">
        <v>12144</v>
      </c>
      <c r="BE39" s="56">
        <f t="shared" si="2"/>
        <v>0</v>
      </c>
      <c r="BF39" s="30">
        <f t="shared" si="3"/>
        <v>0</v>
      </c>
      <c r="BG39" s="31">
        <f t="shared" si="4"/>
        <v>0</v>
      </c>
      <c r="BH39" s="31">
        <f t="shared" si="5"/>
        <v>0</v>
      </c>
      <c r="BI39" s="31">
        <f t="shared" si="6"/>
        <v>0</v>
      </c>
      <c r="BJ39" s="14">
        <f t="shared" si="21"/>
        <v>0</v>
      </c>
      <c r="BK39" s="15">
        <f t="shared" si="13"/>
        <v>0</v>
      </c>
      <c r="BL39" s="14">
        <f t="shared" si="21"/>
        <v>0</v>
      </c>
      <c r="BM39" s="15">
        <f t="shared" si="7"/>
        <v>0</v>
      </c>
      <c r="BN39" s="30"/>
      <c r="BO39" s="31">
        <f t="shared" ref="BO39:BO46" si="28">BN39*AU39</f>
        <v>0</v>
      </c>
      <c r="BP39" s="14">
        <f t="shared" si="22"/>
        <v>45.06</v>
      </c>
      <c r="BQ39" s="15">
        <f t="shared" si="23"/>
        <v>0</v>
      </c>
      <c r="BR39" s="14">
        <f t="shared" si="24"/>
        <v>4.9800000000000004</v>
      </c>
      <c r="BS39" s="15">
        <f t="shared" si="25"/>
        <v>59.760000000000012</v>
      </c>
      <c r="BT39" s="14">
        <f t="shared" si="26"/>
        <v>4.582E-2</v>
      </c>
      <c r="BU39" s="15">
        <f t="shared" si="14"/>
        <v>0</v>
      </c>
      <c r="BV39" s="14">
        <f t="shared" si="27"/>
        <v>4.582E-2</v>
      </c>
      <c r="BW39" s="15">
        <f t="shared" si="15"/>
        <v>556.43808000000001</v>
      </c>
      <c r="BX39" s="31">
        <f t="shared" si="9"/>
        <v>616.19808</v>
      </c>
      <c r="BY39" s="31">
        <f t="shared" si="10"/>
        <v>141.72555840000001</v>
      </c>
      <c r="BZ39" s="31">
        <f t="shared" si="11"/>
        <v>757.92363840000007</v>
      </c>
    </row>
    <row r="40" spans="1:78" s="60" customFormat="1">
      <c r="A40" s="14">
        <f t="shared" si="12"/>
        <v>27</v>
      </c>
      <c r="B40" s="30">
        <v>13</v>
      </c>
      <c r="C40" s="30">
        <v>3</v>
      </c>
      <c r="D40" s="30" t="s">
        <v>146</v>
      </c>
      <c r="E40" s="32" t="s">
        <v>39</v>
      </c>
      <c r="F40" s="30" t="s">
        <v>2</v>
      </c>
      <c r="G40" s="30" t="s">
        <v>2</v>
      </c>
      <c r="H40" s="30" t="s">
        <v>40</v>
      </c>
      <c r="I40" s="30" t="s">
        <v>41</v>
      </c>
      <c r="J40" s="30"/>
      <c r="K40" s="32" t="s">
        <v>42</v>
      </c>
      <c r="L40" s="30" t="s">
        <v>202</v>
      </c>
      <c r="M40" s="30" t="s">
        <v>93</v>
      </c>
      <c r="N40" s="30" t="s">
        <v>203</v>
      </c>
      <c r="O40" s="30" t="s">
        <v>203</v>
      </c>
      <c r="P40" s="30" t="s">
        <v>204</v>
      </c>
      <c r="Q40" s="30">
        <v>110</v>
      </c>
      <c r="R40" s="30"/>
      <c r="S40" s="30" t="s">
        <v>7</v>
      </c>
      <c r="T40" s="30" t="s">
        <v>8</v>
      </c>
      <c r="U40" s="56" t="s">
        <v>9</v>
      </c>
      <c r="V40" s="30" t="s">
        <v>10</v>
      </c>
      <c r="W40" s="30" t="s">
        <v>150</v>
      </c>
      <c r="X40" s="14" t="s">
        <v>12</v>
      </c>
      <c r="Y40" s="14" t="s">
        <v>13</v>
      </c>
      <c r="Z40" s="30" t="s">
        <v>205</v>
      </c>
      <c r="AA40" s="30" t="s">
        <v>93</v>
      </c>
      <c r="AB40" s="30" t="s">
        <v>94</v>
      </c>
      <c r="AC40" s="30" t="s">
        <v>95</v>
      </c>
      <c r="AD40" s="30">
        <v>110</v>
      </c>
      <c r="AE40" s="30"/>
      <c r="AF40" s="32" t="s">
        <v>206</v>
      </c>
      <c r="AG40" s="30"/>
      <c r="AH40" s="30"/>
      <c r="AI40" s="30">
        <v>15871</v>
      </c>
      <c r="AJ40" s="30"/>
      <c r="AK40" s="30">
        <v>12292</v>
      </c>
      <c r="AL40" s="30"/>
      <c r="AM40" s="30">
        <v>2840</v>
      </c>
      <c r="AN40" s="30"/>
      <c r="AO40" s="30">
        <v>80</v>
      </c>
      <c r="AP40" s="30"/>
      <c r="AQ40" s="30">
        <v>5162</v>
      </c>
      <c r="AR40" s="30"/>
      <c r="AS40" s="30">
        <v>14698</v>
      </c>
      <c r="AT40" s="30">
        <f t="shared" si="0"/>
        <v>50943</v>
      </c>
      <c r="AU40" s="30">
        <f t="shared" si="1"/>
        <v>50943</v>
      </c>
      <c r="AV40" s="14" t="str">
        <f t="shared" si="20"/>
        <v>W-3.6</v>
      </c>
      <c r="AW40" s="14" t="s">
        <v>23</v>
      </c>
      <c r="AX40" s="57"/>
      <c r="AY40" s="30">
        <v>8760</v>
      </c>
      <c r="AZ40" s="30">
        <v>12</v>
      </c>
      <c r="BA40" s="58">
        <v>0</v>
      </c>
      <c r="BB40" s="59">
        <v>100</v>
      </c>
      <c r="BC40" s="52">
        <v>0</v>
      </c>
      <c r="BD40" s="52">
        <v>50943</v>
      </c>
      <c r="BE40" s="56">
        <f t="shared" si="2"/>
        <v>0</v>
      </c>
      <c r="BF40" s="30">
        <f t="shared" si="3"/>
        <v>0</v>
      </c>
      <c r="BG40" s="31">
        <f t="shared" si="4"/>
        <v>0</v>
      </c>
      <c r="BH40" s="31">
        <f t="shared" si="5"/>
        <v>0</v>
      </c>
      <c r="BI40" s="31">
        <f t="shared" si="6"/>
        <v>0</v>
      </c>
      <c r="BJ40" s="14">
        <f t="shared" si="21"/>
        <v>0</v>
      </c>
      <c r="BK40" s="15">
        <f t="shared" si="13"/>
        <v>0</v>
      </c>
      <c r="BL40" s="14">
        <f t="shared" si="21"/>
        <v>0</v>
      </c>
      <c r="BM40" s="15">
        <f t="shared" si="7"/>
        <v>0</v>
      </c>
      <c r="BN40" s="30"/>
      <c r="BO40" s="31">
        <f t="shared" si="28"/>
        <v>0</v>
      </c>
      <c r="BP40" s="14">
        <f t="shared" si="22"/>
        <v>45.06</v>
      </c>
      <c r="BQ40" s="15">
        <f t="shared" si="23"/>
        <v>0</v>
      </c>
      <c r="BR40" s="14">
        <f t="shared" si="24"/>
        <v>4.9800000000000004</v>
      </c>
      <c r="BS40" s="15">
        <f t="shared" si="25"/>
        <v>59.760000000000012</v>
      </c>
      <c r="BT40" s="14">
        <f t="shared" si="26"/>
        <v>4.582E-2</v>
      </c>
      <c r="BU40" s="15">
        <f t="shared" si="14"/>
        <v>0</v>
      </c>
      <c r="BV40" s="14">
        <f t="shared" si="27"/>
        <v>4.582E-2</v>
      </c>
      <c r="BW40" s="15">
        <f t="shared" si="15"/>
        <v>2334.2082599999999</v>
      </c>
      <c r="BX40" s="31">
        <f t="shared" si="9"/>
        <v>2393.9682600000001</v>
      </c>
      <c r="BY40" s="31">
        <f t="shared" si="10"/>
        <v>550.61269980000009</v>
      </c>
      <c r="BZ40" s="31">
        <f t="shared" si="11"/>
        <v>2944.5809598000001</v>
      </c>
    </row>
    <row r="41" spans="1:78" s="60" customFormat="1">
      <c r="A41" s="14">
        <f t="shared" si="12"/>
        <v>28</v>
      </c>
      <c r="B41" s="30">
        <v>13</v>
      </c>
      <c r="C41" s="30">
        <v>4</v>
      </c>
      <c r="D41" s="30" t="s">
        <v>146</v>
      </c>
      <c r="E41" s="32" t="s">
        <v>39</v>
      </c>
      <c r="F41" s="30" t="s">
        <v>2</v>
      </c>
      <c r="G41" s="30" t="s">
        <v>2</v>
      </c>
      <c r="H41" s="30" t="s">
        <v>40</v>
      </c>
      <c r="I41" s="30" t="s">
        <v>41</v>
      </c>
      <c r="J41" s="30"/>
      <c r="K41" s="32" t="s">
        <v>42</v>
      </c>
      <c r="L41" s="30" t="s">
        <v>213</v>
      </c>
      <c r="M41" s="30" t="s">
        <v>214</v>
      </c>
      <c r="N41" s="30" t="s">
        <v>215</v>
      </c>
      <c r="O41" s="30" t="s">
        <v>215</v>
      </c>
      <c r="P41" s="30" t="s">
        <v>204</v>
      </c>
      <c r="Q41" s="30">
        <v>29</v>
      </c>
      <c r="R41" s="30"/>
      <c r="S41" s="30" t="s">
        <v>7</v>
      </c>
      <c r="T41" s="30" t="s">
        <v>8</v>
      </c>
      <c r="U41" s="56" t="s">
        <v>9</v>
      </c>
      <c r="V41" s="30" t="s">
        <v>10</v>
      </c>
      <c r="W41" s="30" t="s">
        <v>150</v>
      </c>
      <c r="X41" s="14" t="s">
        <v>12</v>
      </c>
      <c r="Y41" s="14" t="s">
        <v>13</v>
      </c>
      <c r="Z41" s="30" t="s">
        <v>216</v>
      </c>
      <c r="AA41" s="30" t="s">
        <v>214</v>
      </c>
      <c r="AB41" s="30" t="s">
        <v>217</v>
      </c>
      <c r="AC41" s="30" t="s">
        <v>95</v>
      </c>
      <c r="AD41" s="30">
        <v>29</v>
      </c>
      <c r="AE41" s="30"/>
      <c r="AF41" s="32" t="s">
        <v>218</v>
      </c>
      <c r="AG41" s="30"/>
      <c r="AH41" s="30">
        <v>366</v>
      </c>
      <c r="AI41" s="30">
        <v>339</v>
      </c>
      <c r="AJ41" s="30">
        <v>317</v>
      </c>
      <c r="AK41" s="30">
        <v>231</v>
      </c>
      <c r="AL41" s="30">
        <v>148</v>
      </c>
      <c r="AM41" s="30">
        <v>49</v>
      </c>
      <c r="AN41" s="30">
        <v>56</v>
      </c>
      <c r="AO41" s="30">
        <v>72</v>
      </c>
      <c r="AP41" s="30">
        <v>43</v>
      </c>
      <c r="AQ41" s="30">
        <v>252</v>
      </c>
      <c r="AR41" s="30">
        <v>253</v>
      </c>
      <c r="AS41" s="30">
        <v>260</v>
      </c>
      <c r="AT41" s="30">
        <f t="shared" si="0"/>
        <v>2386</v>
      </c>
      <c r="AU41" s="30">
        <f t="shared" si="1"/>
        <v>2386</v>
      </c>
      <c r="AV41" s="14" t="str">
        <f t="shared" si="20"/>
        <v>W-3.6</v>
      </c>
      <c r="AW41" s="14" t="s">
        <v>23</v>
      </c>
      <c r="AX41" s="57"/>
      <c r="AY41" s="30">
        <v>8760</v>
      </c>
      <c r="AZ41" s="30">
        <v>12</v>
      </c>
      <c r="BA41" s="58">
        <v>0</v>
      </c>
      <c r="BB41" s="59">
        <v>100</v>
      </c>
      <c r="BC41" s="52">
        <v>0</v>
      </c>
      <c r="BD41" s="52">
        <v>2386</v>
      </c>
      <c r="BE41" s="56">
        <f t="shared" si="2"/>
        <v>0</v>
      </c>
      <c r="BF41" s="30">
        <f t="shared" si="3"/>
        <v>0</v>
      </c>
      <c r="BG41" s="31">
        <f t="shared" si="4"/>
        <v>0</v>
      </c>
      <c r="BH41" s="31">
        <f t="shared" si="5"/>
        <v>0</v>
      </c>
      <c r="BI41" s="31">
        <f t="shared" si="6"/>
        <v>0</v>
      </c>
      <c r="BJ41" s="14">
        <f t="shared" si="21"/>
        <v>0</v>
      </c>
      <c r="BK41" s="15">
        <f t="shared" si="13"/>
        <v>0</v>
      </c>
      <c r="BL41" s="14">
        <f t="shared" si="21"/>
        <v>0</v>
      </c>
      <c r="BM41" s="15">
        <f t="shared" si="7"/>
        <v>0</v>
      </c>
      <c r="BN41" s="30"/>
      <c r="BO41" s="31">
        <f t="shared" si="28"/>
        <v>0</v>
      </c>
      <c r="BP41" s="14">
        <f t="shared" si="22"/>
        <v>45.06</v>
      </c>
      <c r="BQ41" s="15">
        <f t="shared" si="23"/>
        <v>0</v>
      </c>
      <c r="BR41" s="14">
        <f t="shared" si="24"/>
        <v>4.9800000000000004</v>
      </c>
      <c r="BS41" s="15">
        <f t="shared" si="25"/>
        <v>59.760000000000012</v>
      </c>
      <c r="BT41" s="14">
        <f t="shared" si="26"/>
        <v>4.582E-2</v>
      </c>
      <c r="BU41" s="15">
        <f t="shared" si="14"/>
        <v>0</v>
      </c>
      <c r="BV41" s="14">
        <f t="shared" si="27"/>
        <v>4.582E-2</v>
      </c>
      <c r="BW41" s="15">
        <f t="shared" si="15"/>
        <v>109.32652</v>
      </c>
      <c r="BX41" s="31">
        <f t="shared" si="9"/>
        <v>169.08652000000001</v>
      </c>
      <c r="BY41" s="31">
        <f t="shared" si="10"/>
        <v>38.889899600000007</v>
      </c>
      <c r="BZ41" s="31">
        <f t="shared" si="11"/>
        <v>207.97641960000001</v>
      </c>
    </row>
    <row r="42" spans="1:78" s="60" customFormat="1">
      <c r="A42" s="14">
        <f t="shared" si="12"/>
        <v>29</v>
      </c>
      <c r="B42" s="30">
        <v>13</v>
      </c>
      <c r="C42" s="30">
        <v>5</v>
      </c>
      <c r="D42" s="30" t="s">
        <v>146</v>
      </c>
      <c r="E42" s="32" t="s">
        <v>39</v>
      </c>
      <c r="F42" s="30" t="s">
        <v>2</v>
      </c>
      <c r="G42" s="30" t="s">
        <v>2</v>
      </c>
      <c r="H42" s="30" t="s">
        <v>40</v>
      </c>
      <c r="I42" s="30" t="s">
        <v>41</v>
      </c>
      <c r="J42" s="30"/>
      <c r="K42" s="32" t="s">
        <v>42</v>
      </c>
      <c r="L42" s="30" t="s">
        <v>221</v>
      </c>
      <c r="M42" s="30" t="s">
        <v>222</v>
      </c>
      <c r="N42" s="30" t="s">
        <v>223</v>
      </c>
      <c r="O42" s="30" t="s">
        <v>223</v>
      </c>
      <c r="P42" s="30" t="s">
        <v>224</v>
      </c>
      <c r="Q42" s="30">
        <v>15</v>
      </c>
      <c r="R42" s="30"/>
      <c r="S42" s="30" t="s">
        <v>7</v>
      </c>
      <c r="T42" s="30" t="s">
        <v>8</v>
      </c>
      <c r="U42" s="56" t="s">
        <v>9</v>
      </c>
      <c r="V42" s="30" t="s">
        <v>10</v>
      </c>
      <c r="W42" s="30" t="s">
        <v>150</v>
      </c>
      <c r="X42" s="14" t="s">
        <v>12</v>
      </c>
      <c r="Y42" s="14" t="s">
        <v>13</v>
      </c>
      <c r="Z42" s="30" t="s">
        <v>225</v>
      </c>
      <c r="AA42" s="30" t="s">
        <v>222</v>
      </c>
      <c r="AB42" s="30" t="s">
        <v>226</v>
      </c>
      <c r="AC42" s="30" t="s">
        <v>227</v>
      </c>
      <c r="AD42" s="30">
        <v>15</v>
      </c>
      <c r="AE42" s="30"/>
      <c r="AF42" s="32" t="s">
        <v>228</v>
      </c>
      <c r="AG42" s="30"/>
      <c r="AH42" s="30"/>
      <c r="AI42" s="30">
        <v>13412</v>
      </c>
      <c r="AJ42" s="30"/>
      <c r="AK42" s="30">
        <v>6447</v>
      </c>
      <c r="AL42" s="30"/>
      <c r="AM42" s="30"/>
      <c r="AN42" s="30">
        <v>2323</v>
      </c>
      <c r="AO42" s="30"/>
      <c r="AP42" s="30">
        <v>5618</v>
      </c>
      <c r="AQ42" s="30"/>
      <c r="AR42" s="30"/>
      <c r="AS42" s="30">
        <v>14930</v>
      </c>
      <c r="AT42" s="30">
        <f t="shared" si="0"/>
        <v>42730</v>
      </c>
      <c r="AU42" s="30">
        <f t="shared" si="1"/>
        <v>42730</v>
      </c>
      <c r="AV42" s="14" t="str">
        <f t="shared" si="20"/>
        <v>W-3.6</v>
      </c>
      <c r="AW42" s="14" t="s">
        <v>23</v>
      </c>
      <c r="AX42" s="57"/>
      <c r="AY42" s="30">
        <v>8760</v>
      </c>
      <c r="AZ42" s="30">
        <v>12</v>
      </c>
      <c r="BA42" s="58">
        <v>0</v>
      </c>
      <c r="BB42" s="59">
        <v>100</v>
      </c>
      <c r="BC42" s="52">
        <v>0</v>
      </c>
      <c r="BD42" s="52">
        <v>42730</v>
      </c>
      <c r="BE42" s="56">
        <f t="shared" si="2"/>
        <v>0</v>
      </c>
      <c r="BF42" s="30">
        <f t="shared" si="3"/>
        <v>0</v>
      </c>
      <c r="BG42" s="31">
        <f t="shared" si="4"/>
        <v>0</v>
      </c>
      <c r="BH42" s="31">
        <f t="shared" si="5"/>
        <v>0</v>
      </c>
      <c r="BI42" s="31">
        <f t="shared" si="6"/>
        <v>0</v>
      </c>
      <c r="BJ42" s="14">
        <f t="shared" si="21"/>
        <v>0</v>
      </c>
      <c r="BK42" s="15">
        <f t="shared" si="13"/>
        <v>0</v>
      </c>
      <c r="BL42" s="14">
        <f t="shared" si="21"/>
        <v>0</v>
      </c>
      <c r="BM42" s="15">
        <f t="shared" si="7"/>
        <v>0</v>
      </c>
      <c r="BN42" s="30"/>
      <c r="BO42" s="31">
        <f t="shared" si="28"/>
        <v>0</v>
      </c>
      <c r="BP42" s="14">
        <f t="shared" si="22"/>
        <v>45.06</v>
      </c>
      <c r="BQ42" s="15">
        <f t="shared" si="23"/>
        <v>0</v>
      </c>
      <c r="BR42" s="14">
        <f t="shared" si="24"/>
        <v>4.9800000000000004</v>
      </c>
      <c r="BS42" s="15">
        <f t="shared" si="25"/>
        <v>59.760000000000012</v>
      </c>
      <c r="BT42" s="14">
        <f t="shared" si="26"/>
        <v>4.582E-2</v>
      </c>
      <c r="BU42" s="15">
        <f t="shared" si="14"/>
        <v>0</v>
      </c>
      <c r="BV42" s="14">
        <f t="shared" si="27"/>
        <v>4.582E-2</v>
      </c>
      <c r="BW42" s="15">
        <f t="shared" si="15"/>
        <v>1957.8886</v>
      </c>
      <c r="BX42" s="31">
        <f t="shared" si="9"/>
        <v>2017.6486</v>
      </c>
      <c r="BY42" s="31">
        <f t="shared" si="10"/>
        <v>464.05917800000003</v>
      </c>
      <c r="BZ42" s="31">
        <f t="shared" si="11"/>
        <v>2481.707778</v>
      </c>
    </row>
    <row r="43" spans="1:78" s="60" customFormat="1">
      <c r="A43" s="14">
        <f t="shared" si="12"/>
        <v>30</v>
      </c>
      <c r="B43" s="30">
        <v>13</v>
      </c>
      <c r="C43" s="30">
        <v>6</v>
      </c>
      <c r="D43" s="30" t="s">
        <v>146</v>
      </c>
      <c r="E43" s="32" t="s">
        <v>39</v>
      </c>
      <c r="F43" s="30" t="s">
        <v>2</v>
      </c>
      <c r="G43" s="30" t="s">
        <v>2</v>
      </c>
      <c r="H43" s="30" t="s">
        <v>40</v>
      </c>
      <c r="I43" s="30" t="s">
        <v>41</v>
      </c>
      <c r="J43" s="30"/>
      <c r="K43" s="32" t="s">
        <v>42</v>
      </c>
      <c r="L43" s="30" t="s">
        <v>231</v>
      </c>
      <c r="M43" s="30" t="s">
        <v>109</v>
      </c>
      <c r="N43" s="30" t="s">
        <v>110</v>
      </c>
      <c r="O43" s="30" t="s">
        <v>110</v>
      </c>
      <c r="P43" s="30" t="s">
        <v>232</v>
      </c>
      <c r="Q43" s="30">
        <v>9</v>
      </c>
      <c r="R43" s="30"/>
      <c r="S43" s="30" t="s">
        <v>7</v>
      </c>
      <c r="T43" s="30" t="s">
        <v>8</v>
      </c>
      <c r="U43" s="56" t="s">
        <v>9</v>
      </c>
      <c r="V43" s="30" t="s">
        <v>10</v>
      </c>
      <c r="W43" s="30" t="s">
        <v>150</v>
      </c>
      <c r="X43" s="14" t="s">
        <v>12</v>
      </c>
      <c r="Y43" s="14" t="s">
        <v>13</v>
      </c>
      <c r="Z43" s="30" t="s">
        <v>233</v>
      </c>
      <c r="AA43" s="30" t="s">
        <v>109</v>
      </c>
      <c r="AB43" s="30" t="s">
        <v>115</v>
      </c>
      <c r="AC43" s="30" t="s">
        <v>234</v>
      </c>
      <c r="AD43" s="30">
        <v>9</v>
      </c>
      <c r="AE43" s="30"/>
      <c r="AF43" s="32" t="s">
        <v>235</v>
      </c>
      <c r="AG43" s="30"/>
      <c r="AH43" s="30">
        <v>537</v>
      </c>
      <c r="AI43" s="30">
        <v>411</v>
      </c>
      <c r="AJ43" s="30">
        <v>253</v>
      </c>
      <c r="AK43" s="30">
        <v>291</v>
      </c>
      <c r="AL43" s="30">
        <v>39</v>
      </c>
      <c r="AM43" s="30">
        <v>5</v>
      </c>
      <c r="AN43" s="30">
        <v>4</v>
      </c>
      <c r="AO43" s="30">
        <v>39</v>
      </c>
      <c r="AP43" s="30">
        <v>48</v>
      </c>
      <c r="AQ43" s="30">
        <v>221</v>
      </c>
      <c r="AR43" s="30">
        <v>460</v>
      </c>
      <c r="AS43" s="30">
        <v>469</v>
      </c>
      <c r="AT43" s="30">
        <f t="shared" si="0"/>
        <v>2777</v>
      </c>
      <c r="AU43" s="30">
        <f t="shared" si="1"/>
        <v>2777</v>
      </c>
      <c r="AV43" s="14" t="str">
        <f t="shared" si="20"/>
        <v>W-3.6</v>
      </c>
      <c r="AW43" s="14" t="s">
        <v>23</v>
      </c>
      <c r="AX43" s="57"/>
      <c r="AY43" s="30">
        <v>8760</v>
      </c>
      <c r="AZ43" s="30">
        <v>12</v>
      </c>
      <c r="BA43" s="58">
        <v>0</v>
      </c>
      <c r="BB43" s="59">
        <v>100</v>
      </c>
      <c r="BC43" s="52">
        <v>0</v>
      </c>
      <c r="BD43" s="52">
        <v>2777</v>
      </c>
      <c r="BE43" s="56">
        <f t="shared" si="2"/>
        <v>0</v>
      </c>
      <c r="BF43" s="30">
        <f t="shared" si="3"/>
        <v>0</v>
      </c>
      <c r="BG43" s="31">
        <f t="shared" si="4"/>
        <v>0</v>
      </c>
      <c r="BH43" s="31">
        <f t="shared" si="5"/>
        <v>0</v>
      </c>
      <c r="BI43" s="31">
        <f t="shared" si="6"/>
        <v>0</v>
      </c>
      <c r="BJ43" s="14">
        <f t="shared" si="21"/>
        <v>0</v>
      </c>
      <c r="BK43" s="15">
        <f t="shared" si="13"/>
        <v>0</v>
      </c>
      <c r="BL43" s="14">
        <f t="shared" si="21"/>
        <v>0</v>
      </c>
      <c r="BM43" s="15">
        <f t="shared" si="7"/>
        <v>0</v>
      </c>
      <c r="BN43" s="30"/>
      <c r="BO43" s="31">
        <f t="shared" si="28"/>
        <v>0</v>
      </c>
      <c r="BP43" s="14">
        <f t="shared" si="22"/>
        <v>45.06</v>
      </c>
      <c r="BQ43" s="15">
        <f t="shared" si="23"/>
        <v>0</v>
      </c>
      <c r="BR43" s="14">
        <f t="shared" si="24"/>
        <v>4.9800000000000004</v>
      </c>
      <c r="BS43" s="15">
        <f t="shared" si="25"/>
        <v>59.760000000000012</v>
      </c>
      <c r="BT43" s="14">
        <f t="shared" si="26"/>
        <v>4.582E-2</v>
      </c>
      <c r="BU43" s="15">
        <f t="shared" si="14"/>
        <v>0</v>
      </c>
      <c r="BV43" s="14">
        <f t="shared" si="27"/>
        <v>4.582E-2</v>
      </c>
      <c r="BW43" s="15">
        <f t="shared" si="15"/>
        <v>127.24213999999999</v>
      </c>
      <c r="BX43" s="31">
        <f t="shared" si="9"/>
        <v>187.00214</v>
      </c>
      <c r="BY43" s="31">
        <f t="shared" si="10"/>
        <v>43.010492200000002</v>
      </c>
      <c r="BZ43" s="31">
        <f t="shared" si="11"/>
        <v>230.01263219999998</v>
      </c>
    </row>
    <row r="44" spans="1:78" s="60" customFormat="1">
      <c r="A44" s="14">
        <f t="shared" si="12"/>
        <v>31</v>
      </c>
      <c r="B44" s="30">
        <v>13</v>
      </c>
      <c r="C44" s="30">
        <v>7</v>
      </c>
      <c r="D44" s="30" t="s">
        <v>146</v>
      </c>
      <c r="E44" s="32" t="s">
        <v>39</v>
      </c>
      <c r="F44" s="30" t="s">
        <v>2</v>
      </c>
      <c r="G44" s="30" t="s">
        <v>2</v>
      </c>
      <c r="H44" s="30" t="s">
        <v>40</v>
      </c>
      <c r="I44" s="30" t="s">
        <v>41</v>
      </c>
      <c r="J44" s="30"/>
      <c r="K44" s="32" t="s">
        <v>42</v>
      </c>
      <c r="L44" s="30" t="s">
        <v>236</v>
      </c>
      <c r="M44" s="30" t="s">
        <v>237</v>
      </c>
      <c r="N44" s="30" t="s">
        <v>238</v>
      </c>
      <c r="O44" s="30" t="s">
        <v>238</v>
      </c>
      <c r="P44" s="30" t="s">
        <v>239</v>
      </c>
      <c r="Q44" s="30">
        <v>14</v>
      </c>
      <c r="R44" s="30"/>
      <c r="S44" s="30" t="s">
        <v>7</v>
      </c>
      <c r="T44" s="30" t="s">
        <v>8</v>
      </c>
      <c r="U44" s="56" t="s">
        <v>9</v>
      </c>
      <c r="V44" s="30" t="s">
        <v>10</v>
      </c>
      <c r="W44" s="30" t="s">
        <v>150</v>
      </c>
      <c r="X44" s="14" t="s">
        <v>12</v>
      </c>
      <c r="Y44" s="14" t="s">
        <v>13</v>
      </c>
      <c r="Z44" s="30" t="s">
        <v>240</v>
      </c>
      <c r="AA44" s="30" t="s">
        <v>237</v>
      </c>
      <c r="AB44" s="30" t="s">
        <v>241</v>
      </c>
      <c r="AC44" s="30" t="s">
        <v>242</v>
      </c>
      <c r="AD44" s="30">
        <v>14</v>
      </c>
      <c r="AE44" s="30"/>
      <c r="AF44" s="32" t="s">
        <v>243</v>
      </c>
      <c r="AG44" s="30"/>
      <c r="AH44" s="30">
        <v>9656</v>
      </c>
      <c r="AI44" s="30">
        <v>10932</v>
      </c>
      <c r="AJ44" s="30">
        <v>6104</v>
      </c>
      <c r="AK44" s="30">
        <v>5071</v>
      </c>
      <c r="AL44" s="30">
        <v>2018</v>
      </c>
      <c r="AM44" s="30">
        <v>186</v>
      </c>
      <c r="AN44" s="30">
        <v>180</v>
      </c>
      <c r="AO44" s="30">
        <v>220</v>
      </c>
      <c r="AP44" s="30">
        <v>921</v>
      </c>
      <c r="AQ44" s="30">
        <v>5123</v>
      </c>
      <c r="AR44" s="30">
        <v>5485</v>
      </c>
      <c r="AS44" s="30">
        <v>9826</v>
      </c>
      <c r="AT44" s="30">
        <f t="shared" si="0"/>
        <v>55722</v>
      </c>
      <c r="AU44" s="30">
        <f t="shared" si="1"/>
        <v>55722</v>
      </c>
      <c r="AV44" s="14" t="str">
        <f t="shared" si="20"/>
        <v>W-3.6</v>
      </c>
      <c r="AW44" s="14" t="s">
        <v>23</v>
      </c>
      <c r="AX44" s="57"/>
      <c r="AY44" s="30">
        <v>8760</v>
      </c>
      <c r="AZ44" s="30">
        <v>12</v>
      </c>
      <c r="BA44" s="58">
        <v>0</v>
      </c>
      <c r="BB44" s="59">
        <v>100</v>
      </c>
      <c r="BC44" s="52">
        <v>0</v>
      </c>
      <c r="BD44" s="52">
        <v>55722</v>
      </c>
      <c r="BE44" s="56">
        <f t="shared" si="2"/>
        <v>0</v>
      </c>
      <c r="BF44" s="30">
        <f t="shared" si="3"/>
        <v>0</v>
      </c>
      <c r="BG44" s="31">
        <f t="shared" si="4"/>
        <v>0</v>
      </c>
      <c r="BH44" s="31">
        <f t="shared" si="5"/>
        <v>0</v>
      </c>
      <c r="BI44" s="31">
        <f t="shared" si="6"/>
        <v>0</v>
      </c>
      <c r="BJ44" s="14">
        <f t="shared" si="21"/>
        <v>0</v>
      </c>
      <c r="BK44" s="15">
        <f t="shared" si="13"/>
        <v>0</v>
      </c>
      <c r="BL44" s="14">
        <f t="shared" si="21"/>
        <v>0</v>
      </c>
      <c r="BM44" s="15">
        <f t="shared" si="7"/>
        <v>0</v>
      </c>
      <c r="BN44" s="30"/>
      <c r="BO44" s="31">
        <f t="shared" si="28"/>
        <v>0</v>
      </c>
      <c r="BP44" s="14">
        <f t="shared" si="22"/>
        <v>45.06</v>
      </c>
      <c r="BQ44" s="15">
        <f t="shared" si="23"/>
        <v>0</v>
      </c>
      <c r="BR44" s="14">
        <f t="shared" si="24"/>
        <v>4.9800000000000004</v>
      </c>
      <c r="BS44" s="15">
        <f t="shared" si="25"/>
        <v>59.760000000000012</v>
      </c>
      <c r="BT44" s="14">
        <f t="shared" si="26"/>
        <v>4.582E-2</v>
      </c>
      <c r="BU44" s="15">
        <f t="shared" si="14"/>
        <v>0</v>
      </c>
      <c r="BV44" s="14">
        <f t="shared" si="27"/>
        <v>4.582E-2</v>
      </c>
      <c r="BW44" s="15">
        <f t="shared" si="15"/>
        <v>2553.1820400000001</v>
      </c>
      <c r="BX44" s="31">
        <f t="shared" si="9"/>
        <v>2612.9420400000004</v>
      </c>
      <c r="BY44" s="31">
        <f t="shared" si="10"/>
        <v>600.97666920000006</v>
      </c>
      <c r="BZ44" s="31">
        <f t="shared" si="11"/>
        <v>3213.9187092000002</v>
      </c>
    </row>
    <row r="45" spans="1:78" s="60" customFormat="1">
      <c r="A45" s="14">
        <f t="shared" si="12"/>
        <v>32</v>
      </c>
      <c r="B45" s="30">
        <v>13</v>
      </c>
      <c r="C45" s="30">
        <v>8</v>
      </c>
      <c r="D45" s="30" t="s">
        <v>146</v>
      </c>
      <c r="E45" s="32" t="s">
        <v>39</v>
      </c>
      <c r="F45" s="30" t="s">
        <v>2</v>
      </c>
      <c r="G45" s="30" t="s">
        <v>2</v>
      </c>
      <c r="H45" s="30" t="s">
        <v>40</v>
      </c>
      <c r="I45" s="30" t="s">
        <v>41</v>
      </c>
      <c r="J45" s="30"/>
      <c r="K45" s="32" t="s">
        <v>42</v>
      </c>
      <c r="L45" s="30" t="s">
        <v>244</v>
      </c>
      <c r="M45" s="30" t="s">
        <v>245</v>
      </c>
      <c r="N45" s="30" t="s">
        <v>2</v>
      </c>
      <c r="O45" s="30" t="s">
        <v>2</v>
      </c>
      <c r="P45" s="30" t="s">
        <v>246</v>
      </c>
      <c r="Q45" s="30" t="s">
        <v>247</v>
      </c>
      <c r="R45" s="30"/>
      <c r="S45" s="30" t="s">
        <v>7</v>
      </c>
      <c r="T45" s="30" t="s">
        <v>8</v>
      </c>
      <c r="U45" s="56" t="s">
        <v>9</v>
      </c>
      <c r="V45" s="30" t="s">
        <v>10</v>
      </c>
      <c r="W45" s="30" t="s">
        <v>150</v>
      </c>
      <c r="X45" s="14" t="s">
        <v>12</v>
      </c>
      <c r="Y45" s="14" t="s">
        <v>13</v>
      </c>
      <c r="Z45" s="30" t="s">
        <v>248</v>
      </c>
      <c r="AA45" s="30" t="s">
        <v>245</v>
      </c>
      <c r="AB45" s="30" t="s">
        <v>16</v>
      </c>
      <c r="AC45" s="30" t="s">
        <v>249</v>
      </c>
      <c r="AD45" s="30" t="s">
        <v>250</v>
      </c>
      <c r="AE45" s="30"/>
      <c r="AF45" s="32" t="s">
        <v>251</v>
      </c>
      <c r="AG45" s="30"/>
      <c r="AH45" s="30">
        <v>38064</v>
      </c>
      <c r="AI45" s="30">
        <v>31850</v>
      </c>
      <c r="AJ45" s="30">
        <v>31410</v>
      </c>
      <c r="AK45" s="30">
        <v>22689</v>
      </c>
      <c r="AL45" s="30">
        <v>6014</v>
      </c>
      <c r="AM45" s="30">
        <v>1231</v>
      </c>
      <c r="AN45" s="30">
        <v>0</v>
      </c>
      <c r="AO45" s="30">
        <v>0</v>
      </c>
      <c r="AP45" s="30">
        <v>5065</v>
      </c>
      <c r="AQ45" s="30">
        <v>13660</v>
      </c>
      <c r="AR45" s="30">
        <v>25820</v>
      </c>
      <c r="AS45" s="30">
        <v>37210</v>
      </c>
      <c r="AT45" s="30">
        <f t="shared" si="0"/>
        <v>213013</v>
      </c>
      <c r="AU45" s="30">
        <f t="shared" si="1"/>
        <v>213013</v>
      </c>
      <c r="AV45" s="14" t="str">
        <f>AV$19</f>
        <v>W-5.1</v>
      </c>
      <c r="AW45" s="14" t="s">
        <v>23</v>
      </c>
      <c r="AX45" s="61">
        <v>176</v>
      </c>
      <c r="AY45" s="30">
        <v>8760</v>
      </c>
      <c r="AZ45" s="30">
        <v>12</v>
      </c>
      <c r="BA45" s="58">
        <v>0</v>
      </c>
      <c r="BB45" s="59">
        <v>100</v>
      </c>
      <c r="BC45" s="52">
        <v>0</v>
      </c>
      <c r="BD45" s="52">
        <v>213013</v>
      </c>
      <c r="BE45" s="56">
        <f t="shared" si="2"/>
        <v>0</v>
      </c>
      <c r="BF45" s="14">
        <f>E$6/1000</f>
        <v>0</v>
      </c>
      <c r="BG45" s="31">
        <f t="shared" si="4"/>
        <v>0</v>
      </c>
      <c r="BH45" s="31">
        <f t="shared" si="5"/>
        <v>0</v>
      </c>
      <c r="BI45" s="31">
        <f t="shared" si="6"/>
        <v>0</v>
      </c>
      <c r="BJ45" s="14">
        <f>BJ$19</f>
        <v>0</v>
      </c>
      <c r="BK45" s="15">
        <f t="shared" si="13"/>
        <v>0</v>
      </c>
      <c r="BL45" s="14">
        <f>BL$19</f>
        <v>0</v>
      </c>
      <c r="BM45" s="15">
        <f t="shared" si="7"/>
        <v>0</v>
      </c>
      <c r="BN45" s="30"/>
      <c r="BO45" s="31">
        <f t="shared" si="28"/>
        <v>0</v>
      </c>
      <c r="BP45" s="14">
        <f>BP$19</f>
        <v>7.3200000000000001E-3</v>
      </c>
      <c r="BQ45" s="31"/>
      <c r="BR45" s="14">
        <f>BR$19</f>
        <v>7.3200000000000001E-3</v>
      </c>
      <c r="BS45" s="15">
        <f>BR45*AY45*AX45*BB45/100</f>
        <v>11285.683199999998</v>
      </c>
      <c r="BT45" s="14">
        <f>BT$19</f>
        <v>3.04E-2</v>
      </c>
      <c r="BU45" s="15">
        <f t="shared" si="14"/>
        <v>0</v>
      </c>
      <c r="BV45" s="14">
        <f>BV$19</f>
        <v>3.04E-2</v>
      </c>
      <c r="BW45" s="15">
        <f t="shared" si="15"/>
        <v>6475.5951999999997</v>
      </c>
      <c r="BX45" s="31">
        <f t="shared" si="9"/>
        <v>17761.278399999996</v>
      </c>
      <c r="BY45" s="31">
        <f t="shared" si="10"/>
        <v>4085.0940319999991</v>
      </c>
      <c r="BZ45" s="31">
        <f t="shared" si="11"/>
        <v>21846.372431999996</v>
      </c>
    </row>
    <row r="46" spans="1:78" s="60" customFormat="1">
      <c r="A46" s="14">
        <f t="shared" si="12"/>
        <v>33</v>
      </c>
      <c r="B46" s="30">
        <v>14</v>
      </c>
      <c r="C46" s="30">
        <v>1</v>
      </c>
      <c r="D46" s="30" t="s">
        <v>154</v>
      </c>
      <c r="E46" s="32" t="s">
        <v>39</v>
      </c>
      <c r="F46" s="30" t="s">
        <v>2</v>
      </c>
      <c r="G46" s="30" t="s">
        <v>2</v>
      </c>
      <c r="H46" s="30" t="s">
        <v>40</v>
      </c>
      <c r="I46" s="30" t="s">
        <v>41</v>
      </c>
      <c r="J46" s="30"/>
      <c r="K46" s="32" t="s">
        <v>42</v>
      </c>
      <c r="L46" s="30" t="s">
        <v>154</v>
      </c>
      <c r="M46" s="32" t="s">
        <v>39</v>
      </c>
      <c r="N46" s="30" t="s">
        <v>2</v>
      </c>
      <c r="O46" s="30" t="s">
        <v>2</v>
      </c>
      <c r="P46" s="30" t="s">
        <v>40</v>
      </c>
      <c r="Q46" s="30" t="s">
        <v>41</v>
      </c>
      <c r="R46" s="57"/>
      <c r="S46" s="30" t="s">
        <v>7</v>
      </c>
      <c r="T46" s="30" t="s">
        <v>8</v>
      </c>
      <c r="U46" s="56" t="s">
        <v>9</v>
      </c>
      <c r="V46" s="30" t="s">
        <v>10</v>
      </c>
      <c r="W46" s="30" t="s">
        <v>150</v>
      </c>
      <c r="X46" s="14" t="s">
        <v>12</v>
      </c>
      <c r="Y46" s="14" t="s">
        <v>13</v>
      </c>
      <c r="Z46" s="30" t="s">
        <v>155</v>
      </c>
      <c r="AA46" s="32" t="s">
        <v>156</v>
      </c>
      <c r="AB46" s="30" t="s">
        <v>16</v>
      </c>
      <c r="AC46" s="30" t="s">
        <v>157</v>
      </c>
      <c r="AD46" s="32" t="s">
        <v>158</v>
      </c>
      <c r="AE46" s="30"/>
      <c r="AF46" s="32" t="s">
        <v>159</v>
      </c>
      <c r="AG46" s="30"/>
      <c r="AH46" s="30">
        <v>1655</v>
      </c>
      <c r="AI46" s="30">
        <v>1549</v>
      </c>
      <c r="AJ46" s="30">
        <v>1643</v>
      </c>
      <c r="AK46" s="30">
        <v>1537</v>
      </c>
      <c r="AL46" s="30">
        <v>1725</v>
      </c>
      <c r="AM46" s="30">
        <v>1525</v>
      </c>
      <c r="AN46" s="30">
        <v>1516</v>
      </c>
      <c r="AO46" s="30">
        <v>1658</v>
      </c>
      <c r="AP46" s="30">
        <v>1611</v>
      </c>
      <c r="AQ46" s="30">
        <v>1808</v>
      </c>
      <c r="AR46" s="30">
        <v>1658</v>
      </c>
      <c r="AS46" s="30">
        <v>1566</v>
      </c>
      <c r="AT46" s="30">
        <f t="shared" si="0"/>
        <v>19451</v>
      </c>
      <c r="AU46" s="30">
        <f t="shared" si="1"/>
        <v>19451</v>
      </c>
      <c r="AV46" s="14" t="str">
        <f>AV$14</f>
        <v>W-3.6</v>
      </c>
      <c r="AW46" s="30" t="s">
        <v>23</v>
      </c>
      <c r="AX46" s="57"/>
      <c r="AY46" s="30">
        <v>8760</v>
      </c>
      <c r="AZ46" s="30">
        <v>12</v>
      </c>
      <c r="BA46" s="58">
        <v>0</v>
      </c>
      <c r="BB46" s="59">
        <v>100</v>
      </c>
      <c r="BC46" s="52">
        <v>0</v>
      </c>
      <c r="BD46" s="52">
        <v>19451</v>
      </c>
      <c r="BE46" s="56">
        <f t="shared" ref="BE46" si="29">E$4/1000</f>
        <v>0</v>
      </c>
      <c r="BF46" s="30">
        <f t="shared" ref="BF46" si="30">E$5/1000</f>
        <v>0</v>
      </c>
      <c r="BG46" s="31">
        <f t="shared" ref="BG46" si="31">BE46*BC46</f>
        <v>0</v>
      </c>
      <c r="BH46" s="31">
        <f t="shared" ref="BH46" si="32">BF46*BD46</f>
        <v>0</v>
      </c>
      <c r="BI46" s="31">
        <f t="shared" ref="BI46" si="33">SUM(BG46:BH46)</f>
        <v>0</v>
      </c>
      <c r="BJ46" s="14">
        <f>BJ$14</f>
        <v>0</v>
      </c>
      <c r="BK46" s="15">
        <f t="shared" si="13"/>
        <v>0</v>
      </c>
      <c r="BL46" s="14">
        <f>BL$14</f>
        <v>0</v>
      </c>
      <c r="BM46" s="15">
        <f t="shared" si="7"/>
        <v>0</v>
      </c>
      <c r="BN46" s="14">
        <v>3.8999999999999998E-3</v>
      </c>
      <c r="BO46" s="15">
        <f t="shared" si="28"/>
        <v>75.858899999999991</v>
      </c>
      <c r="BP46" s="14">
        <f>BP$14</f>
        <v>45.06</v>
      </c>
      <c r="BQ46" s="15">
        <f>BP46*AZ46*BA46/100</f>
        <v>0</v>
      </c>
      <c r="BR46" s="14">
        <f>BR$14</f>
        <v>4.9800000000000004</v>
      </c>
      <c r="BS46" s="15">
        <f>BR46*AZ46*BB46/100</f>
        <v>59.760000000000012</v>
      </c>
      <c r="BT46" s="14">
        <f>BT$14</f>
        <v>4.582E-2</v>
      </c>
      <c r="BU46" s="15">
        <f t="shared" si="14"/>
        <v>0</v>
      </c>
      <c r="BV46" s="14">
        <f>BV$14</f>
        <v>4.582E-2</v>
      </c>
      <c r="BW46" s="15">
        <f t="shared" si="15"/>
        <v>891.24482</v>
      </c>
      <c r="BX46" s="31">
        <f t="shared" si="9"/>
        <v>1026.8637200000001</v>
      </c>
      <c r="BY46" s="31">
        <f t="shared" si="10"/>
        <v>236.17865560000001</v>
      </c>
      <c r="BZ46" s="31">
        <f t="shared" si="11"/>
        <v>1263.0423756</v>
      </c>
    </row>
    <row r="47" spans="1:78">
      <c r="AU47" s="33">
        <f>SUM(AU14:AU46)</f>
        <v>20457199</v>
      </c>
      <c r="BC47" s="33">
        <f>SUM(BC14:BC46)</f>
        <v>1449884</v>
      </c>
      <c r="BD47" s="33">
        <f>SUM(BD14:BD46)</f>
        <v>19007315</v>
      </c>
      <c r="BX47" s="31">
        <f>SUM(BX14:BX46)</f>
        <v>1340206.8406839997</v>
      </c>
      <c r="BY47" s="31">
        <f>SUM(BY14:BY46)</f>
        <v>308247.57335731992</v>
      </c>
      <c r="BZ47" s="31">
        <f>SUM(BZ14:BZ46)</f>
        <v>1648454.4140413201</v>
      </c>
    </row>
    <row r="48" spans="1:78">
      <c r="AU48" s="33">
        <f>AU47/1000</f>
        <v>20457.199000000001</v>
      </c>
      <c r="BC48" s="1">
        <f>SUM(BC47:BD47)</f>
        <v>20457199</v>
      </c>
    </row>
    <row r="49" spans="50:50">
      <c r="AX49" s="34"/>
    </row>
  </sheetData>
  <mergeCells count="7">
    <mergeCell ref="Z12:AG12"/>
    <mergeCell ref="AH12:AS12"/>
    <mergeCell ref="AT12:BV12"/>
    <mergeCell ref="D10:K10"/>
    <mergeCell ref="D12:K12"/>
    <mergeCell ref="L12:R12"/>
    <mergeCell ref="S12:Y12"/>
  </mergeCells>
  <pageMargins left="0" right="0" top="0.39374999999999999" bottom="0.39374999999999999" header="0" footer="0"/>
  <pageSetup paperSize="9" scale="15" firstPageNumber="0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zoomScaleNormal="100" workbookViewId="0">
      <selection activeCell="E8" sqref="A1:E8"/>
    </sheetView>
  </sheetViews>
  <sheetFormatPr defaultColWidth="8.625" defaultRowHeight="12"/>
  <cols>
    <col min="1" max="1" width="7.5" style="40" customWidth="1"/>
    <col min="2" max="5" width="8.125" style="40" customWidth="1"/>
    <col min="6" max="1025" width="7.5" style="40" customWidth="1"/>
    <col min="1026" max="16384" width="8.625" style="40"/>
  </cols>
  <sheetData>
    <row r="1" spans="1:5" ht="56.45" customHeight="1">
      <c r="A1" s="72" t="s">
        <v>288</v>
      </c>
      <c r="B1" s="73" t="s">
        <v>339</v>
      </c>
      <c r="C1" s="74"/>
      <c r="D1" s="73" t="s">
        <v>340</v>
      </c>
      <c r="E1" s="74"/>
    </row>
    <row r="2" spans="1:5" ht="72">
      <c r="A2" s="72"/>
      <c r="B2" s="49" t="s">
        <v>333</v>
      </c>
      <c r="C2" s="49" t="s">
        <v>334</v>
      </c>
      <c r="D2" s="49" t="s">
        <v>333</v>
      </c>
      <c r="E2" s="49" t="s">
        <v>334</v>
      </c>
    </row>
    <row r="3" spans="1:5">
      <c r="A3" s="47" t="s">
        <v>201</v>
      </c>
      <c r="B3" s="47">
        <v>4.9800000000000004</v>
      </c>
      <c r="C3" s="47">
        <v>6.8390000000000006E-2</v>
      </c>
      <c r="D3" s="47">
        <v>4.9800000000000004</v>
      </c>
      <c r="E3" s="47">
        <v>6.8390000000000006E-2</v>
      </c>
    </row>
    <row r="4" spans="1:5">
      <c r="A4" s="47" t="s">
        <v>129</v>
      </c>
      <c r="B4" s="47">
        <v>5.65</v>
      </c>
      <c r="C4" s="47">
        <v>6.8390000000000006E-2</v>
      </c>
      <c r="D4" s="47">
        <v>5.65</v>
      </c>
      <c r="E4" s="47">
        <v>6.8390000000000006E-2</v>
      </c>
    </row>
    <row r="5" spans="1:5">
      <c r="A5" s="47" t="s">
        <v>22</v>
      </c>
      <c r="B5" s="47">
        <v>45.06</v>
      </c>
      <c r="C5" s="47">
        <v>4.582E-2</v>
      </c>
      <c r="D5" s="47">
        <v>45.06</v>
      </c>
      <c r="E5" s="47">
        <v>4.582E-2</v>
      </c>
    </row>
    <row r="6" spans="1:5">
      <c r="A6" s="47" t="s">
        <v>197</v>
      </c>
      <c r="B6" s="47">
        <v>242.82</v>
      </c>
      <c r="C6" s="47">
        <v>4.3499999999999997E-2</v>
      </c>
      <c r="D6" s="47">
        <v>242.82</v>
      </c>
      <c r="E6" s="47">
        <v>4.3499999999999997E-2</v>
      </c>
    </row>
    <row r="7" spans="1:5">
      <c r="A7" s="47" t="s">
        <v>171</v>
      </c>
      <c r="B7" s="47">
        <v>7.3200000000000001E-3</v>
      </c>
      <c r="C7" s="47">
        <v>3.04E-2</v>
      </c>
      <c r="D7" s="47">
        <v>7.3200000000000001E-3</v>
      </c>
      <c r="E7" s="47">
        <v>3.04E-2</v>
      </c>
    </row>
    <row r="8" spans="1:5">
      <c r="A8" s="47" t="s">
        <v>324</v>
      </c>
      <c r="B8" s="47">
        <v>8.8599999999999998E-3</v>
      </c>
      <c r="C8" s="47">
        <v>3.0259999999999999E-2</v>
      </c>
      <c r="D8" s="47">
        <v>8.8599999999999998E-3</v>
      </c>
      <c r="E8" s="47">
        <v>3.0259999999999999E-2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zoomScaleNormal="100" workbookViewId="0">
      <selection activeCell="J35" sqref="A1:J35"/>
    </sheetView>
  </sheetViews>
  <sheetFormatPr defaultColWidth="8.625" defaultRowHeight="12"/>
  <cols>
    <col min="1" max="1" width="2.625" style="40" customWidth="1"/>
    <col min="2" max="2" width="19.875" style="40" customWidth="1"/>
    <col min="3" max="3" width="4" style="40" customWidth="1"/>
    <col min="4" max="4" width="5.625" style="40" customWidth="1"/>
    <col min="5" max="5" width="12.375" style="40" customWidth="1"/>
    <col min="6" max="6" width="3.625" style="40" customWidth="1"/>
    <col min="7" max="7" width="16.625" style="40" customWidth="1"/>
    <col min="8" max="8" width="8.375" style="40" customWidth="1"/>
    <col min="9" max="1025" width="7.5" style="40" customWidth="1"/>
    <col min="1026" max="16384" width="8.625" style="40"/>
  </cols>
  <sheetData>
    <row r="1" spans="1:10">
      <c r="B1" s="40" t="s">
        <v>335</v>
      </c>
    </row>
    <row r="2" spans="1:10" ht="84">
      <c r="A2" s="41" t="s">
        <v>252</v>
      </c>
      <c r="B2" s="42" t="s">
        <v>271</v>
      </c>
      <c r="C2" s="42" t="s">
        <v>256</v>
      </c>
      <c r="D2" s="42" t="s">
        <v>258</v>
      </c>
      <c r="E2" s="42" t="s">
        <v>259</v>
      </c>
      <c r="F2" s="43" t="s">
        <v>260</v>
      </c>
      <c r="G2" s="44" t="s">
        <v>272</v>
      </c>
      <c r="H2" s="43" t="s">
        <v>287</v>
      </c>
      <c r="I2" s="44" t="s">
        <v>288</v>
      </c>
      <c r="J2" s="44" t="s">
        <v>290</v>
      </c>
    </row>
    <row r="3" spans="1:10">
      <c r="A3" s="45">
        <f>'Wykaz ppg - kalkulator '!A14</f>
        <v>1</v>
      </c>
      <c r="B3" s="46" t="str">
        <f>'Wykaz ppg - kalkulator '!Z14</f>
        <v>HotelP</v>
      </c>
      <c r="C3" s="46" t="str">
        <f>'Wykaz ppg - kalkulator '!AA14</f>
        <v>80-462</v>
      </c>
      <c r="D3" s="46" t="str">
        <f>'Wykaz ppg - kalkulator '!AB14</f>
        <v>Gdańsk</v>
      </c>
      <c r="E3" s="46" t="str">
        <f>'Wykaz ppg - kalkulator '!AC14</f>
        <v>Jna Pawła II</v>
      </c>
      <c r="F3" s="46" t="str">
        <f>'Wykaz ppg - kalkulator '!AD14</f>
        <v>50</v>
      </c>
      <c r="G3" s="45" t="str">
        <f>'Wykaz ppg - kalkulator '!AF14</f>
        <v>8018590365500026943645</v>
      </c>
      <c r="H3" s="47">
        <f>'Wykaz ppg - kalkulator '!AU14</f>
        <v>26869</v>
      </c>
      <c r="I3" s="45" t="str">
        <f>'Wykaz ppg - kalkulator '!AV14</f>
        <v>W-3.6</v>
      </c>
      <c r="J3" s="48" t="s">
        <v>336</v>
      </c>
    </row>
    <row r="4" spans="1:10">
      <c r="A4" s="45">
        <f>'Wykaz ppg - kalkulator '!A15</f>
        <v>2</v>
      </c>
      <c r="B4" s="46" t="str">
        <f>'Wykaz ppg - kalkulator '!Z15</f>
        <v>Szpital Kopernika</v>
      </c>
      <c r="C4" s="46" t="str">
        <f>'Wykaz ppg - kalkulator '!AA15</f>
        <v>80-803</v>
      </c>
      <c r="D4" s="46" t="str">
        <f>'Wykaz ppg - kalkulator '!AB15</f>
        <v>Gdańsk</v>
      </c>
      <c r="E4" s="46" t="str">
        <f>'Wykaz ppg - kalkulator '!AC15</f>
        <v>Nowe Ogrody</v>
      </c>
      <c r="F4" s="46" t="str">
        <f>'Wykaz ppg - kalkulator '!AD15</f>
        <v>1-6</v>
      </c>
      <c r="G4" s="45" t="str">
        <f>'Wykaz ppg - kalkulator '!AF15</f>
        <v>8018590365500018998301</v>
      </c>
      <c r="H4" s="47">
        <f>'Wykaz ppg - kalkulator '!AU15</f>
        <v>2698189</v>
      </c>
      <c r="I4" s="45" t="str">
        <f>'Wykaz ppg - kalkulator '!AV15</f>
        <v>W-6A.1</v>
      </c>
      <c r="J4" s="48" t="str">
        <f>'Wykaz ppg - kalkulator '!AX15</f>
        <v>1426</v>
      </c>
    </row>
    <row r="5" spans="1:10">
      <c r="A5" s="45">
        <f>'Wykaz ppg - kalkulator '!A16</f>
        <v>3</v>
      </c>
      <c r="B5" s="46" t="str">
        <f>'Wykaz ppg - kalkulator '!Z16</f>
        <v>WCO</v>
      </c>
      <c r="C5" s="46" t="str">
        <f>'Wykaz ppg - kalkulator '!AA16</f>
        <v>80-210</v>
      </c>
      <c r="D5" s="46" t="str">
        <f>'Wykaz ppg - kalkulator '!AB16</f>
        <v>Gdańsk</v>
      </c>
      <c r="E5" s="46" t="str">
        <f>'Wykaz ppg - kalkulator '!AC16</f>
        <v>Marii Skłodowskiej-Curie</v>
      </c>
      <c r="F5" s="46" t="str">
        <f>'Wykaz ppg - kalkulator '!AD16</f>
        <v>2</v>
      </c>
      <c r="G5" s="45" t="str">
        <f>'Wykaz ppg - kalkulator '!AF16</f>
        <v>8018590365500027873637</v>
      </c>
      <c r="H5" s="47">
        <f>'Wykaz ppg - kalkulator '!AU16</f>
        <v>148887</v>
      </c>
      <c r="I5" s="45" t="str">
        <f>'Wykaz ppg - kalkulator '!AV16</f>
        <v>W-4</v>
      </c>
      <c r="J5" s="48" t="s">
        <v>336</v>
      </c>
    </row>
    <row r="6" spans="1:10">
      <c r="A6" s="45">
        <f>'Wykaz ppg - kalkulator '!A17</f>
        <v>4</v>
      </c>
      <c r="B6" s="46" t="str">
        <f>'Wykaz ppg - kalkulator '!Z17</f>
        <v xml:space="preserve">Centrum Aktywności Twórczej </v>
      </c>
      <c r="C6" s="46" t="str">
        <f>'Wykaz ppg - kalkulator '!AA17</f>
        <v>76-270</v>
      </c>
      <c r="D6" s="46" t="str">
        <f>'Wykaz ppg - kalkulator '!AB17</f>
        <v>Ustka</v>
      </c>
      <c r="E6" s="46" t="str">
        <f>'Wykaz ppg - kalkulator '!AC17</f>
        <v>Generała mariusza Zaruskiego</v>
      </c>
      <c r="F6" s="46" t="str">
        <f>'Wykaz ppg - kalkulator '!AD17</f>
        <v>1a</v>
      </c>
      <c r="G6" s="45" t="str">
        <f>'Wykaz ppg - kalkulator '!AF17</f>
        <v>8018590365500026788277</v>
      </c>
      <c r="H6" s="47">
        <f>'Wykaz ppg - kalkulator '!AU17</f>
        <v>131494</v>
      </c>
      <c r="I6" s="45" t="str">
        <f>'Wykaz ppg - kalkulator '!AV17</f>
        <v>W-4</v>
      </c>
      <c r="J6" s="48" t="s">
        <v>336</v>
      </c>
    </row>
    <row r="7" spans="1:10">
      <c r="A7" s="45">
        <f>'Wykaz ppg - kalkulator '!A18</f>
        <v>5</v>
      </c>
      <c r="B7" s="46" t="str">
        <f>'Wykaz ppg - kalkulator '!Z18</f>
        <v>Bytów - budynek oddziału biblioteki</v>
      </c>
      <c r="C7" s="46" t="str">
        <f>'Wykaz ppg - kalkulator '!AA18</f>
        <v>77-100</v>
      </c>
      <c r="D7" s="46" t="str">
        <f>'Wykaz ppg - kalkulator '!AB18</f>
        <v>Bytów</v>
      </c>
      <c r="E7" s="46" t="str">
        <f>'Wykaz ppg - kalkulator '!AC18</f>
        <v>Młyńska</v>
      </c>
      <c r="F7" s="46" t="str">
        <f>'Wykaz ppg - kalkulator '!AD18</f>
        <v>6</v>
      </c>
      <c r="G7" s="45" t="str">
        <f>'Wykaz ppg - kalkulator '!AF18</f>
        <v>8018590365500026668531</v>
      </c>
      <c r="H7" s="47">
        <f>'Wykaz ppg - kalkulator '!AU18</f>
        <v>71301</v>
      </c>
      <c r="I7" s="45" t="str">
        <f>'Wykaz ppg - kalkulator '!AV18</f>
        <v>W-3.6</v>
      </c>
      <c r="J7" s="48" t="s">
        <v>336</v>
      </c>
    </row>
    <row r="8" spans="1:10">
      <c r="A8" s="45">
        <f>'Wykaz ppg - kalkulator '!A19</f>
        <v>6</v>
      </c>
      <c r="B8" s="46" t="str">
        <f>'Wykaz ppg - kalkulator '!Z19</f>
        <v xml:space="preserve"> Gdańsk Trakt św. Wojciecha 293 - Budynek biurowy</v>
      </c>
      <c r="C8" s="46" t="str">
        <f>'Wykaz ppg - kalkulator '!AA19</f>
        <v>80-001</v>
      </c>
      <c r="D8" s="46" t="str">
        <f>'Wykaz ppg - kalkulator '!AB19</f>
        <v>Gdańsk</v>
      </c>
      <c r="E8" s="46" t="str">
        <f>'Wykaz ppg - kalkulator '!AC19</f>
        <v>Trakt św. Wojciecha</v>
      </c>
      <c r="F8" s="46" t="str">
        <f>'Wykaz ppg - kalkulator '!AD19</f>
        <v>293</v>
      </c>
      <c r="G8" s="45" t="str">
        <f>'Wykaz ppg - kalkulator '!AF19</f>
        <v>8018590365500018998578</v>
      </c>
      <c r="H8" s="47">
        <f>'Wykaz ppg - kalkulator '!AU19</f>
        <v>316576</v>
      </c>
      <c r="I8" s="45" t="str">
        <f>'Wykaz ppg - kalkulator '!AV19</f>
        <v>W-5.1</v>
      </c>
      <c r="J8" s="48" t="str">
        <f>'Wykaz ppg - kalkulator '!AX19</f>
        <v>373</v>
      </c>
    </row>
    <row r="9" spans="1:10">
      <c r="A9" s="45">
        <f>'Wykaz ppg - kalkulator '!A20</f>
        <v>7</v>
      </c>
      <c r="B9" s="46" t="str">
        <f>'Wykaz ppg - kalkulator '!Z20</f>
        <v>Centrum Opieki Geriatrycznej</v>
      </c>
      <c r="C9" s="46" t="str">
        <f>'Wykaz ppg - kalkulator '!AA20</f>
        <v>81-820</v>
      </c>
      <c r="D9" s="46" t="str">
        <f>'Wykaz ppg - kalkulator '!AB20</f>
        <v>Sopot</v>
      </c>
      <c r="E9" s="46" t="str">
        <f>'Wykaz ppg - kalkulator '!AC20</f>
        <v>23 Marca</v>
      </c>
      <c r="F9" s="46" t="str">
        <f>'Wykaz ppg - kalkulator '!AD20</f>
        <v>93</v>
      </c>
      <c r="G9" s="45" t="str">
        <f>'Wykaz ppg - kalkulator '!AF20</f>
        <v>8018590365500018988562</v>
      </c>
      <c r="H9" s="47">
        <f>'Wykaz ppg - kalkulator '!AU20</f>
        <v>923725</v>
      </c>
      <c r="I9" s="45" t="str">
        <f>'Wykaz ppg - kalkulator '!AV20</f>
        <v>W-5.1</v>
      </c>
      <c r="J9" s="48" t="str">
        <f>'Wykaz ppg - kalkulator '!AX20</f>
        <v>350</v>
      </c>
    </row>
    <row r="10" spans="1:10">
      <c r="A10" s="45">
        <f>'Wykaz ppg - kalkulator '!A21</f>
        <v>8</v>
      </c>
      <c r="B10" s="46"/>
      <c r="C10" s="46" t="str">
        <f>'Wykaz ppg - kalkulator '!AA21</f>
        <v>81-759</v>
      </c>
      <c r="D10" s="46" t="str">
        <f>'Wykaz ppg - kalkulator '!AB21</f>
        <v>Sopot</v>
      </c>
      <c r="E10" s="46" t="str">
        <f>'Wykaz ppg - kalkulator '!AC21</f>
        <v>Grunwaldzka</v>
      </c>
      <c r="F10" s="46" t="str">
        <f>'Wykaz ppg - kalkulator '!AD21</f>
        <v>1-3</v>
      </c>
      <c r="G10" s="45" t="str">
        <f>'Wykaz ppg - kalkulator '!AF21</f>
        <v>8018590365500018987954</v>
      </c>
      <c r="H10" s="47">
        <f>'Wykaz ppg - kalkulator '!AU21</f>
        <v>1518371</v>
      </c>
      <c r="I10" s="45" t="str">
        <f>'Wykaz ppg - kalkulator '!AV21</f>
        <v>W-5.1</v>
      </c>
      <c r="J10" s="48" t="str">
        <f>'Wykaz ppg - kalkulator '!AX21</f>
        <v>710</v>
      </c>
    </row>
    <row r="11" spans="1:10">
      <c r="A11" s="45">
        <f>'Wykaz ppg - kalkulator '!A22</f>
        <v>9</v>
      </c>
      <c r="B11" s="46"/>
      <c r="C11" s="46" t="str">
        <f>'Wykaz ppg - kalkulator '!AA22</f>
        <v>81-759</v>
      </c>
      <c r="D11" s="46" t="str">
        <f>'Wykaz ppg - kalkulator '!AB22</f>
        <v>Sopot</v>
      </c>
      <c r="E11" s="46" t="str">
        <f>'Wykaz ppg - kalkulator '!AC22</f>
        <v>Grunwaldzka</v>
      </c>
      <c r="F11" s="46" t="str">
        <f>'Wykaz ppg - kalkulator '!AD22</f>
        <v>1-3</v>
      </c>
      <c r="G11" s="45" t="str">
        <f>'Wykaz ppg - kalkulator '!AF22</f>
        <v>8018590365500026817663</v>
      </c>
      <c r="H11" s="47">
        <f>'Wykaz ppg - kalkulator '!AU22</f>
        <v>32056</v>
      </c>
      <c r="I11" s="45" t="str">
        <f>'Wykaz ppg - kalkulator '!AV22</f>
        <v>W-3.6</v>
      </c>
      <c r="J11" s="48" t="s">
        <v>336</v>
      </c>
    </row>
    <row r="12" spans="1:10">
      <c r="A12" s="45">
        <f>'Wykaz ppg - kalkulator '!A23</f>
        <v>10</v>
      </c>
      <c r="B12" s="46" t="str">
        <f>'Wykaz ppg - kalkulator '!Z23</f>
        <v>Szpital Dziecięcy Polanki im. Macieja Płażyńskiego w Gdańsku Sp. z o.o.</v>
      </c>
      <c r="C12" s="46" t="str">
        <f>'Wykaz ppg - kalkulator '!AA23</f>
        <v>80-058</v>
      </c>
      <c r="D12" s="46" t="str">
        <f>'Wykaz ppg - kalkulator '!AB23</f>
        <v>Gdańsk</v>
      </c>
      <c r="E12" s="46" t="str">
        <f>'Wykaz ppg - kalkulator '!AC23</f>
        <v>Polanki</v>
      </c>
      <c r="F12" s="46" t="str">
        <f>'Wykaz ppg - kalkulator '!AD23</f>
        <v>119</v>
      </c>
      <c r="G12" s="45" t="str">
        <f>'Wykaz ppg - kalkulator '!AF23</f>
        <v>8018590365500027164551</v>
      </c>
      <c r="H12" s="47">
        <f>'Wykaz ppg - kalkulator '!AU23</f>
        <v>44036</v>
      </c>
      <c r="I12" s="45" t="str">
        <f>'Wykaz ppg - kalkulator '!AV23</f>
        <v>W-3.6</v>
      </c>
      <c r="J12" s="48" t="s">
        <v>336</v>
      </c>
    </row>
    <row r="13" spans="1:10">
      <c r="A13" s="45">
        <f>'Wykaz ppg - kalkulator '!A24</f>
        <v>11</v>
      </c>
      <c r="B13" s="46" t="str">
        <f>'Wykaz ppg - kalkulator '!Z24</f>
        <v>Szpital Dziecięcy Polanki im. Macieja Płażyńskiego W gdańsku sp. z o.o.</v>
      </c>
      <c r="C13" s="46" t="str">
        <f>'Wykaz ppg - kalkulator '!AA24</f>
        <v>80-058</v>
      </c>
      <c r="D13" s="46" t="str">
        <f>'Wykaz ppg - kalkulator '!AB24</f>
        <v>Gdańsk</v>
      </c>
      <c r="E13" s="46" t="str">
        <f>'Wykaz ppg - kalkulator '!AC24</f>
        <v>Polanki</v>
      </c>
      <c r="F13" s="46" t="str">
        <f>'Wykaz ppg - kalkulator '!AD24</f>
        <v>119</v>
      </c>
      <c r="G13" s="45" t="str">
        <f>'Wykaz ppg - kalkulator '!AF24</f>
        <v>80185903655000027164988</v>
      </c>
      <c r="H13" s="47">
        <f>'Wykaz ppg - kalkulator '!AU24</f>
        <v>34129</v>
      </c>
      <c r="I13" s="45" t="str">
        <f>'Wykaz ppg - kalkulator '!AV24</f>
        <v>W-3.6</v>
      </c>
      <c r="J13" s="48" t="s">
        <v>336</v>
      </c>
    </row>
    <row r="14" spans="1:10">
      <c r="A14" s="45">
        <f>'Wykaz ppg - kalkulator '!A25</f>
        <v>12</v>
      </c>
      <c r="B14" s="46" t="str">
        <f>'Wykaz ppg - kalkulator '!Z25</f>
        <v>Szpital Specjalistyczny w Kościeryznie Sp. z o.o.</v>
      </c>
      <c r="C14" s="46" t="str">
        <f>'Wykaz ppg - kalkulator '!AA25</f>
        <v>83-400</v>
      </c>
      <c r="D14" s="46" t="str">
        <f>'Wykaz ppg - kalkulator '!AB25</f>
        <v>Kościerzyna</v>
      </c>
      <c r="E14" s="46" t="str">
        <f>'Wykaz ppg - kalkulator '!AC25</f>
        <v>Alojzego Piechowskiego</v>
      </c>
      <c r="F14" s="46" t="str">
        <f>'Wykaz ppg - kalkulator '!AD25</f>
        <v>36</v>
      </c>
      <c r="G14" s="45" t="str">
        <f>'Wykaz ppg - kalkulator '!AF25</f>
        <v>8018590365500020475524</v>
      </c>
      <c r="H14" s="47">
        <f>'Wykaz ppg - kalkulator '!AU25</f>
        <v>771505</v>
      </c>
      <c r="I14" s="45" t="str">
        <f>'Wykaz ppg - kalkulator '!AV25</f>
        <v>W-6A.1</v>
      </c>
      <c r="J14" s="48" t="str">
        <f>'Wykaz ppg - kalkulator '!AX25</f>
        <v>850</v>
      </c>
    </row>
    <row r="15" spans="1:10">
      <c r="A15" s="45">
        <f>'Wykaz ppg - kalkulator '!A26</f>
        <v>13</v>
      </c>
      <c r="B15" s="46" t="str">
        <f>'Wykaz ppg - kalkulator '!Z26</f>
        <v>Szpital Specjalistyczny w Kościerzynie Sp. z o.o. lokalizacja Dzierżążno</v>
      </c>
      <c r="C15" s="46" t="str">
        <f>'Wykaz ppg - kalkulator '!AA26</f>
        <v>83-332</v>
      </c>
      <c r="D15" s="46" t="str">
        <f>'Wykaz ppg - kalkulator '!AB26</f>
        <v>Dzierżążno</v>
      </c>
      <c r="E15" s="46" t="str">
        <f>'Wykaz ppg - kalkulator '!AC26</f>
        <v>Szpitalna</v>
      </c>
      <c r="F15" s="46" t="str">
        <f>'Wykaz ppg - kalkulator '!AD26</f>
        <v>36</v>
      </c>
      <c r="G15" s="45" t="str">
        <f>'Wykaz ppg - kalkulator '!AF26</f>
        <v>8018590365500019868979</v>
      </c>
      <c r="H15" s="47">
        <f>'Wykaz ppg - kalkulator '!AU26</f>
        <v>2045363</v>
      </c>
      <c r="I15" s="45" t="str">
        <f>'Wykaz ppg - kalkulator '!AV26</f>
        <v>W-5.1</v>
      </c>
      <c r="J15" s="48" t="str">
        <f>'Wykaz ppg - kalkulator '!AX26</f>
        <v>500</v>
      </c>
    </row>
    <row r="16" spans="1:10">
      <c r="A16" s="45">
        <f>'Wykaz ppg - kalkulator '!A27</f>
        <v>14</v>
      </c>
      <c r="B16" s="46" t="str">
        <f>'Wykaz ppg - kalkulator '!Z27</f>
        <v>Pomorski Ośrodek Ruchu Drogowego w Gdańsku</v>
      </c>
      <c r="C16" s="46" t="str">
        <f>'Wykaz ppg - kalkulator '!AA27</f>
        <v>89-600</v>
      </c>
      <c r="D16" s="46" t="str">
        <f>'Wykaz ppg - kalkulator '!AB27</f>
        <v>Chojnice</v>
      </c>
      <c r="E16" s="46" t="str">
        <f>'Wykaz ppg - kalkulator '!AC27</f>
        <v>Gdańska</v>
      </c>
      <c r="F16" s="46" t="str">
        <f>'Wykaz ppg - kalkulator '!AD27</f>
        <v>110e</v>
      </c>
      <c r="G16" s="45" t="str">
        <f>'Wykaz ppg - kalkulator '!AF27</f>
        <v>8018590365500030048817</v>
      </c>
      <c r="H16" s="47">
        <f>'Wykaz ppg - kalkulator '!AU27</f>
        <v>32561</v>
      </c>
      <c r="I16" s="45" t="str">
        <f>'Wykaz ppg - kalkulator '!AV27</f>
        <v>W-3.6</v>
      </c>
      <c r="J16" s="48" t="s">
        <v>336</v>
      </c>
    </row>
    <row r="17" spans="1:10">
      <c r="A17" s="45">
        <f>'Wykaz ppg - kalkulator '!A28</f>
        <v>15</v>
      </c>
      <c r="B17" s="46" t="str">
        <f>'Wykaz ppg - kalkulator '!Z28</f>
        <v>SPZOZ Stacja Pogotowia Ratunkowego w Gdańsku</v>
      </c>
      <c r="C17" s="46" t="str">
        <f>'Wykaz ppg - kalkulator '!AA28</f>
        <v>80-208</v>
      </c>
      <c r="D17" s="46" t="str">
        <f>'Wykaz ppg - kalkulator '!AB28</f>
        <v>Gdańsk</v>
      </c>
      <c r="E17" s="46" t="str">
        <f>'Wykaz ppg - kalkulator '!AC28</f>
        <v>Elizy Orzeszkowej</v>
      </c>
      <c r="F17" s="46" t="str">
        <f>'Wykaz ppg - kalkulator '!AD28</f>
        <v>1</v>
      </c>
      <c r="G17" s="45" t="str">
        <f>'Wykaz ppg - kalkulator '!AF28</f>
        <v>8018590365500018990091</v>
      </c>
      <c r="H17" s="47">
        <f>'Wykaz ppg - kalkulator '!AU28</f>
        <v>190117</v>
      </c>
      <c r="I17" s="45" t="str">
        <f>'Wykaz ppg - kalkulator '!AV28</f>
        <v>W-5.1</v>
      </c>
      <c r="J17" s="48" t="str">
        <f>'Wykaz ppg - kalkulator '!AX28</f>
        <v>121</v>
      </c>
    </row>
    <row r="18" spans="1:10">
      <c r="A18" s="45">
        <f>'Wykaz ppg - kalkulator '!A29</f>
        <v>16</v>
      </c>
      <c r="B18" s="46"/>
      <c r="C18" s="46" t="str">
        <f>'Wykaz ppg - kalkulator '!AA29</f>
        <v>83-200</v>
      </c>
      <c r="D18" s="46" t="str">
        <f>'Wykaz ppg - kalkulator '!AB29</f>
        <v>Starogard Gdański</v>
      </c>
      <c r="E18" s="46" t="str">
        <f>'Wykaz ppg - kalkulator '!AC29</f>
        <v>Skarszewska</v>
      </c>
      <c r="F18" s="46" t="str">
        <f>'Wykaz ppg - kalkulator '!AD29</f>
        <v>7</v>
      </c>
      <c r="G18" s="45" t="str">
        <f>'Wykaz ppg - kalkulator '!AF29</f>
        <v>8018590365500018998431</v>
      </c>
      <c r="H18" s="47">
        <f>'Wykaz ppg - kalkulator '!AU29</f>
        <v>10532550</v>
      </c>
      <c r="I18" s="45" t="str">
        <f>'Wykaz ppg - kalkulator '!AV29</f>
        <v>W-6A.1</v>
      </c>
      <c r="J18" s="48" t="str">
        <f>'Wykaz ppg - kalkulator '!AX29</f>
        <v>3840</v>
      </c>
    </row>
    <row r="19" spans="1:10">
      <c r="A19" s="45">
        <f>'Wykaz ppg - kalkulator '!A30</f>
        <v>17</v>
      </c>
      <c r="B19" s="46" t="str">
        <f>'Wykaz ppg - kalkulator '!Z30</f>
        <v>Szpitale Pomorskie Sp z o.o.</v>
      </c>
      <c r="C19" s="46" t="str">
        <f>'Wykaz ppg - kalkulator '!AA30</f>
        <v>81-519</v>
      </c>
      <c r="D19" s="46" t="str">
        <f>'Wykaz ppg - kalkulator '!AB30</f>
        <v>Gdynia</v>
      </c>
      <c r="E19" s="46" t="str">
        <f>'Wykaz ppg - kalkulator '!AC30</f>
        <v>Huzarska</v>
      </c>
      <c r="F19" s="46" t="str">
        <f>'Wykaz ppg - kalkulator '!AD30</f>
        <v>1</v>
      </c>
      <c r="G19" s="45" t="str">
        <f>'Wykaz ppg - kalkulator '!AF30</f>
        <v>8018590365500025831189</v>
      </c>
      <c r="H19" s="47">
        <f>'Wykaz ppg - kalkulator '!AU30</f>
        <v>0</v>
      </c>
      <c r="I19" s="45" t="str">
        <f>'Wykaz ppg - kalkulator '!AV30</f>
        <v>W-1.2</v>
      </c>
      <c r="J19" s="48" t="s">
        <v>336</v>
      </c>
    </row>
    <row r="20" spans="1:10">
      <c r="A20" s="45">
        <f>'Wykaz ppg - kalkulator '!A31</f>
        <v>18</v>
      </c>
      <c r="B20" s="46"/>
      <c r="C20" s="46" t="str">
        <f>'Wykaz ppg - kalkulator '!AA31</f>
        <v>84-200</v>
      </c>
      <c r="D20" s="46" t="str">
        <f>'Wykaz ppg - kalkulator '!AB31</f>
        <v xml:space="preserve">Wejherowo  </v>
      </c>
      <c r="E20" s="46" t="str">
        <f>'Wykaz ppg - kalkulator '!AC31</f>
        <v>Dr Alojzego Jagalskiego</v>
      </c>
      <c r="F20" s="46" t="str">
        <f>'Wykaz ppg - kalkulator '!AD31</f>
        <v>10</v>
      </c>
      <c r="G20" s="45" t="str">
        <f>'Wykaz ppg - kalkulator '!AF31</f>
        <v>8018590365500018997793</v>
      </c>
      <c r="H20" s="47">
        <f>'Wykaz ppg - kalkulator '!AU31</f>
        <v>250267</v>
      </c>
      <c r="I20" s="45" t="str">
        <f>'Wykaz ppg - kalkulator '!AV31</f>
        <v>W-5.1</v>
      </c>
      <c r="J20" s="48" t="str">
        <f>'Wykaz ppg - kalkulator '!AX31</f>
        <v>242</v>
      </c>
    </row>
    <row r="21" spans="1:10">
      <c r="A21" s="45">
        <f>'Wykaz ppg - kalkulator '!A32</f>
        <v>19</v>
      </c>
      <c r="B21" s="46"/>
      <c r="C21" s="46" t="str">
        <f>'Wykaz ppg - kalkulator '!AA32</f>
        <v>84-200</v>
      </c>
      <c r="D21" s="46" t="str">
        <f>'Wykaz ppg - kalkulator '!AB32</f>
        <v xml:space="preserve">Wejherowo  </v>
      </c>
      <c r="E21" s="46" t="str">
        <f>'Wykaz ppg - kalkulator '!AC32</f>
        <v>Dr Alojzego Jagalskiego</v>
      </c>
      <c r="F21" s="46" t="str">
        <f>'Wykaz ppg - kalkulator '!AD32</f>
        <v>10</v>
      </c>
      <c r="G21" s="45" t="str">
        <f>'Wykaz ppg - kalkulator '!AF32</f>
        <v>8018590365500026396342</v>
      </c>
      <c r="H21" s="47">
        <f>'Wykaz ppg - kalkulator '!AU32</f>
        <v>2996</v>
      </c>
      <c r="I21" s="45" t="str">
        <f>'Wykaz ppg - kalkulator '!AV32</f>
        <v>W-1.1</v>
      </c>
      <c r="J21" s="48" t="s">
        <v>336</v>
      </c>
    </row>
    <row r="22" spans="1:10">
      <c r="A22" s="45">
        <f>'Wykaz ppg - kalkulator '!A33</f>
        <v>20</v>
      </c>
      <c r="B22" s="46" t="str">
        <f>'Wykaz ppg - kalkulator '!Z33</f>
        <v>Szpitale Pomorskie sp. z o.o.</v>
      </c>
      <c r="C22" s="46" t="str">
        <f>'Wykaz ppg - kalkulator '!AA33</f>
        <v>80-214</v>
      </c>
      <c r="D22" s="46" t="str">
        <f>'Wykaz ppg - kalkulator '!AB33</f>
        <v>Gdańsk</v>
      </c>
      <c r="E22" s="46" t="str">
        <f>'Wykaz ppg - kalkulator '!AC33</f>
        <v>Smoluchowskiego</v>
      </c>
      <c r="F22" s="46" t="str">
        <f>'Wykaz ppg - kalkulator '!AD33</f>
        <v>18</v>
      </c>
      <c r="G22" s="45" t="str">
        <f>'Wykaz ppg - kalkulator '!AF33</f>
        <v>8018590365500018991357</v>
      </c>
      <c r="H22" s="47">
        <f>'Wykaz ppg - kalkulator '!AU33</f>
        <v>76</v>
      </c>
      <c r="I22" s="45" t="str">
        <f>'Wykaz ppg - kalkulator '!AV33</f>
        <v>W-6A.1</v>
      </c>
      <c r="J22" s="48" t="str">
        <f>'Wykaz ppg - kalkulator '!AX33</f>
        <v>713</v>
      </c>
    </row>
    <row r="23" spans="1:10">
      <c r="A23" s="45">
        <f>'Wykaz ppg - kalkulator '!A34</f>
        <v>21</v>
      </c>
      <c r="B23" s="46" t="str">
        <f>'Wykaz ppg - kalkulator '!Z34</f>
        <v>Szpitale Pomorskie sp. z o.o.</v>
      </c>
      <c r="C23" s="46" t="str">
        <f>'Wykaz ppg - kalkulator '!AA34</f>
        <v>80-214</v>
      </c>
      <c r="D23" s="46" t="str">
        <f>'Wykaz ppg - kalkulator '!AB34</f>
        <v>Gdańsk</v>
      </c>
      <c r="E23" s="46" t="str">
        <f>'Wykaz ppg - kalkulator '!AC34</f>
        <v>Smoluchowskiego</v>
      </c>
      <c r="F23" s="46" t="str">
        <f>'Wykaz ppg - kalkulator '!AD34</f>
        <v>18</v>
      </c>
      <c r="G23" s="45" t="str">
        <f>'Wykaz ppg - kalkulator '!AF34</f>
        <v>8018590365500027161307</v>
      </c>
      <c r="H23" s="47">
        <f>'Wykaz ppg - kalkulator '!AU34</f>
        <v>182</v>
      </c>
      <c r="I23" s="45" t="str">
        <f>'Wykaz ppg - kalkulator '!AV34</f>
        <v>W-3.6</v>
      </c>
      <c r="J23" s="48" t="s">
        <v>336</v>
      </c>
    </row>
    <row r="24" spans="1:10">
      <c r="A24" s="45">
        <f>'Wykaz ppg - kalkulator '!A35</f>
        <v>22</v>
      </c>
      <c r="B24" s="46" t="str">
        <f>'Wykaz ppg - kalkulator '!Z35</f>
        <v>Szpitale Pomorskie sp. z o.o.</v>
      </c>
      <c r="C24" s="46" t="str">
        <f>'Wykaz ppg - kalkulator '!AA35</f>
        <v>80-214</v>
      </c>
      <c r="D24" s="46" t="str">
        <f>'Wykaz ppg - kalkulator '!AB35</f>
        <v>Gdańsk</v>
      </c>
      <c r="E24" s="46" t="str">
        <f>'Wykaz ppg - kalkulator '!AC35</f>
        <v>Smoluchowskiego</v>
      </c>
      <c r="F24" s="46" t="str">
        <f>'Wykaz ppg - kalkulator '!AD35</f>
        <v>18</v>
      </c>
      <c r="G24" s="45" t="str">
        <f>'Wykaz ppg - kalkulator '!AF35</f>
        <v>8018590365500027160898</v>
      </c>
      <c r="H24" s="47">
        <f>'Wykaz ppg - kalkulator '!AU35</f>
        <v>1258</v>
      </c>
      <c r="I24" s="45" t="str">
        <f>'Wykaz ppg - kalkulator '!AV35</f>
        <v>W-3.6</v>
      </c>
      <c r="J24" s="48" t="s">
        <v>336</v>
      </c>
    </row>
    <row r="25" spans="1:10">
      <c r="A25" s="45">
        <f>'Wykaz ppg - kalkulator '!A36</f>
        <v>23</v>
      </c>
      <c r="B25" s="46" t="str">
        <f>'Wykaz ppg - kalkulator '!Z36</f>
        <v>Scena Kameralna im. Joanny Bogackiej</v>
      </c>
      <c r="C25" s="46" t="str">
        <f>'Wykaz ppg - kalkulator '!AA36</f>
        <v>81-759</v>
      </c>
      <c r="D25" s="46" t="str">
        <f>'Wykaz ppg - kalkulator '!AB36</f>
        <v>Sopot</v>
      </c>
      <c r="E25" s="46" t="str">
        <f>'Wykaz ppg - kalkulator '!AC36</f>
        <v>Monte Cassino</v>
      </c>
      <c r="F25" s="46" t="str">
        <f>'Wykaz ppg - kalkulator '!AD36</f>
        <v>30</v>
      </c>
      <c r="G25" s="45" t="str">
        <f>'Wykaz ppg - kalkulator '!AF36</f>
        <v>8018590365500019002229</v>
      </c>
      <c r="H25" s="47">
        <f>'Wykaz ppg - kalkulator '!AU36</f>
        <v>125067</v>
      </c>
      <c r="I25" s="45" t="str">
        <f>'Wykaz ppg - kalkulator '!AV36</f>
        <v>W-5.1</v>
      </c>
      <c r="J25" s="48" t="str">
        <f>'Wykaz ppg - kalkulator '!AX36</f>
        <v>121</v>
      </c>
    </row>
    <row r="26" spans="1:10">
      <c r="A26" s="45">
        <f>'Wykaz ppg - kalkulator '!A37</f>
        <v>24</v>
      </c>
      <c r="B26" s="46"/>
      <c r="C26" s="46" t="str">
        <f>'Wykaz ppg - kalkulator '!AA37</f>
        <v>76-200</v>
      </c>
      <c r="D26" s="46" t="str">
        <f>'Wykaz ppg - kalkulator '!AB37</f>
        <v>Słupsk</v>
      </c>
      <c r="E26" s="46" t="str">
        <f>'Wykaz ppg - kalkulator '!AC37</f>
        <v>Ludwika Mierosławskiego</v>
      </c>
      <c r="F26" s="46" t="str">
        <f>'Wykaz ppg - kalkulator '!AD37</f>
        <v>10</v>
      </c>
      <c r="G26" s="45" t="str">
        <f>'Wykaz ppg - kalkulator '!AF37</f>
        <v>8018590365500028466661</v>
      </c>
      <c r="H26" s="47">
        <f>'Wykaz ppg - kalkulator '!AU37</f>
        <v>147529</v>
      </c>
      <c r="I26" s="45" t="str">
        <f>'Wykaz ppg - kalkulator '!AV37</f>
        <v>W-4</v>
      </c>
      <c r="J26" s="48" t="s">
        <v>336</v>
      </c>
    </row>
    <row r="27" spans="1:10">
      <c r="A27" s="45">
        <f>'Wykaz ppg - kalkulator '!A38</f>
        <v>25</v>
      </c>
      <c r="B27" s="46" t="str">
        <f>'Wykaz ppg - kalkulator '!Z38</f>
        <v xml:space="preserve"> Rejon Dróg Wojewódzkich w Bytowie</v>
      </c>
      <c r="C27" s="46" t="str">
        <f>'Wykaz ppg - kalkulator '!AA38</f>
        <v>77-100</v>
      </c>
      <c r="D27" s="46" t="str">
        <f>'Wykaz ppg - kalkulator '!AB38</f>
        <v>Bytów</v>
      </c>
      <c r="E27" s="46" t="str">
        <f>'Wykaz ppg - kalkulator '!AC38</f>
        <v xml:space="preserve">Leśna </v>
      </c>
      <c r="F27" s="46">
        <f>'Wykaz ppg - kalkulator '!AD38</f>
        <v>11</v>
      </c>
      <c r="G27" s="45" t="str">
        <f>'Wykaz ppg - kalkulator '!AF38</f>
        <v>8018590365500026379925</v>
      </c>
      <c r="H27" s="47">
        <f>'Wykaz ppg - kalkulator '!AU38</f>
        <v>12929</v>
      </c>
      <c r="I27" s="45" t="str">
        <f>'Wykaz ppg - kalkulator '!AV38</f>
        <v>W-3.6</v>
      </c>
      <c r="J27" s="48" t="s">
        <v>336</v>
      </c>
    </row>
    <row r="28" spans="1:10">
      <c r="A28" s="45">
        <f>'Wykaz ppg - kalkulator '!A39</f>
        <v>26</v>
      </c>
      <c r="B28" s="46" t="str">
        <f>'Wykaz ppg - kalkulator '!Z39</f>
        <v xml:space="preserve"> Rejon Dróg Wojewódzkich w Bytowie</v>
      </c>
      <c r="C28" s="46" t="str">
        <f>'Wykaz ppg - kalkulator '!AA39</f>
        <v>77-100</v>
      </c>
      <c r="D28" s="46" t="str">
        <f>'Wykaz ppg - kalkulator '!AB39</f>
        <v>Bytów</v>
      </c>
      <c r="E28" s="46" t="str">
        <f>'Wykaz ppg - kalkulator '!AC39</f>
        <v xml:space="preserve">Leśna </v>
      </c>
      <c r="F28" s="46">
        <f>'Wykaz ppg - kalkulator '!AD39</f>
        <v>1</v>
      </c>
      <c r="G28" s="45" t="str">
        <f>'Wykaz ppg - kalkulator '!AF39</f>
        <v>8018590365500026383939</v>
      </c>
      <c r="H28" s="47">
        <f>'Wykaz ppg - kalkulator '!AU39</f>
        <v>12144</v>
      </c>
      <c r="I28" s="45" t="str">
        <f>'Wykaz ppg - kalkulator '!AV39</f>
        <v>W-3.6</v>
      </c>
      <c r="J28" s="48" t="s">
        <v>336</v>
      </c>
    </row>
    <row r="29" spans="1:10">
      <c r="A29" s="45">
        <f>'Wykaz ppg - kalkulator '!A40</f>
        <v>27</v>
      </c>
      <c r="B29" s="46" t="str">
        <f>'Wykaz ppg - kalkulator '!Z40</f>
        <v xml:space="preserve"> Rejon Dróg Wojewódzkich w Chojnicach</v>
      </c>
      <c r="C29" s="46" t="str">
        <f>'Wykaz ppg - kalkulator '!AA40</f>
        <v>89-600</v>
      </c>
      <c r="D29" s="46" t="str">
        <f>'Wykaz ppg - kalkulator '!AB40</f>
        <v>Chojnice</v>
      </c>
      <c r="E29" s="46" t="str">
        <f>'Wykaz ppg - kalkulator '!AC40</f>
        <v>Gdańska</v>
      </c>
      <c r="F29" s="46">
        <f>'Wykaz ppg - kalkulator '!AD40</f>
        <v>110</v>
      </c>
      <c r="G29" s="45" t="str">
        <f>'Wykaz ppg - kalkulator '!AF40</f>
        <v xml:space="preserve">8018590365500028063990  </v>
      </c>
      <c r="H29" s="47">
        <f>'Wykaz ppg - kalkulator '!AU40</f>
        <v>50943</v>
      </c>
      <c r="I29" s="45" t="str">
        <f>'Wykaz ppg - kalkulator '!AV40</f>
        <v>W-3.6</v>
      </c>
      <c r="J29" s="48" t="s">
        <v>336</v>
      </c>
    </row>
    <row r="30" spans="1:10">
      <c r="A30" s="45">
        <f>'Wykaz ppg - kalkulator '!A41</f>
        <v>28</v>
      </c>
      <c r="B30" s="46" t="str">
        <f>'Wykaz ppg - kalkulator '!Z41</f>
        <v xml:space="preserve"> Rejon Dróg Wojewódzkich w Gdańsku</v>
      </c>
      <c r="C30" s="46" t="str">
        <f>'Wykaz ppg - kalkulator '!AA41</f>
        <v>83-034</v>
      </c>
      <c r="D30" s="46" t="str">
        <f>'Wykaz ppg - kalkulator '!AB41</f>
        <v>Trąbki Wielkie</v>
      </c>
      <c r="E30" s="46" t="str">
        <f>'Wykaz ppg - kalkulator '!AC41</f>
        <v>Gdańska</v>
      </c>
      <c r="F30" s="46">
        <f>'Wykaz ppg - kalkulator '!AD41</f>
        <v>29</v>
      </c>
      <c r="G30" s="45" t="str">
        <f>'Wykaz ppg - kalkulator '!AF41</f>
        <v>8018590365500025707804</v>
      </c>
      <c r="H30" s="47">
        <f>'Wykaz ppg - kalkulator '!AU41</f>
        <v>2386</v>
      </c>
      <c r="I30" s="45" t="str">
        <f>'Wykaz ppg - kalkulator '!AV41</f>
        <v>W-3.6</v>
      </c>
      <c r="J30" s="48" t="s">
        <v>336</v>
      </c>
    </row>
    <row r="31" spans="1:10">
      <c r="A31" s="45">
        <f>'Wykaz ppg - kalkulator '!A42</f>
        <v>29</v>
      </c>
      <c r="B31" s="46" t="str">
        <f>'Wykaz ppg - kalkulator '!Z42</f>
        <v xml:space="preserve"> Rejon Dróg Wojewódzkich w  Kartuzach</v>
      </c>
      <c r="C31" s="46" t="str">
        <f>'Wykaz ppg - kalkulator '!AA42</f>
        <v>83-300</v>
      </c>
      <c r="D31" s="46" t="str">
        <f>'Wykaz ppg - kalkulator '!AB42</f>
        <v>Kartuzy</v>
      </c>
      <c r="E31" s="46" t="str">
        <f>'Wykaz ppg - kalkulator '!AC42</f>
        <v>Wzgórze Wolności</v>
      </c>
      <c r="F31" s="46">
        <f>'Wykaz ppg - kalkulator '!AD42</f>
        <v>15</v>
      </c>
      <c r="G31" s="45" t="str">
        <f>'Wykaz ppg - kalkulator '!AF42</f>
        <v>8018590365500028659537</v>
      </c>
      <c r="H31" s="47">
        <f>'Wykaz ppg - kalkulator '!AU42</f>
        <v>42730</v>
      </c>
      <c r="I31" s="45" t="str">
        <f>'Wykaz ppg - kalkulator '!AV42</f>
        <v>W-3.6</v>
      </c>
      <c r="J31" s="48" t="s">
        <v>336</v>
      </c>
    </row>
    <row r="32" spans="1:10">
      <c r="A32" s="45">
        <f>'Wykaz ppg - kalkulator '!A43</f>
        <v>30</v>
      </c>
      <c r="B32" s="46" t="str">
        <f>'Wykaz ppg - kalkulator '!Z43</f>
        <v xml:space="preserve"> Rejon Dróg Wojewódzkich w  Starogardzie Gdańskim</v>
      </c>
      <c r="C32" s="46" t="str">
        <f>'Wykaz ppg - kalkulator '!AA43</f>
        <v>83-200</v>
      </c>
      <c r="D32" s="46" t="str">
        <f>'Wykaz ppg - kalkulator '!AB43</f>
        <v>Starogard Gdański</v>
      </c>
      <c r="E32" s="46" t="str">
        <f>'Wykaz ppg - kalkulator '!AC43</f>
        <v>Mickiewicza</v>
      </c>
      <c r="F32" s="46">
        <f>'Wykaz ppg - kalkulator '!AD43</f>
        <v>9</v>
      </c>
      <c r="G32" s="45" t="str">
        <f>'Wykaz ppg - kalkulator '!AF43</f>
        <v>8018590365500021874609</v>
      </c>
      <c r="H32" s="47">
        <f>'Wykaz ppg - kalkulator '!AU43</f>
        <v>2777</v>
      </c>
      <c r="I32" s="45" t="str">
        <f>'Wykaz ppg - kalkulator '!AV43</f>
        <v>W-3.6</v>
      </c>
      <c r="J32" s="48" t="s">
        <v>336</v>
      </c>
    </row>
    <row r="33" spans="1:10">
      <c r="A33" s="45">
        <f>'Wykaz ppg - kalkulator '!A44</f>
        <v>31</v>
      </c>
      <c r="B33" s="46" t="str">
        <f>'Wykaz ppg - kalkulator '!Z44</f>
        <v xml:space="preserve"> Rejon Dróg Wojewódzkich w  Sztumie</v>
      </c>
      <c r="C33" s="46" t="str">
        <f>'Wykaz ppg - kalkulator '!AA44</f>
        <v>82-400</v>
      </c>
      <c r="D33" s="46" t="str">
        <f>'Wykaz ppg - kalkulator '!AB44</f>
        <v>Sztum</v>
      </c>
      <c r="E33" s="46" t="str">
        <f>'Wykaz ppg - kalkulator '!AC44</f>
        <v xml:space="preserve">Żeromskiego </v>
      </c>
      <c r="F33" s="46">
        <f>'Wykaz ppg - kalkulator '!AD44</f>
        <v>14</v>
      </c>
      <c r="G33" s="45" t="str">
        <f>'Wykaz ppg - kalkulator '!AF44</f>
        <v>8018590365500024844081</v>
      </c>
      <c r="H33" s="47">
        <f>'Wykaz ppg - kalkulator '!AU44</f>
        <v>55722</v>
      </c>
      <c r="I33" s="45" t="str">
        <f>'Wykaz ppg - kalkulator '!AV44</f>
        <v>W-3.6</v>
      </c>
      <c r="J33" s="48" t="s">
        <v>336</v>
      </c>
    </row>
    <row r="34" spans="1:10">
      <c r="A34" s="45">
        <f>'Wykaz ppg - kalkulator '!A45</f>
        <v>32</v>
      </c>
      <c r="B34" s="46" t="str">
        <f>'Wykaz ppg - kalkulator '!Z45</f>
        <v xml:space="preserve">Zarząd Dróg Wojewódzkich w Gdańsku </v>
      </c>
      <c r="C34" s="46" t="str">
        <f>'Wykaz ppg - kalkulator '!AA45</f>
        <v>80-778</v>
      </c>
      <c r="D34" s="46" t="str">
        <f>'Wykaz ppg - kalkulator '!AB45</f>
        <v>Gdańsk</v>
      </c>
      <c r="E34" s="46" t="str">
        <f>'Wykaz ppg - kalkulator '!AC45</f>
        <v>Mostowa</v>
      </c>
      <c r="F34" s="46" t="str">
        <f>'Wykaz ppg - kalkulator '!AD45</f>
        <v>11a</v>
      </c>
      <c r="G34" s="45" t="str">
        <f>'Wykaz ppg - kalkulator '!AF45</f>
        <v>8018590365500018990213</v>
      </c>
      <c r="H34" s="47">
        <f>'Wykaz ppg - kalkulator '!AU45</f>
        <v>213013</v>
      </c>
      <c r="I34" s="45" t="str">
        <f>'Wykaz ppg - kalkulator '!AV45</f>
        <v>W-5.1</v>
      </c>
      <c r="J34" s="47">
        <v>176</v>
      </c>
    </row>
    <row r="35" spans="1:10">
      <c r="A35" s="45">
        <f>'Wykaz ppg - kalkulator '!A46</f>
        <v>33</v>
      </c>
      <c r="B35" s="46" t="str">
        <f>'Wykaz ppg - kalkulator '!Z46</f>
        <v>Dom im. J. Korczaka Regionalna Placówka OpiekuńczoTerapeutyczna w Gdańsku</v>
      </c>
      <c r="C35" s="46" t="str">
        <f>'Wykaz ppg - kalkulator '!AA46</f>
        <v>80-307</v>
      </c>
      <c r="D35" s="46" t="str">
        <f>'Wykaz ppg - kalkulator '!AB46</f>
        <v>Gdańsk</v>
      </c>
      <c r="E35" s="46" t="str">
        <f>'Wykaz ppg - kalkulator '!AC46</f>
        <v>Abrahama</v>
      </c>
      <c r="F35" s="46" t="str">
        <f>'Wykaz ppg - kalkulator '!AD46</f>
        <v>56</v>
      </c>
      <c r="G35" s="45" t="str">
        <f>'Wykaz ppg - kalkulator '!AF46</f>
        <v>8018590365500025804176</v>
      </c>
      <c r="H35" s="47">
        <f>'Wykaz ppg - kalkulator '!AU46</f>
        <v>19451</v>
      </c>
      <c r="I35" s="45" t="str">
        <f>'Wykaz ppg - kalkulator '!AV46</f>
        <v>W-3.6</v>
      </c>
      <c r="J35" s="48" t="s">
        <v>336</v>
      </c>
    </row>
  </sheetData>
  <pageMargins left="0.7" right="0.7" top="0.75" bottom="0.75" header="0.51180555555555496" footer="0.51180555555555496"/>
  <pageSetup paperSize="9" scale="91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16"/>
  <sheetViews>
    <sheetView tabSelected="1" zoomScale="70" zoomScaleNormal="70" workbookViewId="0">
      <selection activeCell="H16" sqref="A1:H16"/>
    </sheetView>
  </sheetViews>
  <sheetFormatPr defaultColWidth="8.625" defaultRowHeight="14.25"/>
  <cols>
    <col min="1" max="1" width="3.625" style="1" customWidth="1"/>
    <col min="2" max="2" width="61.75" style="1" customWidth="1"/>
    <col min="3" max="3" width="11.25" style="1" customWidth="1"/>
    <col min="4" max="4" width="12.375" style="1" customWidth="1"/>
    <col min="5" max="5" width="8.625" style="1" customWidth="1"/>
    <col min="6" max="6" width="14.75" style="1" customWidth="1"/>
    <col min="7" max="7" width="8.625" style="2" customWidth="1"/>
    <col min="8" max="8" width="14.625" style="1" customWidth="1"/>
    <col min="9" max="1025" width="7.875" style="1" customWidth="1"/>
    <col min="1026" max="16384" width="8.625" style="1"/>
  </cols>
  <sheetData>
    <row r="2" spans="1:8">
      <c r="A2" s="14"/>
      <c r="B2" s="71" t="s">
        <v>255</v>
      </c>
      <c r="C2" s="71"/>
      <c r="D2" s="71"/>
      <c r="E2" s="71"/>
      <c r="F2" s="71"/>
      <c r="G2" s="71"/>
      <c r="H2" s="71"/>
    </row>
    <row r="3" spans="1:8" s="29" customFormat="1" ht="18.95" customHeight="1">
      <c r="A3" s="16" t="s">
        <v>252</v>
      </c>
      <c r="B3" s="16" t="s">
        <v>337</v>
      </c>
      <c r="C3" s="16" t="s">
        <v>256</v>
      </c>
      <c r="D3" s="16" t="s">
        <v>257</v>
      </c>
      <c r="E3" s="16" t="s">
        <v>258</v>
      </c>
      <c r="F3" s="16" t="s">
        <v>259</v>
      </c>
      <c r="G3" s="17" t="s">
        <v>260</v>
      </c>
      <c r="H3" s="17" t="s">
        <v>262</v>
      </c>
    </row>
    <row r="4" spans="1:8" ht="13.5" customHeight="1">
      <c r="A4" s="14">
        <v>1</v>
      </c>
      <c r="B4" s="14" t="s">
        <v>0</v>
      </c>
      <c r="C4" s="14" t="s">
        <v>1</v>
      </c>
      <c r="D4" s="14" t="s">
        <v>2</v>
      </c>
      <c r="E4" s="14" t="s">
        <v>2</v>
      </c>
      <c r="F4" s="14" t="s">
        <v>3</v>
      </c>
      <c r="G4" s="14" t="s">
        <v>4</v>
      </c>
      <c r="H4" s="14" t="s">
        <v>5</v>
      </c>
    </row>
    <row r="5" spans="1:8" ht="13.5" customHeight="1">
      <c r="A5" s="14">
        <f t="shared" ref="A5:A16" si="0">A4+1</f>
        <v>2</v>
      </c>
      <c r="B5" s="14" t="s">
        <v>24</v>
      </c>
      <c r="C5" s="14" t="s">
        <v>25</v>
      </c>
      <c r="D5" s="14" t="s">
        <v>26</v>
      </c>
      <c r="E5" s="14" t="s">
        <v>26</v>
      </c>
      <c r="F5" s="14" t="s">
        <v>27</v>
      </c>
      <c r="G5" s="14" t="s">
        <v>28</v>
      </c>
      <c r="H5" s="14" t="s">
        <v>29</v>
      </c>
    </row>
    <row r="6" spans="1:8" ht="13.5" customHeight="1">
      <c r="A6" s="14">
        <f t="shared" si="0"/>
        <v>3</v>
      </c>
      <c r="B6" s="14" t="s">
        <v>51</v>
      </c>
      <c r="C6" s="14" t="s">
        <v>52</v>
      </c>
      <c r="D6" s="14" t="s">
        <v>53</v>
      </c>
      <c r="E6" s="14" t="s">
        <v>53</v>
      </c>
      <c r="F6" s="14" t="s">
        <v>54</v>
      </c>
      <c r="G6" s="14" t="s">
        <v>55</v>
      </c>
      <c r="H6" s="14" t="s">
        <v>56</v>
      </c>
    </row>
    <row r="7" spans="1:8">
      <c r="A7" s="14">
        <f t="shared" si="0"/>
        <v>4</v>
      </c>
      <c r="B7" s="14" t="s">
        <v>65</v>
      </c>
      <c r="C7" s="14" t="s">
        <v>66</v>
      </c>
      <c r="D7" s="14" t="s">
        <v>2</v>
      </c>
      <c r="E7" s="14" t="s">
        <v>2</v>
      </c>
      <c r="F7" s="14" t="s">
        <v>67</v>
      </c>
      <c r="G7" s="14" t="s">
        <v>68</v>
      </c>
      <c r="H7" s="14" t="s">
        <v>69</v>
      </c>
    </row>
    <row r="8" spans="1:8">
      <c r="A8" s="14">
        <f t="shared" si="0"/>
        <v>5</v>
      </c>
      <c r="B8" s="14" t="s">
        <v>76</v>
      </c>
      <c r="C8" s="14" t="s">
        <v>77</v>
      </c>
      <c r="D8" s="14" t="s">
        <v>78</v>
      </c>
      <c r="E8" s="14" t="s">
        <v>78</v>
      </c>
      <c r="F8" s="14" t="s">
        <v>79</v>
      </c>
      <c r="G8" s="14" t="s">
        <v>80</v>
      </c>
      <c r="H8" s="14" t="s">
        <v>81</v>
      </c>
    </row>
    <row r="9" spans="1:8">
      <c r="A9" s="14">
        <f t="shared" si="0"/>
        <v>6</v>
      </c>
      <c r="B9" s="14" t="s">
        <v>87</v>
      </c>
      <c r="C9" s="14" t="s">
        <v>91</v>
      </c>
      <c r="D9" s="14" t="s">
        <v>2</v>
      </c>
      <c r="E9" s="14" t="s">
        <v>2</v>
      </c>
      <c r="F9" s="14" t="s">
        <v>88</v>
      </c>
      <c r="G9" s="14" t="s">
        <v>89</v>
      </c>
      <c r="H9" s="14" t="s">
        <v>90</v>
      </c>
    </row>
    <row r="10" spans="1:8">
      <c r="A10" s="14">
        <f t="shared" si="0"/>
        <v>7</v>
      </c>
      <c r="B10" s="14" t="s">
        <v>99</v>
      </c>
      <c r="C10" s="14" t="s">
        <v>100</v>
      </c>
      <c r="D10" s="14" t="s">
        <v>2</v>
      </c>
      <c r="E10" s="14" t="s">
        <v>2</v>
      </c>
      <c r="F10" s="14" t="s">
        <v>101</v>
      </c>
      <c r="G10" s="14" t="s">
        <v>102</v>
      </c>
      <c r="H10" s="14" t="s">
        <v>103</v>
      </c>
    </row>
    <row r="11" spans="1:8">
      <c r="A11" s="14">
        <f t="shared" si="0"/>
        <v>8</v>
      </c>
      <c r="B11" s="14" t="s">
        <v>108</v>
      </c>
      <c r="C11" s="14" t="s">
        <v>109</v>
      </c>
      <c r="D11" s="14" t="s">
        <v>110</v>
      </c>
      <c r="E11" s="14" t="s">
        <v>110</v>
      </c>
      <c r="F11" s="14" t="s">
        <v>111</v>
      </c>
      <c r="G11" s="14" t="s">
        <v>112</v>
      </c>
      <c r="H11" s="14" t="s">
        <v>113</v>
      </c>
    </row>
    <row r="12" spans="1:8">
      <c r="A12" s="14">
        <f t="shared" si="0"/>
        <v>9</v>
      </c>
      <c r="B12" s="14" t="s">
        <v>119</v>
      </c>
      <c r="C12" s="14" t="s">
        <v>120</v>
      </c>
      <c r="D12" s="14" t="s">
        <v>121</v>
      </c>
      <c r="E12" s="14" t="s">
        <v>121</v>
      </c>
      <c r="F12" s="14" t="s">
        <v>122</v>
      </c>
      <c r="G12" s="14" t="s">
        <v>102</v>
      </c>
      <c r="H12" s="14" t="s">
        <v>123</v>
      </c>
    </row>
    <row r="13" spans="1:8">
      <c r="A13" s="14">
        <f t="shared" si="0"/>
        <v>10</v>
      </c>
      <c r="B13" s="14" t="s">
        <v>130</v>
      </c>
      <c r="C13" s="14" t="s">
        <v>131</v>
      </c>
      <c r="D13" s="14" t="s">
        <v>2</v>
      </c>
      <c r="E13" s="14" t="s">
        <v>2</v>
      </c>
      <c r="F13" s="14" t="s">
        <v>132</v>
      </c>
      <c r="G13" s="14" t="s">
        <v>133</v>
      </c>
      <c r="H13" s="14" t="s">
        <v>134</v>
      </c>
    </row>
    <row r="14" spans="1:8">
      <c r="A14" s="14">
        <f t="shared" si="0"/>
        <v>11</v>
      </c>
      <c r="B14" s="14" t="s">
        <v>139</v>
      </c>
      <c r="C14" s="14" t="s">
        <v>25</v>
      </c>
      <c r="D14" s="14" t="s">
        <v>26</v>
      </c>
      <c r="E14" s="14" t="s">
        <v>26</v>
      </c>
      <c r="F14" s="14" t="s">
        <v>140</v>
      </c>
      <c r="G14" s="14" t="s">
        <v>141</v>
      </c>
      <c r="H14" s="14" t="s">
        <v>142</v>
      </c>
    </row>
    <row r="15" spans="1:8" s="33" customFormat="1">
      <c r="A15" s="14">
        <f t="shared" si="0"/>
        <v>12</v>
      </c>
      <c r="B15" s="30" t="s">
        <v>146</v>
      </c>
      <c r="C15" s="32" t="s">
        <v>39</v>
      </c>
      <c r="D15" s="30" t="s">
        <v>2</v>
      </c>
      <c r="E15" s="30" t="s">
        <v>2</v>
      </c>
      <c r="F15" s="30" t="s">
        <v>40</v>
      </c>
      <c r="G15" s="30" t="s">
        <v>41</v>
      </c>
      <c r="H15" s="32" t="s">
        <v>42</v>
      </c>
    </row>
    <row r="16" spans="1:8" s="33" customFormat="1">
      <c r="A16" s="14">
        <f t="shared" si="0"/>
        <v>13</v>
      </c>
      <c r="B16" s="30" t="s">
        <v>154</v>
      </c>
      <c r="C16" s="32" t="s">
        <v>39</v>
      </c>
      <c r="D16" s="30" t="s">
        <v>2</v>
      </c>
      <c r="E16" s="30" t="s">
        <v>2</v>
      </c>
      <c r="F16" s="30" t="s">
        <v>40</v>
      </c>
      <c r="G16" s="30" t="s">
        <v>41</v>
      </c>
      <c r="H16" s="32" t="s">
        <v>42</v>
      </c>
    </row>
  </sheetData>
  <mergeCells count="1">
    <mergeCell ref="B2:H2"/>
  </mergeCells>
  <pageMargins left="0" right="0" top="0.39374999999999999" bottom="0.39374999999999999" header="0" footer="0"/>
  <pageSetup paperSize="9" scale="68" firstPageNumber="0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ppg - kalkulator </vt:lpstr>
      <vt:lpstr>Ceny</vt:lpstr>
      <vt:lpstr>wykaz ppg</vt:lpstr>
      <vt:lpstr>wykaz zamawiajacych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subject/>
  <dc:creator>Jacek Walski</dc:creator>
  <dc:description/>
  <cp:lastModifiedBy>Siemaszko Aleksandra</cp:lastModifiedBy>
  <cp:revision>148</cp:revision>
  <cp:lastPrinted>2024-08-26T10:48:32Z</cp:lastPrinted>
  <dcterms:created xsi:type="dcterms:W3CDTF">2016-09-26T13:43:19Z</dcterms:created>
  <dcterms:modified xsi:type="dcterms:W3CDTF">2024-08-26T10:48:35Z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