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na 2022 i 2023" sheetId="1" r:id="rId1"/>
    <sheet name="na rok 2022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<sst xmlns="http://schemas.openxmlformats.org/spreadsheetml/2006/main" count="721" uniqueCount="175">
  <si>
    <t>Punkt odbioru</t>
  </si>
  <si>
    <t>oczyszczalnia
 ścieków Mszana Dolna</t>
  </si>
  <si>
    <t>B23</t>
  </si>
  <si>
    <t>130 kW</t>
  </si>
  <si>
    <t>oczyszczalnia
 ścieków Rokiciny Podhalańskie</t>
  </si>
  <si>
    <t>323.0016598</t>
  </si>
  <si>
    <t>68 kW</t>
  </si>
  <si>
    <t>45 kW</t>
  </si>
  <si>
    <t>oczyszczalnia
 ścieków Lubień</t>
  </si>
  <si>
    <t>70 kW</t>
  </si>
  <si>
    <t>oczyszczalnia
 ścieków Tokarnia</t>
  </si>
  <si>
    <t>oczyszczalnia
 ścieków Pcim</t>
  </si>
  <si>
    <t>112 kW</t>
  </si>
  <si>
    <t>60 kW</t>
  </si>
  <si>
    <t>120 kW</t>
  </si>
  <si>
    <t>323.0016606</t>
  </si>
  <si>
    <t>323.0016621</t>
  </si>
  <si>
    <t>Pompownia 
ścieków Poręba Wielka</t>
  </si>
  <si>
    <t>C11</t>
  </si>
  <si>
    <t>7 kW</t>
  </si>
  <si>
    <t>15 kW</t>
  </si>
  <si>
    <t>9 kW</t>
  </si>
  <si>
    <t>Pompownia 
ścieków Skomielna Czarna</t>
  </si>
  <si>
    <t>04000790</t>
  </si>
  <si>
    <t>14 kW</t>
  </si>
  <si>
    <t>Pompownia 
ścieków Pcim</t>
  </si>
  <si>
    <t>22 kW</t>
  </si>
  <si>
    <t>13687848</t>
  </si>
  <si>
    <t xml:space="preserve"> 03667193</t>
  </si>
  <si>
    <t>11 kW</t>
  </si>
  <si>
    <t>14731401</t>
  </si>
  <si>
    <t>Pompownia 
ścieków Łostówka</t>
  </si>
  <si>
    <t>lp.</t>
  </si>
  <si>
    <t>Załącznik nr 1 do SIWZ</t>
  </si>
  <si>
    <t>nie dotyczy</t>
  </si>
  <si>
    <t>SUMA B23</t>
  </si>
  <si>
    <t>SUMA C11</t>
  </si>
  <si>
    <t>Opis przedmiotu zamówienia</t>
  </si>
  <si>
    <t>ENID_4071009499</t>
  </si>
  <si>
    <t>ENID_4061009247</t>
  </si>
  <si>
    <t>ENID_4071009497</t>
  </si>
  <si>
    <t>ENID_4031007610</t>
  </si>
  <si>
    <t>ENID_4031007732</t>
  </si>
  <si>
    <t>ENID_4071038394</t>
  </si>
  <si>
    <t>ENID_4071038395</t>
  </si>
  <si>
    <t>ENID_4071038396</t>
  </si>
  <si>
    <t>ENID_4071038392</t>
  </si>
  <si>
    <t>ENID_4071038393</t>
  </si>
  <si>
    <t>ENID_4031038444</t>
  </si>
  <si>
    <t>ENID_4031038443</t>
  </si>
  <si>
    <t>ENID_4031038442</t>
  </si>
  <si>
    <t>ENID_4031038445</t>
  </si>
  <si>
    <t>ENID_4071038397
P7</t>
  </si>
  <si>
    <t>ENID_4071038398
P1</t>
  </si>
  <si>
    <t>ENID_4071038399
P2</t>
  </si>
  <si>
    <t>ENID_4071038400
P3</t>
  </si>
  <si>
    <t>ENID_4071038401
P6</t>
  </si>
  <si>
    <t>ENID_4071038402</t>
  </si>
  <si>
    <t>"Górna Raba" 
Sp. z o.o.</t>
  </si>
  <si>
    <t>"Górna Raba"
 Sp. z o.o.</t>
  </si>
  <si>
    <t>41 kW</t>
  </si>
  <si>
    <t>"Górna Raba"                        Sp. z o.o.</t>
  </si>
  <si>
    <t>"Górna Raba"                       Sp. z o.o.</t>
  </si>
  <si>
    <t xml:space="preserve">  </t>
  </si>
  <si>
    <t>Rodzaj punktu poboru</t>
  </si>
  <si>
    <t>Numer licznika</t>
  </si>
  <si>
    <t>Taryfa</t>
  </si>
  <si>
    <t>Moc przyłączeniowa</t>
  </si>
  <si>
    <t>Moc 
umowna</t>
  </si>
  <si>
    <t>90155719</t>
  </si>
  <si>
    <t>71940984</t>
  </si>
  <si>
    <t>72016567</t>
  </si>
  <si>
    <t>71939985</t>
  </si>
  <si>
    <t>71942992</t>
  </si>
  <si>
    <t>Numer ewidencyjny EPP</t>
  </si>
  <si>
    <t>PLTAUD297004781406</t>
  </si>
  <si>
    <t>PLTAUD297004764437</t>
  </si>
  <si>
    <t>Pompownia 
ścieków Łętowe (P1)</t>
  </si>
  <si>
    <t>Pompownia 
ścieków Łętowe (P2)</t>
  </si>
  <si>
    <t>Pompownia 
ścieków Łętowe (P3)</t>
  </si>
  <si>
    <t>Pompownia 
ścieków Łętowe (P4)</t>
  </si>
  <si>
    <t>Pompownia 
ścieków Łętowe (P10)</t>
  </si>
  <si>
    <t>PLTAUD297004778051</t>
  </si>
  <si>
    <t>PLTAUD297004764364</t>
  </si>
  <si>
    <t>PLTAUD297004764510</t>
  </si>
  <si>
    <t>PLTAUD297005329152</t>
  </si>
  <si>
    <t>Pompownia 
ścieków Mszana Dolna ul. Spado-chroniarzy</t>
  </si>
  <si>
    <t>91125284</t>
  </si>
  <si>
    <t>91597101</t>
  </si>
  <si>
    <t>91597050</t>
  </si>
  <si>
    <t>91484181</t>
  </si>
  <si>
    <t>72197217</t>
  </si>
  <si>
    <t>94187914</t>
  </si>
  <si>
    <t>91445772</t>
  </si>
  <si>
    <t>91494256</t>
  </si>
  <si>
    <t>93834820</t>
  </si>
  <si>
    <t>3666979</t>
  </si>
  <si>
    <t>94302848</t>
  </si>
  <si>
    <t>303-0011493</t>
  </si>
  <si>
    <t>Pompownia ściekow Mszana Górna (PS6)</t>
  </si>
  <si>
    <t>PLTAUD297005319452</t>
  </si>
  <si>
    <t>91742543</t>
  </si>
  <si>
    <t>Pompownia ściekow Mszana Górna (PS3)</t>
  </si>
  <si>
    <t>PLTAUD297005300295</t>
  </si>
  <si>
    <t>PLTAUD297005338463</t>
  </si>
  <si>
    <t>93470909</t>
  </si>
  <si>
    <t>Pompownia ściekow Mszana Górna (PS1)</t>
  </si>
  <si>
    <t>90674661</t>
  </si>
  <si>
    <r>
      <t xml:space="preserve">Szacunkowe zużycie energii [kWh] w okresie od 01.01.2022r. do 31.12.2022r.  
</t>
    </r>
    <r>
      <rPr>
        <b/>
        <sz val="7.5"/>
        <rFont val="Arial"/>
        <family val="2"/>
      </rPr>
      <t>Szczyt przedpołudniowy</t>
    </r>
  </si>
  <si>
    <r>
      <t xml:space="preserve">Szacunkowe zużycie energii [kWh] w okresie od 01.01.2022r. do 31.12.2022r.  
</t>
    </r>
    <r>
      <rPr>
        <b/>
        <sz val="7.5"/>
        <rFont val="Arial"/>
        <family val="2"/>
      </rPr>
      <t>Szczyt popołudniowy</t>
    </r>
  </si>
  <si>
    <r>
      <t xml:space="preserve">Szacunkowe zużycie energii [kWh] w okresie od 01.01.2022r. do 31.12.2022r. 
</t>
    </r>
    <r>
      <rPr>
        <b/>
        <sz val="7.5"/>
        <rFont val="Arial"/>
        <family val="2"/>
      </rPr>
      <t>Pozostałe godziny doby</t>
    </r>
  </si>
  <si>
    <t>Szacunkowe zużycie energii [kWh] w okresie od 01.01.2022r. do 31.12.2022r.                           Strefa całodobowa</t>
  </si>
  <si>
    <t xml:space="preserve">Suma szacowanego zużycia energii [kWh] w okresie od 01.01.2022r. do 31.12.2022r. </t>
  </si>
  <si>
    <t>Numer PPE</t>
  </si>
  <si>
    <t>590322429700497890</t>
  </si>
  <si>
    <t>590322429600898711</t>
  </si>
  <si>
    <t>590322429700497883</t>
  </si>
  <si>
    <t>590322429302867404</t>
  </si>
  <si>
    <t>590322429302871821</t>
  </si>
  <si>
    <t>590322429700489208</t>
  </si>
  <si>
    <t>Pompownia 
ścieków Podobin - Bulik</t>
  </si>
  <si>
    <t>590322429700489222</t>
  </si>
  <si>
    <t>Pompownia 
ścieków Podobin Kutryba</t>
  </si>
  <si>
    <t>590322429700489901</t>
  </si>
  <si>
    <t>Pompownia 
ścieków Podobin Spyrka</t>
  </si>
  <si>
    <t>590322429700489239</t>
  </si>
  <si>
    <t>Pompownia 
ścieków Niedźwiedź Plebania</t>
  </si>
  <si>
    <t>590322429700489215</t>
  </si>
  <si>
    <t>590322429302864786</t>
  </si>
  <si>
    <t>590322429302864779</t>
  </si>
  <si>
    <t xml:space="preserve">Pompownia 
ścieków Tokarnia -  PS Tokarnia </t>
  </si>
  <si>
    <t>590322429302864762</t>
  </si>
  <si>
    <t>Pompownia 
ścieków Tokarnia PS 1 Tokarnia</t>
  </si>
  <si>
    <t>590322429302864793</t>
  </si>
  <si>
    <t>590322429700489925</t>
  </si>
  <si>
    <t>94175605</t>
  </si>
  <si>
    <t>590322429700489932</t>
  </si>
  <si>
    <t>Pompownia 
ścieków Kasinka Mała P7</t>
  </si>
  <si>
    <t>590322429700489949</t>
  </si>
  <si>
    <t>590322429700489956</t>
  </si>
  <si>
    <t>590322429700489963</t>
  </si>
  <si>
    <t>590322429700476468</t>
  </si>
  <si>
    <t>590322429700473863</t>
  </si>
  <si>
    <t>590322429700471623</t>
  </si>
  <si>
    <t>590322429700473856</t>
  </si>
  <si>
    <t>590322429700473870</t>
  </si>
  <si>
    <t>590322429700532355</t>
  </si>
  <si>
    <t>590322429700521571</t>
  </si>
  <si>
    <t>590322429700529355</t>
  </si>
  <si>
    <t>590322429700533680</t>
  </si>
  <si>
    <t>Pompownia 
ścieków Kasinka Mała P6</t>
  </si>
  <si>
    <t>Pompownia 
ścieków Kasinka Mała  P3</t>
  </si>
  <si>
    <t>Pompownia 
ścieków Kasinka Mała  P2</t>
  </si>
  <si>
    <t>Pompownia 
ścieków Kasinka Mała  P1</t>
  </si>
  <si>
    <t>Nazwa OSD (Operator Systemu 
Dystrubucyjnego</t>
  </si>
  <si>
    <t>TAURON Dystrybucja S.A.</t>
  </si>
  <si>
    <t>Okres 
obowiązywania
dotychczasowej
 umowy 
sprzedaży</t>
  </si>
  <si>
    <t>do 31.12.2022</t>
  </si>
  <si>
    <t>Uwagi
(proszę podać
czy jest to pierwsza czy kolejna
zmiana sprzedawcy
P-pierwsza
K-kolejna)</t>
  </si>
  <si>
    <t>K</t>
  </si>
  <si>
    <t>Załącznik nr 1 do SWZ</t>
  </si>
  <si>
    <t>322056163093</t>
  </si>
  <si>
    <t>25 kW</t>
  </si>
  <si>
    <t>16 kW</t>
  </si>
  <si>
    <t>26 kW</t>
  </si>
  <si>
    <t>10 kW</t>
  </si>
  <si>
    <t>13 kW</t>
  </si>
  <si>
    <t>590322429700489918</t>
  </si>
  <si>
    <t>70802857</t>
  </si>
  <si>
    <t>32205615744</t>
  </si>
  <si>
    <r>
      <t xml:space="preserve">Szacunkowe zużycie energii [kWh] w okresie od 01.01.2023r. do 31.12.2023r.  
</t>
    </r>
    <r>
      <rPr>
        <b/>
        <sz val="7.5"/>
        <rFont val="Arial"/>
        <family val="2"/>
      </rPr>
      <t>Szczyt przedpołudniowy</t>
    </r>
  </si>
  <si>
    <r>
      <t xml:space="preserve">Szacunkowe zużycie energii [kWh] w okresie od 01.01.2023r. do 31.12.2023r.  
</t>
    </r>
    <r>
      <rPr>
        <b/>
        <sz val="7.5"/>
        <rFont val="Arial"/>
        <family val="2"/>
      </rPr>
      <t>Szczyt popołudniowy</t>
    </r>
  </si>
  <si>
    <r>
      <t xml:space="preserve">Szacunkowe zużycie energii [kWh] w okresie od 01.01.2023r. do 31.12.2023r. 
</t>
    </r>
    <r>
      <rPr>
        <b/>
        <sz val="7.5"/>
        <rFont val="Arial"/>
        <family val="2"/>
      </rPr>
      <t>Pozostałe godziny doby</t>
    </r>
  </si>
  <si>
    <t>Szacunkowe zużycie energii [kWh] w okresie od 01.01.2023r. do 31.12.2023r.                           Strefa całodobowa</t>
  </si>
  <si>
    <t xml:space="preserve">Suma szacowanego zużycia energii [kWh] w okresie od 01.01.2023r. do 31.12.2023r.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</si>
</sst>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d\ mmmm\ yyyy"/>
    <numFmt numFmtId="168" formatCode="#,##0.000"/>
    <numFmt numFmtId="169" formatCode="#,##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0">
    <font>
      <sz val="10"/>
      <name val="Arial"/>
      <family val="0"/>
    </font>
    <font>
      <sz val="11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.5"/>
      <color indexed="8"/>
      <name val="Arial"/>
      <family val="2"/>
    </font>
    <font>
      <sz val="7.5"/>
      <name val="Calibri"/>
      <family val="2"/>
    </font>
    <font>
      <b/>
      <sz val="7.5"/>
      <color indexed="8"/>
      <name val="Calibri"/>
      <family val="2"/>
    </font>
    <font>
      <sz val="7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.5"/>
      <color theme="1"/>
      <name val="Arial"/>
      <family val="2"/>
    </font>
    <font>
      <b/>
      <sz val="7.5"/>
      <color theme="1"/>
      <name val="Calibri"/>
      <family val="2"/>
    </font>
    <font>
      <sz val="7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3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8" fillId="0" borderId="0" xfId="0" applyFont="1" applyBorder="1" applyAlignment="1">
      <alignment vertical="center"/>
    </xf>
    <xf numFmtId="0" fontId="2" fillId="32" borderId="14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120" zoomScaleNormal="120" zoomScalePageLayoutView="0" workbookViewId="0" topLeftCell="A4">
      <selection activeCell="R3" sqref="R3"/>
    </sheetView>
  </sheetViews>
  <sheetFormatPr defaultColWidth="9.140625" defaultRowHeight="12.75"/>
  <cols>
    <col min="1" max="1" width="2.7109375" style="0" customWidth="1"/>
    <col min="2" max="2" width="10.7109375" style="0" customWidth="1"/>
    <col min="3" max="3" width="12.140625" style="0" customWidth="1"/>
    <col min="4" max="4" width="17.00390625" style="0" customWidth="1"/>
    <col min="5" max="5" width="17.140625" style="51" customWidth="1"/>
    <col min="6" max="6" width="11.7109375" style="2" customWidth="1"/>
    <col min="7" max="7" width="5.28125" style="0" customWidth="1"/>
    <col min="8" max="8" width="11.28125" style="0" customWidth="1"/>
    <col min="9" max="9" width="6.57421875" style="0" customWidth="1"/>
    <col min="10" max="12" width="12.7109375" style="0" customWidth="1"/>
    <col min="13" max="13" width="13.140625" style="0" customWidth="1"/>
    <col min="14" max="14" width="12.28125" style="0" customWidth="1"/>
    <col min="15" max="15" width="17.421875" style="0" customWidth="1"/>
    <col min="16" max="16" width="11.7109375" style="0" customWidth="1"/>
    <col min="17" max="17" width="10.140625" style="0" customWidth="1"/>
  </cols>
  <sheetData>
    <row r="1" spans="1:17" ht="15.75" customHeight="1">
      <c r="A1" s="70" t="s">
        <v>160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4" ht="15.75" customHeight="1" thickBot="1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7" s="1" customFormat="1" ht="102.75" customHeight="1" thickBot="1">
      <c r="A3" s="12" t="s">
        <v>32</v>
      </c>
      <c r="B3" s="14" t="s">
        <v>0</v>
      </c>
      <c r="C3" s="14" t="s">
        <v>64</v>
      </c>
      <c r="D3" s="30" t="s">
        <v>74</v>
      </c>
      <c r="E3" s="43" t="s">
        <v>113</v>
      </c>
      <c r="F3" s="13" t="s">
        <v>65</v>
      </c>
      <c r="G3" s="14" t="s">
        <v>66</v>
      </c>
      <c r="H3" s="14" t="s">
        <v>67</v>
      </c>
      <c r="I3" s="14" t="s">
        <v>68</v>
      </c>
      <c r="J3" s="14" t="s">
        <v>170</v>
      </c>
      <c r="K3" s="14" t="s">
        <v>171</v>
      </c>
      <c r="L3" s="14" t="s">
        <v>172</v>
      </c>
      <c r="M3" s="21" t="s">
        <v>173</v>
      </c>
      <c r="N3" s="57" t="s">
        <v>174</v>
      </c>
      <c r="O3" s="59" t="s">
        <v>154</v>
      </c>
      <c r="P3" s="59" t="s">
        <v>156</v>
      </c>
      <c r="Q3" s="59" t="s">
        <v>158</v>
      </c>
    </row>
    <row r="4" spans="1:17" ht="39.75" customHeight="1">
      <c r="A4" s="10">
        <v>1</v>
      </c>
      <c r="B4" s="15" t="s">
        <v>58</v>
      </c>
      <c r="C4" s="15" t="s">
        <v>1</v>
      </c>
      <c r="D4" s="31" t="s">
        <v>38</v>
      </c>
      <c r="E4" s="44" t="s">
        <v>114</v>
      </c>
      <c r="F4" s="11">
        <v>96220446</v>
      </c>
      <c r="G4" s="10" t="s">
        <v>2</v>
      </c>
      <c r="H4" s="10" t="s">
        <v>3</v>
      </c>
      <c r="I4" s="10" t="s">
        <v>3</v>
      </c>
      <c r="J4" s="53">
        <f>110000</f>
        <v>110000</v>
      </c>
      <c r="K4" s="53">
        <f>155000/2</f>
        <v>77500</v>
      </c>
      <c r="L4" s="53">
        <f>900000/2</f>
        <v>450000</v>
      </c>
      <c r="M4" s="16" t="s">
        <v>34</v>
      </c>
      <c r="N4" s="58">
        <f>J4+K4+L4</f>
        <v>637500</v>
      </c>
      <c r="O4" s="60" t="s">
        <v>155</v>
      </c>
      <c r="P4" s="60" t="s">
        <v>157</v>
      </c>
      <c r="Q4" s="60" t="s">
        <v>159</v>
      </c>
    </row>
    <row r="5" spans="1:17" ht="43.5" customHeight="1">
      <c r="A5" s="3">
        <v>2</v>
      </c>
      <c r="B5" s="4" t="s">
        <v>59</v>
      </c>
      <c r="C5" s="4" t="s">
        <v>4</v>
      </c>
      <c r="D5" s="25" t="s">
        <v>39</v>
      </c>
      <c r="E5" s="44" t="s">
        <v>115</v>
      </c>
      <c r="F5" s="5" t="s">
        <v>5</v>
      </c>
      <c r="G5" s="3" t="s">
        <v>2</v>
      </c>
      <c r="H5" s="3" t="s">
        <v>6</v>
      </c>
      <c r="I5" s="3" t="s">
        <v>7</v>
      </c>
      <c r="J5" s="54">
        <f>40000</f>
        <v>40000</v>
      </c>
      <c r="K5" s="54">
        <f>59000/2</f>
        <v>29500</v>
      </c>
      <c r="L5" s="54">
        <f>333000/2</f>
        <v>166500</v>
      </c>
      <c r="M5" s="16" t="s">
        <v>34</v>
      </c>
      <c r="N5" s="58">
        <f>J5+K5+L5</f>
        <v>236000</v>
      </c>
      <c r="O5" s="60" t="s">
        <v>155</v>
      </c>
      <c r="P5" s="8" t="s">
        <v>157</v>
      </c>
      <c r="Q5" s="8" t="s">
        <v>159</v>
      </c>
    </row>
    <row r="6" spans="1:17" ht="39.75" customHeight="1">
      <c r="A6" s="3">
        <v>3</v>
      </c>
      <c r="B6" s="4" t="s">
        <v>58</v>
      </c>
      <c r="C6" s="4" t="s">
        <v>8</v>
      </c>
      <c r="D6" s="25" t="s">
        <v>40</v>
      </c>
      <c r="E6" s="44" t="s">
        <v>116</v>
      </c>
      <c r="F6" s="5" t="s">
        <v>15</v>
      </c>
      <c r="G6" s="3" t="s">
        <v>2</v>
      </c>
      <c r="H6" s="3" t="s">
        <v>9</v>
      </c>
      <c r="I6" s="3" t="s">
        <v>9</v>
      </c>
      <c r="J6" s="54">
        <f>78000/2</f>
        <v>39000</v>
      </c>
      <c r="K6" s="54">
        <f>47000/2</f>
        <v>23500</v>
      </c>
      <c r="L6" s="54">
        <f>279000/2</f>
        <v>139500</v>
      </c>
      <c r="M6" s="16" t="s">
        <v>34</v>
      </c>
      <c r="N6" s="58">
        <f>J6+K6+L6</f>
        <v>202000</v>
      </c>
      <c r="O6" s="60" t="s">
        <v>155</v>
      </c>
      <c r="P6" s="8" t="s">
        <v>157</v>
      </c>
      <c r="Q6" s="8" t="s">
        <v>159</v>
      </c>
    </row>
    <row r="7" spans="1:17" ht="36.75" customHeight="1">
      <c r="A7" s="3">
        <v>4</v>
      </c>
      <c r="B7" s="4" t="s">
        <v>58</v>
      </c>
      <c r="C7" s="4" t="s">
        <v>10</v>
      </c>
      <c r="D7" s="25" t="s">
        <v>41</v>
      </c>
      <c r="E7" s="44" t="s">
        <v>117</v>
      </c>
      <c r="F7" s="5" t="s">
        <v>16</v>
      </c>
      <c r="G7" s="3" t="s">
        <v>2</v>
      </c>
      <c r="H7" s="3" t="s">
        <v>12</v>
      </c>
      <c r="I7" s="3" t="s">
        <v>12</v>
      </c>
      <c r="J7" s="54">
        <f>92000/2</f>
        <v>46000</v>
      </c>
      <c r="K7" s="54">
        <f>58000/2</f>
        <v>29000</v>
      </c>
      <c r="L7" s="54">
        <f>350000/2</f>
        <v>175000</v>
      </c>
      <c r="M7" s="16" t="s">
        <v>34</v>
      </c>
      <c r="N7" s="58">
        <f>J7+K7+L7</f>
        <v>250000</v>
      </c>
      <c r="O7" s="60" t="s">
        <v>155</v>
      </c>
      <c r="P7" s="8" t="s">
        <v>157</v>
      </c>
      <c r="Q7" s="8" t="s">
        <v>159</v>
      </c>
    </row>
    <row r="8" spans="1:17" ht="39.75" customHeight="1">
      <c r="A8" s="3">
        <v>5</v>
      </c>
      <c r="B8" s="4" t="s">
        <v>58</v>
      </c>
      <c r="C8" s="4" t="s">
        <v>11</v>
      </c>
      <c r="D8" s="25" t="s">
        <v>42</v>
      </c>
      <c r="E8" s="44" t="s">
        <v>118</v>
      </c>
      <c r="F8" s="33" t="s">
        <v>98</v>
      </c>
      <c r="G8" s="3" t="s">
        <v>2</v>
      </c>
      <c r="H8" s="3" t="s">
        <v>14</v>
      </c>
      <c r="I8" s="3" t="s">
        <v>13</v>
      </c>
      <c r="J8" s="54">
        <f>83000/2</f>
        <v>41500</v>
      </c>
      <c r="K8" s="54">
        <f>44000/2</f>
        <v>22000</v>
      </c>
      <c r="L8" s="54">
        <f>226000/2</f>
        <v>113000</v>
      </c>
      <c r="M8" s="16" t="s">
        <v>34</v>
      </c>
      <c r="N8" s="58">
        <f>J8+K8+L8</f>
        <v>176500</v>
      </c>
      <c r="O8" s="8" t="s">
        <v>155</v>
      </c>
      <c r="P8" s="8" t="s">
        <v>157</v>
      </c>
      <c r="Q8" s="8" t="s">
        <v>159</v>
      </c>
    </row>
    <row r="9" spans="1:17" ht="39.75" customHeight="1">
      <c r="A9" s="64" t="s">
        <v>35</v>
      </c>
      <c r="B9" s="65"/>
      <c r="C9" s="65"/>
      <c r="D9" s="65"/>
      <c r="E9" s="65"/>
      <c r="F9" s="65"/>
      <c r="G9" s="65"/>
      <c r="H9" s="65"/>
      <c r="I9" s="66"/>
      <c r="J9" s="22">
        <f>SUM(J4:J8)</f>
        <v>276500</v>
      </c>
      <c r="K9" s="22">
        <f>SUM(K4:K8)</f>
        <v>181500</v>
      </c>
      <c r="L9" s="22">
        <f>SUM(L4:L8)</f>
        <v>1044000</v>
      </c>
      <c r="M9" s="22" t="s">
        <v>34</v>
      </c>
      <c r="N9" s="22">
        <f>SUM(N4:N8)</f>
        <v>1502000</v>
      </c>
      <c r="O9" s="62"/>
      <c r="P9" s="61"/>
      <c r="Q9" s="36"/>
    </row>
    <row r="10" spans="1:17" ht="31.5">
      <c r="A10" s="3">
        <v>6</v>
      </c>
      <c r="B10" s="4" t="s">
        <v>58</v>
      </c>
      <c r="C10" s="24" t="s">
        <v>17</v>
      </c>
      <c r="D10" s="25" t="s">
        <v>46</v>
      </c>
      <c r="E10" s="45" t="s">
        <v>119</v>
      </c>
      <c r="F10" s="26" t="s">
        <v>96</v>
      </c>
      <c r="G10" s="25" t="s">
        <v>18</v>
      </c>
      <c r="H10" s="25" t="s">
        <v>19</v>
      </c>
      <c r="I10" s="27" t="s">
        <v>19</v>
      </c>
      <c r="J10" s="28" t="s">
        <v>34</v>
      </c>
      <c r="K10" s="28" t="s">
        <v>34</v>
      </c>
      <c r="L10" s="28" t="s">
        <v>34</v>
      </c>
      <c r="M10" s="54">
        <f>400</f>
        <v>400</v>
      </c>
      <c r="N10" s="54">
        <f>M10</f>
        <v>400</v>
      </c>
      <c r="O10" s="8" t="s">
        <v>155</v>
      </c>
      <c r="P10" s="8" t="s">
        <v>157</v>
      </c>
      <c r="Q10" s="8" t="s">
        <v>159</v>
      </c>
    </row>
    <row r="11" spans="1:17" ht="33.75" customHeight="1">
      <c r="A11" s="3">
        <v>7</v>
      </c>
      <c r="B11" s="4" t="s">
        <v>58</v>
      </c>
      <c r="C11" s="24" t="s">
        <v>120</v>
      </c>
      <c r="D11" s="25" t="s">
        <v>43</v>
      </c>
      <c r="E11" s="45" t="s">
        <v>121</v>
      </c>
      <c r="F11" s="26" t="s">
        <v>87</v>
      </c>
      <c r="G11" s="25" t="s">
        <v>18</v>
      </c>
      <c r="H11" s="25" t="s">
        <v>20</v>
      </c>
      <c r="I11" s="27" t="s">
        <v>20</v>
      </c>
      <c r="J11" s="28" t="s">
        <v>34</v>
      </c>
      <c r="K11" s="28" t="s">
        <v>34</v>
      </c>
      <c r="L11" s="28" t="s">
        <v>34</v>
      </c>
      <c r="M11" s="54">
        <v>7100</v>
      </c>
      <c r="N11" s="54">
        <f>M11</f>
        <v>7100</v>
      </c>
      <c r="O11" s="60" t="s">
        <v>155</v>
      </c>
      <c r="P11" s="8" t="s">
        <v>157</v>
      </c>
      <c r="Q11" s="8" t="s">
        <v>159</v>
      </c>
    </row>
    <row r="12" spans="1:17" ht="31.5">
      <c r="A12" s="3">
        <v>8</v>
      </c>
      <c r="B12" s="4" t="s">
        <v>58</v>
      </c>
      <c r="C12" s="24" t="s">
        <v>122</v>
      </c>
      <c r="D12" s="25" t="s">
        <v>45</v>
      </c>
      <c r="E12" s="25" t="s">
        <v>123</v>
      </c>
      <c r="F12" s="26" t="s">
        <v>88</v>
      </c>
      <c r="G12" s="25" t="s">
        <v>18</v>
      </c>
      <c r="H12" s="25" t="s">
        <v>21</v>
      </c>
      <c r="I12" s="27" t="s">
        <v>21</v>
      </c>
      <c r="J12" s="28" t="s">
        <v>34</v>
      </c>
      <c r="K12" s="28" t="s">
        <v>34</v>
      </c>
      <c r="L12" s="28" t="s">
        <v>34</v>
      </c>
      <c r="M12" s="54">
        <v>2600</v>
      </c>
      <c r="N12" s="54">
        <f aca="true" t="shared" si="0" ref="N12:N33">M12</f>
        <v>2600</v>
      </c>
      <c r="O12" s="60" t="s">
        <v>155</v>
      </c>
      <c r="P12" s="8" t="s">
        <v>157</v>
      </c>
      <c r="Q12" s="8" t="s">
        <v>159</v>
      </c>
    </row>
    <row r="13" spans="1:17" ht="31.5">
      <c r="A13" s="3">
        <v>9</v>
      </c>
      <c r="B13" s="4" t="s">
        <v>58</v>
      </c>
      <c r="C13" s="24" t="s">
        <v>124</v>
      </c>
      <c r="D13" s="25" t="s">
        <v>44</v>
      </c>
      <c r="E13" s="25" t="s">
        <v>125</v>
      </c>
      <c r="F13" s="26" t="s">
        <v>89</v>
      </c>
      <c r="G13" s="25" t="s">
        <v>18</v>
      </c>
      <c r="H13" s="25" t="s">
        <v>19</v>
      </c>
      <c r="I13" s="27" t="s">
        <v>19</v>
      </c>
      <c r="J13" s="28" t="s">
        <v>34</v>
      </c>
      <c r="K13" s="28" t="s">
        <v>34</v>
      </c>
      <c r="L13" s="28" t="s">
        <v>34</v>
      </c>
      <c r="M13" s="54">
        <f>1900</f>
        <v>1900</v>
      </c>
      <c r="N13" s="54">
        <f t="shared" si="0"/>
        <v>1900</v>
      </c>
      <c r="O13" s="60" t="s">
        <v>155</v>
      </c>
      <c r="P13" s="8" t="s">
        <v>157</v>
      </c>
      <c r="Q13" s="8" t="s">
        <v>159</v>
      </c>
    </row>
    <row r="14" spans="1:17" ht="42">
      <c r="A14" s="3">
        <v>10</v>
      </c>
      <c r="B14" s="4" t="s">
        <v>58</v>
      </c>
      <c r="C14" s="24" t="s">
        <v>126</v>
      </c>
      <c r="D14" s="25" t="s">
        <v>47</v>
      </c>
      <c r="E14" s="25" t="s">
        <v>127</v>
      </c>
      <c r="F14" s="26" t="s">
        <v>90</v>
      </c>
      <c r="G14" s="25" t="s">
        <v>18</v>
      </c>
      <c r="H14" s="25" t="s">
        <v>20</v>
      </c>
      <c r="I14" s="27" t="s">
        <v>20</v>
      </c>
      <c r="J14" s="28" t="s">
        <v>34</v>
      </c>
      <c r="K14" s="28" t="s">
        <v>34</v>
      </c>
      <c r="L14" s="28" t="s">
        <v>34</v>
      </c>
      <c r="M14" s="54">
        <v>7800</v>
      </c>
      <c r="N14" s="54">
        <f t="shared" si="0"/>
        <v>7800</v>
      </c>
      <c r="O14" s="60" t="s">
        <v>155</v>
      </c>
      <c r="P14" s="8" t="s">
        <v>157</v>
      </c>
      <c r="Q14" s="8" t="s">
        <v>159</v>
      </c>
    </row>
    <row r="15" spans="1:17" ht="42">
      <c r="A15" s="3">
        <v>11</v>
      </c>
      <c r="B15" s="4" t="s">
        <v>58</v>
      </c>
      <c r="C15" s="24" t="s">
        <v>22</v>
      </c>
      <c r="D15" s="25" t="s">
        <v>48</v>
      </c>
      <c r="E15" s="5" t="s">
        <v>128</v>
      </c>
      <c r="F15" s="26" t="s">
        <v>23</v>
      </c>
      <c r="G15" s="25" t="s">
        <v>18</v>
      </c>
      <c r="H15" s="25" t="s">
        <v>21</v>
      </c>
      <c r="I15" s="27" t="s">
        <v>21</v>
      </c>
      <c r="J15" s="28" t="s">
        <v>34</v>
      </c>
      <c r="K15" s="28" t="s">
        <v>34</v>
      </c>
      <c r="L15" s="28" t="s">
        <v>34</v>
      </c>
      <c r="M15" s="54">
        <v>12000</v>
      </c>
      <c r="N15" s="54">
        <f t="shared" si="0"/>
        <v>12000</v>
      </c>
      <c r="O15" s="60" t="s">
        <v>155</v>
      </c>
      <c r="P15" s="8" t="s">
        <v>157</v>
      </c>
      <c r="Q15" s="8" t="s">
        <v>159</v>
      </c>
    </row>
    <row r="16" spans="1:17" ht="42">
      <c r="A16" s="3">
        <v>12</v>
      </c>
      <c r="B16" s="18" t="s">
        <v>58</v>
      </c>
      <c r="C16" s="24" t="s">
        <v>130</v>
      </c>
      <c r="D16" s="25" t="s">
        <v>49</v>
      </c>
      <c r="E16" s="47" t="s">
        <v>129</v>
      </c>
      <c r="F16" s="26" t="s">
        <v>91</v>
      </c>
      <c r="G16" s="25" t="s">
        <v>18</v>
      </c>
      <c r="H16" s="25" t="s">
        <v>21</v>
      </c>
      <c r="I16" s="27" t="s">
        <v>21</v>
      </c>
      <c r="J16" s="28" t="s">
        <v>34</v>
      </c>
      <c r="K16" s="28" t="s">
        <v>34</v>
      </c>
      <c r="L16" s="28" t="s">
        <v>34</v>
      </c>
      <c r="M16" s="54">
        <v>2000</v>
      </c>
      <c r="N16" s="54">
        <f t="shared" si="0"/>
        <v>2000</v>
      </c>
      <c r="O16" s="60" t="s">
        <v>155</v>
      </c>
      <c r="P16" s="8" t="s">
        <v>157</v>
      </c>
      <c r="Q16" s="8" t="s">
        <v>159</v>
      </c>
    </row>
    <row r="17" spans="1:17" ht="42">
      <c r="A17" s="6">
        <v>13</v>
      </c>
      <c r="B17" s="18" t="s">
        <v>58</v>
      </c>
      <c r="C17" s="24" t="s">
        <v>132</v>
      </c>
      <c r="D17" s="25" t="s">
        <v>50</v>
      </c>
      <c r="E17" s="5" t="s">
        <v>131</v>
      </c>
      <c r="F17" s="26" t="s">
        <v>92</v>
      </c>
      <c r="G17" s="25" t="s">
        <v>18</v>
      </c>
      <c r="H17" s="25" t="s">
        <v>24</v>
      </c>
      <c r="I17" s="27" t="s">
        <v>24</v>
      </c>
      <c r="J17" s="28" t="s">
        <v>34</v>
      </c>
      <c r="K17" s="28" t="s">
        <v>34</v>
      </c>
      <c r="L17" s="28" t="s">
        <v>34</v>
      </c>
      <c r="M17" s="54">
        <v>1000</v>
      </c>
      <c r="N17" s="54">
        <f t="shared" si="0"/>
        <v>1000</v>
      </c>
      <c r="O17" s="60" t="s">
        <v>155</v>
      </c>
      <c r="P17" s="8" t="s">
        <v>157</v>
      </c>
      <c r="Q17" s="8" t="s">
        <v>159</v>
      </c>
    </row>
    <row r="18" spans="1:17" ht="21">
      <c r="A18" s="3">
        <v>14</v>
      </c>
      <c r="B18" s="18" t="s">
        <v>58</v>
      </c>
      <c r="C18" s="24" t="s">
        <v>25</v>
      </c>
      <c r="D18" s="25" t="s">
        <v>51</v>
      </c>
      <c r="E18" s="5" t="s">
        <v>133</v>
      </c>
      <c r="F18" s="26" t="s">
        <v>161</v>
      </c>
      <c r="G18" s="25" t="s">
        <v>18</v>
      </c>
      <c r="H18" s="25" t="s">
        <v>26</v>
      </c>
      <c r="I18" s="27" t="s">
        <v>26</v>
      </c>
      <c r="J18" s="28" t="s">
        <v>34</v>
      </c>
      <c r="K18" s="28" t="s">
        <v>34</v>
      </c>
      <c r="L18" s="28" t="s">
        <v>34</v>
      </c>
      <c r="M18" s="54">
        <v>4300</v>
      </c>
      <c r="N18" s="54">
        <f t="shared" si="0"/>
        <v>4300</v>
      </c>
      <c r="O18" s="60" t="s">
        <v>155</v>
      </c>
      <c r="P18" s="8" t="s">
        <v>157</v>
      </c>
      <c r="Q18" s="8" t="s">
        <v>159</v>
      </c>
    </row>
    <row r="19" spans="1:17" ht="31.5">
      <c r="A19" s="8">
        <v>15</v>
      </c>
      <c r="B19" s="4" t="s">
        <v>58</v>
      </c>
      <c r="C19" s="24" t="s">
        <v>137</v>
      </c>
      <c r="D19" s="29" t="s">
        <v>52</v>
      </c>
      <c r="E19" s="5" t="s">
        <v>167</v>
      </c>
      <c r="F19" s="26" t="s">
        <v>168</v>
      </c>
      <c r="G19" s="25" t="s">
        <v>18</v>
      </c>
      <c r="H19" s="25" t="s">
        <v>162</v>
      </c>
      <c r="I19" s="27" t="s">
        <v>162</v>
      </c>
      <c r="J19" s="28" t="s">
        <v>34</v>
      </c>
      <c r="K19" s="28" t="s">
        <v>34</v>
      </c>
      <c r="L19" s="28" t="s">
        <v>34</v>
      </c>
      <c r="M19" s="54">
        <v>22300</v>
      </c>
      <c r="N19" s="54">
        <f t="shared" si="0"/>
        <v>22300</v>
      </c>
      <c r="O19" s="60" t="s">
        <v>155</v>
      </c>
      <c r="P19" s="8" t="s">
        <v>157</v>
      </c>
      <c r="Q19" s="8" t="s">
        <v>159</v>
      </c>
    </row>
    <row r="20" spans="1:17" ht="31.5">
      <c r="A20" s="8">
        <v>16</v>
      </c>
      <c r="B20" s="4" t="s">
        <v>61</v>
      </c>
      <c r="C20" s="24" t="s">
        <v>153</v>
      </c>
      <c r="D20" s="29" t="s">
        <v>53</v>
      </c>
      <c r="E20" s="5" t="s">
        <v>134</v>
      </c>
      <c r="F20" s="26" t="s">
        <v>135</v>
      </c>
      <c r="G20" s="25" t="s">
        <v>18</v>
      </c>
      <c r="H20" s="25" t="s">
        <v>19</v>
      </c>
      <c r="I20" s="27" t="s">
        <v>19</v>
      </c>
      <c r="J20" s="28" t="s">
        <v>34</v>
      </c>
      <c r="K20" s="28" t="s">
        <v>34</v>
      </c>
      <c r="L20" s="28" t="s">
        <v>34</v>
      </c>
      <c r="M20" s="54">
        <v>3100</v>
      </c>
      <c r="N20" s="54">
        <f t="shared" si="0"/>
        <v>3100</v>
      </c>
      <c r="O20" s="60" t="s">
        <v>155</v>
      </c>
      <c r="P20" s="8" t="s">
        <v>157</v>
      </c>
      <c r="Q20" s="8" t="s">
        <v>159</v>
      </c>
    </row>
    <row r="21" spans="1:17" ht="31.5">
      <c r="A21" s="8">
        <v>17</v>
      </c>
      <c r="B21" s="4" t="s">
        <v>58</v>
      </c>
      <c r="C21" s="24" t="s">
        <v>152</v>
      </c>
      <c r="D21" s="29" t="s">
        <v>54</v>
      </c>
      <c r="E21" s="5" t="s">
        <v>136</v>
      </c>
      <c r="F21" s="26" t="s">
        <v>93</v>
      </c>
      <c r="G21" s="25" t="s">
        <v>18</v>
      </c>
      <c r="H21" s="25" t="s">
        <v>19</v>
      </c>
      <c r="I21" s="27" t="s">
        <v>19</v>
      </c>
      <c r="J21" s="28" t="s">
        <v>34</v>
      </c>
      <c r="K21" s="28" t="s">
        <v>34</v>
      </c>
      <c r="L21" s="28" t="s">
        <v>34</v>
      </c>
      <c r="M21" s="54">
        <v>2500</v>
      </c>
      <c r="N21" s="54">
        <f t="shared" si="0"/>
        <v>2500</v>
      </c>
      <c r="O21" s="60" t="s">
        <v>155</v>
      </c>
      <c r="P21" s="8" t="s">
        <v>157</v>
      </c>
      <c r="Q21" s="8" t="s">
        <v>159</v>
      </c>
    </row>
    <row r="22" spans="1:17" ht="31.5">
      <c r="A22" s="8">
        <v>18</v>
      </c>
      <c r="B22" s="4" t="s">
        <v>58</v>
      </c>
      <c r="C22" s="24" t="s">
        <v>151</v>
      </c>
      <c r="D22" s="29" t="s">
        <v>55</v>
      </c>
      <c r="E22" s="5" t="s">
        <v>138</v>
      </c>
      <c r="F22" s="26" t="s">
        <v>30</v>
      </c>
      <c r="G22" s="25" t="s">
        <v>18</v>
      </c>
      <c r="H22" s="25" t="s">
        <v>29</v>
      </c>
      <c r="I22" s="27" t="s">
        <v>29</v>
      </c>
      <c r="J22" s="28" t="s">
        <v>34</v>
      </c>
      <c r="K22" s="28" t="s">
        <v>34</v>
      </c>
      <c r="L22" s="28" t="s">
        <v>34</v>
      </c>
      <c r="M22" s="54">
        <f>500</f>
        <v>500</v>
      </c>
      <c r="N22" s="54">
        <f t="shared" si="0"/>
        <v>500</v>
      </c>
      <c r="O22" s="60" t="s">
        <v>155</v>
      </c>
      <c r="P22" s="8" t="s">
        <v>157</v>
      </c>
      <c r="Q22" s="8" t="s">
        <v>159</v>
      </c>
    </row>
    <row r="23" spans="1:17" ht="31.5">
      <c r="A23" s="8">
        <v>19</v>
      </c>
      <c r="B23" s="4" t="s">
        <v>62</v>
      </c>
      <c r="C23" s="24" t="s">
        <v>150</v>
      </c>
      <c r="D23" s="29" t="s">
        <v>56</v>
      </c>
      <c r="E23" s="5" t="s">
        <v>139</v>
      </c>
      <c r="F23" s="26" t="s">
        <v>94</v>
      </c>
      <c r="G23" s="25" t="s">
        <v>18</v>
      </c>
      <c r="H23" s="25" t="s">
        <v>21</v>
      </c>
      <c r="I23" s="27" t="s">
        <v>21</v>
      </c>
      <c r="J23" s="28" t="s">
        <v>34</v>
      </c>
      <c r="K23" s="28" t="s">
        <v>34</v>
      </c>
      <c r="L23" s="28" t="s">
        <v>34</v>
      </c>
      <c r="M23" s="54">
        <v>190</v>
      </c>
      <c r="N23" s="54">
        <f t="shared" si="0"/>
        <v>190</v>
      </c>
      <c r="O23" s="60" t="s">
        <v>155</v>
      </c>
      <c r="P23" s="8" t="s">
        <v>157</v>
      </c>
      <c r="Q23" s="8" t="s">
        <v>159</v>
      </c>
    </row>
    <row r="24" spans="1:17" ht="31.5">
      <c r="A24" s="8">
        <v>20</v>
      </c>
      <c r="B24" s="4" t="s">
        <v>58</v>
      </c>
      <c r="C24" s="4" t="s">
        <v>31</v>
      </c>
      <c r="D24" s="8" t="s">
        <v>57</v>
      </c>
      <c r="E24" s="56" t="s">
        <v>140</v>
      </c>
      <c r="F24" s="32" t="s">
        <v>97</v>
      </c>
      <c r="G24" s="7" t="s">
        <v>18</v>
      </c>
      <c r="H24" s="3" t="s">
        <v>19</v>
      </c>
      <c r="I24" s="9" t="s">
        <v>19</v>
      </c>
      <c r="J24" s="16" t="s">
        <v>34</v>
      </c>
      <c r="K24" s="16" t="s">
        <v>34</v>
      </c>
      <c r="L24" s="16" t="s">
        <v>34</v>
      </c>
      <c r="M24" s="54">
        <v>1400</v>
      </c>
      <c r="N24" s="54">
        <f t="shared" si="0"/>
        <v>1400</v>
      </c>
      <c r="O24" s="60" t="s">
        <v>155</v>
      </c>
      <c r="P24" s="8" t="s">
        <v>157</v>
      </c>
      <c r="Q24" s="8" t="s">
        <v>159</v>
      </c>
    </row>
    <row r="25" spans="1:17" ht="31.5">
      <c r="A25" s="8">
        <v>21</v>
      </c>
      <c r="B25" s="4" t="s">
        <v>58</v>
      </c>
      <c r="C25" s="4" t="s">
        <v>77</v>
      </c>
      <c r="D25" s="8" t="s">
        <v>75</v>
      </c>
      <c r="E25" s="5" t="s">
        <v>141</v>
      </c>
      <c r="F25" s="5" t="s">
        <v>69</v>
      </c>
      <c r="G25" s="25" t="s">
        <v>18</v>
      </c>
      <c r="H25" s="3">
        <v>16</v>
      </c>
      <c r="I25" s="9" t="s">
        <v>163</v>
      </c>
      <c r="J25" s="16" t="s">
        <v>34</v>
      </c>
      <c r="K25" s="16" t="s">
        <v>34</v>
      </c>
      <c r="L25" s="16" t="s">
        <v>34</v>
      </c>
      <c r="M25" s="54">
        <f>500</f>
        <v>500</v>
      </c>
      <c r="N25" s="54">
        <f t="shared" si="0"/>
        <v>500</v>
      </c>
      <c r="O25" s="60" t="s">
        <v>155</v>
      </c>
      <c r="P25" s="8" t="s">
        <v>157</v>
      </c>
      <c r="Q25" s="8" t="s">
        <v>159</v>
      </c>
    </row>
    <row r="26" spans="1:17" ht="31.5">
      <c r="A26" s="8">
        <v>22</v>
      </c>
      <c r="B26" s="4" t="s">
        <v>58</v>
      </c>
      <c r="C26" s="4" t="s">
        <v>78</v>
      </c>
      <c r="D26" s="8" t="s">
        <v>76</v>
      </c>
      <c r="E26" s="47" t="s">
        <v>142</v>
      </c>
      <c r="F26" s="5" t="s">
        <v>169</v>
      </c>
      <c r="G26" s="7" t="s">
        <v>18</v>
      </c>
      <c r="H26" s="3">
        <v>26</v>
      </c>
      <c r="I26" s="9" t="s">
        <v>164</v>
      </c>
      <c r="J26" s="16" t="s">
        <v>34</v>
      </c>
      <c r="K26" s="16" t="s">
        <v>34</v>
      </c>
      <c r="L26" s="16" t="s">
        <v>34</v>
      </c>
      <c r="M26" s="54">
        <v>2400</v>
      </c>
      <c r="N26" s="54">
        <f t="shared" si="0"/>
        <v>2400</v>
      </c>
      <c r="O26" s="60" t="s">
        <v>155</v>
      </c>
      <c r="P26" s="8" t="s">
        <v>157</v>
      </c>
      <c r="Q26" s="8" t="s">
        <v>159</v>
      </c>
    </row>
    <row r="27" spans="1:17" ht="31.5">
      <c r="A27" s="8">
        <v>23</v>
      </c>
      <c r="B27" s="4" t="s">
        <v>58</v>
      </c>
      <c r="C27" s="4" t="s">
        <v>79</v>
      </c>
      <c r="D27" s="8" t="s">
        <v>82</v>
      </c>
      <c r="E27" s="47" t="s">
        <v>143</v>
      </c>
      <c r="F27" s="5" t="s">
        <v>71</v>
      </c>
      <c r="G27" s="25" t="s">
        <v>18</v>
      </c>
      <c r="H27" s="3">
        <v>10</v>
      </c>
      <c r="I27" s="9" t="s">
        <v>165</v>
      </c>
      <c r="J27" s="16" t="s">
        <v>34</v>
      </c>
      <c r="K27" s="16" t="s">
        <v>34</v>
      </c>
      <c r="L27" s="16" t="s">
        <v>34</v>
      </c>
      <c r="M27" s="54">
        <v>500</v>
      </c>
      <c r="N27" s="54">
        <f t="shared" si="0"/>
        <v>500</v>
      </c>
      <c r="O27" s="60" t="s">
        <v>155</v>
      </c>
      <c r="P27" s="8" t="s">
        <v>157</v>
      </c>
      <c r="Q27" s="8" t="s">
        <v>159</v>
      </c>
    </row>
    <row r="28" spans="1:17" ht="31.5">
      <c r="A28" s="8">
        <v>24</v>
      </c>
      <c r="B28" s="4" t="s">
        <v>58</v>
      </c>
      <c r="C28" s="4" t="s">
        <v>80</v>
      </c>
      <c r="D28" s="8" t="s">
        <v>83</v>
      </c>
      <c r="E28" s="47" t="s">
        <v>144</v>
      </c>
      <c r="F28" s="5" t="s">
        <v>72</v>
      </c>
      <c r="G28" s="7" t="s">
        <v>18</v>
      </c>
      <c r="H28" s="3">
        <v>10</v>
      </c>
      <c r="I28" s="9" t="s">
        <v>165</v>
      </c>
      <c r="J28" s="16" t="s">
        <v>34</v>
      </c>
      <c r="K28" s="16" t="s">
        <v>34</v>
      </c>
      <c r="L28" s="16" t="s">
        <v>34</v>
      </c>
      <c r="M28" s="54">
        <v>2100</v>
      </c>
      <c r="N28" s="54">
        <f t="shared" si="0"/>
        <v>2100</v>
      </c>
      <c r="O28" s="60" t="s">
        <v>155</v>
      </c>
      <c r="P28" s="8" t="s">
        <v>157</v>
      </c>
      <c r="Q28" s="8" t="s">
        <v>159</v>
      </c>
    </row>
    <row r="29" spans="1:17" ht="29.25" customHeight="1">
      <c r="A29" s="8">
        <v>25</v>
      </c>
      <c r="B29" s="4" t="s">
        <v>58</v>
      </c>
      <c r="C29" s="4" t="s">
        <v>81</v>
      </c>
      <c r="D29" s="8" t="s">
        <v>84</v>
      </c>
      <c r="E29" s="5" t="s">
        <v>145</v>
      </c>
      <c r="F29" s="5" t="s">
        <v>73</v>
      </c>
      <c r="G29" s="25" t="s">
        <v>18</v>
      </c>
      <c r="H29" s="3">
        <v>13</v>
      </c>
      <c r="I29" s="9" t="s">
        <v>166</v>
      </c>
      <c r="J29" s="16" t="s">
        <v>34</v>
      </c>
      <c r="K29" s="16" t="s">
        <v>34</v>
      </c>
      <c r="L29" s="16" t="s">
        <v>34</v>
      </c>
      <c r="M29" s="54">
        <f>2400</f>
        <v>2400</v>
      </c>
      <c r="N29" s="54">
        <f t="shared" si="0"/>
        <v>2400</v>
      </c>
      <c r="O29" s="60" t="s">
        <v>155</v>
      </c>
      <c r="P29" s="8" t="s">
        <v>157</v>
      </c>
      <c r="Q29" s="8" t="s">
        <v>159</v>
      </c>
    </row>
    <row r="30" spans="1:17" ht="57.75" customHeight="1">
      <c r="A30" s="8">
        <v>26</v>
      </c>
      <c r="B30" s="4" t="s">
        <v>58</v>
      </c>
      <c r="C30" s="4" t="s">
        <v>86</v>
      </c>
      <c r="D30" s="8" t="s">
        <v>85</v>
      </c>
      <c r="E30" s="5" t="s">
        <v>146</v>
      </c>
      <c r="F30" s="5" t="s">
        <v>95</v>
      </c>
      <c r="G30" s="25" t="s">
        <v>18</v>
      </c>
      <c r="H30" s="3">
        <v>11</v>
      </c>
      <c r="I30" s="9">
        <v>11</v>
      </c>
      <c r="J30" s="16" t="s">
        <v>34</v>
      </c>
      <c r="K30" s="16" t="s">
        <v>34</v>
      </c>
      <c r="L30" s="16" t="s">
        <v>34</v>
      </c>
      <c r="M30" s="54">
        <v>1200</v>
      </c>
      <c r="N30" s="54">
        <f t="shared" si="0"/>
        <v>1200</v>
      </c>
      <c r="O30" s="60" t="s">
        <v>155</v>
      </c>
      <c r="P30" s="8" t="s">
        <v>157</v>
      </c>
      <c r="Q30" s="8" t="s">
        <v>159</v>
      </c>
    </row>
    <row r="31" spans="1:17" ht="57.75" customHeight="1">
      <c r="A31" s="34">
        <v>27</v>
      </c>
      <c r="B31" s="4" t="s">
        <v>58</v>
      </c>
      <c r="C31" s="4" t="s">
        <v>106</v>
      </c>
      <c r="D31" s="8" t="s">
        <v>103</v>
      </c>
      <c r="E31" s="5" t="s">
        <v>147</v>
      </c>
      <c r="F31" s="5" t="s">
        <v>107</v>
      </c>
      <c r="G31" s="25" t="s">
        <v>18</v>
      </c>
      <c r="H31" s="3">
        <v>11</v>
      </c>
      <c r="I31" s="9">
        <v>11</v>
      </c>
      <c r="J31" s="16" t="s">
        <v>34</v>
      </c>
      <c r="K31" s="16" t="s">
        <v>34</v>
      </c>
      <c r="L31" s="16" t="s">
        <v>34</v>
      </c>
      <c r="M31" s="54">
        <f>400</f>
        <v>400</v>
      </c>
      <c r="N31" s="54">
        <f t="shared" si="0"/>
        <v>400</v>
      </c>
      <c r="O31" s="60" t="s">
        <v>155</v>
      </c>
      <c r="P31" s="8" t="s">
        <v>157</v>
      </c>
      <c r="Q31" s="8" t="s">
        <v>159</v>
      </c>
    </row>
    <row r="32" spans="1:17" ht="57.75" customHeight="1">
      <c r="A32" s="34">
        <v>28</v>
      </c>
      <c r="B32" s="4" t="s">
        <v>58</v>
      </c>
      <c r="C32" s="4" t="s">
        <v>102</v>
      </c>
      <c r="D32" s="8" t="s">
        <v>104</v>
      </c>
      <c r="E32" s="5" t="s">
        <v>148</v>
      </c>
      <c r="F32" s="5" t="s">
        <v>105</v>
      </c>
      <c r="G32" s="25" t="s">
        <v>18</v>
      </c>
      <c r="H32" s="3">
        <v>10</v>
      </c>
      <c r="I32" s="9">
        <v>10</v>
      </c>
      <c r="J32" s="16" t="s">
        <v>34</v>
      </c>
      <c r="K32" s="16" t="s">
        <v>34</v>
      </c>
      <c r="L32" s="16" t="s">
        <v>34</v>
      </c>
      <c r="M32" s="54">
        <v>2900</v>
      </c>
      <c r="N32" s="54">
        <f t="shared" si="0"/>
        <v>2900</v>
      </c>
      <c r="O32" s="60" t="s">
        <v>155</v>
      </c>
      <c r="P32" s="8" t="s">
        <v>157</v>
      </c>
      <c r="Q32" s="8" t="s">
        <v>159</v>
      </c>
    </row>
    <row r="33" spans="1:17" ht="57.75" customHeight="1">
      <c r="A33" s="34">
        <v>29</v>
      </c>
      <c r="B33" s="4" t="s">
        <v>58</v>
      </c>
      <c r="C33" s="4" t="s">
        <v>99</v>
      </c>
      <c r="D33" s="8" t="s">
        <v>100</v>
      </c>
      <c r="E33" s="5" t="s">
        <v>149</v>
      </c>
      <c r="F33" s="5" t="s">
        <v>101</v>
      </c>
      <c r="G33" s="25" t="s">
        <v>18</v>
      </c>
      <c r="H33" s="3">
        <v>11</v>
      </c>
      <c r="I33" s="9">
        <v>11</v>
      </c>
      <c r="J33" s="16" t="s">
        <v>34</v>
      </c>
      <c r="K33" s="16" t="s">
        <v>34</v>
      </c>
      <c r="L33" s="16" t="s">
        <v>34</v>
      </c>
      <c r="M33" s="54">
        <f>1200</f>
        <v>1200</v>
      </c>
      <c r="N33" s="54">
        <f t="shared" si="0"/>
        <v>1200</v>
      </c>
      <c r="O33" s="8" t="s">
        <v>155</v>
      </c>
      <c r="P33" s="8" t="s">
        <v>157</v>
      </c>
      <c r="Q33" s="8" t="s">
        <v>159</v>
      </c>
    </row>
    <row r="34" spans="1:16" ht="31.5" customHeight="1">
      <c r="A34" s="67" t="s">
        <v>36</v>
      </c>
      <c r="B34" s="68"/>
      <c r="C34" s="68"/>
      <c r="D34" s="68"/>
      <c r="E34" s="68"/>
      <c r="F34" s="68"/>
      <c r="G34" s="68"/>
      <c r="H34" s="68"/>
      <c r="I34" s="69"/>
      <c r="J34" s="22" t="s">
        <v>34</v>
      </c>
      <c r="K34" s="22" t="s">
        <v>34</v>
      </c>
      <c r="L34" s="22" t="s">
        <v>34</v>
      </c>
      <c r="M34" s="55">
        <f>SUM(M10:M33)</f>
        <v>82690</v>
      </c>
      <c r="N34" s="22">
        <f>SUM(N10:N33)</f>
        <v>82690</v>
      </c>
      <c r="O34" s="61"/>
      <c r="P34" s="62"/>
    </row>
    <row r="35" ht="12.75">
      <c r="F35" s="2" t="s">
        <v>63</v>
      </c>
    </row>
    <row r="36" spans="2:14" ht="12.75">
      <c r="B36" s="38"/>
      <c r="C36" s="37"/>
      <c r="D36" s="37"/>
      <c r="F36" s="39"/>
      <c r="G36" s="37"/>
      <c r="H36" s="37"/>
      <c r="I36" s="37"/>
      <c r="J36" s="37"/>
      <c r="K36" s="37"/>
      <c r="N36" s="17"/>
    </row>
    <row r="37" spans="2:11" ht="12.75">
      <c r="B37" s="37"/>
      <c r="C37" s="37"/>
      <c r="D37" s="37"/>
      <c r="F37" s="39"/>
      <c r="G37" s="37"/>
      <c r="H37" s="37"/>
      <c r="I37" s="37"/>
      <c r="J37" s="37"/>
      <c r="K37" s="37"/>
    </row>
    <row r="38" spans="2:11" ht="12.75">
      <c r="B38" s="37"/>
      <c r="C38" s="37"/>
      <c r="D38" s="37"/>
      <c r="F38" s="39"/>
      <c r="G38" s="37"/>
      <c r="H38" s="37"/>
      <c r="I38" s="37"/>
      <c r="J38" s="37"/>
      <c r="K38" s="37"/>
    </row>
    <row r="39" spans="2:11" ht="12.75">
      <c r="B39" s="37"/>
      <c r="C39" s="37"/>
      <c r="D39" s="37"/>
      <c r="F39" s="39"/>
      <c r="G39" s="37"/>
      <c r="H39" s="37"/>
      <c r="I39" s="37"/>
      <c r="J39" s="37"/>
      <c r="K39" s="37"/>
    </row>
    <row r="40" spans="2:11" ht="12.75">
      <c r="B40" s="40"/>
      <c r="C40" s="37"/>
      <c r="D40" s="37"/>
      <c r="F40" s="39"/>
      <c r="G40" s="37"/>
      <c r="H40" s="37"/>
      <c r="I40" s="37"/>
      <c r="J40" s="37"/>
      <c r="K40" s="37"/>
    </row>
    <row r="41" spans="2:11" ht="12.75">
      <c r="B41" s="37"/>
      <c r="C41" s="37"/>
      <c r="D41" s="37"/>
      <c r="F41" s="39"/>
      <c r="G41" s="37"/>
      <c r="H41" s="37"/>
      <c r="I41" s="37"/>
      <c r="J41" s="37"/>
      <c r="K41" s="37"/>
    </row>
    <row r="42" spans="2:11" ht="12.75">
      <c r="B42" s="37"/>
      <c r="C42" s="37"/>
      <c r="D42" s="37"/>
      <c r="F42" s="39"/>
      <c r="G42" s="37"/>
      <c r="H42" s="37"/>
      <c r="I42" s="37"/>
      <c r="J42" s="37"/>
      <c r="K42" s="37"/>
    </row>
    <row r="43" spans="2:11" ht="12.75">
      <c r="B43" s="37"/>
      <c r="C43" s="37"/>
      <c r="D43" s="37"/>
      <c r="F43" s="39"/>
      <c r="G43" s="37"/>
      <c r="H43" s="37"/>
      <c r="I43" s="37"/>
      <c r="J43" s="37"/>
      <c r="K43" s="37"/>
    </row>
    <row r="44" spans="2:11" ht="12.75">
      <c r="B44" s="41"/>
      <c r="C44" s="37"/>
      <c r="D44" s="37"/>
      <c r="F44" s="39"/>
      <c r="G44" s="37"/>
      <c r="H44" s="37"/>
      <c r="I44" s="37"/>
      <c r="J44" s="37"/>
      <c r="K44" s="37"/>
    </row>
    <row r="45" spans="2:11" ht="12.75">
      <c r="B45" s="41"/>
      <c r="C45" s="37"/>
      <c r="D45" s="37"/>
      <c r="F45" s="39"/>
      <c r="G45" s="37"/>
      <c r="H45" s="37"/>
      <c r="I45" s="37"/>
      <c r="J45" s="37"/>
      <c r="K45" s="37"/>
    </row>
    <row r="46" spans="2:11" ht="12.75">
      <c r="B46" s="41"/>
      <c r="C46" s="37"/>
      <c r="D46" s="37"/>
      <c r="F46" s="39"/>
      <c r="G46" s="37"/>
      <c r="H46" s="37"/>
      <c r="I46" s="37"/>
      <c r="J46" s="37"/>
      <c r="K46" s="37"/>
    </row>
    <row r="47" spans="2:11" ht="12.75">
      <c r="B47" s="42"/>
      <c r="C47" s="42"/>
      <c r="D47" s="42"/>
      <c r="E47" s="49"/>
      <c r="F47" s="39"/>
      <c r="G47" s="37"/>
      <c r="H47" s="37"/>
      <c r="I47" s="37"/>
      <c r="J47" s="37"/>
      <c r="K47" s="37"/>
    </row>
    <row r="48" spans="2:5" ht="12.75">
      <c r="B48" s="36"/>
      <c r="C48" s="36"/>
      <c r="D48" s="36"/>
      <c r="E48" s="52"/>
    </row>
  </sheetData>
  <sheetProtection/>
  <mergeCells count="4">
    <mergeCell ref="A2:N2"/>
    <mergeCell ref="A9:I9"/>
    <mergeCell ref="A34:I34"/>
    <mergeCell ref="A1:Q1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="120" zoomScaleNormal="120" zoomScalePageLayoutView="0" workbookViewId="0" topLeftCell="A8">
      <selection activeCell="D16" sqref="D16"/>
    </sheetView>
  </sheetViews>
  <sheetFormatPr defaultColWidth="9.140625" defaultRowHeight="12.75"/>
  <cols>
    <col min="1" max="1" width="2.7109375" style="0" customWidth="1"/>
    <col min="2" max="2" width="10.7109375" style="0" customWidth="1"/>
    <col min="3" max="3" width="12.140625" style="0" customWidth="1"/>
    <col min="4" max="4" width="17.00390625" style="0" customWidth="1"/>
    <col min="5" max="5" width="17.140625" style="51" customWidth="1"/>
    <col min="6" max="6" width="10.00390625" style="2" customWidth="1"/>
    <col min="7" max="7" width="5.28125" style="0" customWidth="1"/>
    <col min="8" max="8" width="11.28125" style="0" customWidth="1"/>
    <col min="9" max="9" width="6.57421875" style="0" customWidth="1"/>
    <col min="10" max="12" width="12.7109375" style="0" customWidth="1"/>
    <col min="13" max="13" width="13.140625" style="0" customWidth="1"/>
    <col min="14" max="14" width="12.28125" style="0" customWidth="1"/>
  </cols>
  <sheetData>
    <row r="1" spans="1:14" ht="15.75" customHeight="1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5.75" customHeight="1" thickBot="1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1" customFormat="1" ht="78" customHeight="1" thickBot="1">
      <c r="A3" s="12" t="s">
        <v>32</v>
      </c>
      <c r="B3" s="14" t="s">
        <v>0</v>
      </c>
      <c r="C3" s="14" t="s">
        <v>64</v>
      </c>
      <c r="D3" s="30" t="s">
        <v>74</v>
      </c>
      <c r="E3" s="43" t="s">
        <v>113</v>
      </c>
      <c r="F3" s="13" t="s">
        <v>65</v>
      </c>
      <c r="G3" s="14" t="s">
        <v>66</v>
      </c>
      <c r="H3" s="14" t="s">
        <v>67</v>
      </c>
      <c r="I3" s="14" t="s">
        <v>68</v>
      </c>
      <c r="J3" s="14" t="s">
        <v>108</v>
      </c>
      <c r="K3" s="14" t="s">
        <v>109</v>
      </c>
      <c r="L3" s="14" t="s">
        <v>110</v>
      </c>
      <c r="M3" s="21" t="s">
        <v>111</v>
      </c>
      <c r="N3" s="19" t="s">
        <v>112</v>
      </c>
    </row>
    <row r="4" spans="1:14" ht="39.75" customHeight="1">
      <c r="A4" s="10">
        <v>1</v>
      </c>
      <c r="B4" s="15" t="s">
        <v>58</v>
      </c>
      <c r="C4" s="15" t="s">
        <v>1</v>
      </c>
      <c r="D4" s="31" t="s">
        <v>38</v>
      </c>
      <c r="E4" s="44" t="s">
        <v>114</v>
      </c>
      <c r="F4" s="11">
        <v>96220446</v>
      </c>
      <c r="G4" s="10" t="s">
        <v>2</v>
      </c>
      <c r="H4" s="10" t="s">
        <v>3</v>
      </c>
      <c r="I4" s="10" t="s">
        <v>3</v>
      </c>
      <c r="J4" s="53">
        <v>110000</v>
      </c>
      <c r="K4" s="53">
        <v>72000</v>
      </c>
      <c r="L4" s="53">
        <v>458000</v>
      </c>
      <c r="M4" s="16" t="s">
        <v>34</v>
      </c>
      <c r="N4" s="20">
        <f>J4+K4+L4</f>
        <v>640000</v>
      </c>
    </row>
    <row r="5" spans="1:14" ht="43.5" customHeight="1">
      <c r="A5" s="3">
        <v>2</v>
      </c>
      <c r="B5" s="4" t="s">
        <v>59</v>
      </c>
      <c r="C5" s="4" t="s">
        <v>4</v>
      </c>
      <c r="D5" s="25" t="s">
        <v>39</v>
      </c>
      <c r="E5" s="44" t="s">
        <v>115</v>
      </c>
      <c r="F5" s="5" t="s">
        <v>5</v>
      </c>
      <c r="G5" s="3" t="s">
        <v>2</v>
      </c>
      <c r="H5" s="3" t="s">
        <v>6</v>
      </c>
      <c r="I5" s="3" t="s">
        <v>7</v>
      </c>
      <c r="J5" s="54">
        <v>40000</v>
      </c>
      <c r="K5" s="54">
        <v>27000</v>
      </c>
      <c r="L5" s="54">
        <v>167000</v>
      </c>
      <c r="M5" s="16" t="s">
        <v>34</v>
      </c>
      <c r="N5" s="20">
        <f>J5+K5+L5</f>
        <v>234000</v>
      </c>
    </row>
    <row r="6" spans="1:14" ht="39.75" customHeight="1">
      <c r="A6" s="3">
        <v>3</v>
      </c>
      <c r="B6" s="4" t="s">
        <v>58</v>
      </c>
      <c r="C6" s="4" t="s">
        <v>8</v>
      </c>
      <c r="D6" s="25" t="s">
        <v>40</v>
      </c>
      <c r="E6" s="44" t="s">
        <v>116</v>
      </c>
      <c r="F6" s="5" t="s">
        <v>15</v>
      </c>
      <c r="G6" s="3" t="s">
        <v>2</v>
      </c>
      <c r="H6" s="3" t="s">
        <v>9</v>
      </c>
      <c r="I6" s="3" t="s">
        <v>9</v>
      </c>
      <c r="J6" s="54">
        <v>38000</v>
      </c>
      <c r="K6" s="54">
        <v>22000</v>
      </c>
      <c r="L6" s="54">
        <v>139000</v>
      </c>
      <c r="M6" s="16" t="s">
        <v>34</v>
      </c>
      <c r="N6" s="20">
        <f>J6+K6+L6</f>
        <v>199000</v>
      </c>
    </row>
    <row r="7" spans="1:14" ht="36.75" customHeight="1">
      <c r="A7" s="3">
        <v>4</v>
      </c>
      <c r="B7" s="4" t="s">
        <v>58</v>
      </c>
      <c r="C7" s="4" t="s">
        <v>10</v>
      </c>
      <c r="D7" s="25" t="s">
        <v>41</v>
      </c>
      <c r="E7" s="44" t="s">
        <v>117</v>
      </c>
      <c r="F7" s="5" t="s">
        <v>16</v>
      </c>
      <c r="G7" s="3" t="s">
        <v>2</v>
      </c>
      <c r="H7" s="3" t="s">
        <v>12</v>
      </c>
      <c r="I7" s="3" t="s">
        <v>60</v>
      </c>
      <c r="J7" s="54">
        <v>46000</v>
      </c>
      <c r="K7" s="54">
        <v>28000</v>
      </c>
      <c r="L7" s="54">
        <v>178000</v>
      </c>
      <c r="M7" s="16" t="s">
        <v>34</v>
      </c>
      <c r="N7" s="20">
        <f>J7+K7+L7</f>
        <v>252000</v>
      </c>
    </row>
    <row r="8" spans="1:14" ht="39.75" customHeight="1">
      <c r="A8" s="3">
        <v>5</v>
      </c>
      <c r="B8" s="4" t="s">
        <v>58</v>
      </c>
      <c r="C8" s="4" t="s">
        <v>11</v>
      </c>
      <c r="D8" s="25" t="s">
        <v>42</v>
      </c>
      <c r="E8" s="44" t="s">
        <v>118</v>
      </c>
      <c r="F8" s="33" t="s">
        <v>98</v>
      </c>
      <c r="G8" s="3" t="s">
        <v>2</v>
      </c>
      <c r="H8" s="3" t="s">
        <v>14</v>
      </c>
      <c r="I8" s="3" t="s">
        <v>13</v>
      </c>
      <c r="J8" s="54">
        <v>41000</v>
      </c>
      <c r="K8" s="54">
        <v>19000</v>
      </c>
      <c r="L8" s="54">
        <v>115000</v>
      </c>
      <c r="M8" s="16" t="s">
        <v>34</v>
      </c>
      <c r="N8" s="20">
        <f>J8+K8+L8</f>
        <v>175000</v>
      </c>
    </row>
    <row r="9" spans="1:15" ht="39.75" customHeight="1">
      <c r="A9" s="64" t="s">
        <v>35</v>
      </c>
      <c r="B9" s="65"/>
      <c r="C9" s="65"/>
      <c r="D9" s="65"/>
      <c r="E9" s="65"/>
      <c r="F9" s="65"/>
      <c r="G9" s="65"/>
      <c r="H9" s="65"/>
      <c r="I9" s="66"/>
      <c r="J9" s="22">
        <f>SUM(J4:J8)</f>
        <v>275000</v>
      </c>
      <c r="K9" s="22">
        <f>SUM(K4:K8)</f>
        <v>168000</v>
      </c>
      <c r="L9" s="22">
        <f>SUM(L4:L8)</f>
        <v>1057000</v>
      </c>
      <c r="M9" s="22" t="s">
        <v>34</v>
      </c>
      <c r="N9" s="23">
        <f>SUM(N4:N8)</f>
        <v>1500000</v>
      </c>
      <c r="O9" s="17"/>
    </row>
    <row r="10" spans="1:16" ht="31.5">
      <c r="A10" s="3">
        <v>6</v>
      </c>
      <c r="B10" s="4" t="s">
        <v>58</v>
      </c>
      <c r="C10" s="24" t="s">
        <v>17</v>
      </c>
      <c r="D10" s="25" t="s">
        <v>46</v>
      </c>
      <c r="E10" s="45" t="s">
        <v>119</v>
      </c>
      <c r="F10" s="26" t="s">
        <v>96</v>
      </c>
      <c r="G10" s="25" t="s">
        <v>18</v>
      </c>
      <c r="H10" s="25" t="s">
        <v>19</v>
      </c>
      <c r="I10" s="27" t="s">
        <v>19</v>
      </c>
      <c r="J10" s="28" t="s">
        <v>34</v>
      </c>
      <c r="K10" s="28" t="s">
        <v>34</v>
      </c>
      <c r="L10" s="28" t="s">
        <v>34</v>
      </c>
      <c r="M10" s="54">
        <v>400</v>
      </c>
      <c r="N10" s="28">
        <v>400</v>
      </c>
      <c r="O10" s="35"/>
      <c r="P10" s="36"/>
    </row>
    <row r="11" spans="1:16" ht="33.75" customHeight="1">
      <c r="A11" s="3">
        <v>7</v>
      </c>
      <c r="B11" s="4" t="s">
        <v>58</v>
      </c>
      <c r="C11" s="24" t="s">
        <v>120</v>
      </c>
      <c r="D11" s="25" t="s">
        <v>43</v>
      </c>
      <c r="E11" s="46" t="s">
        <v>121</v>
      </c>
      <c r="F11" s="26" t="s">
        <v>87</v>
      </c>
      <c r="G11" s="25" t="s">
        <v>18</v>
      </c>
      <c r="H11" s="25" t="s">
        <v>20</v>
      </c>
      <c r="I11" s="27" t="s">
        <v>20</v>
      </c>
      <c r="J11" s="28" t="s">
        <v>34</v>
      </c>
      <c r="K11" s="28" t="s">
        <v>34</v>
      </c>
      <c r="L11" s="28" t="s">
        <v>34</v>
      </c>
      <c r="M11" s="54">
        <v>7100</v>
      </c>
      <c r="N11" s="28">
        <v>7100</v>
      </c>
      <c r="O11" s="35"/>
      <c r="P11" s="36"/>
    </row>
    <row r="12" spans="1:16" ht="31.5">
      <c r="A12" s="3">
        <v>8</v>
      </c>
      <c r="B12" s="4" t="s">
        <v>58</v>
      </c>
      <c r="C12" s="24" t="s">
        <v>122</v>
      </c>
      <c r="D12" s="25" t="s">
        <v>45</v>
      </c>
      <c r="E12" s="25" t="s">
        <v>123</v>
      </c>
      <c r="F12" s="26" t="s">
        <v>88</v>
      </c>
      <c r="G12" s="25" t="s">
        <v>18</v>
      </c>
      <c r="H12" s="25" t="s">
        <v>21</v>
      </c>
      <c r="I12" s="27" t="s">
        <v>21</v>
      </c>
      <c r="J12" s="28" t="s">
        <v>34</v>
      </c>
      <c r="K12" s="28" t="s">
        <v>34</v>
      </c>
      <c r="L12" s="28" t="s">
        <v>34</v>
      </c>
      <c r="M12" s="54">
        <v>2600</v>
      </c>
      <c r="N12" s="28">
        <v>2600</v>
      </c>
      <c r="O12" s="35"/>
      <c r="P12" s="36"/>
    </row>
    <row r="13" spans="1:16" ht="31.5">
      <c r="A13" s="3">
        <v>9</v>
      </c>
      <c r="B13" s="4" t="s">
        <v>58</v>
      </c>
      <c r="C13" s="24" t="s">
        <v>124</v>
      </c>
      <c r="D13" s="25" t="s">
        <v>44</v>
      </c>
      <c r="E13" s="25" t="s">
        <v>125</v>
      </c>
      <c r="F13" s="26" t="s">
        <v>89</v>
      </c>
      <c r="G13" s="25" t="s">
        <v>18</v>
      </c>
      <c r="H13" s="25" t="s">
        <v>19</v>
      </c>
      <c r="I13" s="27" t="s">
        <v>19</v>
      </c>
      <c r="J13" s="28" t="s">
        <v>34</v>
      </c>
      <c r="K13" s="28" t="s">
        <v>34</v>
      </c>
      <c r="L13" s="28" t="s">
        <v>34</v>
      </c>
      <c r="M13" s="54">
        <v>1900</v>
      </c>
      <c r="N13" s="28">
        <v>1900</v>
      </c>
      <c r="O13" s="35"/>
      <c r="P13" s="36"/>
    </row>
    <row r="14" spans="1:16" ht="42">
      <c r="A14" s="3">
        <v>10</v>
      </c>
      <c r="B14" s="4" t="s">
        <v>58</v>
      </c>
      <c r="C14" s="24" t="s">
        <v>126</v>
      </c>
      <c r="D14" s="25" t="s">
        <v>47</v>
      </c>
      <c r="E14" s="25" t="s">
        <v>127</v>
      </c>
      <c r="F14" s="26" t="s">
        <v>90</v>
      </c>
      <c r="G14" s="25" t="s">
        <v>18</v>
      </c>
      <c r="H14" s="25" t="s">
        <v>20</v>
      </c>
      <c r="I14" s="27" t="s">
        <v>20</v>
      </c>
      <c r="J14" s="28" t="s">
        <v>34</v>
      </c>
      <c r="K14" s="28" t="s">
        <v>34</v>
      </c>
      <c r="L14" s="28" t="s">
        <v>34</v>
      </c>
      <c r="M14" s="54">
        <v>7800</v>
      </c>
      <c r="N14" s="28">
        <v>7800</v>
      </c>
      <c r="O14" s="35"/>
      <c r="P14" s="36"/>
    </row>
    <row r="15" spans="1:14" ht="42">
      <c r="A15" s="3">
        <v>11</v>
      </c>
      <c r="B15" s="4" t="s">
        <v>58</v>
      </c>
      <c r="C15" s="24" t="s">
        <v>22</v>
      </c>
      <c r="D15" s="25" t="s">
        <v>48</v>
      </c>
      <c r="E15" s="5" t="s">
        <v>128</v>
      </c>
      <c r="F15" s="26" t="s">
        <v>23</v>
      </c>
      <c r="G15" s="25" t="s">
        <v>18</v>
      </c>
      <c r="H15" s="25" t="s">
        <v>21</v>
      </c>
      <c r="I15" s="27" t="s">
        <v>21</v>
      </c>
      <c r="J15" s="28" t="s">
        <v>34</v>
      </c>
      <c r="K15" s="28" t="s">
        <v>34</v>
      </c>
      <c r="L15" s="28" t="s">
        <v>34</v>
      </c>
      <c r="M15" s="54">
        <v>12000</v>
      </c>
      <c r="N15" s="28">
        <v>12000</v>
      </c>
    </row>
    <row r="16" spans="1:14" ht="42">
      <c r="A16" s="3">
        <v>12</v>
      </c>
      <c r="B16" s="18" t="s">
        <v>58</v>
      </c>
      <c r="C16" s="24" t="s">
        <v>130</v>
      </c>
      <c r="D16" s="25" t="s">
        <v>49</v>
      </c>
      <c r="E16" s="47" t="s">
        <v>129</v>
      </c>
      <c r="F16" s="26" t="s">
        <v>91</v>
      </c>
      <c r="G16" s="25" t="s">
        <v>18</v>
      </c>
      <c r="H16" s="25" t="s">
        <v>21</v>
      </c>
      <c r="I16" s="27" t="s">
        <v>21</v>
      </c>
      <c r="J16" s="28" t="s">
        <v>34</v>
      </c>
      <c r="K16" s="28" t="s">
        <v>34</v>
      </c>
      <c r="L16" s="28" t="s">
        <v>34</v>
      </c>
      <c r="M16" s="54">
        <v>2000</v>
      </c>
      <c r="N16" s="28">
        <v>2000</v>
      </c>
    </row>
    <row r="17" spans="1:14" ht="42">
      <c r="A17" s="6">
        <v>13</v>
      </c>
      <c r="B17" s="18" t="s">
        <v>58</v>
      </c>
      <c r="C17" s="24" t="s">
        <v>132</v>
      </c>
      <c r="D17" s="25" t="s">
        <v>50</v>
      </c>
      <c r="E17" s="5" t="s">
        <v>131</v>
      </c>
      <c r="F17" s="26" t="s">
        <v>92</v>
      </c>
      <c r="G17" s="25" t="s">
        <v>18</v>
      </c>
      <c r="H17" s="25" t="s">
        <v>24</v>
      </c>
      <c r="I17" s="27" t="s">
        <v>24</v>
      </c>
      <c r="J17" s="28" t="s">
        <v>34</v>
      </c>
      <c r="K17" s="28" t="s">
        <v>34</v>
      </c>
      <c r="L17" s="28" t="s">
        <v>34</v>
      </c>
      <c r="M17" s="54">
        <v>1000</v>
      </c>
      <c r="N17" s="28">
        <v>1000</v>
      </c>
    </row>
    <row r="18" spans="1:14" ht="21">
      <c r="A18" s="3">
        <v>14</v>
      </c>
      <c r="B18" s="18" t="s">
        <v>58</v>
      </c>
      <c r="C18" s="24" t="s">
        <v>25</v>
      </c>
      <c r="D18" s="25" t="s">
        <v>51</v>
      </c>
      <c r="E18" s="5" t="s">
        <v>133</v>
      </c>
      <c r="F18" s="26" t="s">
        <v>27</v>
      </c>
      <c r="G18" s="25" t="s">
        <v>18</v>
      </c>
      <c r="H18" s="25" t="s">
        <v>26</v>
      </c>
      <c r="I18" s="27" t="s">
        <v>26</v>
      </c>
      <c r="J18" s="28" t="s">
        <v>34</v>
      </c>
      <c r="K18" s="28" t="s">
        <v>34</v>
      </c>
      <c r="L18" s="28" t="s">
        <v>34</v>
      </c>
      <c r="M18" s="54">
        <v>4300</v>
      </c>
      <c r="N18" s="28">
        <v>4300</v>
      </c>
    </row>
    <row r="19" spans="1:14" ht="31.5">
      <c r="A19" s="8">
        <v>15</v>
      </c>
      <c r="B19" s="4" t="s">
        <v>58</v>
      </c>
      <c r="C19" s="24" t="s">
        <v>137</v>
      </c>
      <c r="D19" s="29" t="s">
        <v>52</v>
      </c>
      <c r="E19" s="5" t="s">
        <v>133</v>
      </c>
      <c r="F19" s="26" t="s">
        <v>28</v>
      </c>
      <c r="G19" s="25" t="s">
        <v>18</v>
      </c>
      <c r="H19" s="25" t="s">
        <v>24</v>
      </c>
      <c r="I19" s="27" t="s">
        <v>24</v>
      </c>
      <c r="J19" s="28" t="s">
        <v>34</v>
      </c>
      <c r="K19" s="28" t="s">
        <v>34</v>
      </c>
      <c r="L19" s="28" t="s">
        <v>34</v>
      </c>
      <c r="M19" s="54">
        <v>22300</v>
      </c>
      <c r="N19" s="28">
        <v>22300</v>
      </c>
    </row>
    <row r="20" spans="1:14" ht="31.5">
      <c r="A20" s="8">
        <v>16</v>
      </c>
      <c r="B20" s="4" t="s">
        <v>61</v>
      </c>
      <c r="C20" s="24" t="s">
        <v>153</v>
      </c>
      <c r="D20" s="29" t="s">
        <v>53</v>
      </c>
      <c r="E20" s="5" t="s">
        <v>134</v>
      </c>
      <c r="F20" s="26" t="s">
        <v>135</v>
      </c>
      <c r="G20" s="25" t="s">
        <v>18</v>
      </c>
      <c r="H20" s="25" t="s">
        <v>19</v>
      </c>
      <c r="I20" s="27" t="s">
        <v>19</v>
      </c>
      <c r="J20" s="28" t="s">
        <v>34</v>
      </c>
      <c r="K20" s="28" t="s">
        <v>34</v>
      </c>
      <c r="L20" s="28" t="s">
        <v>34</v>
      </c>
      <c r="M20" s="54">
        <v>3100</v>
      </c>
      <c r="N20" s="28">
        <v>3100</v>
      </c>
    </row>
    <row r="21" spans="1:14" ht="31.5">
      <c r="A21" s="8">
        <v>17</v>
      </c>
      <c r="B21" s="4" t="s">
        <v>58</v>
      </c>
      <c r="C21" s="24" t="s">
        <v>152</v>
      </c>
      <c r="D21" s="29" t="s">
        <v>54</v>
      </c>
      <c r="E21" s="5" t="s">
        <v>136</v>
      </c>
      <c r="F21" s="26" t="s">
        <v>93</v>
      </c>
      <c r="G21" s="25" t="s">
        <v>18</v>
      </c>
      <c r="H21" s="25" t="s">
        <v>19</v>
      </c>
      <c r="I21" s="27" t="s">
        <v>19</v>
      </c>
      <c r="J21" s="28" t="s">
        <v>34</v>
      </c>
      <c r="K21" s="28" t="s">
        <v>34</v>
      </c>
      <c r="L21" s="28" t="s">
        <v>34</v>
      </c>
      <c r="M21" s="54">
        <v>2500</v>
      </c>
      <c r="N21" s="28">
        <v>2500</v>
      </c>
    </row>
    <row r="22" spans="1:14" ht="31.5">
      <c r="A22" s="8">
        <v>18</v>
      </c>
      <c r="B22" s="4" t="s">
        <v>58</v>
      </c>
      <c r="C22" s="24" t="s">
        <v>151</v>
      </c>
      <c r="D22" s="29" t="s">
        <v>55</v>
      </c>
      <c r="E22" s="5" t="s">
        <v>138</v>
      </c>
      <c r="F22" s="26" t="s">
        <v>30</v>
      </c>
      <c r="G22" s="25" t="s">
        <v>18</v>
      </c>
      <c r="H22" s="25" t="s">
        <v>29</v>
      </c>
      <c r="I22" s="27" t="s">
        <v>29</v>
      </c>
      <c r="J22" s="28" t="s">
        <v>34</v>
      </c>
      <c r="K22" s="28" t="s">
        <v>34</v>
      </c>
      <c r="L22" s="28" t="s">
        <v>34</v>
      </c>
      <c r="M22" s="54">
        <v>500</v>
      </c>
      <c r="N22" s="28">
        <v>500</v>
      </c>
    </row>
    <row r="23" spans="1:14" ht="31.5">
      <c r="A23" s="8">
        <v>19</v>
      </c>
      <c r="B23" s="4" t="s">
        <v>62</v>
      </c>
      <c r="C23" s="24" t="s">
        <v>150</v>
      </c>
      <c r="D23" s="29" t="s">
        <v>56</v>
      </c>
      <c r="E23" s="5" t="s">
        <v>139</v>
      </c>
      <c r="F23" s="26" t="s">
        <v>94</v>
      </c>
      <c r="G23" s="25" t="s">
        <v>18</v>
      </c>
      <c r="H23" s="25" t="s">
        <v>21</v>
      </c>
      <c r="I23" s="27" t="s">
        <v>21</v>
      </c>
      <c r="J23" s="28" t="s">
        <v>34</v>
      </c>
      <c r="K23" s="28" t="s">
        <v>34</v>
      </c>
      <c r="L23" s="28" t="s">
        <v>34</v>
      </c>
      <c r="M23" s="54">
        <v>190</v>
      </c>
      <c r="N23" s="28">
        <v>190</v>
      </c>
    </row>
    <row r="24" spans="1:14" ht="31.5">
      <c r="A24" s="8">
        <v>20</v>
      </c>
      <c r="B24" s="4" t="s">
        <v>58</v>
      </c>
      <c r="C24" s="4" t="s">
        <v>31</v>
      </c>
      <c r="D24" s="8" t="s">
        <v>57</v>
      </c>
      <c r="E24" s="48" t="s">
        <v>140</v>
      </c>
      <c r="F24" s="32" t="s">
        <v>97</v>
      </c>
      <c r="G24" s="7" t="s">
        <v>18</v>
      </c>
      <c r="H24" s="3" t="s">
        <v>19</v>
      </c>
      <c r="I24" s="9" t="s">
        <v>19</v>
      </c>
      <c r="J24" s="16" t="s">
        <v>34</v>
      </c>
      <c r="K24" s="16" t="s">
        <v>34</v>
      </c>
      <c r="L24" s="16" t="s">
        <v>34</v>
      </c>
      <c r="M24" s="54">
        <v>1400</v>
      </c>
      <c r="N24" s="28">
        <v>1400</v>
      </c>
    </row>
    <row r="25" spans="1:14" ht="31.5">
      <c r="A25" s="8">
        <v>21</v>
      </c>
      <c r="B25" s="4" t="s">
        <v>58</v>
      </c>
      <c r="C25" s="4" t="s">
        <v>77</v>
      </c>
      <c r="D25" s="8" t="s">
        <v>75</v>
      </c>
      <c r="E25" s="5" t="s">
        <v>141</v>
      </c>
      <c r="F25" s="5" t="s">
        <v>69</v>
      </c>
      <c r="G25" s="25" t="s">
        <v>18</v>
      </c>
      <c r="H25" s="3">
        <v>16</v>
      </c>
      <c r="I25" s="9">
        <v>16</v>
      </c>
      <c r="J25" s="16" t="s">
        <v>34</v>
      </c>
      <c r="K25" s="16" t="s">
        <v>34</v>
      </c>
      <c r="L25" s="16" t="s">
        <v>34</v>
      </c>
      <c r="M25" s="54">
        <v>500</v>
      </c>
      <c r="N25" s="28">
        <v>500</v>
      </c>
    </row>
    <row r="26" spans="1:14" ht="31.5">
      <c r="A26" s="8">
        <v>22</v>
      </c>
      <c r="B26" s="4" t="s">
        <v>58</v>
      </c>
      <c r="C26" s="4" t="s">
        <v>78</v>
      </c>
      <c r="D26" s="8" t="s">
        <v>76</v>
      </c>
      <c r="E26" s="47" t="s">
        <v>142</v>
      </c>
      <c r="F26" s="5" t="s">
        <v>70</v>
      </c>
      <c r="G26" s="7" t="s">
        <v>18</v>
      </c>
      <c r="H26" s="3">
        <v>26</v>
      </c>
      <c r="I26" s="9">
        <v>26</v>
      </c>
      <c r="J26" s="16" t="s">
        <v>34</v>
      </c>
      <c r="K26" s="16" t="s">
        <v>34</v>
      </c>
      <c r="L26" s="16" t="s">
        <v>34</v>
      </c>
      <c r="M26" s="54">
        <v>2400</v>
      </c>
      <c r="N26" s="28">
        <v>2400</v>
      </c>
    </row>
    <row r="27" spans="1:14" ht="31.5">
      <c r="A27" s="8">
        <v>23</v>
      </c>
      <c r="B27" s="4" t="s">
        <v>58</v>
      </c>
      <c r="C27" s="4" t="s">
        <v>79</v>
      </c>
      <c r="D27" s="8" t="s">
        <v>82</v>
      </c>
      <c r="E27" s="47" t="s">
        <v>143</v>
      </c>
      <c r="F27" s="5" t="s">
        <v>71</v>
      </c>
      <c r="G27" s="25" t="s">
        <v>18</v>
      </c>
      <c r="H27" s="3">
        <v>10</v>
      </c>
      <c r="I27" s="9">
        <v>10</v>
      </c>
      <c r="J27" s="16" t="s">
        <v>34</v>
      </c>
      <c r="K27" s="16" t="s">
        <v>34</v>
      </c>
      <c r="L27" s="16" t="s">
        <v>34</v>
      </c>
      <c r="M27" s="54">
        <v>500</v>
      </c>
      <c r="N27" s="28">
        <v>500</v>
      </c>
    </row>
    <row r="28" spans="1:14" ht="31.5">
      <c r="A28" s="8">
        <v>24</v>
      </c>
      <c r="B28" s="4" t="s">
        <v>58</v>
      </c>
      <c r="C28" s="4" t="s">
        <v>80</v>
      </c>
      <c r="D28" s="8" t="s">
        <v>83</v>
      </c>
      <c r="E28" s="47" t="s">
        <v>144</v>
      </c>
      <c r="F28" s="5" t="s">
        <v>72</v>
      </c>
      <c r="G28" s="7" t="s">
        <v>18</v>
      </c>
      <c r="H28" s="3">
        <v>10</v>
      </c>
      <c r="I28" s="9">
        <v>10</v>
      </c>
      <c r="J28" s="16" t="s">
        <v>34</v>
      </c>
      <c r="K28" s="16" t="s">
        <v>34</v>
      </c>
      <c r="L28" s="16" t="s">
        <v>34</v>
      </c>
      <c r="M28" s="54">
        <v>2100</v>
      </c>
      <c r="N28" s="28">
        <v>2100</v>
      </c>
    </row>
    <row r="29" spans="1:14" ht="29.25" customHeight="1">
      <c r="A29" s="8">
        <v>25</v>
      </c>
      <c r="B29" s="4" t="s">
        <v>58</v>
      </c>
      <c r="C29" s="4" t="s">
        <v>81</v>
      </c>
      <c r="D29" s="8" t="s">
        <v>84</v>
      </c>
      <c r="E29" s="5" t="s">
        <v>145</v>
      </c>
      <c r="F29" s="5" t="s">
        <v>73</v>
      </c>
      <c r="G29" s="25" t="s">
        <v>18</v>
      </c>
      <c r="H29" s="3">
        <v>13</v>
      </c>
      <c r="I29" s="9">
        <v>13</v>
      </c>
      <c r="J29" s="16" t="s">
        <v>34</v>
      </c>
      <c r="K29" s="16" t="s">
        <v>34</v>
      </c>
      <c r="L29" s="16" t="s">
        <v>34</v>
      </c>
      <c r="M29" s="54">
        <v>2400</v>
      </c>
      <c r="N29" s="28">
        <v>2400</v>
      </c>
    </row>
    <row r="30" spans="1:14" ht="57.75" customHeight="1">
      <c r="A30" s="8">
        <v>26</v>
      </c>
      <c r="B30" s="4" t="s">
        <v>58</v>
      </c>
      <c r="C30" s="4" t="s">
        <v>86</v>
      </c>
      <c r="D30" s="8" t="s">
        <v>85</v>
      </c>
      <c r="E30" s="50" t="s">
        <v>146</v>
      </c>
      <c r="F30" s="5" t="s">
        <v>95</v>
      </c>
      <c r="G30" s="25" t="s">
        <v>18</v>
      </c>
      <c r="H30" s="3">
        <v>11</v>
      </c>
      <c r="I30" s="9">
        <v>11</v>
      </c>
      <c r="J30" s="16" t="s">
        <v>34</v>
      </c>
      <c r="K30" s="16" t="s">
        <v>34</v>
      </c>
      <c r="L30" s="16" t="s">
        <v>34</v>
      </c>
      <c r="M30" s="54">
        <v>1200</v>
      </c>
      <c r="N30" s="28">
        <v>1200</v>
      </c>
    </row>
    <row r="31" spans="1:14" ht="57.75" customHeight="1">
      <c r="A31" s="34">
        <v>27</v>
      </c>
      <c r="B31" s="4" t="s">
        <v>58</v>
      </c>
      <c r="C31" s="4" t="s">
        <v>106</v>
      </c>
      <c r="D31" s="8" t="s">
        <v>103</v>
      </c>
      <c r="E31" s="50" t="s">
        <v>147</v>
      </c>
      <c r="F31" s="5" t="s">
        <v>107</v>
      </c>
      <c r="G31" s="25" t="s">
        <v>18</v>
      </c>
      <c r="H31" s="3">
        <v>11</v>
      </c>
      <c r="I31" s="9">
        <v>11</v>
      </c>
      <c r="J31" s="16" t="s">
        <v>34</v>
      </c>
      <c r="K31" s="16" t="s">
        <v>34</v>
      </c>
      <c r="L31" s="16" t="s">
        <v>34</v>
      </c>
      <c r="M31" s="54">
        <v>400</v>
      </c>
      <c r="N31" s="28">
        <v>400</v>
      </c>
    </row>
    <row r="32" spans="1:14" ht="57.75" customHeight="1">
      <c r="A32" s="34">
        <v>28</v>
      </c>
      <c r="B32" s="4" t="s">
        <v>58</v>
      </c>
      <c r="C32" s="4" t="s">
        <v>102</v>
      </c>
      <c r="D32" s="8" t="s">
        <v>104</v>
      </c>
      <c r="E32" s="50" t="s">
        <v>148</v>
      </c>
      <c r="F32" s="5" t="s">
        <v>105</v>
      </c>
      <c r="G32" s="25" t="s">
        <v>18</v>
      </c>
      <c r="H32" s="3">
        <v>10</v>
      </c>
      <c r="I32" s="9">
        <v>10</v>
      </c>
      <c r="J32" s="16" t="s">
        <v>34</v>
      </c>
      <c r="K32" s="16" t="s">
        <v>34</v>
      </c>
      <c r="L32" s="16" t="s">
        <v>34</v>
      </c>
      <c r="M32" s="54">
        <v>2900</v>
      </c>
      <c r="N32" s="28">
        <v>2900</v>
      </c>
    </row>
    <row r="33" spans="1:14" ht="57.75" customHeight="1">
      <c r="A33" s="34">
        <v>29</v>
      </c>
      <c r="B33" s="4" t="s">
        <v>58</v>
      </c>
      <c r="C33" s="4" t="s">
        <v>99</v>
      </c>
      <c r="D33" s="8" t="s">
        <v>100</v>
      </c>
      <c r="E33" s="50" t="s">
        <v>149</v>
      </c>
      <c r="F33" s="5" t="s">
        <v>101</v>
      </c>
      <c r="G33" s="25" t="s">
        <v>18</v>
      </c>
      <c r="H33" s="3">
        <v>11</v>
      </c>
      <c r="I33" s="9">
        <v>11</v>
      </c>
      <c r="J33" s="16" t="s">
        <v>34</v>
      </c>
      <c r="K33" s="16" t="s">
        <v>34</v>
      </c>
      <c r="L33" s="16" t="s">
        <v>34</v>
      </c>
      <c r="M33" s="54">
        <v>1200</v>
      </c>
      <c r="N33" s="28">
        <v>1200</v>
      </c>
    </row>
    <row r="34" spans="1:16" ht="31.5" customHeight="1">
      <c r="A34" s="67" t="s">
        <v>36</v>
      </c>
      <c r="B34" s="68"/>
      <c r="C34" s="68"/>
      <c r="D34" s="68"/>
      <c r="E34" s="68"/>
      <c r="F34" s="68"/>
      <c r="G34" s="68"/>
      <c r="H34" s="68"/>
      <c r="I34" s="69"/>
      <c r="J34" s="22" t="s">
        <v>34</v>
      </c>
      <c r="K34" s="22" t="s">
        <v>34</v>
      </c>
      <c r="L34" s="22" t="s">
        <v>34</v>
      </c>
      <c r="M34" s="55">
        <f>SUM(M10:M33)</f>
        <v>82690</v>
      </c>
      <c r="N34" s="22">
        <f>SUM(N10:N33)</f>
        <v>82690</v>
      </c>
      <c r="P34" s="17"/>
    </row>
    <row r="35" ht="12.75">
      <c r="F35" s="2" t="s">
        <v>63</v>
      </c>
    </row>
    <row r="36" spans="2:14" ht="12.75">
      <c r="B36" s="38"/>
      <c r="C36" s="37"/>
      <c r="D36" s="37"/>
      <c r="F36" s="39"/>
      <c r="G36" s="37"/>
      <c r="H36" s="37"/>
      <c r="I36" s="37"/>
      <c r="J36" s="37"/>
      <c r="K36" s="37"/>
      <c r="N36" s="17"/>
    </row>
    <row r="37" spans="2:11" ht="12.75">
      <c r="B37" s="37"/>
      <c r="C37" s="37"/>
      <c r="D37" s="37"/>
      <c r="F37" s="39"/>
      <c r="G37" s="37"/>
      <c r="H37" s="37"/>
      <c r="I37" s="37"/>
      <c r="J37" s="37"/>
      <c r="K37" s="37"/>
    </row>
    <row r="38" spans="2:11" ht="12.75">
      <c r="B38" s="37"/>
      <c r="C38" s="37"/>
      <c r="D38" s="37"/>
      <c r="F38" s="39"/>
      <c r="G38" s="37"/>
      <c r="H38" s="37"/>
      <c r="I38" s="37"/>
      <c r="J38" s="37"/>
      <c r="K38" s="37"/>
    </row>
    <row r="39" spans="2:11" ht="12.75">
      <c r="B39" s="37"/>
      <c r="C39" s="37"/>
      <c r="D39" s="37"/>
      <c r="F39" s="39"/>
      <c r="G39" s="37"/>
      <c r="H39" s="37"/>
      <c r="I39" s="37"/>
      <c r="J39" s="37"/>
      <c r="K39" s="37"/>
    </row>
    <row r="40" spans="2:11" ht="12.75">
      <c r="B40" s="40"/>
      <c r="C40" s="37"/>
      <c r="D40" s="37"/>
      <c r="F40" s="39"/>
      <c r="G40" s="37"/>
      <c r="H40" s="37"/>
      <c r="I40" s="37"/>
      <c r="J40" s="37"/>
      <c r="K40" s="37"/>
    </row>
    <row r="41" spans="2:11" ht="12.75">
      <c r="B41" s="37"/>
      <c r="C41" s="37"/>
      <c r="D41" s="37"/>
      <c r="F41" s="39"/>
      <c r="G41" s="37"/>
      <c r="H41" s="37"/>
      <c r="I41" s="37"/>
      <c r="J41" s="37"/>
      <c r="K41" s="37"/>
    </row>
    <row r="42" spans="2:11" ht="12.75">
      <c r="B42" s="37"/>
      <c r="C42" s="37"/>
      <c r="D42" s="37"/>
      <c r="F42" s="39"/>
      <c r="G42" s="37"/>
      <c r="H42" s="37"/>
      <c r="I42" s="37"/>
      <c r="J42" s="37"/>
      <c r="K42" s="37"/>
    </row>
    <row r="43" spans="2:11" ht="12.75">
      <c r="B43" s="37"/>
      <c r="C43" s="37"/>
      <c r="D43" s="37"/>
      <c r="F43" s="39"/>
      <c r="G43" s="37"/>
      <c r="H43" s="37"/>
      <c r="I43" s="37"/>
      <c r="J43" s="37"/>
      <c r="K43" s="37"/>
    </row>
    <row r="44" spans="2:11" ht="12.75">
      <c r="B44" s="41"/>
      <c r="C44" s="37"/>
      <c r="D44" s="37"/>
      <c r="F44" s="39"/>
      <c r="G44" s="37"/>
      <c r="H44" s="37"/>
      <c r="I44" s="37"/>
      <c r="J44" s="37"/>
      <c r="K44" s="37"/>
    </row>
    <row r="45" spans="2:11" ht="12.75">
      <c r="B45" s="41"/>
      <c r="C45" s="37"/>
      <c r="D45" s="37"/>
      <c r="F45" s="39"/>
      <c r="G45" s="37"/>
      <c r="H45" s="37"/>
      <c r="I45" s="37"/>
      <c r="J45" s="37"/>
      <c r="K45" s="37"/>
    </row>
    <row r="46" spans="2:11" ht="12.75">
      <c r="B46" s="41"/>
      <c r="C46" s="37"/>
      <c r="D46" s="37"/>
      <c r="F46" s="39"/>
      <c r="G46" s="37"/>
      <c r="H46" s="37"/>
      <c r="I46" s="37"/>
      <c r="J46" s="37"/>
      <c r="K46" s="37"/>
    </row>
    <row r="47" spans="2:11" ht="12.75">
      <c r="B47" s="42"/>
      <c r="C47" s="42"/>
      <c r="D47" s="42"/>
      <c r="E47" s="49"/>
      <c r="F47" s="39"/>
      <c r="G47" s="37"/>
      <c r="H47" s="37"/>
      <c r="I47" s="37"/>
      <c r="J47" s="37"/>
      <c r="K47" s="37"/>
    </row>
    <row r="48" spans="2:5" ht="12.75">
      <c r="B48" s="36"/>
      <c r="C48" s="36"/>
      <c r="D48" s="36"/>
      <c r="E48" s="52"/>
    </row>
  </sheetData>
  <sheetProtection/>
  <mergeCells count="4">
    <mergeCell ref="A9:I9"/>
    <mergeCell ref="A34:I34"/>
    <mergeCell ref="A1:N1"/>
    <mergeCell ref="A2:N2"/>
  </mergeCells>
  <printOptions/>
  <pageMargins left="0.59" right="0.58" top="1" bottom="1" header="0.5" footer="0.5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K.Kubacka</cp:lastModifiedBy>
  <cp:lastPrinted>2022-04-05T06:09:18Z</cp:lastPrinted>
  <dcterms:created xsi:type="dcterms:W3CDTF">2011-10-19T07:41:52Z</dcterms:created>
  <dcterms:modified xsi:type="dcterms:W3CDTF">2022-07-29T05:33:25Z</dcterms:modified>
  <cp:category/>
  <cp:version/>
  <cp:contentType/>
  <cp:contentStatus/>
</cp:coreProperties>
</file>