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abu\Desktop\Ewelina\Postepowania_przetargowe\zakup_energii_elektrycznej_2025\ostateczne_27.09.2024\"/>
    </mc:Choice>
  </mc:AlternateContent>
  <xr:revisionPtr revIDLastSave="0" documentId="13_ncr:1_{8E7D76AF-312E-42B0-9D58-FD58B9369358}" xr6:coauthVersionLast="36" xr6:coauthVersionMax="36" xr10:uidLastSave="{00000000-0000-0000-0000-000000000000}"/>
  <bookViews>
    <workbookView xWindow="0" yWindow="0" windowWidth="17256" windowHeight="4980" xr2:uid="{1042DFD7-CC71-4BB3-A5C6-1D778EEEBB50}"/>
  </bookViews>
  <sheets>
    <sheet name="zalacznik nr 1" sheetId="1" r:id="rId1"/>
    <sheet name="zalacznik nr 2" sheetId="2" r:id="rId2"/>
    <sheet name="zalacznik nr 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3" l="1"/>
  <c r="K90" i="3"/>
  <c r="J90" i="3"/>
  <c r="I90" i="3"/>
  <c r="H90" i="3"/>
  <c r="G90" i="3"/>
  <c r="F90" i="3"/>
  <c r="E90" i="3"/>
  <c r="D90" i="3"/>
  <c r="C90" i="3"/>
  <c r="L89" i="3"/>
  <c r="K89" i="3"/>
  <c r="J89" i="3"/>
  <c r="I89" i="3"/>
  <c r="H89" i="3"/>
  <c r="G89" i="3"/>
  <c r="F89" i="3"/>
  <c r="E89" i="3"/>
  <c r="D89" i="3"/>
  <c r="C89" i="3"/>
  <c r="L88" i="3"/>
  <c r="K88" i="3"/>
  <c r="J88" i="3"/>
  <c r="I88" i="3"/>
  <c r="H88" i="3"/>
  <c r="G88" i="3"/>
  <c r="F88" i="3"/>
  <c r="E88" i="3"/>
  <c r="D88" i="3"/>
  <c r="C88" i="3"/>
  <c r="L87" i="3"/>
  <c r="K87" i="3"/>
  <c r="J87" i="3"/>
  <c r="I87" i="3"/>
  <c r="H87" i="3"/>
  <c r="G87" i="3"/>
  <c r="F87" i="3"/>
  <c r="E87" i="3"/>
  <c r="D87" i="3"/>
  <c r="C87" i="3"/>
  <c r="L86" i="3"/>
  <c r="K86" i="3"/>
  <c r="J86" i="3"/>
  <c r="I86" i="3"/>
  <c r="H86" i="3"/>
  <c r="G86" i="3"/>
  <c r="F86" i="3"/>
  <c r="E86" i="3"/>
  <c r="D86" i="3"/>
  <c r="C86" i="3"/>
  <c r="L85" i="3"/>
  <c r="K85" i="3"/>
  <c r="J85" i="3"/>
  <c r="I85" i="3"/>
  <c r="H85" i="3"/>
  <c r="G85" i="3"/>
  <c r="F85" i="3"/>
  <c r="E85" i="3"/>
  <c r="D85" i="3"/>
  <c r="C85" i="3"/>
  <c r="L84" i="3"/>
  <c r="K84" i="3"/>
  <c r="J84" i="3"/>
  <c r="I84" i="3"/>
  <c r="H84" i="3"/>
  <c r="G84" i="3"/>
  <c r="F84" i="3"/>
  <c r="E84" i="3"/>
  <c r="D84" i="3"/>
  <c r="C84" i="3"/>
  <c r="L83" i="3"/>
  <c r="L91" i="3" s="1"/>
  <c r="L92" i="3" s="1"/>
  <c r="K83" i="3"/>
  <c r="J83" i="3"/>
  <c r="I83" i="3"/>
  <c r="H83" i="3"/>
  <c r="H91" i="3" s="1"/>
  <c r="G83" i="3"/>
  <c r="F83" i="3"/>
  <c r="E83" i="3"/>
  <c r="D83" i="3"/>
  <c r="D91" i="3" s="1"/>
  <c r="C83" i="3"/>
  <c r="C91" i="3" s="1"/>
  <c r="L82" i="3"/>
  <c r="K82" i="3"/>
  <c r="J82" i="3"/>
  <c r="J91" i="3" s="1"/>
  <c r="I82" i="3"/>
  <c r="H82" i="3"/>
  <c r="G82" i="3"/>
  <c r="F82" i="3"/>
  <c r="F91" i="3" s="1"/>
  <c r="E82" i="3"/>
  <c r="E91" i="3" s="1"/>
  <c r="D82" i="3"/>
  <c r="C82" i="3"/>
  <c r="K91" i="3" l="1"/>
  <c r="G91" i="3"/>
  <c r="I91" i="3"/>
  <c r="I92" i="3" s="1"/>
  <c r="C93" i="3"/>
  <c r="C92" i="3"/>
  <c r="J92" i="3"/>
  <c r="F92" i="3"/>
  <c r="O10" i="2" l="1"/>
  <c r="J23" i="1" l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24" i="1" l="1"/>
</calcChain>
</file>

<file path=xl/sharedStrings.xml><?xml version="1.0" encoding="utf-8"?>
<sst xmlns="http://schemas.openxmlformats.org/spreadsheetml/2006/main" count="491" uniqueCount="176">
  <si>
    <t>Lp.</t>
  </si>
  <si>
    <t>Nazwa i adres punktu</t>
  </si>
  <si>
    <t>nr PPE</t>
  </si>
  <si>
    <t>Grupa taryfowa</t>
  </si>
  <si>
    <t>Moc umowna [kW]</t>
  </si>
  <si>
    <t>OSD</t>
  </si>
  <si>
    <t>Falownik/ inwerter</t>
  </si>
  <si>
    <t>Ilość</t>
  </si>
  <si>
    <t>Moc kW</t>
  </si>
  <si>
    <t>Energia oddana kWh (rzeczywista)</t>
  </si>
  <si>
    <t>Dane PPE</t>
  </si>
  <si>
    <t>Ulica</t>
  </si>
  <si>
    <t>Kod</t>
  </si>
  <si>
    <t>Nazwa punktu poboru</t>
  </si>
  <si>
    <t>Nr  budynku</t>
  </si>
  <si>
    <t xml:space="preserve">Miejscowość </t>
  </si>
  <si>
    <t>Numer ewidencyjny</t>
  </si>
  <si>
    <t>Numer licznika</t>
  </si>
  <si>
    <t>Moc umowna 
kW</t>
  </si>
  <si>
    <t>Łączne szacunkowe zużycie w okresie  1.01.2024 r. – 31.12.2024 r. 
MWh</t>
  </si>
  <si>
    <t>szczyt przedpołudniowy                     MWh</t>
  </si>
  <si>
    <t>szczyt popołudniowy                   MWh</t>
  </si>
  <si>
    <t>pozostałe godziny                    MWh</t>
  </si>
  <si>
    <t>szczyt                                    MWh</t>
  </si>
  <si>
    <t>pozaszczyt                    MWh</t>
  </si>
  <si>
    <t>dzień                                   MWh</t>
  </si>
  <si>
    <t>noc                                MWh</t>
  </si>
  <si>
    <t>całodobowo
MWh</t>
  </si>
  <si>
    <t>Taryfa zakupowa
(dystrybucji)</t>
  </si>
  <si>
    <t>Grupa teryfowa</t>
  </si>
  <si>
    <t>Rodzaj umowy 
(kompleksowa /sprzedaży-dystrybucji)</t>
  </si>
  <si>
    <t>Operator systemu dystrybucyjnego</t>
  </si>
  <si>
    <t>M.Skłodowskiej-Curie</t>
  </si>
  <si>
    <t>3A</t>
  </si>
  <si>
    <t>80-210</t>
  </si>
  <si>
    <t>Gdańsk</t>
  </si>
  <si>
    <t>Budynek dydaktyczo-naukowy TAZD</t>
  </si>
  <si>
    <t>Dębinki</t>
  </si>
  <si>
    <t>80-204</t>
  </si>
  <si>
    <t>590243831008321649</t>
  </si>
  <si>
    <t>B23</t>
  </si>
  <si>
    <t>B</t>
  </si>
  <si>
    <t>sprzedaży-dystrybucji</t>
  </si>
  <si>
    <t>Energa-Operator S.A.</t>
  </si>
  <si>
    <t>Wydział Farmaceutyczny</t>
  </si>
  <si>
    <t>Gen.J.Hallera</t>
  </si>
  <si>
    <t>80-416</t>
  </si>
  <si>
    <t>590243831008315693</t>
  </si>
  <si>
    <t>Collegium Biomedicum</t>
  </si>
  <si>
    <t>590243831008322516</t>
  </si>
  <si>
    <t>Międzywydziałowy Instytut Medycyny Morskiej i  Tropikalnej</t>
  </si>
  <si>
    <t>Powstania Styczniowego</t>
  </si>
  <si>
    <t>9B</t>
  </si>
  <si>
    <t>81-519</t>
  </si>
  <si>
    <t>Gdynia</t>
  </si>
  <si>
    <t>590243832010790775</t>
  </si>
  <si>
    <t>Zakład Ortodoncji</t>
  </si>
  <si>
    <t>Al..Zwycięstwa</t>
  </si>
  <si>
    <t>41/42</t>
  </si>
  <si>
    <t>590243831009013710</t>
  </si>
  <si>
    <t>C11</t>
  </si>
  <si>
    <t>C</t>
  </si>
  <si>
    <t>Budynek Gumed</t>
  </si>
  <si>
    <t>Tuwima</t>
  </si>
  <si>
    <t>590243831007596918</t>
  </si>
  <si>
    <t>Rektorat</t>
  </si>
  <si>
    <t>590243831007322029</t>
  </si>
  <si>
    <t>Dział Transportu</t>
  </si>
  <si>
    <t>Dębowa</t>
  </si>
  <si>
    <t>590243831007012999</t>
  </si>
  <si>
    <t>Periodontologia</t>
  </si>
  <si>
    <t>590243831009411813</t>
  </si>
  <si>
    <t>Atheneum Gedanense Novum</t>
  </si>
  <si>
    <t>Al.Zwycięstwa</t>
  </si>
  <si>
    <t>590243831008266681</t>
  </si>
  <si>
    <t>C23</t>
  </si>
  <si>
    <t xml:space="preserve">Protetyka </t>
  </si>
  <si>
    <t>E.Orzeszkowej</t>
  </si>
  <si>
    <t>80-208</t>
  </si>
  <si>
    <t>590243831007705457</t>
  </si>
  <si>
    <t>SDS Medyk,stołówka</t>
  </si>
  <si>
    <t>590243831008011472</t>
  </si>
  <si>
    <t>Dom Studenta nr 3</t>
  </si>
  <si>
    <t>590243831008327313</t>
  </si>
  <si>
    <t>G12w</t>
  </si>
  <si>
    <t>G</t>
  </si>
  <si>
    <t>Dom Studenta nr 1</t>
  </si>
  <si>
    <t>590243831008328495</t>
  </si>
  <si>
    <t>Dom Studenta nr 4</t>
  </si>
  <si>
    <t>590243831008322288</t>
  </si>
  <si>
    <t>590243831007012982</t>
  </si>
  <si>
    <t>G11</t>
  </si>
  <si>
    <t>590243831007322036</t>
  </si>
  <si>
    <t>Dom Studenta nr 2</t>
  </si>
  <si>
    <t>590243831007772510</t>
  </si>
  <si>
    <t>Adres PPE</t>
  </si>
  <si>
    <t>Adres</t>
  </si>
  <si>
    <t>Numer</t>
  </si>
  <si>
    <t>Miejscowość</t>
  </si>
  <si>
    <t>L.p.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</si>
  <si>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</si>
  <si>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</si>
  <si>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</si>
  <si>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</si>
  <si>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</si>
  <si>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</si>
  <si>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</si>
  <si>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</si>
  <si>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</si>
  <si>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</si>
  <si>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Kolumna11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</si>
  <si>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</si>
  <si>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</si>
  <si>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</si>
  <si>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</si>
  <si>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</si>
  <si>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</si>
  <si>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</si>
  <si>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</si>
  <si>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t>Kolumna20</t>
  </si>
  <si>
    <t>Kolumna21</t>
  </si>
  <si>
    <t>Kolumna22</t>
  </si>
  <si>
    <t>Prognozowane oddanie do sieci energii wytworzonej w mikroinstalacji w kWh</t>
  </si>
  <si>
    <t>SUMA</t>
  </si>
  <si>
    <t xml:space="preserve">Załącznik nr 2 „Zestawienie punktów wytwarzających w OZE energię elektryczną i wprowadzających do sieci OSD”. </t>
  </si>
  <si>
    <t>Załącznik nr 1 „Zestawienie punktów poboru energii wraz z informacjami o OSD, nr PPE, grupie taryfowej i prognozowanej wysokości zużycia energii elektrycznej dla poszczególnych punktów poboru”</t>
  </si>
  <si>
    <t>Kolumna212</t>
  </si>
  <si>
    <t>Moc instalacji fotowoltaicznej [kW]</t>
  </si>
  <si>
    <t>od 05.2024 do 08.2024</t>
  </si>
  <si>
    <t>Okres rozliczeniowy</t>
  </si>
  <si>
    <t>1 miesiąc</t>
  </si>
  <si>
    <t>2 miesiące</t>
  </si>
  <si>
    <t>budynek</t>
  </si>
  <si>
    <t>ppe</t>
  </si>
  <si>
    <t>Pobrana</t>
  </si>
  <si>
    <t>Oddana</t>
  </si>
  <si>
    <t>taryfa</t>
  </si>
  <si>
    <t>Dzień</t>
  </si>
  <si>
    <t>Noc</t>
  </si>
  <si>
    <t>Oddana łącznie</t>
  </si>
  <si>
    <t>całodobowo</t>
  </si>
  <si>
    <t>Wartości rzeczywiste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</si>
  <si>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</si>
  <si>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</si>
  <si>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</si>
  <si>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</si>
  <si>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</si>
  <si>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</si>
  <si>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</si>
  <si>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</si>
  <si>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Wartości prognozowane przy założeniu braku fotowoltaiki</t>
  </si>
  <si>
    <t>wrzesień</t>
  </si>
  <si>
    <t>październik</t>
  </si>
  <si>
    <t>listopad</t>
  </si>
  <si>
    <t>grudzień</t>
  </si>
  <si>
    <t>Budynek dydaktyczo-naukowy TAZD taryfa</t>
  </si>
  <si>
    <t>szczyt przedpołudniowy</t>
  </si>
  <si>
    <t>szczyt popołudniowy</t>
  </si>
  <si>
    <t>reszta doby</t>
  </si>
  <si>
    <t>całodobowo pobrana</t>
  </si>
  <si>
    <t>Sumy dla poszczególnych taryf</t>
  </si>
  <si>
    <t>G12W</t>
  </si>
  <si>
    <t>całodobowo                MWh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</si>
  <si>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</si>
  <si>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</si>
  <si>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</si>
  <si>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</si>
  <si>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</si>
  <si>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</si>
  <si>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</si>
  <si>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</si>
  <si>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Prognoza Wrzesień-Grudzień</t>
  </si>
  <si>
    <t>Suma roczna [MWh]</t>
  </si>
  <si>
    <t>Suma na taryfach [MWh]</t>
  </si>
  <si>
    <t>Suma całkowita [MWh]</t>
  </si>
  <si>
    <t>Załącznik nr 3 – „Szczegółowe dane na temat zużycia energii elektryczne oraz energii wprowadzonej do sieci w miesiącach styczeń – sierpień 2024”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</si>
</sst>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7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0" xfId="0" applyFill="1"/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/>
    <xf numFmtId="0" fontId="0" fillId="0" borderId="24" xfId="0" applyFill="1" applyBorder="1"/>
    <xf numFmtId="0" fontId="0" fillId="0" borderId="25" xfId="0" applyFill="1" applyBorder="1"/>
    <xf numFmtId="0" fontId="0" fillId="0" borderId="23" xfId="0" quotePrefix="1" applyFill="1" applyBorder="1"/>
    <xf numFmtId="0" fontId="0" fillId="0" borderId="24" xfId="0" quotePrefix="1" applyFill="1" applyBorder="1"/>
    <xf numFmtId="0" fontId="0" fillId="0" borderId="26" xfId="0" quotePrefix="1" applyFill="1" applyBorder="1"/>
    <xf numFmtId="0" fontId="0" fillId="0" borderId="27" xfId="0" applyFill="1" applyBorder="1"/>
    <xf numFmtId="0" fontId="0" fillId="0" borderId="1" xfId="0" applyFill="1" applyBorder="1"/>
    <xf numFmtId="0" fontId="0" fillId="0" borderId="9" xfId="0" applyFill="1" applyBorder="1"/>
    <xf numFmtId="0" fontId="0" fillId="0" borderId="27" xfId="0" quotePrefix="1" applyFill="1" applyBorder="1"/>
    <xf numFmtId="0" fontId="0" fillId="0" borderId="1" xfId="0" quotePrefix="1" applyFill="1" applyBorder="1"/>
    <xf numFmtId="0" fontId="0" fillId="0" borderId="28" xfId="0" applyFill="1" applyBorder="1"/>
    <xf numFmtId="0" fontId="0" fillId="0" borderId="9" xfId="0" applyFill="1" applyBorder="1" applyAlignment="1"/>
    <xf numFmtId="0" fontId="9" fillId="0" borderId="0" xfId="0" applyFont="1" applyFill="1"/>
    <xf numFmtId="0" fontId="9" fillId="0" borderId="27" xfId="0" applyFont="1" applyFill="1" applyBorder="1"/>
    <xf numFmtId="0" fontId="9" fillId="0" borderId="1" xfId="0" applyFont="1" applyFill="1" applyBorder="1"/>
    <xf numFmtId="0" fontId="9" fillId="0" borderId="9" xfId="0" applyFont="1" applyFill="1" applyBorder="1"/>
    <xf numFmtId="0" fontId="9" fillId="0" borderId="28" xfId="0" applyFont="1" applyFill="1" applyBorder="1" applyAlignment="1"/>
    <xf numFmtId="0" fontId="9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34" xfId="0" applyFont="1" applyFill="1" applyBorder="1" applyAlignment="1">
      <alignment horizontal="right" vertical="center"/>
    </xf>
    <xf numFmtId="0" fontId="9" fillId="2" borderId="35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36" xfId="0" applyFill="1" applyBorder="1"/>
    <xf numFmtId="0" fontId="0" fillId="0" borderId="37" xfId="0" applyFill="1" applyBorder="1"/>
    <xf numFmtId="0" fontId="9" fillId="0" borderId="37" xfId="0" applyFont="1" applyFill="1" applyBorder="1"/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0" fillId="0" borderId="19" xfId="0" quotePrefix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40" xfId="0" quotePrefix="1" applyFill="1" applyBorder="1"/>
    <xf numFmtId="0" fontId="0" fillId="0" borderId="40" xfId="0" quotePrefix="1" applyFont="1" applyFill="1" applyBorder="1"/>
    <xf numFmtId="0" fontId="0" fillId="0" borderId="26" xfId="0" quotePrefix="1" applyFont="1" applyFill="1" applyBorder="1"/>
    <xf numFmtId="0" fontId="0" fillId="0" borderId="40" xfId="0" applyFont="1" applyFill="1" applyBorder="1"/>
    <xf numFmtId="0" fontId="0" fillId="0" borderId="23" xfId="0" quotePrefix="1" applyFont="1" applyFill="1" applyBorder="1"/>
    <xf numFmtId="0" fontId="0" fillId="0" borderId="24" xfId="0" quotePrefix="1" applyFont="1" applyFill="1" applyBorder="1"/>
    <xf numFmtId="0" fontId="0" fillId="0" borderId="25" xfId="0" quotePrefix="1" applyFont="1" applyFill="1" applyBorder="1"/>
    <xf numFmtId="0" fontId="0" fillId="0" borderId="41" xfId="0" quotePrefix="1" applyFill="1" applyBorder="1"/>
    <xf numFmtId="0" fontId="0" fillId="0" borderId="28" xfId="0" quotePrefix="1" applyFill="1" applyBorder="1"/>
    <xf numFmtId="0" fontId="0" fillId="0" borderId="41" xfId="0" applyFill="1" applyBorder="1"/>
    <xf numFmtId="0" fontId="9" fillId="0" borderId="41" xfId="0" applyFont="1" applyFill="1" applyBorder="1"/>
    <xf numFmtId="0" fontId="9" fillId="0" borderId="28" xfId="0" applyFont="1" applyFill="1" applyBorder="1"/>
    <xf numFmtId="0" fontId="1" fillId="0" borderId="0" xfId="0" applyFont="1" applyFill="1" applyBorder="1"/>
    <xf numFmtId="166" fontId="0" fillId="0" borderId="36" xfId="0" applyNumberFormat="1" applyFill="1" applyBorder="1"/>
    <xf numFmtId="166" fontId="0" fillId="0" borderId="37" xfId="0" applyNumberFormat="1" applyFill="1" applyBorder="1"/>
    <xf numFmtId="0" fontId="0" fillId="0" borderId="37" xfId="0" applyNumberFormat="1" applyFill="1" applyBorder="1" applyAlignment="1"/>
    <xf numFmtId="0" fontId="9" fillId="0" borderId="37" xfId="0" applyNumberFormat="1" applyFont="1" applyFill="1" applyBorder="1"/>
    <xf numFmtId="0" fontId="9" fillId="2" borderId="37" xfId="0" applyFont="1" applyFill="1" applyBorder="1" applyAlignment="1">
      <alignment horizontal="right" vertical="center"/>
    </xf>
    <xf numFmtId="166" fontId="9" fillId="2" borderId="37" xfId="0" applyNumberFormat="1" applyFont="1" applyFill="1" applyBorder="1" applyAlignment="1">
      <alignment horizontal="right" vertical="center"/>
    </xf>
    <xf numFmtId="0" fontId="9" fillId="2" borderId="39" xfId="0" applyFont="1" applyFill="1" applyBorder="1" applyAlignment="1">
      <alignment horizontal="right" vertical="center"/>
    </xf>
    <xf numFmtId="166" fontId="9" fillId="2" borderId="39" xfId="0" applyNumberFormat="1" applyFont="1" applyFill="1" applyBorder="1" applyAlignment="1">
      <alignment horizontal="right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9" fillId="3" borderId="0" xfId="0" applyFont="1" applyFill="1" applyAlignment="1">
      <alignment wrapText="1"/>
    </xf>
    <xf numFmtId="0" fontId="9" fillId="3" borderId="27" xfId="0" applyFont="1" applyFill="1" applyBorder="1"/>
    <xf numFmtId="0" fontId="9" fillId="3" borderId="1" xfId="0" applyFont="1" applyFill="1" applyBorder="1"/>
    <xf numFmtId="0" fontId="9" fillId="3" borderId="37" xfId="0" applyFont="1" applyFill="1" applyBorder="1"/>
    <xf numFmtId="0" fontId="9" fillId="3" borderId="28" xfId="0" applyFont="1" applyFill="1" applyBorder="1"/>
    <xf numFmtId="0" fontId="1" fillId="0" borderId="48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right" vertical="center"/>
    </xf>
    <xf numFmtId="0" fontId="1" fillId="0" borderId="53" xfId="0" applyFont="1" applyFill="1" applyBorder="1" applyAlignment="1">
      <alignment horizontal="right" vertical="center"/>
    </xf>
    <xf numFmtId="0" fontId="1" fillId="0" borderId="54" xfId="0" applyFont="1" applyFill="1" applyBorder="1" applyAlignment="1">
      <alignment horizontal="right" vertical="center"/>
    </xf>
    <xf numFmtId="0" fontId="1" fillId="0" borderId="48" xfId="0" applyFont="1" applyFill="1" applyBorder="1" applyAlignment="1">
      <alignment horizontal="right" vertical="center"/>
    </xf>
    <xf numFmtId="4" fontId="1" fillId="0" borderId="0" xfId="0" applyNumberFormat="1" applyFont="1" applyFill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/>
    <xf numFmtId="2" fontId="1" fillId="0" borderId="0" xfId="0" applyNumberFormat="1" applyFont="1" applyFill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1" fillId="0" borderId="55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right" indent="1"/>
    </xf>
    <xf numFmtId="0" fontId="1" fillId="0" borderId="10" xfId="0" applyFont="1" applyBorder="1" applyAlignment="1">
      <alignment horizontal="right" indent="1"/>
    </xf>
    <xf numFmtId="0" fontId="1" fillId="0" borderId="8" xfId="0" applyFont="1" applyBorder="1" applyAlignment="1">
      <alignment horizontal="right" inden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9" fillId="2" borderId="29" xfId="0" applyFont="1" applyFill="1" applyBorder="1" applyAlignment="1">
      <alignment horizontal="right" vertical="center"/>
    </xf>
    <xf numFmtId="0" fontId="9" fillId="2" borderId="31" xfId="0" applyFont="1" applyFill="1" applyBorder="1" applyAlignment="1">
      <alignment horizontal="right" vertical="center"/>
    </xf>
    <xf numFmtId="0" fontId="9" fillId="2" borderId="32" xfId="0" applyFont="1" applyFill="1" applyBorder="1" applyAlignment="1">
      <alignment horizontal="right" vertical="center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27" xfId="0" applyFont="1" applyFill="1" applyBorder="1" applyAlignment="1">
      <alignment horizontal="right" vertical="center"/>
    </xf>
    <xf numFmtId="0" fontId="9" fillId="2" borderId="38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0" fontId="9" fillId="2" borderId="3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right" vertical="center"/>
    </xf>
    <xf numFmtId="0" fontId="9" fillId="2" borderId="30" xfId="0" applyFont="1" applyFill="1" applyBorder="1" applyAlignment="1">
      <alignment horizontal="right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19" xfId="0" applyFont="1" applyFill="1" applyBorder="1" applyAlignment="1">
      <alignment horizontal="right" vertical="center"/>
    </xf>
    <xf numFmtId="2" fontId="0" fillId="0" borderId="16" xfId="0" applyNumberForma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7" xfId="0" applyFill="1" applyBorder="1" applyAlignment="1">
      <alignment horizontal="center" vertical="center"/>
    </xf>
    <xf numFmtId="0" fontId="9" fillId="2" borderId="42" xfId="0" applyFont="1" applyFill="1" applyBorder="1" applyAlignment="1">
      <alignment horizontal="right" vertical="center"/>
    </xf>
    <xf numFmtId="0" fontId="9" fillId="2" borderId="43" xfId="0" applyFont="1" applyFill="1" applyBorder="1" applyAlignment="1">
      <alignment horizontal="right" vertical="center"/>
    </xf>
    <xf numFmtId="0" fontId="9" fillId="2" borderId="44" xfId="0" applyFont="1" applyFill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0" fontId="9" fillId="2" borderId="39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35" xfId="0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4" fontId="0" fillId="0" borderId="1" xfId="0" applyNumberFormat="1" applyBorder="1"/>
    <xf numFmtId="4" fontId="1" fillId="0" borderId="1" xfId="0" applyNumberFormat="1" applyFont="1" applyBorder="1"/>
  </cellXfs>
  <cellStyles count="3">
    <cellStyle name="Excel Built-in Normal" xfId="1" xr:uid="{2014641A-69C8-47E9-B981-8E0C9DC282A9}"/>
    <cellStyle name="Normalny" xfId="0" builtinId="0"/>
    <cellStyle name="Normalny 7" xfId="2" xr:uid="{4AEBA6C9-1FB2-4842-A28C-6CEDDA4E2184}"/>
  </cellStyles>
  <dxfs count="5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164" formatCode="#,##0.0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#,##0.0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8181"/>
        </patternFill>
      </fill>
    </dxf>
    <dxf>
      <fill>
        <patternFill>
          <bgColor rgb="FFFF8F8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361C9A-7012-4578-A20E-32ACD66F601F}" name="Tabela1" displayName="Tabela1" ref="A5:W24" totalsRowCount="1" headerRowDxfId="50" dataDxfId="48" headerRowBorderDxfId="49" tableBorderDxfId="47" totalsRowBorderDxfId="46" headerRowCellStyle="Excel Built-in Normal">
  <tableColumns count="23">
    <tableColumn id="1" xr3:uid="{ED3DC435-E741-4571-8CC0-5F486DC4898E}" name="Kolumna1" dataDxfId="45" totalsRowDxfId="44"/>
    <tableColumn id="10" xr3:uid="{98E17FED-1902-4926-81E2-DC418C7EAC1F}" name="Kolumna2" dataDxfId="43" totalsRowDxfId="42"/>
    <tableColumn id="11" xr3:uid="{89B27E55-0363-4997-AE6C-2205C337CAEC}" name="Kolumna3" dataDxfId="41" totalsRowDxfId="40"/>
    <tableColumn id="12" xr3:uid="{0CD4B32A-F47A-491B-95F7-B97C3CCCDF51}" name="Kolumna4" dataDxfId="39" totalsRowDxfId="38"/>
    <tableColumn id="13" xr3:uid="{C4636E04-E1CB-4709-B671-D393A5C84E74}" name="Kolumna5" dataDxfId="37" totalsRowDxfId="36"/>
    <tableColumn id="14" xr3:uid="{ADA05CCF-ED7A-47BE-83A6-B25CD6C11E56}" name="Kolumna6" dataDxfId="35" totalsRowDxfId="34"/>
    <tableColumn id="15" xr3:uid="{39A862BF-2022-46AA-BC0F-67A7C6B37F84}" name="Kolumna7" dataDxfId="33" totalsRowDxfId="32"/>
    <tableColumn id="16" xr3:uid="{7E439341-38FC-4993-89AD-56C4723D29E6}" name="Kolumna8" dataDxfId="3" totalsRowDxfId="31"/>
    <tableColumn id="17" xr3:uid="{E8F65288-B5AE-442C-B3A5-B491D00FBD68}" name="Kolumna9" totalsRowLabel="SUMA" dataDxfId="2" totalsRowDxfId="30"/>
    <tableColumn id="18" xr3:uid="{8930C3EB-37A4-476A-B61A-84AF6933C3E2}" name="Kolumna10" totalsRowFunction="sum" dataDxfId="0" totalsRowDxfId="29">
      <calculatedColumnFormula>SUM(Tabela1[[#This Row],[Kolumna11]:[Kolumna18]])</calculatedColumnFormula>
    </tableColumn>
    <tableColumn id="19" xr3:uid="{5D394135-2B27-43D9-A1FB-F3DD81727C8B}" name="Kolumna11" dataDxfId="1" totalsRowDxfId="28"/>
    <tableColumn id="20" xr3:uid="{0ECBC497-C0F8-4DCB-ADBE-F531FA712973}" name="Kolumna12" dataDxfId="27" totalsRowDxfId="26"/>
    <tableColumn id="21" xr3:uid="{D00151FF-EA1C-4714-A54F-C5CC969E8FA1}" name="Kolumna13" dataDxfId="25" totalsRowDxfId="24"/>
    <tableColumn id="22" xr3:uid="{70CF4777-47CC-489F-96ED-C99039DADE60}" name="Kolumna14" dataDxfId="23" totalsRowDxfId="22"/>
    <tableColumn id="23" xr3:uid="{C12A748A-DABD-4C97-8A7D-EB0BE088AF9A}" name="Kolumna15" dataDxfId="21" totalsRowDxfId="20"/>
    <tableColumn id="24" xr3:uid="{4F212799-CCBB-469D-9FA6-20C60FED52D9}" name="Kolumna16" dataDxfId="19" totalsRowDxfId="18"/>
    <tableColumn id="25" xr3:uid="{E695A387-5DAE-4973-A23B-59D3F4CAC78D}" name="Kolumna17" dataDxfId="17" totalsRowDxfId="16"/>
    <tableColumn id="26" xr3:uid="{54DA667E-24FD-4FA6-A46F-F87A1F96120E}" name="Kolumna18" dataDxfId="15" totalsRowDxfId="14"/>
    <tableColumn id="27" xr3:uid="{2D4CC998-FE95-4346-AC2A-AEE330076D97}" name="Kolumna19" dataDxfId="13" totalsRowDxfId="12"/>
    <tableColumn id="28" xr3:uid="{448F5691-7576-4B40-98FF-28D524D5ABA2}" name="Kolumna20" dataDxfId="11" totalsRowDxfId="10"/>
    <tableColumn id="5" xr3:uid="{758131FD-DD81-4970-B362-9790D6FEC5A9}" name="Kolumna21" dataDxfId="9" totalsRowDxfId="8"/>
    <tableColumn id="31" xr3:uid="{FB6E4242-0750-49B7-8056-10B10608B032}" name="Kolumna212" dataDxfId="7" totalsRowDxfId="6"/>
    <tableColumn id="32" xr3:uid="{4D9689E2-A13E-4A35-AFC8-0951DEBEDEA7}" name="Kolumna22" dataDxfId="5" totalsRowDxfId="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F022B-0A55-4341-89A0-D0DA093E1D41}">
  <dimension ref="A1:W24"/>
  <sheetViews>
    <sheetView tabSelected="1" topLeftCell="K1" workbookViewId="0">
      <selection activeCell="P6" sqref="P6"/>
    </sheetView>
  </sheetViews>
  <sheetFormatPr defaultRowHeight="14.4" x14ac:dyDescent="0.3"/>
  <cols>
    <col min="1" max="1" width="12.77734375" customWidth="1"/>
    <col min="2" max="2" width="26.21875" customWidth="1"/>
    <col min="7" max="7" width="23.44140625" customWidth="1"/>
    <col min="8" max="8" width="12" customWidth="1"/>
    <col min="9" max="9" width="12.33203125" customWidth="1"/>
    <col min="10" max="10" width="16.6640625" customWidth="1"/>
    <col min="11" max="18" width="16.88671875" style="12" customWidth="1"/>
    <col min="19" max="21" width="12.33203125" customWidth="1"/>
    <col min="22" max="22" width="12.77734375" customWidth="1"/>
    <col min="23" max="23" width="21.44140625" customWidth="1"/>
  </cols>
  <sheetData>
    <row r="1" spans="1:23" x14ac:dyDescent="0.3">
      <c r="A1" t="s">
        <v>125</v>
      </c>
    </row>
    <row r="3" spans="1:23" s="12" customFormat="1" ht="45" customHeight="1" x14ac:dyDescent="0.3">
      <c r="A3" s="122" t="s">
        <v>99</v>
      </c>
      <c r="B3" s="119" t="s">
        <v>95</v>
      </c>
      <c r="C3" s="120"/>
      <c r="D3" s="120"/>
      <c r="E3" s="120"/>
      <c r="F3" s="121"/>
      <c r="G3" s="116" t="s">
        <v>10</v>
      </c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8"/>
      <c r="W3" s="17" t="s">
        <v>5</v>
      </c>
    </row>
    <row r="4" spans="1:23" s="12" customFormat="1" ht="79.8" customHeight="1" x14ac:dyDescent="0.3">
      <c r="A4" s="123"/>
      <c r="B4" s="13" t="s">
        <v>13</v>
      </c>
      <c r="C4" s="13" t="s">
        <v>11</v>
      </c>
      <c r="D4" s="13" t="s">
        <v>14</v>
      </c>
      <c r="E4" s="14" t="s">
        <v>12</v>
      </c>
      <c r="F4" s="13" t="s">
        <v>15</v>
      </c>
      <c r="G4" s="13" t="s">
        <v>16</v>
      </c>
      <c r="H4" s="13" t="s">
        <v>17</v>
      </c>
      <c r="I4" s="13" t="s">
        <v>18</v>
      </c>
      <c r="J4" s="15" t="s">
        <v>19</v>
      </c>
      <c r="K4" s="16" t="s">
        <v>20</v>
      </c>
      <c r="L4" s="16" t="s">
        <v>21</v>
      </c>
      <c r="M4" s="16" t="s">
        <v>22</v>
      </c>
      <c r="N4" s="16" t="s">
        <v>23</v>
      </c>
      <c r="O4" s="16" t="s">
        <v>24</v>
      </c>
      <c r="P4" s="16" t="s">
        <v>25</v>
      </c>
      <c r="Q4" s="16" t="s">
        <v>26</v>
      </c>
      <c r="R4" s="16" t="s">
        <v>27</v>
      </c>
      <c r="S4" s="13" t="s">
        <v>28</v>
      </c>
      <c r="T4" s="13" t="s">
        <v>29</v>
      </c>
      <c r="U4" s="17" t="s">
        <v>30</v>
      </c>
      <c r="V4" s="25" t="s">
        <v>129</v>
      </c>
      <c r="W4" s="17" t="s">
        <v>31</v>
      </c>
    </row>
    <row r="5" spans="1:23" s="12" customFormat="1" hidden="1" x14ac:dyDescent="0.3">
      <c r="A5" s="18" t="s">
        <v>100</v>
      </c>
      <c r="B5" s="19" t="s">
        <v>101</v>
      </c>
      <c r="C5" s="19" t="s">
        <v>102</v>
      </c>
      <c r="D5" s="19" t="s">
        <v>103</v>
      </c>
      <c r="E5" s="19" t="s">
        <v>104</v>
      </c>
      <c r="F5" s="19" t="s">
        <v>105</v>
      </c>
      <c r="G5" s="19" t="s">
        <v>106</v>
      </c>
      <c r="H5" s="19" t="s">
        <v>107</v>
      </c>
      <c r="I5" s="19" t="s">
        <v>108</v>
      </c>
      <c r="J5" s="19" t="s">
        <v>109</v>
      </c>
      <c r="K5" s="19" t="s">
        <v>110</v>
      </c>
      <c r="L5" s="19" t="s">
        <v>111</v>
      </c>
      <c r="M5" s="19" t="s">
        <v>112</v>
      </c>
      <c r="N5" s="19" t="s">
        <v>113</v>
      </c>
      <c r="O5" s="19" t="s">
        <v>114</v>
      </c>
      <c r="P5" s="19" t="s">
        <v>115</v>
      </c>
      <c r="Q5" s="19" t="s">
        <v>116</v>
      </c>
      <c r="R5" s="19" t="s">
        <v>117</v>
      </c>
      <c r="S5" s="19" t="s">
        <v>118</v>
      </c>
      <c r="T5" s="19" t="s">
        <v>119</v>
      </c>
      <c r="U5" s="19" t="s">
        <v>120</v>
      </c>
      <c r="V5" s="12" t="s">
        <v>126</v>
      </c>
      <c r="W5" s="19" t="s">
        <v>121</v>
      </c>
    </row>
    <row r="6" spans="1:23" ht="27.6" x14ac:dyDescent="0.3">
      <c r="A6" s="4">
        <v>1</v>
      </c>
      <c r="B6" s="5" t="s">
        <v>36</v>
      </c>
      <c r="C6" s="5" t="s">
        <v>37</v>
      </c>
      <c r="D6" s="5">
        <v>1</v>
      </c>
      <c r="E6" s="5" t="s">
        <v>38</v>
      </c>
      <c r="F6" s="5" t="s">
        <v>35</v>
      </c>
      <c r="G6" s="6" t="s">
        <v>39</v>
      </c>
      <c r="H6" s="5">
        <v>53997911</v>
      </c>
      <c r="I6" s="5">
        <v>260</v>
      </c>
      <c r="J6" s="174">
        <f>SUM(Tabela1[[#This Row],[Kolumna11]:[Kolumna18]])</f>
        <v>800.428</v>
      </c>
      <c r="K6" s="20">
        <v>189.357</v>
      </c>
      <c r="L6" s="20">
        <v>87.594999999999999</v>
      </c>
      <c r="M6" s="20">
        <v>523.476</v>
      </c>
      <c r="N6" s="20"/>
      <c r="O6" s="20"/>
      <c r="P6" s="20"/>
      <c r="Q6" s="20"/>
      <c r="R6" s="20"/>
      <c r="S6" s="5" t="s">
        <v>40</v>
      </c>
      <c r="T6" s="5" t="s">
        <v>41</v>
      </c>
      <c r="U6" s="5" t="s">
        <v>42</v>
      </c>
      <c r="V6" s="26" t="s">
        <v>130</v>
      </c>
      <c r="W6" s="5" t="s">
        <v>43</v>
      </c>
    </row>
    <row r="7" spans="1:23" ht="27.6" x14ac:dyDescent="0.3">
      <c r="A7" s="8">
        <v>2</v>
      </c>
      <c r="B7" s="7" t="s">
        <v>44</v>
      </c>
      <c r="C7" s="7" t="s">
        <v>45</v>
      </c>
      <c r="D7" s="7">
        <v>107</v>
      </c>
      <c r="E7" s="7" t="s">
        <v>46</v>
      </c>
      <c r="F7" s="7" t="s">
        <v>35</v>
      </c>
      <c r="G7" s="9" t="s">
        <v>47</v>
      </c>
      <c r="H7" s="7">
        <v>58007950</v>
      </c>
      <c r="I7" s="7">
        <v>250</v>
      </c>
      <c r="J7" s="174">
        <f>SUM(Tabela1[[#This Row],[Kolumna11]:[Kolumna18]])</f>
        <v>1303.6129999999998</v>
      </c>
      <c r="K7" s="21">
        <v>281.99799999999999</v>
      </c>
      <c r="L7" s="21">
        <v>149.58099999999999</v>
      </c>
      <c r="M7" s="21">
        <v>872.03399999999999</v>
      </c>
      <c r="N7" s="21"/>
      <c r="O7" s="21"/>
      <c r="P7" s="21"/>
      <c r="Q7" s="21"/>
      <c r="R7" s="21"/>
      <c r="S7" s="7" t="s">
        <v>40</v>
      </c>
      <c r="T7" s="7" t="s">
        <v>41</v>
      </c>
      <c r="U7" s="7" t="s">
        <v>42</v>
      </c>
      <c r="V7" s="26" t="s">
        <v>130</v>
      </c>
      <c r="W7" s="7" t="s">
        <v>43</v>
      </c>
    </row>
    <row r="8" spans="1:23" ht="27.6" x14ac:dyDescent="0.3">
      <c r="A8" s="8">
        <v>3</v>
      </c>
      <c r="B8" s="7" t="s">
        <v>48</v>
      </c>
      <c r="C8" s="7" t="s">
        <v>37</v>
      </c>
      <c r="D8" s="7">
        <v>1</v>
      </c>
      <c r="E8" s="7" t="s">
        <v>38</v>
      </c>
      <c r="F8" s="7" t="s">
        <v>35</v>
      </c>
      <c r="G8" s="9" t="s">
        <v>49</v>
      </c>
      <c r="H8" s="7">
        <v>58009275</v>
      </c>
      <c r="I8" s="7">
        <v>600</v>
      </c>
      <c r="J8" s="174">
        <f>SUM(Tabela1[[#This Row],[Kolumna11]:[Kolumna18]])</f>
        <v>3597.6500000000005</v>
      </c>
      <c r="K8" s="21">
        <v>797.13800000000003</v>
      </c>
      <c r="L8" s="21">
        <v>419.78100000000001</v>
      </c>
      <c r="M8" s="21">
        <v>2380.7310000000002</v>
      </c>
      <c r="N8" s="21"/>
      <c r="O8" s="21"/>
      <c r="P8" s="21"/>
      <c r="Q8" s="21"/>
      <c r="R8" s="21"/>
      <c r="S8" s="7" t="s">
        <v>40</v>
      </c>
      <c r="T8" s="7" t="s">
        <v>41</v>
      </c>
      <c r="U8" s="7" t="s">
        <v>42</v>
      </c>
      <c r="V8" s="26" t="s">
        <v>130</v>
      </c>
      <c r="W8" s="7" t="s">
        <v>43</v>
      </c>
    </row>
    <row r="9" spans="1:23" ht="55.2" x14ac:dyDescent="0.3">
      <c r="A9" s="4">
        <v>4</v>
      </c>
      <c r="B9" s="7" t="s">
        <v>50</v>
      </c>
      <c r="C9" s="7" t="s">
        <v>51</v>
      </c>
      <c r="D9" s="7" t="s">
        <v>52</v>
      </c>
      <c r="E9" s="7" t="s">
        <v>53</v>
      </c>
      <c r="F9" s="7" t="s">
        <v>54</v>
      </c>
      <c r="G9" s="9" t="s">
        <v>55</v>
      </c>
      <c r="H9" s="7">
        <v>3218570</v>
      </c>
      <c r="I9" s="7">
        <v>390</v>
      </c>
      <c r="J9" s="174">
        <f>SUM(Tabela1[[#This Row],[Kolumna11]:[Kolumna18]])</f>
        <v>1424.75</v>
      </c>
      <c r="K9" s="21">
        <v>315.06099999999998</v>
      </c>
      <c r="L9" s="21">
        <v>167.643</v>
      </c>
      <c r="M9" s="21">
        <v>942.04600000000005</v>
      </c>
      <c r="N9" s="21"/>
      <c r="O9" s="21"/>
      <c r="P9" s="21"/>
      <c r="Q9" s="21"/>
      <c r="R9" s="21"/>
      <c r="S9" s="7" t="s">
        <v>40</v>
      </c>
      <c r="T9" s="7" t="s">
        <v>41</v>
      </c>
      <c r="U9" s="7" t="s">
        <v>42</v>
      </c>
      <c r="V9" s="26" t="s">
        <v>130</v>
      </c>
      <c r="W9" s="7" t="s">
        <v>43</v>
      </c>
    </row>
    <row r="10" spans="1:23" ht="27.6" x14ac:dyDescent="0.3">
      <c r="A10" s="8">
        <v>5</v>
      </c>
      <c r="B10" s="7" t="s">
        <v>56</v>
      </c>
      <c r="C10" s="7" t="s">
        <v>57</v>
      </c>
      <c r="D10" s="7" t="s">
        <v>58</v>
      </c>
      <c r="E10" s="7" t="s">
        <v>34</v>
      </c>
      <c r="F10" s="7" t="s">
        <v>35</v>
      </c>
      <c r="G10" s="9" t="s">
        <v>59</v>
      </c>
      <c r="H10" s="7">
        <v>30051723</v>
      </c>
      <c r="I10" s="7">
        <v>30</v>
      </c>
      <c r="J10" s="174">
        <f>SUM(Tabela1[[#This Row],[Kolumna11]:[Kolumna18]])</f>
        <v>13.234999999999999</v>
      </c>
      <c r="K10" s="21"/>
      <c r="L10" s="21"/>
      <c r="M10" s="21"/>
      <c r="N10" s="21"/>
      <c r="O10" s="21"/>
      <c r="P10" s="21"/>
      <c r="Q10" s="21"/>
      <c r="R10" s="21">
        <v>13.234999999999999</v>
      </c>
      <c r="S10" s="7" t="s">
        <v>60</v>
      </c>
      <c r="T10" s="7" t="s">
        <v>61</v>
      </c>
      <c r="U10" s="7" t="s">
        <v>42</v>
      </c>
      <c r="V10" s="26" t="s">
        <v>131</v>
      </c>
      <c r="W10" s="7" t="s">
        <v>43</v>
      </c>
    </row>
    <row r="11" spans="1:23" ht="27.6" x14ac:dyDescent="0.3">
      <c r="A11" s="8">
        <v>6</v>
      </c>
      <c r="B11" s="7" t="s">
        <v>62</v>
      </c>
      <c r="C11" s="7" t="s">
        <v>63</v>
      </c>
      <c r="D11" s="7">
        <v>15</v>
      </c>
      <c r="E11" s="7" t="s">
        <v>34</v>
      </c>
      <c r="F11" s="7" t="s">
        <v>35</v>
      </c>
      <c r="G11" s="9" t="s">
        <v>64</v>
      </c>
      <c r="H11" s="7">
        <v>10048493</v>
      </c>
      <c r="I11" s="7">
        <v>10</v>
      </c>
      <c r="J11" s="174">
        <f>SUM(Tabela1[[#This Row],[Kolumna11]:[Kolumna18]])</f>
        <v>0.19700000000000001</v>
      </c>
      <c r="K11" s="21"/>
      <c r="L11" s="21"/>
      <c r="M11" s="21"/>
      <c r="N11" s="21"/>
      <c r="O11" s="21"/>
      <c r="P11" s="21"/>
      <c r="Q11" s="21"/>
      <c r="R11" s="21">
        <v>0.19700000000000001</v>
      </c>
      <c r="S11" s="7" t="s">
        <v>60</v>
      </c>
      <c r="T11" s="7" t="s">
        <v>61</v>
      </c>
      <c r="U11" s="7" t="s">
        <v>42</v>
      </c>
      <c r="V11" s="26" t="s">
        <v>131</v>
      </c>
      <c r="W11" s="7" t="s">
        <v>43</v>
      </c>
    </row>
    <row r="12" spans="1:23" ht="41.4" x14ac:dyDescent="0.3">
      <c r="A12" s="4">
        <v>7</v>
      </c>
      <c r="B12" s="7" t="s">
        <v>65</v>
      </c>
      <c r="C12" s="7" t="s">
        <v>32</v>
      </c>
      <c r="D12" s="7" t="s">
        <v>33</v>
      </c>
      <c r="E12" s="7" t="s">
        <v>34</v>
      </c>
      <c r="F12" s="7" t="s">
        <v>35</v>
      </c>
      <c r="G12" s="9" t="s">
        <v>66</v>
      </c>
      <c r="H12" s="7">
        <v>30079771</v>
      </c>
      <c r="I12" s="7">
        <v>20</v>
      </c>
      <c r="J12" s="174">
        <f>SUM(Tabela1[[#This Row],[Kolumna11]:[Kolumna18]])</f>
        <v>64.802000000000007</v>
      </c>
      <c r="K12" s="21"/>
      <c r="L12" s="21"/>
      <c r="M12" s="21"/>
      <c r="N12" s="21"/>
      <c r="O12" s="21"/>
      <c r="P12" s="21"/>
      <c r="Q12" s="21"/>
      <c r="R12" s="21">
        <v>64.802000000000007</v>
      </c>
      <c r="S12" s="7" t="s">
        <v>60</v>
      </c>
      <c r="T12" s="7" t="s">
        <v>61</v>
      </c>
      <c r="U12" s="7" t="s">
        <v>42</v>
      </c>
      <c r="V12" s="26" t="s">
        <v>131</v>
      </c>
      <c r="W12" s="7" t="s">
        <v>43</v>
      </c>
    </row>
    <row r="13" spans="1:23" ht="27.6" x14ac:dyDescent="0.3">
      <c r="A13" s="8">
        <v>8</v>
      </c>
      <c r="B13" s="7" t="s">
        <v>67</v>
      </c>
      <c r="C13" s="7" t="s">
        <v>68</v>
      </c>
      <c r="D13" s="7">
        <v>1</v>
      </c>
      <c r="E13" s="7" t="s">
        <v>38</v>
      </c>
      <c r="F13" s="7" t="s">
        <v>35</v>
      </c>
      <c r="G13" s="9" t="s">
        <v>69</v>
      </c>
      <c r="H13" s="7">
        <v>30020176</v>
      </c>
      <c r="I13" s="7">
        <v>8</v>
      </c>
      <c r="J13" s="174">
        <f>SUM(Tabela1[[#This Row],[Kolumna11]:[Kolumna18]])</f>
        <v>9.14</v>
      </c>
      <c r="K13" s="21"/>
      <c r="L13" s="21"/>
      <c r="M13" s="21"/>
      <c r="N13" s="21"/>
      <c r="O13" s="21"/>
      <c r="P13" s="21"/>
      <c r="Q13" s="21"/>
      <c r="R13" s="21">
        <v>9.14</v>
      </c>
      <c r="S13" s="7" t="s">
        <v>60</v>
      </c>
      <c r="T13" s="7" t="s">
        <v>61</v>
      </c>
      <c r="U13" s="7" t="s">
        <v>42</v>
      </c>
      <c r="V13" s="26" t="s">
        <v>131</v>
      </c>
      <c r="W13" s="7" t="s">
        <v>43</v>
      </c>
    </row>
    <row r="14" spans="1:23" ht="27.6" x14ac:dyDescent="0.3">
      <c r="A14" s="8">
        <v>9</v>
      </c>
      <c r="B14" s="7" t="s">
        <v>70</v>
      </c>
      <c r="C14" s="7" t="s">
        <v>68</v>
      </c>
      <c r="D14" s="7">
        <v>1</v>
      </c>
      <c r="E14" s="7" t="s">
        <v>38</v>
      </c>
      <c r="F14" s="7" t="s">
        <v>35</v>
      </c>
      <c r="G14" s="9" t="s">
        <v>71</v>
      </c>
      <c r="H14" s="7">
        <v>30043702</v>
      </c>
      <c r="I14" s="7">
        <v>28</v>
      </c>
      <c r="J14" s="174">
        <f>SUM(Tabela1[[#This Row],[Kolumna11]:[Kolumna18]])</f>
        <v>42.454000000000001</v>
      </c>
      <c r="K14" s="21"/>
      <c r="L14" s="21"/>
      <c r="M14" s="21"/>
      <c r="N14" s="21"/>
      <c r="O14" s="21"/>
      <c r="P14" s="21"/>
      <c r="Q14" s="21"/>
      <c r="R14" s="21">
        <v>42.454000000000001</v>
      </c>
      <c r="S14" s="7" t="s">
        <v>60</v>
      </c>
      <c r="T14" s="7" t="s">
        <v>61</v>
      </c>
      <c r="U14" s="7" t="s">
        <v>42</v>
      </c>
      <c r="V14" s="26" t="s">
        <v>131</v>
      </c>
      <c r="W14" s="7" t="s">
        <v>43</v>
      </c>
    </row>
    <row r="15" spans="1:23" ht="27.6" x14ac:dyDescent="0.3">
      <c r="A15" s="4">
        <v>10</v>
      </c>
      <c r="B15" s="7" t="s">
        <v>72</v>
      </c>
      <c r="C15" s="7" t="s">
        <v>73</v>
      </c>
      <c r="D15" s="7" t="s">
        <v>58</v>
      </c>
      <c r="E15" s="7" t="s">
        <v>34</v>
      </c>
      <c r="F15" s="7" t="s">
        <v>35</v>
      </c>
      <c r="G15" s="9" t="s">
        <v>74</v>
      </c>
      <c r="H15" s="7">
        <v>53997976</v>
      </c>
      <c r="I15" s="7">
        <v>80</v>
      </c>
      <c r="J15" s="174">
        <f>SUM(Tabela1[[#This Row],[Kolumna11]:[Kolumna18]])</f>
        <v>194.76900000000001</v>
      </c>
      <c r="K15" s="21">
        <v>42.926000000000002</v>
      </c>
      <c r="L15" s="21">
        <v>22.084</v>
      </c>
      <c r="M15" s="21">
        <v>129.75899999999999</v>
      </c>
      <c r="N15" s="21"/>
      <c r="O15" s="21"/>
      <c r="P15" s="21"/>
      <c r="Q15" s="21"/>
      <c r="R15" s="21"/>
      <c r="S15" s="7" t="s">
        <v>75</v>
      </c>
      <c r="T15" s="7" t="s">
        <v>61</v>
      </c>
      <c r="U15" s="7" t="s">
        <v>42</v>
      </c>
      <c r="V15" s="26" t="s">
        <v>130</v>
      </c>
      <c r="W15" s="7" t="s">
        <v>43</v>
      </c>
    </row>
    <row r="16" spans="1:23" ht="27.6" x14ac:dyDescent="0.3">
      <c r="A16" s="8">
        <v>11</v>
      </c>
      <c r="B16" s="7" t="s">
        <v>76</v>
      </c>
      <c r="C16" s="7" t="s">
        <v>77</v>
      </c>
      <c r="D16" s="7">
        <v>18</v>
      </c>
      <c r="E16" s="7" t="s">
        <v>78</v>
      </c>
      <c r="F16" s="7" t="s">
        <v>35</v>
      </c>
      <c r="G16" s="9" t="s">
        <v>79</v>
      </c>
      <c r="H16" s="7">
        <v>53997908</v>
      </c>
      <c r="I16" s="7">
        <v>129</v>
      </c>
      <c r="J16" s="174">
        <f>SUM(Tabela1[[#This Row],[Kolumna11]:[Kolumna18]])</f>
        <v>95.064000000000007</v>
      </c>
      <c r="K16" s="21">
        <v>44.761000000000003</v>
      </c>
      <c r="L16" s="21">
        <v>11.888999999999999</v>
      </c>
      <c r="M16" s="21">
        <v>38.414000000000001</v>
      </c>
      <c r="N16" s="21"/>
      <c r="O16" s="21"/>
      <c r="P16" s="21"/>
      <c r="Q16" s="21"/>
      <c r="R16" s="21"/>
      <c r="S16" s="7" t="s">
        <v>75</v>
      </c>
      <c r="T16" s="7" t="s">
        <v>61</v>
      </c>
      <c r="U16" s="7" t="s">
        <v>42</v>
      </c>
      <c r="V16" s="26" t="s">
        <v>130</v>
      </c>
      <c r="W16" s="7" t="s">
        <v>43</v>
      </c>
    </row>
    <row r="17" spans="1:23" ht="27.6" x14ac:dyDescent="0.3">
      <c r="A17" s="8">
        <v>12</v>
      </c>
      <c r="B17" s="7" t="s">
        <v>80</v>
      </c>
      <c r="C17" s="7" t="s">
        <v>68</v>
      </c>
      <c r="D17" s="7">
        <v>7</v>
      </c>
      <c r="E17" s="7" t="s">
        <v>38</v>
      </c>
      <c r="F17" s="7" t="s">
        <v>35</v>
      </c>
      <c r="G17" s="9" t="s">
        <v>81</v>
      </c>
      <c r="H17" s="7">
        <v>53997909</v>
      </c>
      <c r="I17" s="7">
        <v>39</v>
      </c>
      <c r="J17" s="174">
        <f>SUM(Tabela1[[#This Row],[Kolumna11]:[Kolumna18]])</f>
        <v>30.103000000000002</v>
      </c>
      <c r="K17" s="21">
        <v>5.5030000000000001</v>
      </c>
      <c r="L17" s="21">
        <v>3.7490000000000001</v>
      </c>
      <c r="M17" s="21">
        <v>20.850999999999999</v>
      </c>
      <c r="N17" s="21"/>
      <c r="O17" s="21"/>
      <c r="P17" s="21"/>
      <c r="Q17" s="21"/>
      <c r="R17" s="21"/>
      <c r="S17" s="7" t="s">
        <v>75</v>
      </c>
      <c r="T17" s="7" t="s">
        <v>61</v>
      </c>
      <c r="U17" s="7" t="s">
        <v>42</v>
      </c>
      <c r="V17" s="26" t="s">
        <v>130</v>
      </c>
      <c r="W17" s="7" t="s">
        <v>43</v>
      </c>
    </row>
    <row r="18" spans="1:23" ht="27.6" x14ac:dyDescent="0.3">
      <c r="A18" s="4">
        <v>13</v>
      </c>
      <c r="B18" s="7" t="s">
        <v>82</v>
      </c>
      <c r="C18" s="7" t="s">
        <v>68</v>
      </c>
      <c r="D18" s="7">
        <v>13</v>
      </c>
      <c r="E18" s="7" t="s">
        <v>38</v>
      </c>
      <c r="F18" s="7" t="s">
        <v>35</v>
      </c>
      <c r="G18" s="9" t="s">
        <v>83</v>
      </c>
      <c r="H18" s="7">
        <v>3219016</v>
      </c>
      <c r="I18" s="7">
        <v>90</v>
      </c>
      <c r="J18" s="174">
        <f>SUM(Tabela1[[#This Row],[Kolumna11]:[Kolumna18]])</f>
        <v>94.713999999999999</v>
      </c>
      <c r="K18" s="21"/>
      <c r="L18" s="21"/>
      <c r="M18" s="21"/>
      <c r="N18" s="21"/>
      <c r="O18" s="21"/>
      <c r="P18" s="21">
        <v>38.320999999999998</v>
      </c>
      <c r="Q18" s="21">
        <v>56.393000000000001</v>
      </c>
      <c r="R18" s="21"/>
      <c r="S18" s="7" t="s">
        <v>84</v>
      </c>
      <c r="T18" s="7" t="s">
        <v>85</v>
      </c>
      <c r="U18" s="7" t="s">
        <v>42</v>
      </c>
      <c r="V18" s="26" t="s">
        <v>130</v>
      </c>
      <c r="W18" s="7" t="s">
        <v>43</v>
      </c>
    </row>
    <row r="19" spans="1:23" ht="27.6" x14ac:dyDescent="0.3">
      <c r="A19" s="8">
        <v>14</v>
      </c>
      <c r="B19" s="7" t="s">
        <v>86</v>
      </c>
      <c r="C19" s="7" t="s">
        <v>68</v>
      </c>
      <c r="D19" s="7">
        <v>9</v>
      </c>
      <c r="E19" s="7" t="s">
        <v>38</v>
      </c>
      <c r="F19" s="7" t="s">
        <v>35</v>
      </c>
      <c r="G19" s="9" t="s">
        <v>87</v>
      </c>
      <c r="H19" s="7">
        <v>3218869</v>
      </c>
      <c r="I19" s="7">
        <v>135</v>
      </c>
      <c r="J19" s="174">
        <f>SUM(Tabela1[[#This Row],[Kolumna11]:[Kolumna18]])</f>
        <v>139.04900000000001</v>
      </c>
      <c r="K19" s="21"/>
      <c r="L19" s="21"/>
      <c r="M19" s="21"/>
      <c r="N19" s="21"/>
      <c r="O19" s="21"/>
      <c r="P19" s="21">
        <v>56.597000000000001</v>
      </c>
      <c r="Q19" s="21">
        <v>82.451999999999998</v>
      </c>
      <c r="R19" s="21"/>
      <c r="S19" s="7" t="s">
        <v>84</v>
      </c>
      <c r="T19" s="7" t="s">
        <v>85</v>
      </c>
      <c r="U19" s="7" t="s">
        <v>42</v>
      </c>
      <c r="V19" s="26" t="s">
        <v>131</v>
      </c>
      <c r="W19" s="7" t="s">
        <v>43</v>
      </c>
    </row>
    <row r="20" spans="1:23" ht="27.6" x14ac:dyDescent="0.3">
      <c r="A20" s="8">
        <v>15</v>
      </c>
      <c r="B20" s="7" t="s">
        <v>88</v>
      </c>
      <c r="C20" s="7" t="s">
        <v>68</v>
      </c>
      <c r="D20" s="7">
        <v>5</v>
      </c>
      <c r="E20" s="7" t="s">
        <v>38</v>
      </c>
      <c r="F20" s="7" t="s">
        <v>35</v>
      </c>
      <c r="G20" s="9" t="s">
        <v>89</v>
      </c>
      <c r="H20" s="7">
        <v>3218746</v>
      </c>
      <c r="I20" s="7">
        <v>100</v>
      </c>
      <c r="J20" s="174">
        <f>SUM(Tabela1[[#This Row],[Kolumna11]:[Kolumna18]])</f>
        <v>172.89</v>
      </c>
      <c r="K20" s="21"/>
      <c r="L20" s="21"/>
      <c r="M20" s="21"/>
      <c r="N20" s="21"/>
      <c r="O20" s="21"/>
      <c r="P20" s="21">
        <v>70.906000000000006</v>
      </c>
      <c r="Q20" s="21">
        <v>101.98399999999999</v>
      </c>
      <c r="R20" s="21"/>
      <c r="S20" s="7" t="s">
        <v>84</v>
      </c>
      <c r="T20" s="7" t="s">
        <v>85</v>
      </c>
      <c r="U20" s="7" t="s">
        <v>42</v>
      </c>
      <c r="V20" s="26" t="s">
        <v>130</v>
      </c>
      <c r="W20" s="7" t="s">
        <v>43</v>
      </c>
    </row>
    <row r="21" spans="1:23" ht="27.6" x14ac:dyDescent="0.3">
      <c r="A21" s="4">
        <v>16</v>
      </c>
      <c r="B21" s="7" t="s">
        <v>62</v>
      </c>
      <c r="C21" s="7" t="s">
        <v>63</v>
      </c>
      <c r="D21" s="7">
        <v>15</v>
      </c>
      <c r="E21" s="7" t="s">
        <v>34</v>
      </c>
      <c r="F21" s="7" t="s">
        <v>35</v>
      </c>
      <c r="G21" s="9" t="s">
        <v>90</v>
      </c>
      <c r="H21" s="7">
        <v>10402117</v>
      </c>
      <c r="I21" s="7">
        <v>5</v>
      </c>
      <c r="J21" s="174">
        <f>SUM(Tabela1[[#This Row],[Kolumna11]:[Kolumna18]])</f>
        <v>0.47199999999999998</v>
      </c>
      <c r="K21" s="21"/>
      <c r="L21" s="21"/>
      <c r="M21" s="21"/>
      <c r="N21" s="21"/>
      <c r="O21" s="21"/>
      <c r="P21" s="21"/>
      <c r="Q21" s="21"/>
      <c r="R21" s="21">
        <v>0.47199999999999998</v>
      </c>
      <c r="S21" s="7" t="s">
        <v>91</v>
      </c>
      <c r="T21" s="7" t="s">
        <v>85</v>
      </c>
      <c r="U21" s="7" t="s">
        <v>42</v>
      </c>
      <c r="V21" s="26" t="s">
        <v>131</v>
      </c>
      <c r="W21" s="7" t="s">
        <v>43</v>
      </c>
    </row>
    <row r="22" spans="1:23" ht="27.6" x14ac:dyDescent="0.3">
      <c r="A22" s="8">
        <v>17</v>
      </c>
      <c r="B22" s="7" t="s">
        <v>62</v>
      </c>
      <c r="C22" s="7" t="s">
        <v>63</v>
      </c>
      <c r="D22" s="7">
        <v>15</v>
      </c>
      <c r="E22" s="7" t="s">
        <v>34</v>
      </c>
      <c r="F22" s="7" t="s">
        <v>35</v>
      </c>
      <c r="G22" s="9" t="s">
        <v>92</v>
      </c>
      <c r="H22" s="7">
        <v>54390711</v>
      </c>
      <c r="I22" s="7">
        <v>39</v>
      </c>
      <c r="J22" s="174">
        <f>SUM(Tabela1[[#This Row],[Kolumna11]:[Kolumna18]])</f>
        <v>32.865000000000002</v>
      </c>
      <c r="K22" s="21"/>
      <c r="L22" s="21"/>
      <c r="M22" s="21"/>
      <c r="N22" s="21"/>
      <c r="O22" s="21"/>
      <c r="P22" s="21"/>
      <c r="Q22" s="21"/>
      <c r="R22" s="21">
        <v>32.865000000000002</v>
      </c>
      <c r="S22" s="7" t="s">
        <v>91</v>
      </c>
      <c r="T22" s="7" t="s">
        <v>85</v>
      </c>
      <c r="U22" s="7" t="s">
        <v>42</v>
      </c>
      <c r="V22" s="26" t="s">
        <v>131</v>
      </c>
      <c r="W22" s="7" t="s">
        <v>43</v>
      </c>
    </row>
    <row r="23" spans="1:23" ht="27.6" x14ac:dyDescent="0.3">
      <c r="A23" s="8">
        <v>18</v>
      </c>
      <c r="B23" s="7" t="s">
        <v>93</v>
      </c>
      <c r="C23" s="7" t="s">
        <v>68</v>
      </c>
      <c r="D23" s="7">
        <v>11</v>
      </c>
      <c r="E23" s="7" t="s">
        <v>38</v>
      </c>
      <c r="F23" s="7" t="s">
        <v>35</v>
      </c>
      <c r="G23" s="9" t="s">
        <v>94</v>
      </c>
      <c r="H23" s="7">
        <v>3218880</v>
      </c>
      <c r="I23" s="7">
        <v>42</v>
      </c>
      <c r="J23" s="174">
        <f>SUM(Tabela1[[#This Row],[Kolumna11]:[Kolumna18]])</f>
        <v>85.81</v>
      </c>
      <c r="K23" s="21"/>
      <c r="L23" s="21"/>
      <c r="M23" s="21"/>
      <c r="N23" s="21"/>
      <c r="O23" s="21"/>
      <c r="P23" s="21">
        <v>35.033000000000001</v>
      </c>
      <c r="Q23" s="21">
        <v>50.777000000000001</v>
      </c>
      <c r="R23" s="21"/>
      <c r="S23" s="7" t="s">
        <v>84</v>
      </c>
      <c r="T23" s="7" t="s">
        <v>85</v>
      </c>
      <c r="U23" s="7" t="s">
        <v>42</v>
      </c>
      <c r="V23" s="26" t="s">
        <v>130</v>
      </c>
      <c r="W23" s="7" t="s">
        <v>43</v>
      </c>
    </row>
    <row r="24" spans="1:23" x14ac:dyDescent="0.3">
      <c r="A24" s="10"/>
      <c r="B24" s="11"/>
      <c r="C24" s="11"/>
      <c r="D24" s="11"/>
      <c r="E24" s="11"/>
      <c r="F24" s="11"/>
      <c r="G24" s="11"/>
      <c r="H24" s="11"/>
      <c r="I24" s="23" t="s">
        <v>123</v>
      </c>
      <c r="J24" s="24">
        <f>SUBTOTAL(109,Tabela1[Kolumna10])</f>
        <v>8102.005000000001</v>
      </c>
      <c r="K24" s="22"/>
      <c r="L24" s="22"/>
      <c r="M24" s="22"/>
      <c r="N24" s="22"/>
      <c r="O24" s="22"/>
      <c r="P24" s="22"/>
      <c r="Q24" s="22"/>
      <c r="R24" s="22"/>
      <c r="S24" s="11"/>
      <c r="T24" s="11"/>
      <c r="U24" s="11"/>
      <c r="V24" s="11"/>
      <c r="W24" s="11"/>
    </row>
  </sheetData>
  <mergeCells count="3">
    <mergeCell ref="G3:V3"/>
    <mergeCell ref="B3:F3"/>
    <mergeCell ref="A3:A4"/>
  </mergeCells>
  <conditionalFormatting sqref="H4">
    <cfRule type="duplicateValues" dxfId="52" priority="2" stopIfTrue="1"/>
  </conditionalFormatting>
  <conditionalFormatting sqref="G4">
    <cfRule type="duplicateValues" dxfId="51" priority="1" stopIfTrue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AABFA-084E-47A0-976D-F144B7F7F869}">
  <dimension ref="A1:O10"/>
  <sheetViews>
    <sheetView topLeftCell="F1" workbookViewId="0">
      <selection activeCell="I9" sqref="I9"/>
    </sheetView>
  </sheetViews>
  <sheetFormatPr defaultRowHeight="14.4" x14ac:dyDescent="0.3"/>
  <cols>
    <col min="1" max="1" width="6.44140625" customWidth="1"/>
    <col min="2" max="9" width="28.33203125" customWidth="1"/>
    <col min="10" max="10" width="20.5546875" customWidth="1"/>
    <col min="11" max="11" width="15.77734375" customWidth="1"/>
    <col min="12" max="13" width="20.77734375" customWidth="1"/>
    <col min="14" max="14" width="28.33203125" customWidth="1"/>
    <col min="15" max="15" width="27.33203125" customWidth="1"/>
  </cols>
  <sheetData>
    <row r="1" spans="1:15" x14ac:dyDescent="0.3">
      <c r="A1" t="s">
        <v>124</v>
      </c>
    </row>
    <row r="3" spans="1:15" ht="43.2" customHeight="1" x14ac:dyDescent="0.3">
      <c r="A3" s="124" t="s">
        <v>0</v>
      </c>
      <c r="B3" s="124" t="s">
        <v>1</v>
      </c>
      <c r="C3" s="128" t="s">
        <v>96</v>
      </c>
      <c r="D3" s="129"/>
      <c r="E3" s="129"/>
      <c r="F3" s="130"/>
      <c r="G3" s="124" t="s">
        <v>2</v>
      </c>
      <c r="H3" s="124" t="s">
        <v>3</v>
      </c>
      <c r="I3" s="175" t="s">
        <v>4</v>
      </c>
      <c r="J3" s="124" t="s">
        <v>5</v>
      </c>
      <c r="K3" s="124" t="s">
        <v>127</v>
      </c>
      <c r="L3" s="124" t="s">
        <v>6</v>
      </c>
      <c r="M3" s="124"/>
      <c r="N3" s="2" t="s">
        <v>9</v>
      </c>
      <c r="O3" s="124" t="s">
        <v>122</v>
      </c>
    </row>
    <row r="4" spans="1:15" x14ac:dyDescent="0.3">
      <c r="A4" s="124"/>
      <c r="B4" s="124"/>
      <c r="C4" s="3" t="s">
        <v>11</v>
      </c>
      <c r="D4" s="3" t="s">
        <v>97</v>
      </c>
      <c r="E4" s="3" t="s">
        <v>12</v>
      </c>
      <c r="F4" s="3" t="s">
        <v>98</v>
      </c>
      <c r="G4" s="124"/>
      <c r="H4" s="124"/>
      <c r="I4" s="175"/>
      <c r="J4" s="124"/>
      <c r="K4" s="124"/>
      <c r="L4" s="2" t="s">
        <v>7</v>
      </c>
      <c r="M4" s="2" t="s">
        <v>8</v>
      </c>
      <c r="N4" s="2" t="s">
        <v>128</v>
      </c>
      <c r="O4" s="124"/>
    </row>
    <row r="5" spans="1:15" x14ac:dyDescent="0.3">
      <c r="A5" s="1">
        <v>1</v>
      </c>
      <c r="B5" s="7" t="s">
        <v>82</v>
      </c>
      <c r="C5" s="7" t="s">
        <v>68</v>
      </c>
      <c r="D5" s="7">
        <v>13</v>
      </c>
      <c r="E5" s="7" t="s">
        <v>38</v>
      </c>
      <c r="F5" s="7" t="s">
        <v>35</v>
      </c>
      <c r="G5" s="9" t="s">
        <v>83</v>
      </c>
      <c r="H5" s="7" t="s">
        <v>84</v>
      </c>
      <c r="I5" s="7">
        <v>90</v>
      </c>
      <c r="J5" s="7" t="s">
        <v>43</v>
      </c>
      <c r="K5" s="1">
        <v>49.5</v>
      </c>
      <c r="L5" s="1">
        <v>1</v>
      </c>
      <c r="M5" s="1">
        <v>50</v>
      </c>
      <c r="N5" s="1">
        <v>8529.56</v>
      </c>
      <c r="O5" s="176">
        <v>13600</v>
      </c>
    </row>
    <row r="6" spans="1:15" x14ac:dyDescent="0.3">
      <c r="A6" s="1">
        <v>2</v>
      </c>
      <c r="B6" s="7" t="s">
        <v>86</v>
      </c>
      <c r="C6" s="7" t="s">
        <v>68</v>
      </c>
      <c r="D6" s="7">
        <v>9</v>
      </c>
      <c r="E6" s="7" t="s">
        <v>38</v>
      </c>
      <c r="F6" s="7" t="s">
        <v>35</v>
      </c>
      <c r="G6" s="9" t="s">
        <v>87</v>
      </c>
      <c r="H6" s="7" t="s">
        <v>84</v>
      </c>
      <c r="I6" s="7">
        <v>135</v>
      </c>
      <c r="J6" s="7" t="s">
        <v>43</v>
      </c>
      <c r="K6" s="1">
        <v>49.5</v>
      </c>
      <c r="L6" s="1">
        <v>3</v>
      </c>
      <c r="M6" s="1">
        <v>17</v>
      </c>
      <c r="N6" s="1">
        <v>10992.6</v>
      </c>
      <c r="O6" s="176">
        <v>17500</v>
      </c>
    </row>
    <row r="7" spans="1:15" x14ac:dyDescent="0.3">
      <c r="A7" s="1">
        <v>3</v>
      </c>
      <c r="B7" s="7" t="s">
        <v>88</v>
      </c>
      <c r="C7" s="7" t="s">
        <v>68</v>
      </c>
      <c r="D7" s="7">
        <v>5</v>
      </c>
      <c r="E7" s="7" t="s">
        <v>38</v>
      </c>
      <c r="F7" s="7" t="s">
        <v>35</v>
      </c>
      <c r="G7" s="9" t="s">
        <v>89</v>
      </c>
      <c r="H7" s="7" t="s">
        <v>84</v>
      </c>
      <c r="I7" s="7">
        <v>100</v>
      </c>
      <c r="J7" s="7" t="s">
        <v>43</v>
      </c>
      <c r="K7" s="1">
        <v>49.5</v>
      </c>
      <c r="L7" s="1">
        <v>1</v>
      </c>
      <c r="M7" s="1">
        <v>50</v>
      </c>
      <c r="N7" s="1">
        <v>4954.2299999999996</v>
      </c>
      <c r="O7" s="176">
        <v>7900</v>
      </c>
    </row>
    <row r="8" spans="1:15" x14ac:dyDescent="0.3">
      <c r="A8" s="1">
        <v>4</v>
      </c>
      <c r="B8" s="7" t="s">
        <v>62</v>
      </c>
      <c r="C8" s="7" t="s">
        <v>63</v>
      </c>
      <c r="D8" s="7">
        <v>15</v>
      </c>
      <c r="E8" s="7" t="s">
        <v>34</v>
      </c>
      <c r="F8" s="7" t="s">
        <v>35</v>
      </c>
      <c r="G8" s="9" t="s">
        <v>92</v>
      </c>
      <c r="H8" s="7" t="s">
        <v>91</v>
      </c>
      <c r="I8" s="7">
        <v>39</v>
      </c>
      <c r="J8" s="7" t="s">
        <v>43</v>
      </c>
      <c r="K8" s="1">
        <v>49.5</v>
      </c>
      <c r="L8" s="1">
        <v>1</v>
      </c>
      <c r="M8" s="1">
        <v>50</v>
      </c>
      <c r="N8" s="1">
        <v>18101</v>
      </c>
      <c r="O8" s="176">
        <v>28900</v>
      </c>
    </row>
    <row r="9" spans="1:15" x14ac:dyDescent="0.3">
      <c r="A9" s="1">
        <v>5</v>
      </c>
      <c r="B9" s="7" t="s">
        <v>93</v>
      </c>
      <c r="C9" s="7" t="s">
        <v>68</v>
      </c>
      <c r="D9" s="7">
        <v>11</v>
      </c>
      <c r="E9" s="7" t="s">
        <v>38</v>
      </c>
      <c r="F9" s="7" t="s">
        <v>35</v>
      </c>
      <c r="G9" s="9" t="s">
        <v>94</v>
      </c>
      <c r="H9" s="7" t="s">
        <v>84</v>
      </c>
      <c r="I9" s="7">
        <v>42</v>
      </c>
      <c r="J9" s="7" t="s">
        <v>43</v>
      </c>
      <c r="K9" s="1">
        <v>39.6</v>
      </c>
      <c r="L9" s="1">
        <v>1</v>
      </c>
      <c r="M9" s="1">
        <v>40</v>
      </c>
      <c r="N9" s="1">
        <v>7569.76</v>
      </c>
      <c r="O9" s="176">
        <v>12100</v>
      </c>
    </row>
    <row r="10" spans="1:15" x14ac:dyDescent="0.3">
      <c r="A10" s="125" t="s">
        <v>123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7"/>
      <c r="O10" s="177">
        <f>SUM(O5:O9)</f>
        <v>80000</v>
      </c>
    </row>
  </sheetData>
  <mergeCells count="11">
    <mergeCell ref="O3:O4"/>
    <mergeCell ref="A10:N10"/>
    <mergeCell ref="L3:M3"/>
    <mergeCell ref="A3:A4"/>
    <mergeCell ref="B3:B4"/>
    <mergeCell ref="G3:G4"/>
    <mergeCell ref="H3:H4"/>
    <mergeCell ref="I3:I4"/>
    <mergeCell ref="J3:J4"/>
    <mergeCell ref="K3:K4"/>
    <mergeCell ref="C3:F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2BFB8-E33F-40F0-BB25-DAB5F644C58F}">
  <dimension ref="A1:BD93"/>
  <sheetViews>
    <sheetView workbookViewId="0">
      <selection activeCell="B25" sqref="B25"/>
    </sheetView>
  </sheetViews>
  <sheetFormatPr defaultColWidth="20.6640625" defaultRowHeight="14.4" x14ac:dyDescent="0.3"/>
  <cols>
    <col min="1" max="1" width="19.5546875" style="12" customWidth="1"/>
    <col min="2" max="2" width="22.33203125" style="12" customWidth="1"/>
    <col min="3" max="14" width="20.6640625" style="12"/>
    <col min="15" max="15" width="22.33203125" style="12" customWidth="1"/>
    <col min="16" max="54" width="20.6640625" style="12"/>
    <col min="55" max="56" width="24.6640625" style="12" bestFit="1" customWidth="1"/>
    <col min="57" max="16384" width="20.6640625" style="12"/>
  </cols>
  <sheetData>
    <row r="1" spans="1:14" x14ac:dyDescent="0.3">
      <c r="A1" s="115" t="s">
        <v>175</v>
      </c>
    </row>
    <row r="2" spans="1:14" ht="15" thickBot="1" x14ac:dyDescent="0.35">
      <c r="A2" s="115"/>
    </row>
    <row r="3" spans="1:14" s="27" customFormat="1" ht="28.95" customHeight="1" x14ac:dyDescent="0.3">
      <c r="B3" s="27" t="s">
        <v>132</v>
      </c>
      <c r="C3" s="134" t="s">
        <v>155</v>
      </c>
      <c r="D3" s="135"/>
      <c r="E3" s="136"/>
      <c r="F3" s="134" t="s">
        <v>44</v>
      </c>
      <c r="G3" s="135"/>
      <c r="H3" s="136"/>
      <c r="I3" s="134" t="s">
        <v>48</v>
      </c>
      <c r="J3" s="135"/>
      <c r="K3" s="136"/>
      <c r="L3" s="134" t="s">
        <v>50</v>
      </c>
      <c r="M3" s="135"/>
      <c r="N3" s="136"/>
    </row>
    <row r="4" spans="1:14" s="29" customFormat="1" ht="15" thickBot="1" x14ac:dyDescent="0.35">
      <c r="B4" s="29" t="s">
        <v>133</v>
      </c>
      <c r="C4" s="161" t="s">
        <v>39</v>
      </c>
      <c r="D4" s="166"/>
      <c r="E4" s="162"/>
      <c r="F4" s="161" t="s">
        <v>47</v>
      </c>
      <c r="G4" s="166"/>
      <c r="H4" s="162"/>
      <c r="I4" s="161" t="s">
        <v>49</v>
      </c>
      <c r="J4" s="166"/>
      <c r="K4" s="162"/>
      <c r="L4" s="161" t="s">
        <v>55</v>
      </c>
      <c r="M4" s="166"/>
      <c r="N4" s="162"/>
    </row>
    <row r="5" spans="1:14" s="29" customFormat="1" x14ac:dyDescent="0.3">
      <c r="C5" s="143" t="s">
        <v>134</v>
      </c>
      <c r="D5" s="144"/>
      <c r="E5" s="145"/>
      <c r="F5" s="143" t="s">
        <v>134</v>
      </c>
      <c r="G5" s="144"/>
      <c r="H5" s="145"/>
      <c r="I5" s="143" t="s">
        <v>134</v>
      </c>
      <c r="J5" s="144"/>
      <c r="K5" s="145"/>
      <c r="L5" s="143" t="s">
        <v>134</v>
      </c>
      <c r="M5" s="144"/>
      <c r="N5" s="145"/>
    </row>
    <row r="6" spans="1:14" s="27" customFormat="1" ht="28.95" customHeight="1" thickBot="1" x14ac:dyDescent="0.35">
      <c r="B6" s="27" t="s">
        <v>136</v>
      </c>
      <c r="C6" s="32" t="s">
        <v>156</v>
      </c>
      <c r="D6" s="33" t="s">
        <v>157</v>
      </c>
      <c r="E6" s="34" t="s">
        <v>158</v>
      </c>
      <c r="F6" s="32" t="s">
        <v>156</v>
      </c>
      <c r="G6" s="33" t="s">
        <v>157</v>
      </c>
      <c r="H6" s="34" t="s">
        <v>158</v>
      </c>
      <c r="I6" s="32" t="s">
        <v>156</v>
      </c>
      <c r="J6" s="33" t="s">
        <v>157</v>
      </c>
      <c r="K6" s="34" t="s">
        <v>158</v>
      </c>
      <c r="L6" s="32" t="s">
        <v>156</v>
      </c>
      <c r="M6" s="33" t="s">
        <v>157</v>
      </c>
      <c r="N6" s="34" t="s">
        <v>158</v>
      </c>
    </row>
    <row r="7" spans="1:14" x14ac:dyDescent="0.3">
      <c r="A7" s="146" t="s">
        <v>141</v>
      </c>
      <c r="B7" s="12" t="s">
        <v>142</v>
      </c>
      <c r="C7" s="36">
        <v>16717</v>
      </c>
      <c r="D7" s="37">
        <v>10326</v>
      </c>
      <c r="E7" s="38">
        <v>46125</v>
      </c>
      <c r="F7" s="36">
        <v>25473</v>
      </c>
      <c r="G7" s="37">
        <v>15430</v>
      </c>
      <c r="H7" s="38">
        <v>65693</v>
      </c>
      <c r="I7" s="36">
        <v>72787</v>
      </c>
      <c r="J7" s="37">
        <v>46517</v>
      </c>
      <c r="K7" s="38">
        <v>183602</v>
      </c>
      <c r="L7" s="36">
        <v>29091</v>
      </c>
      <c r="M7" s="37">
        <v>19415</v>
      </c>
      <c r="N7" s="64">
        <v>79657</v>
      </c>
    </row>
    <row r="8" spans="1:14" x14ac:dyDescent="0.3">
      <c r="A8" s="146"/>
      <c r="B8" s="12" t="s">
        <v>143</v>
      </c>
      <c r="C8" s="42">
        <v>18171</v>
      </c>
      <c r="D8" s="43">
        <v>10485</v>
      </c>
      <c r="E8" s="44">
        <v>46928</v>
      </c>
      <c r="F8" s="42">
        <v>24061</v>
      </c>
      <c r="G8" s="43">
        <v>15528</v>
      </c>
      <c r="H8" s="44">
        <v>64468</v>
      </c>
      <c r="I8" s="42">
        <v>68161</v>
      </c>
      <c r="J8" s="43">
        <v>45291</v>
      </c>
      <c r="K8" s="44">
        <v>181048</v>
      </c>
      <c r="L8" s="42">
        <v>27263</v>
      </c>
      <c r="M8" s="43">
        <v>18201</v>
      </c>
      <c r="N8" s="65">
        <v>73554</v>
      </c>
    </row>
    <row r="9" spans="1:14" x14ac:dyDescent="0.3">
      <c r="A9" s="146"/>
      <c r="B9" s="12" t="s">
        <v>144</v>
      </c>
      <c r="C9" s="42">
        <v>15254</v>
      </c>
      <c r="D9" s="43">
        <v>9197</v>
      </c>
      <c r="E9" s="44">
        <v>43379</v>
      </c>
      <c r="F9" s="42">
        <v>23425</v>
      </c>
      <c r="G9" s="43">
        <v>15059</v>
      </c>
      <c r="H9" s="44">
        <v>66352</v>
      </c>
      <c r="I9" s="42">
        <v>67074</v>
      </c>
      <c r="J9" s="43">
        <v>44578</v>
      </c>
      <c r="K9" s="44">
        <v>191555</v>
      </c>
      <c r="L9" s="42">
        <v>26371</v>
      </c>
      <c r="M9" s="43">
        <v>17909</v>
      </c>
      <c r="N9" s="65">
        <v>79824</v>
      </c>
    </row>
    <row r="10" spans="1:14" x14ac:dyDescent="0.3">
      <c r="A10" s="146"/>
      <c r="B10" s="12" t="s">
        <v>145</v>
      </c>
      <c r="C10" s="42">
        <v>15610</v>
      </c>
      <c r="D10" s="43">
        <v>5416</v>
      </c>
      <c r="E10" s="44">
        <v>45961</v>
      </c>
      <c r="F10" s="42">
        <v>22455</v>
      </c>
      <c r="G10" s="43">
        <v>8339</v>
      </c>
      <c r="H10" s="44">
        <v>70982</v>
      </c>
      <c r="I10" s="42">
        <v>64918</v>
      </c>
      <c r="J10" s="43">
        <v>23536</v>
      </c>
      <c r="K10" s="44">
        <v>201548</v>
      </c>
      <c r="L10" s="42">
        <v>26329</v>
      </c>
      <c r="M10" s="43">
        <v>9881</v>
      </c>
      <c r="N10" s="65">
        <v>82542</v>
      </c>
    </row>
    <row r="11" spans="1:14" x14ac:dyDescent="0.3">
      <c r="A11" s="146"/>
      <c r="B11" s="12" t="s">
        <v>146</v>
      </c>
      <c r="C11" s="42">
        <v>13240</v>
      </c>
      <c r="D11" s="43">
        <v>4249</v>
      </c>
      <c r="E11" s="44">
        <v>40079</v>
      </c>
      <c r="F11" s="42">
        <v>21212</v>
      </c>
      <c r="G11" s="43">
        <v>8297</v>
      </c>
      <c r="H11" s="44">
        <v>78465</v>
      </c>
      <c r="I11" s="42">
        <v>62196</v>
      </c>
      <c r="J11" s="43">
        <v>23971</v>
      </c>
      <c r="K11" s="44">
        <v>222454</v>
      </c>
      <c r="L11" s="42">
        <v>23351</v>
      </c>
      <c r="M11" s="43">
        <v>8446</v>
      </c>
      <c r="N11" s="65">
        <v>80531</v>
      </c>
    </row>
    <row r="12" spans="1:14" x14ac:dyDescent="0.3">
      <c r="A12" s="146"/>
      <c r="B12" s="12" t="s">
        <v>147</v>
      </c>
      <c r="C12" s="42">
        <v>14785</v>
      </c>
      <c r="D12" s="43">
        <v>4253</v>
      </c>
      <c r="E12" s="44">
        <v>40123</v>
      </c>
      <c r="F12" s="42">
        <v>21201</v>
      </c>
      <c r="G12" s="43">
        <v>8404</v>
      </c>
      <c r="H12" s="44">
        <v>77928</v>
      </c>
      <c r="I12" s="42">
        <v>63110</v>
      </c>
      <c r="J12" s="43">
        <v>23577</v>
      </c>
      <c r="K12" s="44">
        <v>213437</v>
      </c>
      <c r="L12" s="42">
        <v>24050</v>
      </c>
      <c r="M12" s="43">
        <v>8914</v>
      </c>
      <c r="N12" s="65">
        <v>81255</v>
      </c>
    </row>
    <row r="13" spans="1:14" x14ac:dyDescent="0.3">
      <c r="A13" s="146"/>
      <c r="B13" s="12" t="s">
        <v>148</v>
      </c>
      <c r="C13" s="42">
        <v>17335</v>
      </c>
      <c r="D13" s="43">
        <v>5047</v>
      </c>
      <c r="E13" s="44">
        <v>41177</v>
      </c>
      <c r="F13" s="42">
        <v>23498</v>
      </c>
      <c r="G13" s="43">
        <v>9660</v>
      </c>
      <c r="H13" s="44">
        <v>77757</v>
      </c>
      <c r="I13" s="42">
        <v>68566</v>
      </c>
      <c r="J13" s="43">
        <v>27798</v>
      </c>
      <c r="K13" s="44">
        <v>217362</v>
      </c>
      <c r="L13" s="42">
        <v>28247</v>
      </c>
      <c r="M13" s="43">
        <v>10371</v>
      </c>
      <c r="N13" s="65">
        <v>80980</v>
      </c>
    </row>
    <row r="14" spans="1:14" s="49" customFormat="1" x14ac:dyDescent="0.3">
      <c r="A14" s="146"/>
      <c r="B14" s="49" t="s">
        <v>149</v>
      </c>
      <c r="C14" s="50">
        <v>13245</v>
      </c>
      <c r="D14" s="51">
        <v>3622</v>
      </c>
      <c r="E14" s="52">
        <v>34704</v>
      </c>
      <c r="F14" s="50">
        <v>20673</v>
      </c>
      <c r="G14" s="51">
        <v>8864</v>
      </c>
      <c r="H14" s="52">
        <v>80389</v>
      </c>
      <c r="I14" s="50">
        <v>60326</v>
      </c>
      <c r="J14" s="51">
        <v>24513</v>
      </c>
      <c r="K14" s="52">
        <v>219725</v>
      </c>
      <c r="L14" s="50">
        <v>25359</v>
      </c>
      <c r="M14" s="51">
        <v>9506</v>
      </c>
      <c r="N14" s="66">
        <v>83703</v>
      </c>
    </row>
    <row r="15" spans="1:14" s="67" customFormat="1" x14ac:dyDescent="0.3">
      <c r="A15" s="147" t="s">
        <v>150</v>
      </c>
      <c r="B15" s="54" t="s">
        <v>151</v>
      </c>
      <c r="C15" s="148">
        <v>65000</v>
      </c>
      <c r="D15" s="150">
        <v>35000</v>
      </c>
      <c r="E15" s="172">
        <v>185000</v>
      </c>
      <c r="F15" s="148">
        <v>100000</v>
      </c>
      <c r="G15" s="150">
        <v>60000</v>
      </c>
      <c r="H15" s="172">
        <v>290000</v>
      </c>
      <c r="I15" s="148">
        <v>270000</v>
      </c>
      <c r="J15" s="150">
        <v>160000</v>
      </c>
      <c r="K15" s="172">
        <v>750000</v>
      </c>
      <c r="L15" s="148">
        <v>105000</v>
      </c>
      <c r="M15" s="150">
        <v>65000</v>
      </c>
      <c r="N15" s="170">
        <v>300000</v>
      </c>
    </row>
    <row r="16" spans="1:14" s="67" customFormat="1" x14ac:dyDescent="0.3">
      <c r="A16" s="147"/>
      <c r="B16" s="54" t="s">
        <v>152</v>
      </c>
      <c r="C16" s="148"/>
      <c r="D16" s="150"/>
      <c r="E16" s="172"/>
      <c r="F16" s="148"/>
      <c r="G16" s="150"/>
      <c r="H16" s="172"/>
      <c r="I16" s="148"/>
      <c r="J16" s="150"/>
      <c r="K16" s="172"/>
      <c r="L16" s="148"/>
      <c r="M16" s="150"/>
      <c r="N16" s="170"/>
    </row>
    <row r="17" spans="1:56" s="67" customFormat="1" x14ac:dyDescent="0.3">
      <c r="A17" s="147"/>
      <c r="B17" s="54" t="s">
        <v>153</v>
      </c>
      <c r="C17" s="148"/>
      <c r="D17" s="150"/>
      <c r="E17" s="172"/>
      <c r="F17" s="148"/>
      <c r="G17" s="150"/>
      <c r="H17" s="172"/>
      <c r="I17" s="148"/>
      <c r="J17" s="150"/>
      <c r="K17" s="172"/>
      <c r="L17" s="148"/>
      <c r="M17" s="150"/>
      <c r="N17" s="170"/>
    </row>
    <row r="18" spans="1:56" s="67" customFormat="1" ht="15" thickBot="1" x14ac:dyDescent="0.35">
      <c r="A18" s="147"/>
      <c r="B18" s="54" t="s">
        <v>154</v>
      </c>
      <c r="C18" s="149"/>
      <c r="D18" s="151"/>
      <c r="E18" s="173"/>
      <c r="F18" s="149"/>
      <c r="G18" s="151"/>
      <c r="H18" s="173"/>
      <c r="I18" s="149"/>
      <c r="J18" s="151"/>
      <c r="K18" s="173"/>
      <c r="L18" s="149"/>
      <c r="M18" s="151"/>
      <c r="N18" s="171"/>
    </row>
    <row r="19" spans="1:56" s="67" customFormat="1" x14ac:dyDescent="0.3">
      <c r="A19" s="68"/>
      <c r="B19" s="6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BC19" s="59"/>
      <c r="BD19" s="59"/>
    </row>
    <row r="20" spans="1:56" s="67" customFormat="1" ht="15" thickBot="1" x14ac:dyDescent="0.35">
      <c r="A20" s="68"/>
      <c r="B20" s="6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BC20" s="59"/>
      <c r="BD20" s="59"/>
    </row>
    <row r="21" spans="1:56" x14ac:dyDescent="0.3">
      <c r="A21" s="27"/>
      <c r="B21" s="27" t="s">
        <v>132</v>
      </c>
      <c r="C21" s="28" t="s">
        <v>56</v>
      </c>
      <c r="D21" s="28" t="s">
        <v>62</v>
      </c>
      <c r="E21" s="60" t="s">
        <v>65</v>
      </c>
      <c r="F21" s="28" t="s">
        <v>67</v>
      </c>
      <c r="G21" s="28" t="s">
        <v>70</v>
      </c>
      <c r="H21" s="134" t="s">
        <v>72</v>
      </c>
      <c r="I21" s="135"/>
      <c r="J21" s="136"/>
      <c r="K21" s="134" t="s">
        <v>76</v>
      </c>
      <c r="L21" s="135"/>
      <c r="M21" s="136"/>
      <c r="N21" s="134" t="s">
        <v>80</v>
      </c>
      <c r="O21" s="135"/>
      <c r="P21" s="136"/>
    </row>
    <row r="22" spans="1:56" ht="14.4" customHeight="1" thickBot="1" x14ac:dyDescent="0.35">
      <c r="A22" s="29"/>
      <c r="B22" s="29" t="s">
        <v>133</v>
      </c>
      <c r="C22" s="70" t="s">
        <v>59</v>
      </c>
      <c r="D22" s="30" t="s">
        <v>64</v>
      </c>
      <c r="E22" s="61" t="s">
        <v>66</v>
      </c>
      <c r="F22" s="30" t="s">
        <v>69</v>
      </c>
      <c r="G22" s="30" t="s">
        <v>71</v>
      </c>
      <c r="H22" s="161" t="s">
        <v>74</v>
      </c>
      <c r="I22" s="166"/>
      <c r="J22" s="162"/>
      <c r="K22" s="161" t="s">
        <v>79</v>
      </c>
      <c r="L22" s="166"/>
      <c r="M22" s="162"/>
      <c r="N22" s="161" t="s">
        <v>81</v>
      </c>
      <c r="O22" s="166"/>
      <c r="P22" s="162"/>
    </row>
    <row r="23" spans="1:56" x14ac:dyDescent="0.3">
      <c r="A23" s="29"/>
      <c r="B23" s="29"/>
      <c r="C23" s="31" t="s">
        <v>134</v>
      </c>
      <c r="D23" s="31" t="s">
        <v>134</v>
      </c>
      <c r="E23" s="31" t="s">
        <v>134</v>
      </c>
      <c r="F23" s="31" t="s">
        <v>134</v>
      </c>
      <c r="G23" s="31" t="s">
        <v>134</v>
      </c>
      <c r="H23" s="143" t="s">
        <v>134</v>
      </c>
      <c r="I23" s="144"/>
      <c r="J23" s="145"/>
      <c r="K23" s="143" t="s">
        <v>134</v>
      </c>
      <c r="L23" s="144"/>
      <c r="M23" s="145"/>
      <c r="N23" s="143" t="s">
        <v>134</v>
      </c>
      <c r="O23" s="144"/>
      <c r="P23" s="145"/>
    </row>
    <row r="24" spans="1:56" ht="15" thickBot="1" x14ac:dyDescent="0.35">
      <c r="A24" s="27"/>
      <c r="B24" s="27" t="s">
        <v>136</v>
      </c>
      <c r="C24" s="35" t="s">
        <v>140</v>
      </c>
      <c r="D24" s="35" t="s">
        <v>140</v>
      </c>
      <c r="E24" s="35" t="s">
        <v>140</v>
      </c>
      <c r="F24" s="71" t="s">
        <v>140</v>
      </c>
      <c r="G24" s="35" t="s">
        <v>140</v>
      </c>
      <c r="H24" s="32" t="s">
        <v>156</v>
      </c>
      <c r="I24" s="33" t="s">
        <v>157</v>
      </c>
      <c r="J24" s="34" t="s">
        <v>158</v>
      </c>
      <c r="K24" s="32" t="s">
        <v>156</v>
      </c>
      <c r="L24" s="33" t="s">
        <v>157</v>
      </c>
      <c r="M24" s="34" t="s">
        <v>158</v>
      </c>
      <c r="N24" s="32" t="s">
        <v>156</v>
      </c>
      <c r="O24" s="33" t="s">
        <v>157</v>
      </c>
      <c r="P24" s="34" t="s">
        <v>158</v>
      </c>
    </row>
    <row r="25" spans="1:56" x14ac:dyDescent="0.3">
      <c r="A25" s="146" t="s">
        <v>141</v>
      </c>
      <c r="B25" s="12" t="s">
        <v>142</v>
      </c>
      <c r="C25" s="72">
        <v>1278</v>
      </c>
      <c r="D25" s="73">
        <v>19</v>
      </c>
      <c r="E25" s="74">
        <v>5927</v>
      </c>
      <c r="F25" s="73">
        <v>942</v>
      </c>
      <c r="G25" s="75">
        <v>3196</v>
      </c>
      <c r="H25" s="36">
        <v>4048</v>
      </c>
      <c r="I25" s="37">
        <v>2698</v>
      </c>
      <c r="J25" s="38">
        <v>11064</v>
      </c>
      <c r="K25" s="76">
        <v>4068</v>
      </c>
      <c r="L25" s="77">
        <v>1583</v>
      </c>
      <c r="M25" s="78">
        <v>3047</v>
      </c>
      <c r="N25" s="36">
        <v>1002</v>
      </c>
      <c r="O25" s="37">
        <v>433</v>
      </c>
      <c r="P25" s="64">
        <v>2200</v>
      </c>
    </row>
    <row r="26" spans="1:56" x14ac:dyDescent="0.3">
      <c r="A26" s="146"/>
      <c r="B26" s="12" t="s">
        <v>143</v>
      </c>
      <c r="C26" s="79">
        <v>1117</v>
      </c>
      <c r="D26" s="79">
        <v>13</v>
      </c>
      <c r="E26" s="80">
        <v>5191</v>
      </c>
      <c r="F26" s="79">
        <v>804</v>
      </c>
      <c r="G26" s="79">
        <v>2910</v>
      </c>
      <c r="H26" s="42">
        <v>3446</v>
      </c>
      <c r="I26" s="43">
        <v>2415</v>
      </c>
      <c r="J26" s="44">
        <v>9823</v>
      </c>
      <c r="K26" s="42">
        <v>3432</v>
      </c>
      <c r="L26" s="43">
        <v>1331</v>
      </c>
      <c r="M26" s="44">
        <v>2559</v>
      </c>
      <c r="N26" s="42">
        <v>391</v>
      </c>
      <c r="O26" s="43">
        <v>367</v>
      </c>
      <c r="P26" s="65">
        <v>1464</v>
      </c>
    </row>
    <row r="27" spans="1:56" x14ac:dyDescent="0.3">
      <c r="A27" s="146"/>
      <c r="B27" s="12" t="s">
        <v>144</v>
      </c>
      <c r="C27" s="81">
        <v>1204</v>
      </c>
      <c r="D27" s="81">
        <v>13</v>
      </c>
      <c r="E27" s="47">
        <v>5192</v>
      </c>
      <c r="F27" s="81">
        <v>753</v>
      </c>
      <c r="G27" s="81">
        <v>2928</v>
      </c>
      <c r="H27" s="42">
        <v>3602</v>
      </c>
      <c r="I27" s="43">
        <v>2424</v>
      </c>
      <c r="J27" s="44">
        <v>10529</v>
      </c>
      <c r="K27" s="42">
        <v>4125</v>
      </c>
      <c r="L27" s="43">
        <v>1621</v>
      </c>
      <c r="M27" s="44">
        <v>3069</v>
      </c>
      <c r="N27" s="42">
        <v>416</v>
      </c>
      <c r="O27" s="43">
        <v>398</v>
      </c>
      <c r="P27" s="65">
        <v>1789</v>
      </c>
    </row>
    <row r="28" spans="1:56" x14ac:dyDescent="0.3">
      <c r="A28" s="146"/>
      <c r="B28" s="12" t="s">
        <v>145</v>
      </c>
      <c r="C28" s="81">
        <v>1147</v>
      </c>
      <c r="D28" s="81">
        <v>16</v>
      </c>
      <c r="E28" s="47">
        <v>4901</v>
      </c>
      <c r="F28" s="81">
        <v>777</v>
      </c>
      <c r="G28" s="81">
        <v>3133</v>
      </c>
      <c r="H28" s="42">
        <v>3215</v>
      </c>
      <c r="I28" s="43">
        <v>1101</v>
      </c>
      <c r="J28" s="44">
        <v>9754</v>
      </c>
      <c r="K28" s="42">
        <v>4132</v>
      </c>
      <c r="L28" s="43">
        <v>446</v>
      </c>
      <c r="M28" s="44">
        <v>3906</v>
      </c>
      <c r="N28" s="42">
        <v>485</v>
      </c>
      <c r="O28" s="43">
        <v>284</v>
      </c>
      <c r="P28" s="65">
        <v>2211</v>
      </c>
    </row>
    <row r="29" spans="1:56" x14ac:dyDescent="0.3">
      <c r="A29" s="146"/>
      <c r="B29" s="12" t="s">
        <v>146</v>
      </c>
      <c r="C29" s="81">
        <v>948</v>
      </c>
      <c r="D29" s="81">
        <v>18</v>
      </c>
      <c r="E29" s="47">
        <v>4476</v>
      </c>
      <c r="F29" s="81">
        <v>752</v>
      </c>
      <c r="G29" s="81">
        <v>2999</v>
      </c>
      <c r="H29" s="42">
        <v>3183</v>
      </c>
      <c r="I29" s="43">
        <v>1107</v>
      </c>
      <c r="J29" s="44">
        <v>10913</v>
      </c>
      <c r="K29" s="42">
        <v>3882</v>
      </c>
      <c r="L29" s="43">
        <v>437</v>
      </c>
      <c r="M29" s="44">
        <v>3927</v>
      </c>
      <c r="N29" s="42">
        <v>414</v>
      </c>
      <c r="O29" s="43">
        <v>225</v>
      </c>
      <c r="P29" s="65">
        <v>2046</v>
      </c>
    </row>
    <row r="30" spans="1:56" x14ac:dyDescent="0.3">
      <c r="A30" s="146"/>
      <c r="B30" s="12" t="s">
        <v>147</v>
      </c>
      <c r="C30" s="81">
        <v>840</v>
      </c>
      <c r="D30" s="81">
        <v>21</v>
      </c>
      <c r="E30" s="47">
        <v>4717</v>
      </c>
      <c r="F30" s="81">
        <v>591</v>
      </c>
      <c r="G30" s="81">
        <v>4350</v>
      </c>
      <c r="H30" s="42">
        <v>3329</v>
      </c>
      <c r="I30" s="43">
        <v>1144</v>
      </c>
      <c r="J30" s="44">
        <v>11117</v>
      </c>
      <c r="K30" s="42">
        <v>3350</v>
      </c>
      <c r="L30" s="43">
        <v>387</v>
      </c>
      <c r="M30" s="44">
        <v>3106</v>
      </c>
      <c r="N30" s="42">
        <v>353</v>
      </c>
      <c r="O30" s="43">
        <v>166</v>
      </c>
      <c r="P30" s="65">
        <v>1552</v>
      </c>
    </row>
    <row r="31" spans="1:56" x14ac:dyDescent="0.3">
      <c r="A31" s="146"/>
      <c r="B31" s="12" t="s">
        <v>148</v>
      </c>
      <c r="C31" s="81">
        <v>897</v>
      </c>
      <c r="D31" s="81">
        <v>16</v>
      </c>
      <c r="E31" s="47">
        <v>5262</v>
      </c>
      <c r="F31" s="81">
        <v>679</v>
      </c>
      <c r="G31" s="81">
        <v>4648</v>
      </c>
      <c r="H31" s="42">
        <v>3729</v>
      </c>
      <c r="I31" s="43">
        <v>1374</v>
      </c>
      <c r="J31" s="44">
        <v>11435</v>
      </c>
      <c r="K31" s="42">
        <v>3774</v>
      </c>
      <c r="L31" s="43">
        <v>313</v>
      </c>
      <c r="M31" s="44">
        <v>2923</v>
      </c>
      <c r="N31" s="42">
        <v>403</v>
      </c>
      <c r="O31" s="43">
        <v>195</v>
      </c>
      <c r="P31" s="65">
        <v>1525</v>
      </c>
    </row>
    <row r="32" spans="1:56" x14ac:dyDescent="0.3">
      <c r="A32" s="146"/>
      <c r="B32" s="49" t="s">
        <v>149</v>
      </c>
      <c r="C32" s="82">
        <v>804</v>
      </c>
      <c r="D32" s="82">
        <v>11</v>
      </c>
      <c r="E32" s="83">
        <v>5136</v>
      </c>
      <c r="F32" s="82">
        <v>642</v>
      </c>
      <c r="G32" s="82">
        <v>3290</v>
      </c>
      <c r="H32" s="50">
        <v>3374</v>
      </c>
      <c r="I32" s="51">
        <v>1321</v>
      </c>
      <c r="J32" s="52">
        <v>12124</v>
      </c>
      <c r="K32" s="50">
        <v>2998</v>
      </c>
      <c r="L32" s="51">
        <v>271</v>
      </c>
      <c r="M32" s="52">
        <v>2877</v>
      </c>
      <c r="N32" s="50">
        <v>339</v>
      </c>
      <c r="O32" s="51">
        <v>181</v>
      </c>
      <c r="P32" s="66">
        <v>1564</v>
      </c>
    </row>
    <row r="33" spans="1:16" x14ac:dyDescent="0.3">
      <c r="A33" s="147" t="s">
        <v>150</v>
      </c>
      <c r="B33" s="54" t="s">
        <v>151</v>
      </c>
      <c r="C33" s="155">
        <v>5000</v>
      </c>
      <c r="D33" s="155">
        <v>70</v>
      </c>
      <c r="E33" s="155">
        <v>24000</v>
      </c>
      <c r="F33" s="155">
        <v>3200</v>
      </c>
      <c r="G33" s="155">
        <v>15000</v>
      </c>
      <c r="H33" s="131">
        <v>15000</v>
      </c>
      <c r="I33" s="152">
        <v>8500</v>
      </c>
      <c r="J33" s="167">
        <v>43000</v>
      </c>
      <c r="K33" s="131">
        <v>15000</v>
      </c>
      <c r="L33" s="152">
        <v>5500</v>
      </c>
      <c r="M33" s="167">
        <v>13000</v>
      </c>
      <c r="N33" s="131">
        <v>1700</v>
      </c>
      <c r="O33" s="152">
        <v>1500</v>
      </c>
      <c r="P33" s="167">
        <v>6500</v>
      </c>
    </row>
    <row r="34" spans="1:16" s="49" customFormat="1" x14ac:dyDescent="0.3">
      <c r="A34" s="147"/>
      <c r="B34" s="54" t="s">
        <v>152</v>
      </c>
      <c r="C34" s="156"/>
      <c r="D34" s="156"/>
      <c r="E34" s="156"/>
      <c r="F34" s="156"/>
      <c r="G34" s="156"/>
      <c r="H34" s="132"/>
      <c r="I34" s="153"/>
      <c r="J34" s="168"/>
      <c r="K34" s="132"/>
      <c r="L34" s="153"/>
      <c r="M34" s="168"/>
      <c r="N34" s="132"/>
      <c r="O34" s="153"/>
      <c r="P34" s="168"/>
    </row>
    <row r="35" spans="1:16" x14ac:dyDescent="0.3">
      <c r="A35" s="147"/>
      <c r="B35" s="54" t="s">
        <v>153</v>
      </c>
      <c r="C35" s="156"/>
      <c r="D35" s="156"/>
      <c r="E35" s="156"/>
      <c r="F35" s="156"/>
      <c r="G35" s="156"/>
      <c r="H35" s="132"/>
      <c r="I35" s="153"/>
      <c r="J35" s="168"/>
      <c r="K35" s="132"/>
      <c r="L35" s="153"/>
      <c r="M35" s="168"/>
      <c r="N35" s="132"/>
      <c r="O35" s="153"/>
      <c r="P35" s="168"/>
    </row>
    <row r="36" spans="1:16" ht="15" thickBot="1" x14ac:dyDescent="0.35">
      <c r="A36" s="147"/>
      <c r="B36" s="54" t="s">
        <v>154</v>
      </c>
      <c r="C36" s="157"/>
      <c r="D36" s="157"/>
      <c r="E36" s="157"/>
      <c r="F36" s="157"/>
      <c r="G36" s="157"/>
      <c r="H36" s="133"/>
      <c r="I36" s="154"/>
      <c r="J36" s="169"/>
      <c r="K36" s="133"/>
      <c r="L36" s="154"/>
      <c r="M36" s="169"/>
      <c r="N36" s="133"/>
      <c r="O36" s="154"/>
      <c r="P36" s="169"/>
    </row>
    <row r="37" spans="1:16" x14ac:dyDescent="0.3">
      <c r="B37" s="84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</row>
    <row r="38" spans="1:16" ht="15" thickBot="1" x14ac:dyDescent="0.35"/>
    <row r="39" spans="1:16" x14ac:dyDescent="0.3">
      <c r="A39" s="27"/>
      <c r="B39" s="27" t="s">
        <v>132</v>
      </c>
      <c r="C39" s="134" t="s">
        <v>82</v>
      </c>
      <c r="D39" s="135"/>
      <c r="E39" s="135"/>
      <c r="F39" s="136"/>
      <c r="G39" s="134" t="s">
        <v>86</v>
      </c>
      <c r="H39" s="135"/>
      <c r="I39" s="135"/>
      <c r="J39" s="135"/>
      <c r="K39" s="136"/>
      <c r="L39" s="134" t="s">
        <v>88</v>
      </c>
      <c r="M39" s="135"/>
      <c r="N39" s="135"/>
      <c r="O39" s="136"/>
      <c r="P39" s="28" t="s">
        <v>62</v>
      </c>
    </row>
    <row r="40" spans="1:16" ht="15" thickBot="1" x14ac:dyDescent="0.35">
      <c r="A40" s="29"/>
      <c r="B40" s="29" t="s">
        <v>133</v>
      </c>
      <c r="C40" s="161" t="s">
        <v>83</v>
      </c>
      <c r="D40" s="166"/>
      <c r="E40" s="166"/>
      <c r="F40" s="162"/>
      <c r="G40" s="161" t="s">
        <v>87</v>
      </c>
      <c r="H40" s="166"/>
      <c r="I40" s="166"/>
      <c r="J40" s="166"/>
      <c r="K40" s="162"/>
      <c r="L40" s="161" t="s">
        <v>89</v>
      </c>
      <c r="M40" s="166"/>
      <c r="N40" s="166"/>
      <c r="O40" s="162"/>
      <c r="P40" s="30" t="s">
        <v>90</v>
      </c>
    </row>
    <row r="41" spans="1:16" x14ac:dyDescent="0.3">
      <c r="A41" s="29"/>
      <c r="B41" s="29"/>
      <c r="C41" s="143" t="s">
        <v>134</v>
      </c>
      <c r="D41" s="144"/>
      <c r="E41" s="144" t="s">
        <v>135</v>
      </c>
      <c r="F41" s="145"/>
      <c r="G41" s="143" t="s">
        <v>134</v>
      </c>
      <c r="H41" s="144"/>
      <c r="I41" s="144" t="s">
        <v>135</v>
      </c>
      <c r="J41" s="144"/>
      <c r="K41" s="145"/>
      <c r="L41" s="143" t="s">
        <v>134</v>
      </c>
      <c r="M41" s="144"/>
      <c r="N41" s="144" t="s">
        <v>135</v>
      </c>
      <c r="O41" s="145"/>
      <c r="P41" s="31" t="s">
        <v>134</v>
      </c>
    </row>
    <row r="42" spans="1:16" ht="15" thickBot="1" x14ac:dyDescent="0.35">
      <c r="A42" s="27"/>
      <c r="B42" s="27" t="s">
        <v>136</v>
      </c>
      <c r="C42" s="32" t="s">
        <v>137</v>
      </c>
      <c r="D42" s="33" t="s">
        <v>138</v>
      </c>
      <c r="E42" s="33" t="s">
        <v>137</v>
      </c>
      <c r="F42" s="34" t="s">
        <v>138</v>
      </c>
      <c r="G42" s="32" t="s">
        <v>137</v>
      </c>
      <c r="H42" s="33" t="s">
        <v>138</v>
      </c>
      <c r="I42" s="33" t="s">
        <v>137</v>
      </c>
      <c r="J42" s="33" t="s">
        <v>138</v>
      </c>
      <c r="K42" s="34" t="s">
        <v>139</v>
      </c>
      <c r="L42" s="33" t="s">
        <v>137</v>
      </c>
      <c r="M42" s="33" t="s">
        <v>138</v>
      </c>
      <c r="N42" s="33" t="s">
        <v>137</v>
      </c>
      <c r="O42" s="34" t="s">
        <v>138</v>
      </c>
      <c r="P42" s="35" t="s">
        <v>140</v>
      </c>
    </row>
    <row r="43" spans="1:16" x14ac:dyDescent="0.3">
      <c r="A43" s="146" t="s">
        <v>141</v>
      </c>
      <c r="B43" s="12" t="s">
        <v>142</v>
      </c>
      <c r="C43" s="36">
        <v>4243</v>
      </c>
      <c r="D43" s="37">
        <v>5462</v>
      </c>
      <c r="E43" s="37"/>
      <c r="F43" s="38"/>
      <c r="G43" s="39">
        <v>7374</v>
      </c>
      <c r="H43" s="40">
        <v>8995</v>
      </c>
      <c r="I43" s="37"/>
      <c r="J43" s="37"/>
      <c r="K43" s="38"/>
      <c r="L43" s="36">
        <v>7808</v>
      </c>
      <c r="M43" s="37">
        <v>9836</v>
      </c>
      <c r="N43" s="37"/>
      <c r="O43" s="38"/>
      <c r="P43" s="41">
        <v>58</v>
      </c>
    </row>
    <row r="44" spans="1:16" x14ac:dyDescent="0.3">
      <c r="A44" s="146"/>
      <c r="B44" s="12" t="s">
        <v>143</v>
      </c>
      <c r="C44" s="42">
        <v>4196</v>
      </c>
      <c r="D44" s="43">
        <v>5348</v>
      </c>
      <c r="E44" s="43"/>
      <c r="F44" s="44"/>
      <c r="G44" s="45">
        <v>6113</v>
      </c>
      <c r="H44" s="46">
        <v>7537</v>
      </c>
      <c r="I44" s="43"/>
      <c r="J44" s="43"/>
      <c r="K44" s="44"/>
      <c r="L44" s="42">
        <v>7221</v>
      </c>
      <c r="M44" s="43">
        <v>8667</v>
      </c>
      <c r="N44" s="43"/>
      <c r="O44" s="44"/>
      <c r="P44" s="47">
        <v>42</v>
      </c>
    </row>
    <row r="45" spans="1:16" x14ac:dyDescent="0.3">
      <c r="A45" s="146"/>
      <c r="B45" s="12" t="s">
        <v>144</v>
      </c>
      <c r="C45" s="42">
        <v>4292</v>
      </c>
      <c r="D45" s="43">
        <v>6143</v>
      </c>
      <c r="E45" s="43"/>
      <c r="F45" s="44"/>
      <c r="G45" s="42">
        <v>6456</v>
      </c>
      <c r="H45" s="43">
        <v>8624</v>
      </c>
      <c r="I45" s="43"/>
      <c r="J45" s="43"/>
      <c r="K45" s="44"/>
      <c r="L45" s="42">
        <v>7280</v>
      </c>
      <c r="M45" s="43">
        <v>10107</v>
      </c>
      <c r="N45" s="43"/>
      <c r="O45" s="44"/>
      <c r="P45" s="47">
        <v>41</v>
      </c>
    </row>
    <row r="46" spans="1:16" x14ac:dyDescent="0.3">
      <c r="A46" s="146"/>
      <c r="B46" s="12" t="s">
        <v>145</v>
      </c>
      <c r="C46" s="42">
        <v>3175</v>
      </c>
      <c r="D46" s="43">
        <v>4800</v>
      </c>
      <c r="E46" s="43"/>
      <c r="F46" s="44"/>
      <c r="G46" s="42">
        <v>4057</v>
      </c>
      <c r="H46" s="43">
        <v>6183</v>
      </c>
      <c r="I46" s="163">
        <v>2510.2800000000002</v>
      </c>
      <c r="J46" s="163">
        <v>2765.52</v>
      </c>
      <c r="K46" s="48">
        <v>888.6</v>
      </c>
      <c r="L46" s="42">
        <v>6042</v>
      </c>
      <c r="M46" s="43">
        <v>8829</v>
      </c>
      <c r="N46" s="43"/>
      <c r="O46" s="44"/>
      <c r="P46" s="47">
        <v>36</v>
      </c>
    </row>
    <row r="47" spans="1:16" x14ac:dyDescent="0.3">
      <c r="A47" s="146"/>
      <c r="B47" s="12" t="s">
        <v>146</v>
      </c>
      <c r="C47" s="42">
        <v>2146</v>
      </c>
      <c r="D47" s="43">
        <v>4361</v>
      </c>
      <c r="E47" s="43">
        <v>1153.1600000000001</v>
      </c>
      <c r="F47" s="44">
        <v>1090.48</v>
      </c>
      <c r="G47" s="42">
        <v>2455</v>
      </c>
      <c r="H47" s="43">
        <v>5440</v>
      </c>
      <c r="I47" s="164"/>
      <c r="J47" s="164"/>
      <c r="K47" s="48">
        <v>2518</v>
      </c>
      <c r="L47" s="42">
        <v>4042</v>
      </c>
      <c r="M47" s="43">
        <v>8007</v>
      </c>
      <c r="N47" s="43">
        <v>584.52</v>
      </c>
      <c r="O47" s="44">
        <v>421.59</v>
      </c>
      <c r="P47" s="47">
        <v>40</v>
      </c>
    </row>
    <row r="48" spans="1:16" x14ac:dyDescent="0.3">
      <c r="A48" s="146"/>
      <c r="B48" s="12" t="s">
        <v>147</v>
      </c>
      <c r="C48" s="42">
        <v>1866</v>
      </c>
      <c r="D48" s="43">
        <v>4060</v>
      </c>
      <c r="E48" s="43">
        <v>941.4</v>
      </c>
      <c r="F48" s="44">
        <v>751.28</v>
      </c>
      <c r="G48" s="42">
        <v>2440</v>
      </c>
      <c r="H48" s="43">
        <v>5780</v>
      </c>
      <c r="I48" s="165"/>
      <c r="J48" s="165"/>
      <c r="K48" s="48">
        <v>1870</v>
      </c>
      <c r="L48" s="42">
        <v>4094</v>
      </c>
      <c r="M48" s="43">
        <v>7890</v>
      </c>
      <c r="N48" s="43">
        <v>545.76</v>
      </c>
      <c r="O48" s="44">
        <v>421.44</v>
      </c>
      <c r="P48" s="47">
        <v>37</v>
      </c>
    </row>
    <row r="49" spans="1:16" x14ac:dyDescent="0.3">
      <c r="A49" s="146"/>
      <c r="B49" s="12" t="s">
        <v>148</v>
      </c>
      <c r="C49" s="42">
        <v>1508</v>
      </c>
      <c r="D49" s="43">
        <v>3130</v>
      </c>
      <c r="E49" s="43">
        <v>1289.4000000000001</v>
      </c>
      <c r="F49" s="44">
        <v>1067.92</v>
      </c>
      <c r="G49" s="42">
        <v>2048</v>
      </c>
      <c r="H49" s="43">
        <v>4547</v>
      </c>
      <c r="I49" s="163">
        <v>3040.38</v>
      </c>
      <c r="J49" s="163">
        <v>2676.3</v>
      </c>
      <c r="K49" s="44">
        <v>2810</v>
      </c>
      <c r="L49" s="42">
        <v>3537</v>
      </c>
      <c r="M49" s="43">
        <v>6230</v>
      </c>
      <c r="N49" s="43">
        <v>807.6</v>
      </c>
      <c r="O49" s="44">
        <v>673.17</v>
      </c>
      <c r="P49" s="47">
        <v>38</v>
      </c>
    </row>
    <row r="50" spans="1:16" x14ac:dyDescent="0.3">
      <c r="A50" s="146"/>
      <c r="B50" s="49" t="s">
        <v>149</v>
      </c>
      <c r="C50" s="50">
        <v>1395</v>
      </c>
      <c r="D50" s="51">
        <v>3089</v>
      </c>
      <c r="E50" s="51">
        <v>1089.5999999999999</v>
      </c>
      <c r="F50" s="52">
        <v>1146.32</v>
      </c>
      <c r="G50" s="50">
        <v>1654</v>
      </c>
      <c r="H50" s="51">
        <v>4346</v>
      </c>
      <c r="I50" s="165"/>
      <c r="J50" s="165"/>
      <c r="K50" s="52">
        <v>2906</v>
      </c>
      <c r="L50" s="50">
        <v>2882</v>
      </c>
      <c r="M50" s="51">
        <v>5418</v>
      </c>
      <c r="N50" s="51">
        <v>714.6</v>
      </c>
      <c r="O50" s="52">
        <v>785.55</v>
      </c>
      <c r="P50" s="53"/>
    </row>
    <row r="51" spans="1:16" x14ac:dyDescent="0.3">
      <c r="A51" s="147" t="s">
        <v>150</v>
      </c>
      <c r="B51" s="54" t="s">
        <v>151</v>
      </c>
      <c r="C51" s="131">
        <v>15500</v>
      </c>
      <c r="D51" s="152">
        <v>20000</v>
      </c>
      <c r="E51" s="55"/>
      <c r="F51" s="56"/>
      <c r="G51" s="131">
        <v>24000</v>
      </c>
      <c r="H51" s="152">
        <v>31000</v>
      </c>
      <c r="I51" s="55"/>
      <c r="J51" s="55"/>
      <c r="K51" s="56"/>
      <c r="L51" s="131">
        <v>28000</v>
      </c>
      <c r="M51" s="152">
        <v>37000</v>
      </c>
      <c r="N51" s="55"/>
      <c r="O51" s="56"/>
      <c r="P51" s="155">
        <v>180</v>
      </c>
    </row>
    <row r="52" spans="1:16" x14ac:dyDescent="0.3">
      <c r="A52" s="147"/>
      <c r="B52" s="54" t="s">
        <v>152</v>
      </c>
      <c r="C52" s="132"/>
      <c r="D52" s="153"/>
      <c r="E52" s="55"/>
      <c r="F52" s="56"/>
      <c r="G52" s="132"/>
      <c r="H52" s="153"/>
      <c r="I52" s="55"/>
      <c r="J52" s="55"/>
      <c r="K52" s="56"/>
      <c r="L52" s="132"/>
      <c r="M52" s="153"/>
      <c r="N52" s="55"/>
      <c r="O52" s="56"/>
      <c r="P52" s="156"/>
    </row>
    <row r="53" spans="1:16" x14ac:dyDescent="0.3">
      <c r="A53" s="147"/>
      <c r="B53" s="54" t="s">
        <v>153</v>
      </c>
      <c r="C53" s="132"/>
      <c r="D53" s="153"/>
      <c r="E53" s="55"/>
      <c r="F53" s="56"/>
      <c r="G53" s="132"/>
      <c r="H53" s="153"/>
      <c r="I53" s="55"/>
      <c r="J53" s="55"/>
      <c r="K53" s="56"/>
      <c r="L53" s="132"/>
      <c r="M53" s="153"/>
      <c r="N53" s="55"/>
      <c r="O53" s="56"/>
      <c r="P53" s="156"/>
    </row>
    <row r="54" spans="1:16" ht="15" thickBot="1" x14ac:dyDescent="0.35">
      <c r="A54" s="147"/>
      <c r="B54" s="54" t="s">
        <v>154</v>
      </c>
      <c r="C54" s="133"/>
      <c r="D54" s="154"/>
      <c r="E54" s="57"/>
      <c r="F54" s="58"/>
      <c r="G54" s="133"/>
      <c r="H54" s="154"/>
      <c r="I54" s="57"/>
      <c r="J54" s="57"/>
      <c r="K54" s="58"/>
      <c r="L54" s="133"/>
      <c r="M54" s="154"/>
      <c r="N54" s="57"/>
      <c r="O54" s="58"/>
      <c r="P54" s="157"/>
    </row>
    <row r="55" spans="1:16" x14ac:dyDescent="0.3"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</row>
    <row r="56" spans="1:16" ht="15" thickBot="1" x14ac:dyDescent="0.35"/>
    <row r="57" spans="1:16" x14ac:dyDescent="0.3">
      <c r="A57" s="27"/>
      <c r="B57" s="27" t="s">
        <v>132</v>
      </c>
      <c r="C57" s="134" t="s">
        <v>93</v>
      </c>
      <c r="D57" s="135"/>
      <c r="E57" s="135"/>
      <c r="F57" s="136"/>
      <c r="G57" s="134" t="s">
        <v>62</v>
      </c>
      <c r="H57" s="136"/>
    </row>
    <row r="58" spans="1:16" ht="15" thickBot="1" x14ac:dyDescent="0.35">
      <c r="A58" s="29"/>
      <c r="B58" s="29" t="s">
        <v>133</v>
      </c>
      <c r="C58" s="158" t="s">
        <v>94</v>
      </c>
      <c r="D58" s="159"/>
      <c r="E58" s="159"/>
      <c r="F58" s="160"/>
      <c r="G58" s="161" t="s">
        <v>92</v>
      </c>
      <c r="H58" s="162"/>
    </row>
    <row r="59" spans="1:16" x14ac:dyDescent="0.3">
      <c r="A59" s="29"/>
      <c r="B59" s="29"/>
      <c r="C59" s="143" t="s">
        <v>134</v>
      </c>
      <c r="D59" s="144"/>
      <c r="E59" s="144" t="s">
        <v>135</v>
      </c>
      <c r="F59" s="145"/>
      <c r="G59" s="62" t="s">
        <v>134</v>
      </c>
      <c r="H59" s="63"/>
    </row>
    <row r="60" spans="1:16" ht="15" thickBot="1" x14ac:dyDescent="0.35">
      <c r="A60" s="27"/>
      <c r="B60" s="27" t="s">
        <v>136</v>
      </c>
      <c r="C60" s="32" t="s">
        <v>137</v>
      </c>
      <c r="D60" s="33" t="s">
        <v>138</v>
      </c>
      <c r="E60" s="33" t="s">
        <v>137</v>
      </c>
      <c r="F60" s="34" t="s">
        <v>138</v>
      </c>
      <c r="G60" s="32" t="s">
        <v>159</v>
      </c>
      <c r="H60" s="34" t="s">
        <v>139</v>
      </c>
    </row>
    <row r="61" spans="1:16" x14ac:dyDescent="0.3">
      <c r="A61" s="146" t="s">
        <v>141</v>
      </c>
      <c r="B61" s="12" t="s">
        <v>142</v>
      </c>
      <c r="C61" s="36">
        <v>3807</v>
      </c>
      <c r="D61" s="37">
        <v>4704</v>
      </c>
      <c r="E61" s="37"/>
      <c r="F61" s="64"/>
      <c r="G61" s="39">
        <v>4171</v>
      </c>
      <c r="H61" s="85"/>
    </row>
    <row r="62" spans="1:16" x14ac:dyDescent="0.3">
      <c r="A62" s="146"/>
      <c r="B62" s="12" t="s">
        <v>143</v>
      </c>
      <c r="C62" s="42">
        <v>3824</v>
      </c>
      <c r="D62" s="43">
        <v>4549</v>
      </c>
      <c r="E62" s="43"/>
      <c r="F62" s="65"/>
      <c r="G62" s="42">
        <v>3514</v>
      </c>
      <c r="H62" s="86"/>
    </row>
    <row r="63" spans="1:16" x14ac:dyDescent="0.3">
      <c r="A63" s="146"/>
      <c r="B63" s="12" t="s">
        <v>144</v>
      </c>
      <c r="C63" s="42">
        <v>4080</v>
      </c>
      <c r="D63" s="43">
        <v>5500</v>
      </c>
      <c r="E63" s="43"/>
      <c r="F63" s="65"/>
      <c r="G63" s="42">
        <v>3686</v>
      </c>
      <c r="H63" s="86"/>
    </row>
    <row r="64" spans="1:16" x14ac:dyDescent="0.3">
      <c r="A64" s="146"/>
      <c r="B64" s="12" t="s">
        <v>145</v>
      </c>
      <c r="C64" s="42">
        <v>2698</v>
      </c>
      <c r="D64" s="43">
        <v>4179</v>
      </c>
      <c r="E64" s="43">
        <v>340.82</v>
      </c>
      <c r="F64" s="65">
        <v>236.2</v>
      </c>
      <c r="G64" s="42">
        <v>3370</v>
      </c>
      <c r="H64" s="86"/>
    </row>
    <row r="65" spans="1:12" x14ac:dyDescent="0.3">
      <c r="A65" s="146"/>
      <c r="B65" s="12" t="s">
        <v>146</v>
      </c>
      <c r="C65" s="42">
        <v>2042</v>
      </c>
      <c r="D65" s="43">
        <v>4032</v>
      </c>
      <c r="E65" s="43">
        <v>847.48</v>
      </c>
      <c r="F65" s="65">
        <v>705.6</v>
      </c>
      <c r="G65" s="42">
        <v>1402</v>
      </c>
      <c r="H65" s="87">
        <v>3761</v>
      </c>
    </row>
    <row r="66" spans="1:12" x14ac:dyDescent="0.3">
      <c r="A66" s="146"/>
      <c r="B66" s="12" t="s">
        <v>147</v>
      </c>
      <c r="C66" s="42">
        <v>1765</v>
      </c>
      <c r="D66" s="43">
        <v>3970</v>
      </c>
      <c r="E66" s="43">
        <v>918.38</v>
      </c>
      <c r="F66" s="65">
        <v>586.29999999999995</v>
      </c>
      <c r="G66" s="42">
        <v>950</v>
      </c>
      <c r="H66" s="87">
        <v>4675</v>
      </c>
    </row>
    <row r="67" spans="1:12" x14ac:dyDescent="0.3">
      <c r="A67" s="146"/>
      <c r="B67" s="12" t="s">
        <v>148</v>
      </c>
      <c r="C67" s="42">
        <v>1384</v>
      </c>
      <c r="D67" s="43">
        <v>2762</v>
      </c>
      <c r="E67" s="43">
        <v>1162.82</v>
      </c>
      <c r="F67" s="65">
        <v>747.3</v>
      </c>
      <c r="G67" s="42">
        <v>868</v>
      </c>
      <c r="H67" s="87">
        <v>5055</v>
      </c>
    </row>
    <row r="68" spans="1:12" x14ac:dyDescent="0.3">
      <c r="A68" s="146"/>
      <c r="B68" s="49" t="s">
        <v>149</v>
      </c>
      <c r="C68" s="50">
        <v>933</v>
      </c>
      <c r="D68" s="51">
        <v>2081</v>
      </c>
      <c r="E68" s="51">
        <v>1109.58</v>
      </c>
      <c r="F68" s="66">
        <v>915.28</v>
      </c>
      <c r="G68" s="50">
        <v>904</v>
      </c>
      <c r="H68" s="88">
        <v>4610</v>
      </c>
    </row>
    <row r="69" spans="1:12" x14ac:dyDescent="0.3">
      <c r="A69" s="147" t="s">
        <v>150</v>
      </c>
      <c r="B69" s="54" t="s">
        <v>151</v>
      </c>
      <c r="C69" s="148">
        <v>14500</v>
      </c>
      <c r="D69" s="150">
        <v>19000</v>
      </c>
      <c r="E69" s="55"/>
      <c r="F69" s="89"/>
      <c r="G69" s="131">
        <v>14000</v>
      </c>
      <c r="H69" s="90"/>
    </row>
    <row r="70" spans="1:12" x14ac:dyDescent="0.3">
      <c r="A70" s="147"/>
      <c r="B70" s="54" t="s">
        <v>152</v>
      </c>
      <c r="C70" s="148"/>
      <c r="D70" s="150"/>
      <c r="E70" s="55"/>
      <c r="F70" s="89"/>
      <c r="G70" s="132"/>
      <c r="H70" s="90"/>
    </row>
    <row r="71" spans="1:12" x14ac:dyDescent="0.3">
      <c r="A71" s="147"/>
      <c r="B71" s="54" t="s">
        <v>153</v>
      </c>
      <c r="C71" s="148"/>
      <c r="D71" s="150"/>
      <c r="E71" s="55"/>
      <c r="F71" s="89"/>
      <c r="G71" s="132"/>
      <c r="H71" s="90"/>
    </row>
    <row r="72" spans="1:12" ht="15" thickBot="1" x14ac:dyDescent="0.35">
      <c r="A72" s="147"/>
      <c r="B72" s="54" t="s">
        <v>154</v>
      </c>
      <c r="C72" s="149"/>
      <c r="D72" s="151"/>
      <c r="E72" s="57"/>
      <c r="F72" s="91"/>
      <c r="G72" s="133"/>
      <c r="H72" s="92"/>
    </row>
    <row r="77" spans="1:12" ht="15" thickBot="1" x14ac:dyDescent="0.35"/>
    <row r="78" spans="1:12" x14ac:dyDescent="0.3">
      <c r="C78" s="134" t="s">
        <v>160</v>
      </c>
      <c r="D78" s="135"/>
      <c r="E78" s="135"/>
      <c r="F78" s="135"/>
      <c r="G78" s="135"/>
      <c r="H78" s="135"/>
      <c r="I78" s="135"/>
      <c r="J78" s="135"/>
      <c r="K78" s="135"/>
      <c r="L78" s="136"/>
    </row>
    <row r="79" spans="1:12" ht="15" thickBot="1" x14ac:dyDescent="0.35">
      <c r="C79" s="137"/>
      <c r="D79" s="138"/>
      <c r="E79" s="138"/>
      <c r="F79" s="138"/>
      <c r="G79" s="138"/>
      <c r="H79" s="138"/>
      <c r="I79" s="138"/>
      <c r="J79" s="138"/>
      <c r="K79" s="138"/>
      <c r="L79" s="139"/>
    </row>
    <row r="80" spans="1:12" ht="15" thickBot="1" x14ac:dyDescent="0.35">
      <c r="C80" s="140" t="s">
        <v>40</v>
      </c>
      <c r="D80" s="141"/>
      <c r="E80" s="142"/>
      <c r="F80" s="140" t="s">
        <v>75</v>
      </c>
      <c r="G80" s="141"/>
      <c r="H80" s="142"/>
      <c r="I80" s="93" t="s">
        <v>60</v>
      </c>
      <c r="J80" s="140" t="s">
        <v>161</v>
      </c>
      <c r="K80" s="142"/>
      <c r="L80" s="93" t="s">
        <v>91</v>
      </c>
    </row>
    <row r="81" spans="2:12" ht="28.8" x14ac:dyDescent="0.3">
      <c r="C81" s="94" t="s">
        <v>20</v>
      </c>
      <c r="D81" s="95" t="s">
        <v>21</v>
      </c>
      <c r="E81" s="96" t="s">
        <v>22</v>
      </c>
      <c r="F81" s="94" t="s">
        <v>20</v>
      </c>
      <c r="G81" s="95" t="s">
        <v>21</v>
      </c>
      <c r="H81" s="96" t="s">
        <v>22</v>
      </c>
      <c r="I81" s="97" t="s">
        <v>162</v>
      </c>
      <c r="J81" s="94" t="s">
        <v>25</v>
      </c>
      <c r="K81" s="96" t="s">
        <v>26</v>
      </c>
      <c r="L81" s="97" t="s">
        <v>162</v>
      </c>
    </row>
    <row r="82" spans="2:12" x14ac:dyDescent="0.3">
      <c r="B82" s="12" t="s">
        <v>163</v>
      </c>
      <c r="C82" s="42">
        <f t="shared" ref="C82:E90" si="0">(C7+F7+I7+L7)/1000</f>
        <v>144.06800000000001</v>
      </c>
      <c r="D82" s="43">
        <f t="shared" si="0"/>
        <v>91.688000000000002</v>
      </c>
      <c r="E82" s="65">
        <f t="shared" si="0"/>
        <v>375.077</v>
      </c>
      <c r="F82" s="42">
        <f t="shared" ref="F82:H90" si="1">(H25+K25+N25)/1000</f>
        <v>9.1180000000000003</v>
      </c>
      <c r="G82" s="43">
        <f t="shared" si="1"/>
        <v>4.7140000000000004</v>
      </c>
      <c r="H82" s="65">
        <f t="shared" si="1"/>
        <v>16.311</v>
      </c>
      <c r="I82" s="47">
        <f t="shared" ref="I82:I90" si="2">SUM(C25:G25)/1000</f>
        <v>11.362</v>
      </c>
      <c r="J82" s="42">
        <f t="shared" ref="J82:K90" si="3">(C61+L43+G43+C43)/1000</f>
        <v>23.231999999999999</v>
      </c>
      <c r="K82" s="65">
        <f t="shared" si="3"/>
        <v>28.997</v>
      </c>
      <c r="L82" s="47">
        <f t="shared" ref="L82:L90" si="4">(P43+G61)/1000</f>
        <v>4.2290000000000001</v>
      </c>
    </row>
    <row r="83" spans="2:12" x14ac:dyDescent="0.3">
      <c r="B83" s="12" t="s">
        <v>164</v>
      </c>
      <c r="C83" s="42">
        <f t="shared" si="0"/>
        <v>137.65600000000001</v>
      </c>
      <c r="D83" s="43">
        <f t="shared" si="0"/>
        <v>89.504999999999995</v>
      </c>
      <c r="E83" s="65">
        <f t="shared" si="0"/>
        <v>365.99799999999999</v>
      </c>
      <c r="F83" s="42">
        <f t="shared" si="1"/>
        <v>7.2690000000000001</v>
      </c>
      <c r="G83" s="43">
        <f t="shared" si="1"/>
        <v>4.1130000000000004</v>
      </c>
      <c r="H83" s="65">
        <f t="shared" si="1"/>
        <v>13.846</v>
      </c>
      <c r="I83" s="47">
        <f t="shared" si="2"/>
        <v>10.035</v>
      </c>
      <c r="J83" s="42">
        <f t="shared" si="3"/>
        <v>21.353999999999999</v>
      </c>
      <c r="K83" s="65">
        <f t="shared" si="3"/>
        <v>26.100999999999999</v>
      </c>
      <c r="L83" s="47">
        <f t="shared" si="4"/>
        <v>3.556</v>
      </c>
    </row>
    <row r="84" spans="2:12" x14ac:dyDescent="0.3">
      <c r="B84" s="12" t="s">
        <v>165</v>
      </c>
      <c r="C84" s="42">
        <f t="shared" si="0"/>
        <v>132.124</v>
      </c>
      <c r="D84" s="43">
        <f t="shared" si="0"/>
        <v>86.742999999999995</v>
      </c>
      <c r="E84" s="65">
        <f t="shared" si="0"/>
        <v>381.11</v>
      </c>
      <c r="F84" s="42">
        <f t="shared" si="1"/>
        <v>8.1430000000000007</v>
      </c>
      <c r="G84" s="43">
        <f t="shared" si="1"/>
        <v>4.4429999999999996</v>
      </c>
      <c r="H84" s="65">
        <f t="shared" si="1"/>
        <v>15.387</v>
      </c>
      <c r="I84" s="47">
        <f t="shared" si="2"/>
        <v>10.09</v>
      </c>
      <c r="J84" s="42">
        <f t="shared" si="3"/>
        <v>22.108000000000001</v>
      </c>
      <c r="K84" s="65">
        <f t="shared" si="3"/>
        <v>30.373999999999999</v>
      </c>
      <c r="L84" s="47">
        <f t="shared" si="4"/>
        <v>3.7269999999999999</v>
      </c>
    </row>
    <row r="85" spans="2:12" x14ac:dyDescent="0.3">
      <c r="B85" s="12" t="s">
        <v>166</v>
      </c>
      <c r="C85" s="42">
        <f t="shared" si="0"/>
        <v>129.31200000000001</v>
      </c>
      <c r="D85" s="43">
        <f t="shared" si="0"/>
        <v>47.171999999999997</v>
      </c>
      <c r="E85" s="65">
        <f t="shared" si="0"/>
        <v>401.03300000000002</v>
      </c>
      <c r="F85" s="42">
        <f t="shared" si="1"/>
        <v>7.8319999999999999</v>
      </c>
      <c r="G85" s="43">
        <f t="shared" si="1"/>
        <v>1.831</v>
      </c>
      <c r="H85" s="65">
        <f t="shared" si="1"/>
        <v>15.871</v>
      </c>
      <c r="I85" s="47">
        <f t="shared" si="2"/>
        <v>9.9740000000000002</v>
      </c>
      <c r="J85" s="42">
        <f t="shared" si="3"/>
        <v>15.972</v>
      </c>
      <c r="K85" s="65">
        <f t="shared" si="3"/>
        <v>23.991</v>
      </c>
      <c r="L85" s="47">
        <f t="shared" si="4"/>
        <v>3.4060000000000001</v>
      </c>
    </row>
    <row r="86" spans="2:12" x14ac:dyDescent="0.3">
      <c r="B86" s="12" t="s">
        <v>167</v>
      </c>
      <c r="C86" s="42">
        <f t="shared" si="0"/>
        <v>119.999</v>
      </c>
      <c r="D86" s="43">
        <f t="shared" si="0"/>
        <v>44.963000000000001</v>
      </c>
      <c r="E86" s="65">
        <f t="shared" si="0"/>
        <v>421.529</v>
      </c>
      <c r="F86" s="42">
        <f t="shared" si="1"/>
        <v>7.4790000000000001</v>
      </c>
      <c r="G86" s="43">
        <f t="shared" si="1"/>
        <v>1.7689999999999999</v>
      </c>
      <c r="H86" s="65">
        <f t="shared" si="1"/>
        <v>16.885999999999999</v>
      </c>
      <c r="I86" s="47">
        <f t="shared" si="2"/>
        <v>9.1929999999999996</v>
      </c>
      <c r="J86" s="42">
        <f t="shared" si="3"/>
        <v>10.685</v>
      </c>
      <c r="K86" s="65">
        <f t="shared" si="3"/>
        <v>21.84</v>
      </c>
      <c r="L86" s="47">
        <f t="shared" si="4"/>
        <v>1.4419999999999999</v>
      </c>
    </row>
    <row r="87" spans="2:12" x14ac:dyDescent="0.3">
      <c r="B87" s="12" t="s">
        <v>168</v>
      </c>
      <c r="C87" s="42">
        <f t="shared" si="0"/>
        <v>123.146</v>
      </c>
      <c r="D87" s="43">
        <f t="shared" si="0"/>
        <v>45.148000000000003</v>
      </c>
      <c r="E87" s="65">
        <f t="shared" si="0"/>
        <v>412.74299999999999</v>
      </c>
      <c r="F87" s="42">
        <f t="shared" si="1"/>
        <v>7.032</v>
      </c>
      <c r="G87" s="43">
        <f t="shared" si="1"/>
        <v>1.6970000000000001</v>
      </c>
      <c r="H87" s="65">
        <f t="shared" si="1"/>
        <v>15.775</v>
      </c>
      <c r="I87" s="47">
        <f t="shared" si="2"/>
        <v>10.519</v>
      </c>
      <c r="J87" s="42">
        <f t="shared" si="3"/>
        <v>10.164999999999999</v>
      </c>
      <c r="K87" s="65">
        <f t="shared" si="3"/>
        <v>21.7</v>
      </c>
      <c r="L87" s="47">
        <f t="shared" si="4"/>
        <v>0.98699999999999999</v>
      </c>
    </row>
    <row r="88" spans="2:12" x14ac:dyDescent="0.3">
      <c r="B88" s="12" t="s">
        <v>169</v>
      </c>
      <c r="C88" s="42">
        <f t="shared" si="0"/>
        <v>137.64599999999999</v>
      </c>
      <c r="D88" s="43">
        <f t="shared" si="0"/>
        <v>52.875999999999998</v>
      </c>
      <c r="E88" s="65">
        <f t="shared" si="0"/>
        <v>417.27600000000001</v>
      </c>
      <c r="F88" s="42">
        <f t="shared" si="1"/>
        <v>7.9059999999999997</v>
      </c>
      <c r="G88" s="43">
        <f t="shared" si="1"/>
        <v>1.8819999999999999</v>
      </c>
      <c r="H88" s="65">
        <f t="shared" si="1"/>
        <v>15.882999999999999</v>
      </c>
      <c r="I88" s="47">
        <f t="shared" si="2"/>
        <v>11.502000000000001</v>
      </c>
      <c r="J88" s="42">
        <f t="shared" si="3"/>
        <v>8.4770000000000003</v>
      </c>
      <c r="K88" s="65">
        <f t="shared" si="3"/>
        <v>16.669</v>
      </c>
      <c r="L88" s="47">
        <f t="shared" si="4"/>
        <v>0.90600000000000003</v>
      </c>
    </row>
    <row r="89" spans="2:12" x14ac:dyDescent="0.3">
      <c r="B89" s="12" t="s">
        <v>170</v>
      </c>
      <c r="C89" s="42">
        <f t="shared" si="0"/>
        <v>119.60299999999999</v>
      </c>
      <c r="D89" s="43">
        <f t="shared" si="0"/>
        <v>46.505000000000003</v>
      </c>
      <c r="E89" s="65">
        <f t="shared" si="0"/>
        <v>418.52100000000002</v>
      </c>
      <c r="F89" s="42">
        <f t="shared" si="1"/>
        <v>6.7110000000000003</v>
      </c>
      <c r="G89" s="43">
        <f t="shared" si="1"/>
        <v>1.7729999999999999</v>
      </c>
      <c r="H89" s="65">
        <f t="shared" si="1"/>
        <v>16.565000000000001</v>
      </c>
      <c r="I89" s="47">
        <f t="shared" si="2"/>
        <v>9.8829999999999991</v>
      </c>
      <c r="J89" s="42">
        <f t="shared" si="3"/>
        <v>6.8639999999999999</v>
      </c>
      <c r="K89" s="65">
        <f t="shared" si="3"/>
        <v>14.933999999999999</v>
      </c>
      <c r="L89" s="47">
        <f t="shared" si="4"/>
        <v>0.90400000000000003</v>
      </c>
    </row>
    <row r="90" spans="2:12" ht="29.4" thickBot="1" x14ac:dyDescent="0.35">
      <c r="B90" s="98" t="s">
        <v>171</v>
      </c>
      <c r="C90" s="99">
        <f t="shared" si="0"/>
        <v>540</v>
      </c>
      <c r="D90" s="100">
        <f t="shared" si="0"/>
        <v>320</v>
      </c>
      <c r="E90" s="101">
        <f t="shared" si="0"/>
        <v>1525</v>
      </c>
      <c r="F90" s="99">
        <f t="shared" si="1"/>
        <v>31.7</v>
      </c>
      <c r="G90" s="100">
        <f t="shared" si="1"/>
        <v>15.5</v>
      </c>
      <c r="H90" s="101">
        <f t="shared" si="1"/>
        <v>62.5</v>
      </c>
      <c r="I90" s="102">
        <f t="shared" si="2"/>
        <v>47.27</v>
      </c>
      <c r="J90" s="99">
        <f t="shared" si="3"/>
        <v>82</v>
      </c>
      <c r="K90" s="101">
        <f t="shared" si="3"/>
        <v>107</v>
      </c>
      <c r="L90" s="102">
        <f t="shared" si="4"/>
        <v>14.18</v>
      </c>
    </row>
    <row r="91" spans="2:12" ht="15" thickBot="1" x14ac:dyDescent="0.35">
      <c r="B91" s="103" t="s">
        <v>172</v>
      </c>
      <c r="C91" s="107">
        <f t="shared" ref="C91:L91" si="5">SUM(C82:C90)</f>
        <v>1583.5540000000001</v>
      </c>
      <c r="D91" s="114">
        <f t="shared" si="5"/>
        <v>824.59999999999991</v>
      </c>
      <c r="E91" s="106">
        <f t="shared" si="5"/>
        <v>4718.2870000000003</v>
      </c>
      <c r="F91" s="104">
        <f t="shared" si="5"/>
        <v>93.19</v>
      </c>
      <c r="G91" s="105">
        <f t="shared" si="5"/>
        <v>37.722000000000001</v>
      </c>
      <c r="H91" s="106">
        <f t="shared" si="5"/>
        <v>189.024</v>
      </c>
      <c r="I91" s="107">
        <f t="shared" si="5"/>
        <v>129.828</v>
      </c>
      <c r="J91" s="104">
        <f t="shared" si="5"/>
        <v>200.857</v>
      </c>
      <c r="K91" s="106">
        <f t="shared" si="5"/>
        <v>291.60599999999999</v>
      </c>
      <c r="L91" s="107">
        <f t="shared" si="5"/>
        <v>33.336999999999996</v>
      </c>
    </row>
    <row r="92" spans="2:12" x14ac:dyDescent="0.3">
      <c r="B92" s="109" t="s">
        <v>173</v>
      </c>
      <c r="C92" s="112">
        <f>C91+D91+E91</f>
        <v>7126.4410000000007</v>
      </c>
      <c r="D92" s="109"/>
      <c r="E92" s="109"/>
      <c r="F92" s="108">
        <f>F91+G91+H91+I91</f>
        <v>449.76400000000001</v>
      </c>
      <c r="G92" s="109"/>
      <c r="H92" s="109"/>
      <c r="I92" s="110">
        <f>I91</f>
        <v>129.828</v>
      </c>
      <c r="J92" s="111">
        <f>J91+K91+L91</f>
        <v>525.79999999999995</v>
      </c>
      <c r="K92" s="109"/>
      <c r="L92" s="110">
        <f>L91</f>
        <v>33.336999999999996</v>
      </c>
    </row>
    <row r="93" spans="2:12" x14ac:dyDescent="0.3">
      <c r="B93" s="113" t="s">
        <v>174</v>
      </c>
      <c r="C93" s="113">
        <f>SUM(C91:L91)</f>
        <v>8102.005000000001</v>
      </c>
    </row>
  </sheetData>
  <mergeCells count="91">
    <mergeCell ref="C3:E3"/>
    <mergeCell ref="F3:H3"/>
    <mergeCell ref="I3:K3"/>
    <mergeCell ref="L3:N3"/>
    <mergeCell ref="C4:E4"/>
    <mergeCell ref="F4:H4"/>
    <mergeCell ref="L4:N4"/>
    <mergeCell ref="I4:K4"/>
    <mergeCell ref="A15:A18"/>
    <mergeCell ref="C15:C18"/>
    <mergeCell ref="D15:D18"/>
    <mergeCell ref="E15:E18"/>
    <mergeCell ref="F15:F18"/>
    <mergeCell ref="C5:E5"/>
    <mergeCell ref="F5:H5"/>
    <mergeCell ref="I5:K5"/>
    <mergeCell ref="L5:N5"/>
    <mergeCell ref="A7:A14"/>
    <mergeCell ref="H22:J22"/>
    <mergeCell ref="K22:M22"/>
    <mergeCell ref="N22:P22"/>
    <mergeCell ref="G15:G18"/>
    <mergeCell ref="H15:H18"/>
    <mergeCell ref="I15:I18"/>
    <mergeCell ref="J15:J18"/>
    <mergeCell ref="K15:K18"/>
    <mergeCell ref="L15:L18"/>
    <mergeCell ref="M15:M18"/>
    <mergeCell ref="N15:N18"/>
    <mergeCell ref="H21:J21"/>
    <mergeCell ref="K21:M21"/>
    <mergeCell ref="N21:P21"/>
    <mergeCell ref="H23:J23"/>
    <mergeCell ref="K23:M23"/>
    <mergeCell ref="N23:P23"/>
    <mergeCell ref="A25:A32"/>
    <mergeCell ref="A33:A36"/>
    <mergeCell ref="C33:C36"/>
    <mergeCell ref="D33:D36"/>
    <mergeCell ref="E33:E36"/>
    <mergeCell ref="F33:F36"/>
    <mergeCell ref="G33:G36"/>
    <mergeCell ref="N33:N36"/>
    <mergeCell ref="O33:O36"/>
    <mergeCell ref="P33:P36"/>
    <mergeCell ref="C39:F39"/>
    <mergeCell ref="G39:K39"/>
    <mergeCell ref="L39:O39"/>
    <mergeCell ref="H33:H36"/>
    <mergeCell ref="I33:I36"/>
    <mergeCell ref="J33:J36"/>
    <mergeCell ref="K33:K36"/>
    <mergeCell ref="L33:L36"/>
    <mergeCell ref="M33:M36"/>
    <mergeCell ref="C40:F40"/>
    <mergeCell ref="G40:K40"/>
    <mergeCell ref="L40:O40"/>
    <mergeCell ref="C41:D41"/>
    <mergeCell ref="E41:F41"/>
    <mergeCell ref="G41:H41"/>
    <mergeCell ref="I41:K41"/>
    <mergeCell ref="L41:M41"/>
    <mergeCell ref="N41:O41"/>
    <mergeCell ref="C58:F58"/>
    <mergeCell ref="G58:H58"/>
    <mergeCell ref="A43:A50"/>
    <mergeCell ref="I46:I48"/>
    <mergeCell ref="J46:J48"/>
    <mergeCell ref="I49:I50"/>
    <mergeCell ref="J49:J50"/>
    <mergeCell ref="A51:A54"/>
    <mergeCell ref="C51:C54"/>
    <mergeCell ref="D51:D54"/>
    <mergeCell ref="G51:G54"/>
    <mergeCell ref="H51:H54"/>
    <mergeCell ref="L51:L54"/>
    <mergeCell ref="M51:M54"/>
    <mergeCell ref="P51:P54"/>
    <mergeCell ref="C57:F57"/>
    <mergeCell ref="G57:H57"/>
    <mergeCell ref="C59:D59"/>
    <mergeCell ref="E59:F59"/>
    <mergeCell ref="A61:A68"/>
    <mergeCell ref="A69:A72"/>
    <mergeCell ref="C69:C72"/>
    <mergeCell ref="D69:D72"/>
    <mergeCell ref="G69:G72"/>
    <mergeCell ref="C78:L79"/>
    <mergeCell ref="C80:E80"/>
    <mergeCell ref="F80:H80"/>
    <mergeCell ref="J80:K8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zalacznik nr 1</vt:lpstr>
      <vt:lpstr>zalacznik nr 2</vt:lpstr>
      <vt:lpstr>zalacznik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Jacek-Buczeń</dc:creator>
  <cp:lastModifiedBy>Ewelina Jacek-Buczeń</cp:lastModifiedBy>
  <dcterms:created xsi:type="dcterms:W3CDTF">2024-09-23T17:00:23Z</dcterms:created>
  <dcterms:modified xsi:type="dcterms:W3CDTF">2024-09-27T10:24:36Z</dcterms:modified>
</cp:coreProperties>
</file>