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44\Desktop\MOJE DOKUMENTY\ZAMÓWIENIA 2025\2-samochody\SWZ\"/>
    </mc:Choice>
  </mc:AlternateContent>
  <bookViews>
    <workbookView xWindow="0" yWindow="0" windowWidth="23250" windowHeight="11385"/>
  </bookViews>
  <sheets>
    <sheet name="Zadanie 1 " sheetId="1" r:id="rId1"/>
    <sheet name="Zadanie 2" sheetId="2" r:id="rId2"/>
    <sheet name="Zadanie 3" sheetId="3" r:id="rId3"/>
  </sheets>
  <definedNames>
    <definedName name="_xlnm.Print_Area" localSheetId="0">'Zadanie 1 '!$A$4:$G$18</definedName>
    <definedName name="_xlnm.Print_Area" localSheetId="1">'Zadanie 2'!$A$4:$I$22</definedName>
    <definedName name="_xlnm.Print_Area" localSheetId="2">'Zadanie 3'!$A$4:$I$22</definedName>
  </definedNames>
  <calcPr calcId="152511"/>
</workbook>
</file>

<file path=xl/calcChain.xml><?xml version="1.0" encoding="utf-8"?>
<calcChain xmlns="http://schemas.openxmlformats.org/spreadsheetml/2006/main">
  <c r="H15" i="3" l="1"/>
  <c r="G15" i="3"/>
  <c r="H15" i="2"/>
  <c r="G15" i="2"/>
  <c r="H14" i="3"/>
  <c r="H13" i="3"/>
  <c r="H12" i="3"/>
  <c r="H16" i="3" s="1"/>
  <c r="H17" i="3" s="1"/>
  <c r="H9" i="3"/>
  <c r="G9" i="3"/>
  <c r="G14" i="3"/>
  <c r="G13" i="3"/>
  <c r="G12" i="3"/>
  <c r="G16" i="3" s="1"/>
  <c r="G17" i="3" s="1"/>
  <c r="H14" i="2"/>
  <c r="H13" i="2"/>
  <c r="H12" i="2"/>
  <c r="H9" i="2"/>
  <c r="G9" i="2"/>
  <c r="G14" i="2"/>
  <c r="G13" i="2"/>
  <c r="G12" i="2"/>
  <c r="G16" i="2" s="1"/>
  <c r="G17" i="2" s="1"/>
  <c r="H16" i="2"/>
  <c r="H17" i="2"/>
</calcChain>
</file>

<file path=xl/sharedStrings.xml><?xml version="1.0" encoding="utf-8"?>
<sst xmlns="http://schemas.openxmlformats.org/spreadsheetml/2006/main" count="88" uniqueCount="39">
  <si>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</si>
  <si>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</si>
  <si>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</si>
  <si>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</si>
  <si>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</si>
  <si>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</si>
  <si>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</si>
  <si>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</si>
  <si>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</si>
  <si>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</si>
  <si>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</si>
  <si>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2.3</t>
  </si>
  <si>
    <t>Pojemność skokowa silnika w cm3</t>
  </si>
  <si>
    <t>2.4</t>
  </si>
  <si>
    <t>cena najtańsza /cena oceniana x 100 pkt</t>
  </si>
  <si>
    <r>
      <t xml:space="preserve">Przy ocenie wysokości zużycia energii najwyżej punktowana będzie oferta o najniższej wartości zużycia energii (MJ/km), która                           uzyska 10 pkt, pozostałe oferty zostaną przeliczone wg podanego wzoru. Zamawiający będzie zaokrąglał liczbę punktów do dwóch miejsc po przecinku – końcówki poniżej 0,005 pkt pomija się, a końcówki ,005 i wyższe zaokrągla się do 0,01 pkt). Wartość zużycia energii będzie obliczona zgodnie                             z Rozporządzeniem Prezesa Rady Ministrów                       z dnia 10 maja 2011 r. </t>
    </r>
    <r>
      <rPr>
        <i/>
        <sz val="10"/>
        <rFont val="Arial"/>
        <family val="2"/>
        <charset val="238"/>
      </rPr>
      <t xml:space="preserve">w sprawie innych                   niż cena obowiązkowych kryteriów oceny ofert w odniesieniu do niektórych rodzajów zamówień publicznych </t>
    </r>
    <r>
      <rPr>
        <sz val="10"/>
        <rFont val="Arial"/>
        <family val="2"/>
        <charset val="238"/>
      </rPr>
      <t>(Dz.U. 2011, Nr 96, poz. 559) jako iloczyn uśrednionego zużycia paliwa (l/km) podanego przez Wykonawcę w ofercie i wartości energetycznej paliwa równej               32 MJ/l dla PB lub 36 MJ/l dla ON</t>
    </r>
  </si>
  <si>
    <t xml:space="preserve">Moc silnika w KW silnika spalinowego </t>
  </si>
  <si>
    <t>pojemność oceniana /pojemność największą x 20pkt</t>
  </si>
  <si>
    <t>moc oceniana/moc największa x 30 pkt</t>
  </si>
  <si>
    <t xml:space="preserve">Formularz oceny dla samochodu typu furgon w wersji nieoznakowanej </t>
  </si>
  <si>
    <t>wartość najniższego zużycia energii ze złożonych ofert / wartość zużycia energii ocenianej oferty x 30 pkt</t>
  </si>
  <si>
    <t>2.5</t>
  </si>
  <si>
    <t>długość oceniana /długość maksymalną x 20 pkt</t>
  </si>
  <si>
    <t>Dlugość całkowita</t>
  </si>
  <si>
    <t>PGD</t>
  </si>
  <si>
    <t>Impresto</t>
  </si>
  <si>
    <t>Wyliczenie zużycia energii PGD</t>
  </si>
  <si>
    <t>Wyliczenie zużycia energii IMPRESTO</t>
  </si>
  <si>
    <t>Zadanie 2</t>
  </si>
  <si>
    <t>oferta</t>
  </si>
  <si>
    <t>Zadanie 3</t>
  </si>
  <si>
    <r>
      <t xml:space="preserve">  9,2 l/100km : 100=0,092  l/1 km, 0,092 l/km * 36 MJ/l = </t>
    </r>
    <r>
      <rPr>
        <b/>
        <sz val="14"/>
        <rFont val="Arial"/>
        <family val="2"/>
        <charset val="238"/>
      </rPr>
      <t>3,31 MJ/km</t>
    </r>
  </si>
  <si>
    <r>
      <t xml:space="preserve">  7,4 l/100km : 100=0,074  l/1 km, 0,074 l/km * 36 MJ/l = </t>
    </r>
    <r>
      <rPr>
        <b/>
        <sz val="14"/>
        <rFont val="Arial"/>
        <family val="2"/>
        <charset val="238"/>
      </rPr>
      <t>2,66 MJ/km</t>
    </r>
  </si>
  <si>
    <t xml:space="preserve">Formularz oceny dla samochodu typu furgon patrolowy w wersji oznakowanej </t>
  </si>
  <si>
    <t>2.2</t>
  </si>
  <si>
    <t xml:space="preserve">Przy ocenie wysokości emisji spalin CO2  najwyżej punktowana będzie oferta                                   o najniższej wartości zużycia emisji spalin CO2 (g/km), która   uzyska 40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</si>
  <si>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wartość najniższej emsji spalin CO2  ze złożonych ofert / wartość emisji spalin CO2 ocenianej oferty x 40 pkt</t>
  </si>
  <si>
    <t>pojemność oceniana /pojemność największą x 30 pkt</t>
  </si>
  <si>
    <t>załącznik nr 6 do SWZ, sprawa nr PU-2380-003-042-002/2025/ML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</si>
</sst>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0" borderId="16" xfId="0" applyBorder="1"/>
    <xf numFmtId="4" fontId="8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/>
    </xf>
    <xf numFmtId="4" fontId="7" fillId="3" borderId="17" xfId="0" applyNumberFormat="1" applyFont="1" applyFill="1" applyBorder="1" applyAlignment="1">
      <alignment horizontal="center" vertical="center"/>
    </xf>
    <xf numFmtId="4" fontId="7" fillId="3" borderId="28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207645</xdr:colOff>
      <xdr:row>4</xdr:row>
      <xdr:rowOff>76200</xdr:rowOff>
    </xdr:from>
    <xdr:ext cx="177342" cy="25700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6524625" y="82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38100</xdr:colOff>
      <xdr:row>4</xdr:row>
      <xdr:rowOff>76200</xdr:rowOff>
    </xdr:from>
    <xdr:ext cx="184731" cy="25700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6362700" y="82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6534150" y="82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6534150" y="82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57150</xdr:colOff>
      <xdr:row>4</xdr:row>
      <xdr:rowOff>76200</xdr:rowOff>
    </xdr:from>
    <xdr:ext cx="186676" cy="262842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655701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6676" cy="262842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804291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6676" cy="262842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46988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77342" cy="257001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6707505" y="107442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4731" cy="257001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4731" cy="257001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4731" cy="257001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5053" cy="257001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671893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5053" cy="257001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671893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4</xdr:row>
      <xdr:rowOff>76200</xdr:rowOff>
    </xdr:from>
    <xdr:ext cx="186676" cy="262842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6557010" y="107442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207645</xdr:colOff>
      <xdr:row>4</xdr:row>
      <xdr:rowOff>76200</xdr:rowOff>
    </xdr:from>
    <xdr:ext cx="177342" cy="25700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6707505" y="83058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38100</xdr:colOff>
      <xdr:row>4</xdr:row>
      <xdr:rowOff>76200</xdr:rowOff>
    </xdr:from>
    <xdr:ext cx="184731" cy="25700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653796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57150</xdr:colOff>
      <xdr:row>4</xdr:row>
      <xdr:rowOff>76200</xdr:rowOff>
    </xdr:from>
    <xdr:ext cx="186676" cy="262842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655701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4</xdr:row>
      <xdr:rowOff>76200</xdr:rowOff>
    </xdr:from>
    <xdr:ext cx="186676" cy="262842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804291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4</xdr:row>
      <xdr:rowOff>76200</xdr:rowOff>
    </xdr:from>
    <xdr:ext cx="186676" cy="262842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9288780" y="8305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207645</xdr:colOff>
      <xdr:row>4</xdr:row>
      <xdr:rowOff>76200</xdr:rowOff>
    </xdr:from>
    <xdr:ext cx="177342" cy="257001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6707505" y="107442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670941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671893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671893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57150</xdr:colOff>
      <xdr:row>4</xdr:row>
      <xdr:rowOff>76200</xdr:rowOff>
    </xdr:from>
    <xdr:ext cx="186676" cy="262842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6557010" y="107442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4</xdr:row>
      <xdr:rowOff>76200</xdr:rowOff>
    </xdr:from>
    <xdr:ext cx="186676" cy="262842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8042910" y="107442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207645</xdr:colOff>
      <xdr:row>4</xdr:row>
      <xdr:rowOff>76200</xdr:rowOff>
    </xdr:from>
    <xdr:ext cx="177342" cy="257001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6943725" y="107442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694563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694563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6945630" y="107442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219075</xdr:colOff>
      <xdr:row>4</xdr:row>
      <xdr:rowOff>76200</xdr:rowOff>
    </xdr:from>
    <xdr:ext cx="185053" cy="257001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695515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219075</xdr:colOff>
      <xdr:row>4</xdr:row>
      <xdr:rowOff>76200</xdr:rowOff>
    </xdr:from>
    <xdr:ext cx="185053" cy="257001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6955155" y="107442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57150</xdr:colOff>
      <xdr:row>4</xdr:row>
      <xdr:rowOff>76200</xdr:rowOff>
    </xdr:from>
    <xdr:ext cx="186676" cy="262842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6793230" y="107442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207645</xdr:colOff>
      <xdr:row>4</xdr:row>
      <xdr:rowOff>76200</xdr:rowOff>
    </xdr:from>
    <xdr:ext cx="177342" cy="25700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6707505" y="105918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38100</xdr:colOff>
      <xdr:row>4</xdr:row>
      <xdr:rowOff>76200</xdr:rowOff>
    </xdr:from>
    <xdr:ext cx="184731" cy="25700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653796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/>
      </xdr:nvSpPr>
      <xdr:spPr>
        <a:xfrm>
          <a:off x="671893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671893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57150</xdr:colOff>
      <xdr:row>4</xdr:row>
      <xdr:rowOff>76200</xdr:rowOff>
    </xdr:from>
    <xdr:ext cx="186676" cy="262842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/>
      </xdr:nvSpPr>
      <xdr:spPr>
        <a:xfrm>
          <a:off x="655701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4</xdr:row>
      <xdr:rowOff>76200</xdr:rowOff>
    </xdr:from>
    <xdr:ext cx="186676" cy="262842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/>
      </xdr:nvSpPr>
      <xdr:spPr>
        <a:xfrm>
          <a:off x="804291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4</xdr:row>
      <xdr:rowOff>76200</xdr:rowOff>
    </xdr:from>
    <xdr:ext cx="186676" cy="262842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928878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207645</xdr:colOff>
      <xdr:row>4</xdr:row>
      <xdr:rowOff>76200</xdr:rowOff>
    </xdr:from>
    <xdr:ext cx="177342" cy="257001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/>
      </xdr:nvSpPr>
      <xdr:spPr>
        <a:xfrm>
          <a:off x="6707505" y="105918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4</xdr:row>
      <xdr:rowOff>76200</xdr:rowOff>
    </xdr:from>
    <xdr:ext cx="184731" cy="257001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670941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/>
      </xdr:nvSpPr>
      <xdr:spPr>
        <a:xfrm>
          <a:off x="671893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4</xdr:row>
      <xdr:rowOff>76200</xdr:rowOff>
    </xdr:from>
    <xdr:ext cx="185053" cy="257001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/>
      </xdr:nvSpPr>
      <xdr:spPr>
        <a:xfrm>
          <a:off x="671893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57150</xdr:colOff>
      <xdr:row>4</xdr:row>
      <xdr:rowOff>76200</xdr:rowOff>
    </xdr:from>
    <xdr:ext cx="186676" cy="262842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/>
      </xdr:nvSpPr>
      <xdr:spPr>
        <a:xfrm>
          <a:off x="655701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4</xdr:row>
      <xdr:rowOff>76200</xdr:rowOff>
    </xdr:from>
    <xdr:ext cx="186676" cy="262842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/>
      </xdr:nvSpPr>
      <xdr:spPr>
        <a:xfrm>
          <a:off x="804291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207645</xdr:colOff>
      <xdr:row>4</xdr:row>
      <xdr:rowOff>76200</xdr:rowOff>
    </xdr:from>
    <xdr:ext cx="177342" cy="257001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/>
      </xdr:nvSpPr>
      <xdr:spPr>
        <a:xfrm>
          <a:off x="6943725" y="1059180"/>
          <a:ext cx="177342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/>
      </xdr:nvSpPr>
      <xdr:spPr>
        <a:xfrm>
          <a:off x="694563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/>
      </xdr:nvSpPr>
      <xdr:spPr>
        <a:xfrm>
          <a:off x="694563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209550</xdr:colOff>
      <xdr:row>4</xdr:row>
      <xdr:rowOff>76200</xdr:rowOff>
    </xdr:from>
    <xdr:ext cx="184731" cy="257001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6945630" y="10591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219075</xdr:colOff>
      <xdr:row>4</xdr:row>
      <xdr:rowOff>76200</xdr:rowOff>
    </xdr:from>
    <xdr:ext cx="185053" cy="257001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/>
      </xdr:nvSpPr>
      <xdr:spPr>
        <a:xfrm>
          <a:off x="695515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219075</xdr:colOff>
      <xdr:row>4</xdr:row>
      <xdr:rowOff>76200</xdr:rowOff>
    </xdr:from>
    <xdr:ext cx="185053" cy="257001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/>
      </xdr:nvSpPr>
      <xdr:spPr>
        <a:xfrm>
          <a:off x="6955155" y="10591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57150</xdr:colOff>
      <xdr:row>4</xdr:row>
      <xdr:rowOff>76200</xdr:rowOff>
    </xdr:from>
    <xdr:ext cx="186676" cy="262842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/>
      </xdr:nvSpPr>
      <xdr:spPr>
        <a:xfrm>
          <a:off x="6793230" y="1059180"/>
          <a:ext cx="186676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J7" sqref="J7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3.42578125" customWidth="1"/>
  </cols>
  <sheetData>
    <row r="1" spans="1:5" ht="16.5" customHeight="1" x14ac:dyDescent="0.2"/>
    <row r="2" spans="1:5" ht="15" customHeight="1" x14ac:dyDescent="0.2"/>
    <row r="3" spans="1:5" x14ac:dyDescent="0.2">
      <c r="C3" s="41"/>
      <c r="D3" s="42"/>
      <c r="E3" s="42"/>
    </row>
    <row r="4" spans="1:5" s="2" customFormat="1" ht="34.15" customHeight="1" x14ac:dyDescent="0.2">
      <c r="A4" s="41" t="s">
        <v>38</v>
      </c>
      <c r="B4" s="41"/>
      <c r="C4" s="41"/>
      <c r="D4" s="41"/>
      <c r="E4" s="41"/>
    </row>
    <row r="5" spans="1:5" ht="54" customHeight="1" x14ac:dyDescent="0.2">
      <c r="A5" s="45" t="s">
        <v>33</v>
      </c>
      <c r="B5" s="45"/>
      <c r="C5" s="45"/>
      <c r="D5" s="45"/>
      <c r="E5" s="45"/>
    </row>
    <row r="6" spans="1:5" ht="13.5" customHeight="1" thickBot="1" x14ac:dyDescent="0.25">
      <c r="A6" s="3"/>
      <c r="B6" s="4"/>
      <c r="C6" s="3"/>
      <c r="D6" s="3"/>
      <c r="E6" s="3"/>
    </row>
    <row r="7" spans="1:5" ht="51" customHeight="1" thickBot="1" x14ac:dyDescent="0.25">
      <c r="A7" s="5" t="s">
        <v>0</v>
      </c>
      <c r="B7" s="5" t="s">
        <v>1</v>
      </c>
      <c r="C7" s="5" t="s">
        <v>2</v>
      </c>
      <c r="D7" s="6" t="s">
        <v>3</v>
      </c>
      <c r="E7" s="5" t="s">
        <v>4</v>
      </c>
    </row>
    <row r="8" spans="1:5" ht="14.45" customHeight="1" thickBot="1" x14ac:dyDescent="0.3">
      <c r="A8" s="46" t="s">
        <v>5</v>
      </c>
      <c r="B8" s="47"/>
      <c r="C8" s="47"/>
      <c r="D8" s="47"/>
      <c r="E8" s="48"/>
    </row>
    <row r="9" spans="1:5" ht="24" customHeight="1" thickBot="1" x14ac:dyDescent="0.25">
      <c r="A9" s="7">
        <v>1</v>
      </c>
      <c r="B9" s="49" t="s">
        <v>6</v>
      </c>
      <c r="C9" s="50"/>
      <c r="D9" s="51"/>
      <c r="E9" s="52">
        <v>60</v>
      </c>
    </row>
    <row r="10" spans="1:5" ht="26.25" thickBot="1" x14ac:dyDescent="0.25">
      <c r="A10" s="8" t="s">
        <v>7</v>
      </c>
      <c r="B10" s="9" t="s">
        <v>8</v>
      </c>
      <c r="C10" s="10" t="s">
        <v>14</v>
      </c>
      <c r="D10" s="11">
        <v>100</v>
      </c>
      <c r="E10" s="53"/>
    </row>
    <row r="11" spans="1:5" ht="25.5" customHeight="1" thickBot="1" x14ac:dyDescent="0.25">
      <c r="A11" s="20">
        <v>2</v>
      </c>
      <c r="B11" s="43" t="s">
        <v>9</v>
      </c>
      <c r="C11" s="44"/>
      <c r="D11" s="44"/>
      <c r="E11" s="55">
        <v>40</v>
      </c>
    </row>
    <row r="12" spans="1:5" ht="25.5" x14ac:dyDescent="0.2">
      <c r="A12" s="14" t="s">
        <v>10</v>
      </c>
      <c r="B12" s="23" t="s">
        <v>16</v>
      </c>
      <c r="C12" s="17" t="s">
        <v>18</v>
      </c>
      <c r="D12" s="15">
        <v>30</v>
      </c>
      <c r="E12" s="56"/>
    </row>
    <row r="13" spans="1:5" ht="38.25" x14ac:dyDescent="0.2">
      <c r="A13" s="12" t="s">
        <v>34</v>
      </c>
      <c r="B13" s="13" t="s">
        <v>12</v>
      </c>
      <c r="C13" s="18" t="s">
        <v>37</v>
      </c>
      <c r="D13" s="16">
        <v>30</v>
      </c>
      <c r="E13" s="56"/>
    </row>
    <row r="14" spans="1:5" ht="297.60000000000002" customHeight="1" thickBot="1" x14ac:dyDescent="0.25">
      <c r="A14" s="40" t="s">
        <v>11</v>
      </c>
      <c r="B14" s="21" t="s">
        <v>35</v>
      </c>
      <c r="C14" s="22" t="s">
        <v>36</v>
      </c>
      <c r="D14" s="24">
        <v>40</v>
      </c>
      <c r="E14" s="57"/>
    </row>
    <row r="16" spans="1:5" ht="40.15" customHeight="1" x14ac:dyDescent="0.2">
      <c r="A16" s="19"/>
      <c r="B16" s="19"/>
      <c r="C16" s="19"/>
      <c r="D16" s="19"/>
      <c r="E16" s="19"/>
    </row>
    <row r="17" ht="24.6" customHeight="1" x14ac:dyDescent="0.2"/>
  </sheetData>
  <mergeCells count="8">
    <mergeCell ref="C3:E3"/>
    <mergeCell ref="B11:D11"/>
    <mergeCell ref="A5:E5"/>
    <mergeCell ref="A8:E8"/>
    <mergeCell ref="B9:D9"/>
    <mergeCell ref="E9:E10"/>
    <mergeCell ref="A4:E4"/>
    <mergeCell ref="E11:E14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1" orientation="portrait" horizontalDpi="4294967293" r:id="rId1"/>
  <headerFooter alignWithMargins="0">
    <oddHeader>&amp;C
    Wojewódzki Fundusz Ochrony Środowiska i Gospodarki Wodnej we Wrocławiu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opLeftCell="A13" workbookViewId="0">
      <selection activeCell="H15" sqref="H15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3.42578125" customWidth="1"/>
    <col min="7" max="7" width="18.28515625" customWidth="1"/>
    <col min="8" max="8" width="19" customWidth="1"/>
  </cols>
  <sheetData>
    <row r="1" spans="1:8" ht="16.5" customHeight="1" x14ac:dyDescent="0.2"/>
    <row r="2" spans="1:8" ht="15" customHeight="1" x14ac:dyDescent="0.2"/>
    <row r="3" spans="1:8" x14ac:dyDescent="0.2">
      <c r="C3" s="41"/>
      <c r="D3" s="42"/>
      <c r="E3" s="42"/>
    </row>
    <row r="4" spans="1:8" s="2" customFormat="1" ht="33" customHeight="1" x14ac:dyDescent="0.2">
      <c r="A4" s="54" t="s">
        <v>28</v>
      </c>
      <c r="B4" s="54"/>
      <c r="C4" s="54"/>
      <c r="D4" s="54"/>
      <c r="E4" s="54"/>
    </row>
    <row r="5" spans="1:8" ht="54" customHeight="1" x14ac:dyDescent="0.2">
      <c r="A5" s="45" t="s">
        <v>19</v>
      </c>
      <c r="B5" s="45"/>
      <c r="C5" s="45"/>
      <c r="D5" s="45"/>
      <c r="E5" s="45"/>
      <c r="G5" s="35" t="s">
        <v>29</v>
      </c>
      <c r="H5" s="35" t="s">
        <v>29</v>
      </c>
    </row>
    <row r="6" spans="1:8" ht="13.5" customHeight="1" thickBot="1" x14ac:dyDescent="0.25">
      <c r="A6" s="3"/>
      <c r="B6" s="4"/>
      <c r="C6" s="3"/>
      <c r="D6" s="3"/>
      <c r="E6" s="3"/>
      <c r="G6" s="36">
        <v>1</v>
      </c>
      <c r="H6" s="36">
        <v>2</v>
      </c>
    </row>
    <row r="7" spans="1:8" ht="51" customHeight="1" thickBot="1" x14ac:dyDescent="0.25">
      <c r="A7" s="5" t="s">
        <v>0</v>
      </c>
      <c r="B7" s="5" t="s">
        <v>1</v>
      </c>
      <c r="C7" s="5" t="s">
        <v>2</v>
      </c>
      <c r="D7" s="6" t="s">
        <v>3</v>
      </c>
      <c r="E7" s="5" t="s">
        <v>4</v>
      </c>
      <c r="G7" s="26" t="s">
        <v>24</v>
      </c>
      <c r="H7" s="26" t="s">
        <v>25</v>
      </c>
    </row>
    <row r="8" spans="1:8" ht="14.45" customHeight="1" thickBot="1" x14ac:dyDescent="0.3">
      <c r="A8" s="46" t="s">
        <v>5</v>
      </c>
      <c r="B8" s="47"/>
      <c r="C8" s="47"/>
      <c r="D8" s="47"/>
      <c r="E8" s="48"/>
      <c r="G8" s="27"/>
      <c r="H8" s="27"/>
    </row>
    <row r="9" spans="1:8" ht="24" customHeight="1" thickBot="1" x14ac:dyDescent="0.25">
      <c r="A9" s="7">
        <v>1</v>
      </c>
      <c r="B9" s="49" t="s">
        <v>6</v>
      </c>
      <c r="C9" s="50"/>
      <c r="D9" s="51"/>
      <c r="E9" s="52">
        <v>60</v>
      </c>
      <c r="G9" s="62">
        <f>(153044/171954*100*60%)</f>
        <v>53.401723716807979</v>
      </c>
      <c r="H9" s="62">
        <f>(153044/153044*100*60%)</f>
        <v>60</v>
      </c>
    </row>
    <row r="10" spans="1:8" ht="26.25" thickBot="1" x14ac:dyDescent="0.25">
      <c r="A10" s="8" t="s">
        <v>7</v>
      </c>
      <c r="B10" s="9" t="s">
        <v>8</v>
      </c>
      <c r="C10" s="10" t="s">
        <v>14</v>
      </c>
      <c r="D10" s="11">
        <v>100</v>
      </c>
      <c r="E10" s="58"/>
      <c r="G10" s="63"/>
      <c r="H10" s="63"/>
    </row>
    <row r="11" spans="1:8" ht="25.5" customHeight="1" thickBot="1" x14ac:dyDescent="0.25">
      <c r="A11" s="20">
        <v>2</v>
      </c>
      <c r="B11" s="43" t="s">
        <v>9</v>
      </c>
      <c r="C11" s="44"/>
      <c r="D11" s="64"/>
      <c r="E11" s="52">
        <v>40</v>
      </c>
      <c r="G11" s="28"/>
      <c r="H11" s="28"/>
    </row>
    <row r="12" spans="1:8" ht="25.5" x14ac:dyDescent="0.2">
      <c r="A12" s="14" t="s">
        <v>10</v>
      </c>
      <c r="B12" s="23" t="s">
        <v>16</v>
      </c>
      <c r="C12" s="17" t="s">
        <v>18</v>
      </c>
      <c r="D12" s="15">
        <v>30</v>
      </c>
      <c r="E12" s="65"/>
      <c r="G12" s="29">
        <f>132/132*30</f>
        <v>30</v>
      </c>
      <c r="H12" s="29">
        <f>106/132*30</f>
        <v>24.09090909090909</v>
      </c>
    </row>
    <row r="13" spans="1:8" ht="38.25" x14ac:dyDescent="0.2">
      <c r="A13" s="12" t="s">
        <v>11</v>
      </c>
      <c r="B13" s="13" t="s">
        <v>12</v>
      </c>
      <c r="C13" s="18" t="s">
        <v>17</v>
      </c>
      <c r="D13" s="16">
        <v>20</v>
      </c>
      <c r="E13" s="65"/>
      <c r="G13" s="30">
        <f>2299/2299*20</f>
        <v>20</v>
      </c>
      <c r="H13" s="30">
        <f>1997/2299*20</f>
        <v>17.372770769899958</v>
      </c>
    </row>
    <row r="14" spans="1:8" ht="25.5" x14ac:dyDescent="0.2">
      <c r="A14" s="12" t="s">
        <v>13</v>
      </c>
      <c r="B14" s="13" t="s">
        <v>23</v>
      </c>
      <c r="C14" s="18" t="s">
        <v>22</v>
      </c>
      <c r="D14" s="16">
        <v>20</v>
      </c>
      <c r="E14" s="65"/>
      <c r="G14" s="31">
        <f>6198/6198*20</f>
        <v>20</v>
      </c>
      <c r="H14" s="31">
        <f>5306/6198*20</f>
        <v>17.121652145853503</v>
      </c>
    </row>
    <row r="15" spans="1:8" ht="297.60000000000002" customHeight="1" thickBot="1" x14ac:dyDescent="0.25">
      <c r="A15" s="25" t="s">
        <v>21</v>
      </c>
      <c r="B15" s="21" t="s">
        <v>15</v>
      </c>
      <c r="C15" s="22" t="s">
        <v>20</v>
      </c>
      <c r="D15" s="24">
        <v>30</v>
      </c>
      <c r="E15" s="65"/>
      <c r="G15" s="31">
        <f>2.66/3.31*30</f>
        <v>24.108761329305139</v>
      </c>
      <c r="H15" s="31">
        <f>2.66/2.66*30</f>
        <v>30</v>
      </c>
    </row>
    <row r="16" spans="1:8" ht="21" thickBot="1" x14ac:dyDescent="0.25">
      <c r="G16" s="32">
        <f>SUM(G12:G15)*40%</f>
        <v>37.643504531722058</v>
      </c>
      <c r="H16" s="32">
        <f>SUM(H12:H15)*40%</f>
        <v>35.434132802665026</v>
      </c>
    </row>
    <row r="17" spans="1:9" ht="40.15" customHeight="1" thickBot="1" x14ac:dyDescent="0.25">
      <c r="A17" s="19"/>
      <c r="B17" s="19"/>
      <c r="C17" s="19"/>
      <c r="D17" s="19"/>
      <c r="E17" s="19"/>
      <c r="G17" s="33">
        <f>G16+G9</f>
        <v>91.045228248530037</v>
      </c>
      <c r="H17" s="33">
        <f>H16+H9</f>
        <v>95.434132802665033</v>
      </c>
    </row>
    <row r="18" spans="1:9" ht="24.6" customHeight="1" x14ac:dyDescent="0.2"/>
    <row r="19" spans="1:9" ht="13.5" thickBot="1" x14ac:dyDescent="0.25"/>
    <row r="20" spans="1:9" s="37" customFormat="1" ht="32.25" customHeight="1" thickBot="1" x14ac:dyDescent="0.25">
      <c r="A20" s="59" t="s">
        <v>26</v>
      </c>
      <c r="B20" s="60"/>
      <c r="C20" s="61" t="s">
        <v>31</v>
      </c>
      <c r="D20" s="61"/>
      <c r="E20" s="61"/>
      <c r="F20" s="61"/>
      <c r="G20" s="61"/>
      <c r="H20" s="61"/>
      <c r="I20" s="61"/>
    </row>
    <row r="21" spans="1:9" ht="16.5" thickBot="1" x14ac:dyDescent="0.3">
      <c r="A21" s="38"/>
      <c r="B21" s="39"/>
    </row>
    <row r="22" spans="1:9" s="37" customFormat="1" ht="32.25" customHeight="1" thickBot="1" x14ac:dyDescent="0.25">
      <c r="A22" s="59" t="s">
        <v>27</v>
      </c>
      <c r="B22" s="60"/>
      <c r="C22" s="61" t="s">
        <v>32</v>
      </c>
      <c r="D22" s="61"/>
      <c r="E22" s="61"/>
      <c r="F22" s="61"/>
      <c r="G22" s="61"/>
      <c r="H22" s="61"/>
      <c r="I22" s="61"/>
    </row>
    <row r="23" spans="1:9" ht="18" x14ac:dyDescent="0.25">
      <c r="G23" s="34"/>
      <c r="H23" s="34"/>
    </row>
  </sheetData>
  <mergeCells count="14">
    <mergeCell ref="A22:B22"/>
    <mergeCell ref="C22:I22"/>
    <mergeCell ref="G9:G10"/>
    <mergeCell ref="H9:H10"/>
    <mergeCell ref="B11:D11"/>
    <mergeCell ref="E11:E15"/>
    <mergeCell ref="A20:B20"/>
    <mergeCell ref="C20:I20"/>
    <mergeCell ref="C3:E3"/>
    <mergeCell ref="A4:E4"/>
    <mergeCell ref="A5:E5"/>
    <mergeCell ref="A8:E8"/>
    <mergeCell ref="B9:D9"/>
    <mergeCell ref="E9:E1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opLeftCell="A7" workbookViewId="0">
      <selection activeCell="H15" sqref="H15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3.42578125" customWidth="1"/>
    <col min="7" max="7" width="18.28515625" customWidth="1"/>
    <col min="8" max="8" width="19" customWidth="1"/>
  </cols>
  <sheetData>
    <row r="1" spans="1:8" ht="16.5" customHeight="1" x14ac:dyDescent="0.2"/>
    <row r="2" spans="1:8" ht="15" customHeight="1" x14ac:dyDescent="0.2"/>
    <row r="3" spans="1:8" x14ac:dyDescent="0.2">
      <c r="C3" s="41"/>
      <c r="D3" s="42"/>
      <c r="E3" s="42"/>
    </row>
    <row r="4" spans="1:8" s="2" customFormat="1" ht="33" customHeight="1" x14ac:dyDescent="0.2">
      <c r="A4" s="54" t="s">
        <v>30</v>
      </c>
      <c r="B4" s="54"/>
      <c r="C4" s="54"/>
      <c r="D4" s="54"/>
      <c r="E4" s="54"/>
    </row>
    <row r="5" spans="1:8" ht="54" customHeight="1" x14ac:dyDescent="0.2">
      <c r="A5" s="45" t="s">
        <v>19</v>
      </c>
      <c r="B5" s="45"/>
      <c r="C5" s="45"/>
      <c r="D5" s="45"/>
      <c r="E5" s="45"/>
      <c r="G5" s="35" t="s">
        <v>29</v>
      </c>
      <c r="H5" s="35" t="s">
        <v>29</v>
      </c>
    </row>
    <row r="6" spans="1:8" ht="13.5" customHeight="1" thickBot="1" x14ac:dyDescent="0.25">
      <c r="A6" s="3"/>
      <c r="B6" s="4"/>
      <c r="C6" s="3"/>
      <c r="D6" s="3"/>
      <c r="E6" s="3"/>
      <c r="G6" s="36">
        <v>1</v>
      </c>
      <c r="H6" s="36">
        <v>2</v>
      </c>
    </row>
    <row r="7" spans="1:8" ht="51" customHeight="1" thickBot="1" x14ac:dyDescent="0.25">
      <c r="A7" s="5" t="s">
        <v>0</v>
      </c>
      <c r="B7" s="5" t="s">
        <v>1</v>
      </c>
      <c r="C7" s="5" t="s">
        <v>2</v>
      </c>
      <c r="D7" s="6" t="s">
        <v>3</v>
      </c>
      <c r="E7" s="5" t="s">
        <v>4</v>
      </c>
      <c r="G7" s="26" t="s">
        <v>24</v>
      </c>
      <c r="H7" s="26" t="s">
        <v>25</v>
      </c>
    </row>
    <row r="8" spans="1:8" ht="14.45" customHeight="1" thickBot="1" x14ac:dyDescent="0.3">
      <c r="A8" s="46" t="s">
        <v>5</v>
      </c>
      <c r="B8" s="47"/>
      <c r="C8" s="47"/>
      <c r="D8" s="47"/>
      <c r="E8" s="48"/>
      <c r="G8" s="27"/>
      <c r="H8" s="27"/>
    </row>
    <row r="9" spans="1:8" ht="24" customHeight="1" thickBot="1" x14ac:dyDescent="0.25">
      <c r="A9" s="7">
        <v>1</v>
      </c>
      <c r="B9" s="49" t="s">
        <v>6</v>
      </c>
      <c r="C9" s="50"/>
      <c r="D9" s="51"/>
      <c r="E9" s="52">
        <v>60</v>
      </c>
      <c r="G9" s="62">
        <f>(159602.5/175890*100*60%)</f>
        <v>54.443970663482858</v>
      </c>
      <c r="H9" s="62">
        <f>(159602.5/159602.5*100*60%)</f>
        <v>60</v>
      </c>
    </row>
    <row r="10" spans="1:8" ht="26.25" thickBot="1" x14ac:dyDescent="0.25">
      <c r="A10" s="8" t="s">
        <v>7</v>
      </c>
      <c r="B10" s="9" t="s">
        <v>8</v>
      </c>
      <c r="C10" s="10" t="s">
        <v>14</v>
      </c>
      <c r="D10" s="11">
        <v>100</v>
      </c>
      <c r="E10" s="58"/>
      <c r="G10" s="63"/>
      <c r="H10" s="63"/>
    </row>
    <row r="11" spans="1:8" ht="25.5" customHeight="1" thickBot="1" x14ac:dyDescent="0.25">
      <c r="A11" s="20">
        <v>2</v>
      </c>
      <c r="B11" s="43" t="s">
        <v>9</v>
      </c>
      <c r="C11" s="44"/>
      <c r="D11" s="64"/>
      <c r="E11" s="52">
        <v>40</v>
      </c>
      <c r="G11" s="28"/>
      <c r="H11" s="28"/>
    </row>
    <row r="12" spans="1:8" ht="25.5" x14ac:dyDescent="0.2">
      <c r="A12" s="14" t="s">
        <v>10</v>
      </c>
      <c r="B12" s="23" t="s">
        <v>16</v>
      </c>
      <c r="C12" s="17" t="s">
        <v>18</v>
      </c>
      <c r="D12" s="15">
        <v>30</v>
      </c>
      <c r="E12" s="65"/>
      <c r="G12" s="29">
        <f>132/132*30</f>
        <v>30</v>
      </c>
      <c r="H12" s="29">
        <f>103/132*30</f>
        <v>23.409090909090907</v>
      </c>
    </row>
    <row r="13" spans="1:8" ht="38.25" x14ac:dyDescent="0.2">
      <c r="A13" s="12" t="s">
        <v>11</v>
      </c>
      <c r="B13" s="13" t="s">
        <v>12</v>
      </c>
      <c r="C13" s="18" t="s">
        <v>17</v>
      </c>
      <c r="D13" s="16">
        <v>20</v>
      </c>
      <c r="E13" s="65"/>
      <c r="G13" s="30">
        <f>2299/2299*20</f>
        <v>20</v>
      </c>
      <c r="H13" s="30">
        <f>2179/2299*20</f>
        <v>18.956067855589389</v>
      </c>
    </row>
    <row r="14" spans="1:8" ht="25.5" x14ac:dyDescent="0.2">
      <c r="A14" s="12" t="s">
        <v>13</v>
      </c>
      <c r="B14" s="13" t="s">
        <v>23</v>
      </c>
      <c r="C14" s="18" t="s">
        <v>22</v>
      </c>
      <c r="D14" s="16">
        <v>20</v>
      </c>
      <c r="E14" s="65"/>
      <c r="G14" s="31">
        <f>6198/6198*20</f>
        <v>20</v>
      </c>
      <c r="H14" s="31">
        <f>5998/6198*20</f>
        <v>19.354630525976123</v>
      </c>
    </row>
    <row r="15" spans="1:8" ht="297.60000000000002" customHeight="1" thickBot="1" x14ac:dyDescent="0.25">
      <c r="A15" s="25" t="s">
        <v>21</v>
      </c>
      <c r="B15" s="21" t="s">
        <v>15</v>
      </c>
      <c r="C15" s="22" t="s">
        <v>20</v>
      </c>
      <c r="D15" s="24">
        <v>30</v>
      </c>
      <c r="E15" s="65"/>
      <c r="G15" s="31">
        <f>2.66/3.31*30</f>
        <v>24.108761329305139</v>
      </c>
      <c r="H15" s="31">
        <f>2.66/2.66*30</f>
        <v>30</v>
      </c>
    </row>
    <row r="16" spans="1:8" ht="21" thickBot="1" x14ac:dyDescent="0.25">
      <c r="G16" s="32">
        <f>SUM(G12:G15)*40%</f>
        <v>37.643504531722058</v>
      </c>
      <c r="H16" s="32">
        <f>SUM(H12:H15)*40%</f>
        <v>36.687915716262573</v>
      </c>
    </row>
    <row r="17" spans="1:9" ht="40.15" customHeight="1" thickBot="1" x14ac:dyDescent="0.25">
      <c r="A17" s="19"/>
      <c r="B17" s="19"/>
      <c r="C17" s="19"/>
      <c r="D17" s="19"/>
      <c r="E17" s="19"/>
      <c r="G17" s="33">
        <f>G16+G9</f>
        <v>92.087475195204917</v>
      </c>
      <c r="H17" s="33">
        <f>H16+H9</f>
        <v>96.68791571626258</v>
      </c>
    </row>
    <row r="18" spans="1:9" ht="24.6" customHeight="1" x14ac:dyDescent="0.2"/>
    <row r="19" spans="1:9" ht="13.5" thickBot="1" x14ac:dyDescent="0.25"/>
    <row r="20" spans="1:9" s="37" customFormat="1" ht="32.25" customHeight="1" thickBot="1" x14ac:dyDescent="0.25">
      <c r="A20" s="59" t="s">
        <v>26</v>
      </c>
      <c r="B20" s="60"/>
      <c r="C20" s="61" t="s">
        <v>31</v>
      </c>
      <c r="D20" s="61"/>
      <c r="E20" s="61"/>
      <c r="F20" s="61"/>
      <c r="G20" s="61"/>
      <c r="H20" s="61"/>
      <c r="I20" s="61"/>
    </row>
    <row r="21" spans="1:9" ht="16.5" thickBot="1" x14ac:dyDescent="0.3">
      <c r="A21" s="38"/>
      <c r="B21" s="39"/>
    </row>
    <row r="22" spans="1:9" s="37" customFormat="1" ht="32.25" customHeight="1" thickBot="1" x14ac:dyDescent="0.25">
      <c r="A22" s="59" t="s">
        <v>27</v>
      </c>
      <c r="B22" s="60"/>
      <c r="C22" s="61" t="s">
        <v>31</v>
      </c>
      <c r="D22" s="61"/>
      <c r="E22" s="61"/>
      <c r="F22" s="61"/>
      <c r="G22" s="61"/>
      <c r="H22" s="61"/>
      <c r="I22" s="61"/>
    </row>
    <row r="23" spans="1:9" ht="18" x14ac:dyDescent="0.25">
      <c r="G23" s="34"/>
      <c r="H23" s="34"/>
    </row>
  </sheetData>
  <mergeCells count="14">
    <mergeCell ref="A22:B22"/>
    <mergeCell ref="C22:I22"/>
    <mergeCell ref="G9:G10"/>
    <mergeCell ref="H9:H10"/>
    <mergeCell ref="B11:D11"/>
    <mergeCell ref="E11:E15"/>
    <mergeCell ref="A20:B20"/>
    <mergeCell ref="C20:I20"/>
    <mergeCell ref="C3:E3"/>
    <mergeCell ref="A4:E4"/>
    <mergeCell ref="A5:E5"/>
    <mergeCell ref="A8:E8"/>
    <mergeCell ref="B9:D9"/>
    <mergeCell ref="E9:E1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Zadanie 1 </vt:lpstr>
      <vt:lpstr>Zadanie 2</vt:lpstr>
      <vt:lpstr>Zadanie 3</vt:lpstr>
      <vt:lpstr>'Zadanie 1 '!Obszar_wydruku</vt:lpstr>
      <vt:lpstr>'Zadanie 2'!Obszar_wydruku</vt:lpstr>
      <vt:lpstr>'Zadanie 3'!Obszar_wydruku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Małgorzata Lenik</cp:lastModifiedBy>
  <cp:lastPrinted>2021-11-26T12:17:16Z</cp:lastPrinted>
  <dcterms:created xsi:type="dcterms:W3CDTF">2007-08-30T13:02:35Z</dcterms:created>
  <dcterms:modified xsi:type="dcterms:W3CDTF">2025-02-10T09:22:16Z</dcterms:modified>
</cp:coreProperties>
</file>