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20220" windowHeight="12810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<sst xmlns="http://schemas.openxmlformats.org/spreadsheetml/2006/main" count="1134" uniqueCount="434">
  <si>
    <t>Szczegółowe zestawienie przyjętych kosztów</t>
  </si>
  <si>
    <t>w przetargu nr: 1, część zamówienia (pakiet): 10, z dnia 2019-10-01</t>
  </si>
  <si>
    <t>rok planu: 2020, wersja planu: 1 - Plan finansowo-gospodarczy 2020 r. - prowizorium, wariant planu: 1 - Plan finansowo-gospodarczy 2020 r. - prowizorium</t>
  </si>
  <si>
    <t>Baza podstawowa Oleszyce</t>
  </si>
  <si>
    <t>Stawka za prace godzinowe ręczne w pracach szkółkarskich i w zagospodarowaniu lasu</t>
  </si>
  <si>
    <t xml:space="preserve">Stawka za prace godzinowe wózkem widłowym </t>
  </si>
  <si>
    <t xml:space="preserve">Stawka za prace godzinowe ciągnikiem rolniczym </t>
  </si>
  <si>
    <t>Stawka za prace godzinowe ręczne z użyciem kosiarek, wykaszarek i sekatorów mech.</t>
  </si>
  <si>
    <t>Stawka za przygotowanie opału 1 M3P</t>
  </si>
  <si>
    <t xml:space="preserve">Stawka za zbiór 1 kg szyszek modrzewia z drzew leżących </t>
  </si>
  <si>
    <t xml:space="preserve">Stawka za zbiór 1 kg szyszek sosnowych z drzew leżacych </t>
  </si>
  <si>
    <t>Stawka za zbiór 1 kg nasion dębu</t>
  </si>
  <si>
    <t>Stawka za zbiór 1 kg nasion buka</t>
  </si>
  <si>
    <t>Transport sadzonek do miejsca sadzenia (za TSZT)</t>
  </si>
  <si>
    <t>Pozycja planu</t>
  </si>
  <si>
    <t>Nazwa czynności/materiału</t>
  </si>
  <si>
    <t>J.m.</t>
  </si>
  <si>
    <t>Ilość</t>
  </si>
  <si>
    <t>Strefa</t>
  </si>
  <si>
    <t>Współcz.</t>
  </si>
  <si>
    <t>Stawka</t>
  </si>
  <si>
    <t>Kod czynności / materiału</t>
  </si>
  <si>
    <t>jednostek</t>
  </si>
  <si>
    <t>godz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</si>
  <si>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</si>
  <si>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</si>
  <si>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</si>
  <si>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</si>
  <si>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</si>
  <si>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</si>
  <si>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</si>
  <si>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</si>
  <si>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</si>
  <si>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Kod typu planu: NAS</t>
  </si>
  <si>
    <t>Nazwa: nasiennictwo i selekcja</t>
  </si>
  <si>
    <t>Kod grp. czynności: N-CHŁODN</t>
  </si>
  <si>
    <t>Nazwa: przechowyw.nasion w chłodni</t>
  </si>
  <si>
    <t>X</t>
  </si>
  <si>
    <t>x</t>
  </si>
  <si>
    <t>GODZ-CH</t>
  </si>
  <si>
    <t>Prace godz. ciągnik szk.nas.</t>
  </si>
  <si>
    <t>H</t>
  </si>
  <si>
    <t>-----</t>
  </si>
  <si>
    <t>GODZ-R</t>
  </si>
  <si>
    <t>Prace godz. ręczne szk. nas.</t>
  </si>
  <si>
    <t>GODZ-WH</t>
  </si>
  <si>
    <t>Prace godz. wózek widłowy</t>
  </si>
  <si>
    <t>OBS-SNIE</t>
  </si>
  <si>
    <t>obsyp. żoł. śnieg.- przechowan</t>
  </si>
  <si>
    <t>TSZT</t>
  </si>
  <si>
    <t>PRZYS-NAS</t>
  </si>
  <si>
    <t>przysposabianie nasion</t>
  </si>
  <si>
    <t>KG</t>
  </si>
  <si>
    <t>STRAT-CIS</t>
  </si>
  <si>
    <t>startyfikacja nasion cisa</t>
  </si>
  <si>
    <t>Kod grp. czynności: N-POZ</t>
  </si>
  <si>
    <t>Nazwa: pozost.prace z nasiennictwa</t>
  </si>
  <si>
    <t>Kod grp. czynności: N-ZNGOSP</t>
  </si>
  <si>
    <t>Nazwa: zb.nasion z d-stanów gospod.</t>
  </si>
  <si>
    <t>ZN-JW</t>
  </si>
  <si>
    <t>zbior nasion jawora</t>
  </si>
  <si>
    <t>ZN-GB</t>
  </si>
  <si>
    <t>zbior nasion graba</t>
  </si>
  <si>
    <t>ZN-LP.D</t>
  </si>
  <si>
    <t>zbior nasion lipy drobnolist.</t>
  </si>
  <si>
    <t>ZN-BRZ</t>
  </si>
  <si>
    <t>zbior nasion brzozy</t>
  </si>
  <si>
    <t>ZND WZ S</t>
  </si>
  <si>
    <t>zbiór nasion z drzew stoj.wz.s</t>
  </si>
  <si>
    <t>Kod grp. czynności: N-ZNPOZ</t>
  </si>
  <si>
    <t>Nazwa: inne sposoby zbioru nasion</t>
  </si>
  <si>
    <t>ZN-INNE</t>
  </si>
  <si>
    <t>zbior nasion innych drz.i krz.</t>
  </si>
  <si>
    <t>Kod grp. czynności: N-ZSGOSP</t>
  </si>
  <si>
    <t>Nazwa: zb.szyszek z d-stanów gospod.</t>
  </si>
  <si>
    <t>ZSDL SO</t>
  </si>
  <si>
    <t>zbior szyszek sosny z drz.leż.</t>
  </si>
  <si>
    <t>ZSDL MD</t>
  </si>
  <si>
    <t>zbior szyszek z drzew lez MD</t>
  </si>
  <si>
    <t>Kod grp. czynności: N-ZSPN</t>
  </si>
  <si>
    <t>Nazwa: zbiór szyszek plantacji nas.</t>
  </si>
  <si>
    <t>ZSDS MD</t>
  </si>
  <si>
    <t>zbior szyszek z drzew stoja.md</t>
  </si>
  <si>
    <t>ZSDS JD</t>
  </si>
  <si>
    <t>zbior szyszek z drzew stoja.jd</t>
  </si>
  <si>
    <t>ZSDS ŚW</t>
  </si>
  <si>
    <t>zbior szyszek z drzew stoja.św</t>
  </si>
  <si>
    <t>Kod grp. czynności: N-ŁUSZ</t>
  </si>
  <si>
    <t>Nazwa: łuszczenie szyszek</t>
  </si>
  <si>
    <t>WYŁ-SZ SO</t>
  </si>
  <si>
    <t>wyłuszcz. szysz.so w szaf. wył</t>
  </si>
  <si>
    <t>WYŁ-SZ SW</t>
  </si>
  <si>
    <t>wyłuszcz. szysz.św w szafie w.</t>
  </si>
  <si>
    <t>Kod grp. czynności: SEL-ZPN</t>
  </si>
  <si>
    <t>Nazwa: zagospod. plantacji nasiennych</t>
  </si>
  <si>
    <t>GODZ-K</t>
  </si>
  <si>
    <t>pr.godz.z uż.kosiar.wykonawcy</t>
  </si>
  <si>
    <t>Kod grp. czynności: SL-DOŚW</t>
  </si>
  <si>
    <t>Nazwa: doświadczenia na szk.leśnej</t>
  </si>
  <si>
    <t>Kod typu planu: SZKL</t>
  </si>
  <si>
    <t>Nazwa: szkółki leśne</t>
  </si>
  <si>
    <t>Kod grp. czynności: SL-DESZCZ</t>
  </si>
  <si>
    <t>Nazwa: deszczowanie szkółki leśnej</t>
  </si>
  <si>
    <t>DESZ-SADZ</t>
  </si>
  <si>
    <t>deszczowanie sadzonek</t>
  </si>
  <si>
    <t>Kod grp. czynności: SL-ZWGRZC</t>
  </si>
  <si>
    <t>Nazwa: zwalczanie chem. grzybów na SL</t>
  </si>
  <si>
    <t>OPR-SC</t>
  </si>
  <si>
    <t>oprysk.szkółek opryskiw.ciągn</t>
  </si>
  <si>
    <t>HA</t>
  </si>
  <si>
    <t>Kod grp. czynności: SL_NAW</t>
  </si>
  <si>
    <t>Nazwa: nawożenie szkółki</t>
  </si>
  <si>
    <t>NAW-MIN</t>
  </si>
  <si>
    <t>nawożenie mineralne</t>
  </si>
  <si>
    <t>SKG</t>
  </si>
  <si>
    <t>OPR-BIOEK</t>
  </si>
  <si>
    <t>nawożenie dolistne   BIOEKOR</t>
  </si>
  <si>
    <t>DOW-KOMP</t>
  </si>
  <si>
    <t>dowóz materialu na kompost-szk</t>
  </si>
  <si>
    <t>M3P</t>
  </si>
  <si>
    <t>ZAŁ-SUB</t>
  </si>
  <si>
    <t>zał/rozł trocin lub substratu</t>
  </si>
  <si>
    <t>SIEW-GOR</t>
  </si>
  <si>
    <t>siew gorczyce ręcz.-  szkółka</t>
  </si>
  <si>
    <t>AR</t>
  </si>
  <si>
    <t>ZAŁ-KOMP</t>
  </si>
  <si>
    <t>zał.ręcz.komp.na wozy/przyczep</t>
  </si>
  <si>
    <t>Kod grp. czynności: SL_PIEL</t>
  </si>
  <si>
    <t>Nazwa: pielęgnowanie i ochrona w szk.</t>
  </si>
  <si>
    <t>PIEL-DON</t>
  </si>
  <si>
    <t>ręczne pielenie w doniczkach</t>
  </si>
  <si>
    <t>PIEL-KON1</t>
  </si>
  <si>
    <t>ręczne piel.w kont.cele do 400</t>
  </si>
  <si>
    <t>M2</t>
  </si>
  <si>
    <t>SORT-KON1</t>
  </si>
  <si>
    <t>sort.sadzon.w kont.cele do 400</t>
  </si>
  <si>
    <t>TRAN-KONT</t>
  </si>
  <si>
    <t>tran. wewn. sadzonek w kont.</t>
  </si>
  <si>
    <t>TRAN-SKNZ</t>
  </si>
  <si>
    <t>trans.sadz.kont.-okr. zimowy</t>
  </si>
  <si>
    <t>UKŁ-KONTN</t>
  </si>
  <si>
    <t>ukł. obs. kon. w namiocie</t>
  </si>
  <si>
    <t>ZDEJ-KONZ</t>
  </si>
  <si>
    <t>zdej.konten.na zimę z podkłade</t>
  </si>
  <si>
    <t>PIEL-NAM</t>
  </si>
  <si>
    <t>ręczne pielenie w namiotach</t>
  </si>
  <si>
    <t>PIEL-RN</t>
  </si>
  <si>
    <t>ręczne pielenie w rzędach</t>
  </si>
  <si>
    <t>PIEL-RN1</t>
  </si>
  <si>
    <t>ręczne pielenie w okresie wsch</t>
  </si>
  <si>
    <t>SPUL-C</t>
  </si>
  <si>
    <t>spul.gl.opiel.wielorzęd.-szkół</t>
  </si>
  <si>
    <t>SPUL-R</t>
  </si>
  <si>
    <t>ręczne wzrusz.gl.na międzyrzę.</t>
  </si>
  <si>
    <t>SPUL-R1</t>
  </si>
  <si>
    <t>spulchn. międzyrzęd. motyką</t>
  </si>
  <si>
    <t>WYOR-CS</t>
  </si>
  <si>
    <t>wyoryw.,podcin.sekc.sadz.do za</t>
  </si>
  <si>
    <t>Kod grp. czynności: SL_POZ</t>
  </si>
  <si>
    <t>Nazwa: pozostałe prace w szkółce</t>
  </si>
  <si>
    <t>DEZ-NAMI.</t>
  </si>
  <si>
    <t>dezynfekcja namiotów</t>
  </si>
  <si>
    <t>MYC-KONT</t>
  </si>
  <si>
    <t>mycie i dezynfekcja  kontener.</t>
  </si>
  <si>
    <t>NAM-PORZĄ</t>
  </si>
  <si>
    <t>porządkowanie namiotów po sadz</t>
  </si>
  <si>
    <t>NAP-KON2L</t>
  </si>
  <si>
    <t>nap.kont.V200- dla N.Lubaczów</t>
  </si>
  <si>
    <t>NAP-KON3L</t>
  </si>
  <si>
    <t>nap.kont.V300- dla N.Lubaczów</t>
  </si>
  <si>
    <t>OCHR-MROZ</t>
  </si>
  <si>
    <t>ochrona szkółki p.przymrozkami</t>
  </si>
  <si>
    <t>ODSN</t>
  </si>
  <si>
    <t>Odśnieżanie dróg leśnych</t>
  </si>
  <si>
    <t>PORZ-P.S.</t>
  </si>
  <si>
    <t>porządk. pól siew.po wyd.kont.</t>
  </si>
  <si>
    <t>ROZŁ-KONT</t>
  </si>
  <si>
    <t>rozładunek kontenerów</t>
  </si>
  <si>
    <t>TRAN-SADZ</t>
  </si>
  <si>
    <t>transport sadzonek</t>
  </si>
  <si>
    <t>UKŁ-KONM</t>
  </si>
  <si>
    <t>układanie kontenerów w wiacie</t>
  </si>
  <si>
    <t>WYK-GRANS</t>
  </si>
  <si>
    <t>wyk.granulatu styr.z uszk.kont</t>
  </si>
  <si>
    <t>REG-OSŁS</t>
  </si>
  <si>
    <t>regulacja położenia osłon szk.</t>
  </si>
  <si>
    <t>TRAN-PIAS</t>
  </si>
  <si>
    <t>transport piasku</t>
  </si>
  <si>
    <t>OCZYS-ŻOŁ</t>
  </si>
  <si>
    <t>oczyszcz.żołędz.z piask. rafa</t>
  </si>
  <si>
    <t>Kod grp. czynności: SL_UPR</t>
  </si>
  <si>
    <t>Nazwa: uprawa gleby w szkółce</t>
  </si>
  <si>
    <t>GRAB-R</t>
  </si>
  <si>
    <t>grabienie pow. w szkółce ręczn</t>
  </si>
  <si>
    <t>ORKA-SC</t>
  </si>
  <si>
    <t>orka pełna ciągnikiem na szkół</t>
  </si>
  <si>
    <t>SPUL-SC</t>
  </si>
  <si>
    <t>spul.gl.sprzęt docz.ciąg.szkół</t>
  </si>
  <si>
    <t>Kod grp. czynności: SL_WIEL</t>
  </si>
  <si>
    <t>Nazwa: produkcja wielolatek w szkółce</t>
  </si>
  <si>
    <t>SZK-KONGB</t>
  </si>
  <si>
    <t>szkółk. 1l Gb do kont. styrop.</t>
  </si>
  <si>
    <t>SZK-KONMD</t>
  </si>
  <si>
    <t>szkółk. 1l Md do kont. styrop.</t>
  </si>
  <si>
    <t>SZK-KONTJ</t>
  </si>
  <si>
    <t>szkółk. 2l Jd do kont. styrop.</t>
  </si>
  <si>
    <t>SZK-KONŚW</t>
  </si>
  <si>
    <t>szkółk. 1l Św do kont. styrop.</t>
  </si>
  <si>
    <t>POZ-ZRZ</t>
  </si>
  <si>
    <t>pozyskiwanie zrzezów</t>
  </si>
  <si>
    <t>SZK-1R</t>
  </si>
  <si>
    <t>ręczne szkółkow.sadz.do 1-roku</t>
  </si>
  <si>
    <t>SZK-WR</t>
  </si>
  <si>
    <t>ręczne szkółkow.sadz.2-3 latek</t>
  </si>
  <si>
    <t>SZK-ZR</t>
  </si>
  <si>
    <t>ręcz.szkółk.zrzez.,wycink.korz</t>
  </si>
  <si>
    <t>Kod grp. czynności: SL_WYJM</t>
  </si>
  <si>
    <t>Nazwa: wyjmow.i in.prace końcowe z sa</t>
  </si>
  <si>
    <t>LICZ-SADZ</t>
  </si>
  <si>
    <t>liczenie sadzonek - ocena udat</t>
  </si>
  <si>
    <t>ZAŁ-DONT</t>
  </si>
  <si>
    <t>załad.don.na poj/rozł.do tunel</t>
  </si>
  <si>
    <t>ZAŁ-KONTS</t>
  </si>
  <si>
    <t>załad.konten.z sadz. na pojazd</t>
  </si>
  <si>
    <t>WIĄZ-PE</t>
  </si>
  <si>
    <t>wiązanie sadzonek i etykietowa</t>
  </si>
  <si>
    <t>WYJ-1IN</t>
  </si>
  <si>
    <t>ręcz.wyj.sort.licz.1l.igl.tran</t>
  </si>
  <si>
    <t>WYJ-1LN</t>
  </si>
  <si>
    <t>ręcz.wyj.sort.licz.1l.liś.tran</t>
  </si>
  <si>
    <t>WYJ-2IN</t>
  </si>
  <si>
    <t>ręcz.wyj.sort.licz.2-3l.igl.</t>
  </si>
  <si>
    <t>WYJ-2LN</t>
  </si>
  <si>
    <t>ręcz.wyj.sort.licz.2-3l.liś.</t>
  </si>
  <si>
    <t>ZAŁ-1IL</t>
  </si>
  <si>
    <t>załad.1lat.igl.rozład.-zabezp.</t>
  </si>
  <si>
    <t>ZAŁ-1LL</t>
  </si>
  <si>
    <t>załad.1lat.liś.rozład.-zabezp.</t>
  </si>
  <si>
    <t>ZAŁ-2LL</t>
  </si>
  <si>
    <t>załad.2-3l.liś.rozład. zabezp.</t>
  </si>
  <si>
    <t>DOŁ-2I</t>
  </si>
  <si>
    <t>dołow. 2-3 lat. igl. z donies.</t>
  </si>
  <si>
    <t>DOŁ-2L</t>
  </si>
  <si>
    <t>dołow. 2-3 l liśc. z donies.</t>
  </si>
  <si>
    <t>SORT-1I</t>
  </si>
  <si>
    <t>sort., licz., zabezp. 1l igl.</t>
  </si>
  <si>
    <t>SORT-1L</t>
  </si>
  <si>
    <t>sort., licz., zabezp. 1l liśc.</t>
  </si>
  <si>
    <t>SORT-2I</t>
  </si>
  <si>
    <t>sort., licz. i zabezp. 2l igl.</t>
  </si>
  <si>
    <t>SORT-2L</t>
  </si>
  <si>
    <t>sort., licz. i zabezp. 2l liś</t>
  </si>
  <si>
    <t>WYJ-1IR</t>
  </si>
  <si>
    <t>ręcz.wyj.1lat.igl.bezsort,licz</t>
  </si>
  <si>
    <t>WYJ-1LR</t>
  </si>
  <si>
    <t>ręcz.wyj.1lat.liś.bezsort,licz</t>
  </si>
  <si>
    <t>WYJ-1LW</t>
  </si>
  <si>
    <t>wyj.1lat.liś.wyoranych</t>
  </si>
  <si>
    <t>WYJ-2IR</t>
  </si>
  <si>
    <t>ręcz.wyj.2-3l.igl.bezsort,licz</t>
  </si>
  <si>
    <t>WYJ-2IW</t>
  </si>
  <si>
    <t>wyj.2-3l.igl.wyoranych</t>
  </si>
  <si>
    <t>WYJ-2LR</t>
  </si>
  <si>
    <t>ręcz.wyj.2-3l.liś.bezsort,licz</t>
  </si>
  <si>
    <t>WYJ-2LW</t>
  </si>
  <si>
    <t>wyj.2-3l.liś.wyoranych</t>
  </si>
  <si>
    <t>WYJ-4LS</t>
  </si>
  <si>
    <t>wyj.mater.szkółkowan.4-5l.liś.</t>
  </si>
  <si>
    <t>WYOR-CK</t>
  </si>
  <si>
    <t>wyor.klam,podcin.sadz.do zadrz</t>
  </si>
  <si>
    <t>ZAŁ-2IL</t>
  </si>
  <si>
    <t>załad.2-3l.igl.rozład. zabezp.</t>
  </si>
  <si>
    <t>ŻEL-SADZ</t>
  </si>
  <si>
    <t>zabezp.syst.korzen.sadz. żelem</t>
  </si>
  <si>
    <t>Kod grp. czynności: SL_WYS</t>
  </si>
  <si>
    <t>Nazwa: siewy w szkółce</t>
  </si>
  <si>
    <t>NAP-KONT3</t>
  </si>
  <si>
    <t>napeł.kont.R300substr.obs.5 os</t>
  </si>
  <si>
    <t>PRZ-MIKOR</t>
  </si>
  <si>
    <t>przyg. mikor.wszyst.gat.bez so</t>
  </si>
  <si>
    <t>PRZ-MIKSO</t>
  </si>
  <si>
    <t>przygotow.mikoryzy sosna</t>
  </si>
  <si>
    <t>PRZ-R&lt;400</t>
  </si>
  <si>
    <t>przer.siew.so,św,md cele do400</t>
  </si>
  <si>
    <t>PRZY-DBK</t>
  </si>
  <si>
    <t>przyg. żołędzi -obcinan,sortow</t>
  </si>
  <si>
    <t>SIEW-BKK</t>
  </si>
  <si>
    <t>siew buka  do kontenerów</t>
  </si>
  <si>
    <t>SIEW-BRZK</t>
  </si>
  <si>
    <t>siew brzozy do kontenerów</t>
  </si>
  <si>
    <t>SIEW-BSTK</t>
  </si>
  <si>
    <t>siew brzost do kontenerów</t>
  </si>
  <si>
    <t>SIEW-DBK</t>
  </si>
  <si>
    <t>siew żołędzi do kontenerów</t>
  </si>
  <si>
    <t>SIEW-MDK</t>
  </si>
  <si>
    <t>siew modrzewia do kontenerów</t>
  </si>
  <si>
    <t>SIEW-OLK</t>
  </si>
  <si>
    <t>siew olchy do kontenerów</t>
  </si>
  <si>
    <t>SIEW-SOK</t>
  </si>
  <si>
    <t>obsł.linii siewu i ułoż.w nam.</t>
  </si>
  <si>
    <t>SIEW-WZK</t>
  </si>
  <si>
    <t>siew wiąza do kontenerów</t>
  </si>
  <si>
    <t>SIEW-INSP</t>
  </si>
  <si>
    <t>przyg.pow.siew NM i Nas.Insp.</t>
  </si>
  <si>
    <t>PRZY-NASS</t>
  </si>
  <si>
    <t>Przyk.nas.rozgrz.p.ptaki-siatk</t>
  </si>
  <si>
    <t>SIEW-DC</t>
  </si>
  <si>
    <t>wysiew nasion drobnych-szkółka</t>
  </si>
  <si>
    <t>SIEW-GC</t>
  </si>
  <si>
    <t>wysiew nasion grubych-szkółka</t>
  </si>
  <si>
    <t>SIEW-PN.P</t>
  </si>
  <si>
    <t>przykr.nasion piask.po siewie</t>
  </si>
  <si>
    <t>SIEW-PNAS</t>
  </si>
  <si>
    <t>siew na szkólce-przykrycie nas</t>
  </si>
  <si>
    <t>SIEW-R</t>
  </si>
  <si>
    <t>ręcz.siew nasion na pow.otwart</t>
  </si>
  <si>
    <t>WYC-SC</t>
  </si>
  <si>
    <t>wycisk. rządków siewnych ciągn</t>
  </si>
  <si>
    <t>Prace z zakresu Ochrony lasu</t>
  </si>
  <si>
    <t xml:space="preserve">transport siatki           </t>
  </si>
  <si>
    <t>Prace z zakresu Ochrony p.poż</t>
  </si>
  <si>
    <t xml:space="preserve">GRODZ-SN </t>
  </si>
  <si>
    <t xml:space="preserve">grodzenie upraw siatką niziny </t>
  </si>
  <si>
    <t>HM</t>
  </si>
  <si>
    <t>TRAN-SIAT</t>
  </si>
  <si>
    <t xml:space="preserve">transport siatki              </t>
  </si>
  <si>
    <t>GRODZ-ROZ</t>
  </si>
  <si>
    <t xml:space="preserve">rozgrodzenie uprawy siatka    </t>
  </si>
  <si>
    <t>GRODZ-RE1</t>
  </si>
  <si>
    <t xml:space="preserve">remont grodzen istniejacych   </t>
  </si>
  <si>
    <t xml:space="preserve">GODZ ROL </t>
  </si>
  <si>
    <t>Prace godz. ręczne ochrony las</t>
  </si>
  <si>
    <t>SZUK-PĘDR</t>
  </si>
  <si>
    <t xml:space="preserve">badanie zapędraczenia gleby   </t>
  </si>
  <si>
    <t>SZT</t>
  </si>
  <si>
    <t>ZAB-REPEL</t>
  </si>
  <si>
    <t>zabezp.upr.przy użyciu repelen</t>
  </si>
  <si>
    <t>Ochrona p.poż</t>
  </si>
  <si>
    <t>KOSZ-TRAW</t>
  </si>
  <si>
    <t xml:space="preserve">koszenie traw                 </t>
  </si>
  <si>
    <t xml:space="preserve">PUNKT    </t>
  </si>
  <si>
    <t xml:space="preserve">punkt czerpania wody          </t>
  </si>
  <si>
    <t>Hodowla Lasu</t>
  </si>
  <si>
    <t xml:space="preserve">CP-SZTM1 </t>
  </si>
  <si>
    <t>CP-SZTIL1</t>
  </si>
  <si>
    <t>CP młod.z zasadz.wielog.1 zabi</t>
  </si>
  <si>
    <t>CP młod.szt.sadz.igl/liś 1 zab</t>
  </si>
  <si>
    <t xml:space="preserve">PORZ&gt;100 </t>
  </si>
  <si>
    <t>PORZ-STOS</t>
  </si>
  <si>
    <t xml:space="preserve">oczysz.zręb/hal.pokr.pow.100% </t>
  </si>
  <si>
    <t xml:space="preserve">wyn.ukł.pozost.pozręb.w stosy </t>
  </si>
  <si>
    <t>SAD-B&lt;300</t>
  </si>
  <si>
    <t xml:space="preserve">SADZ-1M </t>
  </si>
  <si>
    <t>WYK-TAL40</t>
  </si>
  <si>
    <t xml:space="preserve">ZAŁ-4LL </t>
  </si>
  <si>
    <t xml:space="preserve">SADZ-WB </t>
  </si>
  <si>
    <t>sadz.zakryty s.korz.brył do300</t>
  </si>
  <si>
    <t xml:space="preserve">sadzenie 1 latek w jamkę    </t>
  </si>
  <si>
    <t xml:space="preserve">transport sadzonek    </t>
  </si>
  <si>
    <t xml:space="preserve">zdarcie pokr.na talerz.40x40  </t>
  </si>
  <si>
    <t>załad.4-5l.liś.rozład. zabezp.</t>
  </si>
  <si>
    <t>sadzenie wiel.w jamkę z bryłką</t>
  </si>
  <si>
    <t xml:space="preserve">KOSZ-CHN </t>
  </si>
  <si>
    <t>MOT-TAL</t>
  </si>
  <si>
    <t>koszenie chwast.i nalot.w upra</t>
  </si>
  <si>
    <t xml:space="preserve">motycz. wokół sadz. - talerze </t>
  </si>
  <si>
    <t>VAT</t>
  </si>
  <si>
    <t xml:space="preserve">Prace z zakresu Ochrony lasu </t>
  </si>
  <si>
    <t>Koszt Netto</t>
  </si>
  <si>
    <t>Koszt Brutto</t>
  </si>
  <si>
    <t xml:space="preserve">Ochrona Lasu  Vat 8% </t>
  </si>
  <si>
    <t>Ochrona Lasu Vat 23%</t>
  </si>
  <si>
    <t xml:space="preserve">Stawka godzinowa ręczna sprzątanie kancelari/Sali edukacyjnej, sprzątanie i opalanie kotłowni, utrzymanie ciagów komunikacyjnych </t>
  </si>
  <si>
    <t>Kod typu planu: UTRZ</t>
  </si>
  <si>
    <t>Nazwa: Utrzymanie obiektów infrastruktury</t>
  </si>
  <si>
    <t>Kod grp. czynności: UT-DROGIL</t>
  </si>
  <si>
    <t>Nazwa: utrzymanie dróg leśnych</t>
  </si>
  <si>
    <t>WYC-PODR</t>
  </si>
  <si>
    <t>OCZ-ROW</t>
  </si>
  <si>
    <t>CZYSZ-PLS</t>
  </si>
  <si>
    <t>OCZ-PRZE</t>
  </si>
  <si>
    <t>PRO-POB</t>
  </si>
  <si>
    <t>wycinanie podrostów przy drogach</t>
  </si>
  <si>
    <t>oczyszczanie rowów przy drogach</t>
  </si>
  <si>
    <t>oczyszczanie placów składowych</t>
  </si>
  <si>
    <t>oczyszczanie i odmul. przepustów</t>
  </si>
  <si>
    <t>ścinanie i profilowanie poboczy</t>
  </si>
  <si>
    <t>Kod grp. czynności: UT-MEL</t>
  </si>
  <si>
    <t>Nazwa: utrzymanie urządzeń melioracyjnych</t>
  </si>
  <si>
    <t xml:space="preserve">pr.godz.z uż.kosiar.wykonawcy </t>
  </si>
  <si>
    <t>Prace godzinowe ręczne</t>
  </si>
  <si>
    <t xml:space="preserve">GODZ-K   </t>
  </si>
  <si>
    <t>GODZ-RH</t>
  </si>
  <si>
    <t>Kod grp. czynności: UT-MEL-UE</t>
  </si>
  <si>
    <t>Kod grp. czynności: UT-OBEDUK</t>
  </si>
  <si>
    <t>Nazwa: utrzymanie obiektów edukacyjnych</t>
  </si>
  <si>
    <t>Kod grp. czynności: UT-POZINF</t>
  </si>
  <si>
    <t>Nazwa: utrzymanie pozostałych obiektów infrastruktury</t>
  </si>
  <si>
    <t xml:space="preserve">OPR-SC   </t>
  </si>
  <si>
    <t>PRZY-OPAŁ</t>
  </si>
  <si>
    <t>SPRZ-KANC</t>
  </si>
  <si>
    <t>SPRZ-KOTŁ</t>
  </si>
  <si>
    <t>SPRZ-SALE</t>
  </si>
  <si>
    <t>UTRZ-KOMU</t>
  </si>
  <si>
    <t xml:space="preserve">oprysk.szkółek opryskiw.ciągn </t>
  </si>
  <si>
    <t>przygotowanie opału dla kancel</t>
  </si>
  <si>
    <t xml:space="preserve">sprzątanie knacelarii         </t>
  </si>
  <si>
    <t>Sprzątanie i opalanie kotłowni</t>
  </si>
  <si>
    <t xml:space="preserve">sprzątanie sali edukacyjnej   </t>
  </si>
  <si>
    <t>utrzymanie ciagów komunikacyjn</t>
  </si>
  <si>
    <t>MP</t>
  </si>
  <si>
    <t>Stawka godzinowa za prace utrzymaniowe dróg leśnych</t>
  </si>
  <si>
    <t>Kod grp. czynności: UT-SZKÓŁ</t>
  </si>
  <si>
    <t>Nazwa: utrzymanie maszyn i urządzeń szkółkarskich</t>
  </si>
  <si>
    <t>OBSŁ-CODZ</t>
  </si>
  <si>
    <t>obsługa codzienna maszyn i urządzeń</t>
  </si>
  <si>
    <t>obsługa codzienna maszyn i urządzeń na szkółce</t>
  </si>
  <si>
    <t>Pozyskanie i zrywka drewna</t>
  </si>
  <si>
    <t>CWDPN</t>
  </si>
  <si>
    <t>ZRYW-PODW</t>
  </si>
  <si>
    <t>ZRYW-NASM</t>
  </si>
  <si>
    <t>GODZ CP</t>
  </si>
  <si>
    <t>GODZ RP</t>
  </si>
  <si>
    <t>RBH</t>
  </si>
  <si>
    <t xml:space="preserve">Całkow. wyrób drewna piłą,niz </t>
  </si>
  <si>
    <t xml:space="preserve">Prace godz.- ciągnik pozysk.  </t>
  </si>
  <si>
    <t>Prace godz. ręczne z poz. drew</t>
  </si>
  <si>
    <t>Zrywka półpodwieszana</t>
  </si>
  <si>
    <t>Zryw.nasięb.z zał.i rozł.mech.</t>
  </si>
  <si>
    <t xml:space="preserve">Stawka za - CWDPN, Całkow. wyrób drewna piłą,niz </t>
  </si>
  <si>
    <t>Stawka za - Zryw.nasięb.z zał.i rozł.mech.</t>
  </si>
  <si>
    <t>Stawka za - Zrywka półpodwieszana</t>
  </si>
  <si>
    <t xml:space="preserve">Stawka za - Prace godz.- ciągnik pozysk.  </t>
  </si>
  <si>
    <t>Stawka za - Prace godz. ręczne z poz. drew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</si>
</sst>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serif"/>
      <family val="0"/>
    </font>
    <font>
      <sz val="8"/>
      <color indexed="8"/>
      <name val="Arial"/>
      <family val="2"/>
    </font>
    <font>
      <sz val="16"/>
      <color indexed="8"/>
      <name val="serif"/>
      <family val="0"/>
    </font>
    <font>
      <b/>
      <sz val="9"/>
      <color indexed="8"/>
      <name val="serif"/>
      <family val="0"/>
    </font>
    <font>
      <b/>
      <sz val="9"/>
      <name val="serif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serif"/>
      <family val="0"/>
    </font>
    <font>
      <sz val="7"/>
      <color indexed="8"/>
      <name val="serif"/>
      <family val="0"/>
    </font>
    <font>
      <sz val="9"/>
      <name val="serif"/>
      <family val="0"/>
    </font>
    <font>
      <sz val="9"/>
      <color indexed="63"/>
      <name val="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730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4A452A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  <border>
      <left style="thin">
        <color indexed="8"/>
      </left>
      <right/>
      <top style="thin">
        <color rgb="FF000000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indexed="8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/>
      <top style="thin">
        <color rgb="FF000000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1" xfId="0" applyNumberFormat="1" applyFont="1" applyFill="1" applyBorder="1" applyAlignment="1" applyProtection="1">
      <alignment horizontal="left" vertical="top"/>
      <protection/>
    </xf>
    <xf numFmtId="0" fontId="5" fillId="34" borderId="12" xfId="0" applyNumberFormat="1" applyFont="1" applyFill="1" applyBorder="1" applyAlignment="1" applyProtection="1">
      <alignment horizontal="center" vertical="top"/>
      <protection/>
    </xf>
    <xf numFmtId="0" fontId="5" fillId="34" borderId="12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5" fillId="35" borderId="10" xfId="0" applyNumberFormat="1" applyFont="1" applyFill="1" applyBorder="1" applyAlignment="1" applyProtection="1">
      <alignment horizontal="right" vertical="top"/>
      <protection/>
    </xf>
    <xf numFmtId="4" fontId="5" fillId="35" borderId="10" xfId="0" applyNumberFormat="1" applyFont="1" applyFill="1" applyBorder="1" applyAlignment="1" applyProtection="1">
      <alignment horizontal="center" vertical="top"/>
      <protection/>
    </xf>
    <xf numFmtId="9" fontId="0" fillId="0" borderId="10" xfId="52" applyFont="1" applyBorder="1" applyAlignment="1">
      <alignment/>
    </xf>
    <xf numFmtId="9" fontId="0" fillId="0" borderId="10" xfId="52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2" fillId="36" borderId="10" xfId="0" applyNumberFormat="1" applyFont="1" applyFill="1" applyBorder="1" applyAlignment="1" applyProtection="1">
      <alignment horizontal="center" vertical="top" wrapText="1"/>
      <protection/>
    </xf>
    <xf numFmtId="4" fontId="2" fillId="37" borderId="10" xfId="0" applyNumberFormat="1" applyFont="1" applyFill="1" applyBorder="1" applyAlignment="1" applyProtection="1">
      <alignment horizontal="center" vertical="top" wrapText="1"/>
      <protection/>
    </xf>
    <xf numFmtId="4" fontId="2" fillId="38" borderId="10" xfId="0" applyNumberFormat="1" applyFont="1" applyFill="1" applyBorder="1" applyAlignment="1" applyProtection="1">
      <alignment horizontal="center" vertical="top" wrapText="1"/>
      <protection/>
    </xf>
    <xf numFmtId="4" fontId="2" fillId="10" borderId="10" xfId="0" applyNumberFormat="1" applyFont="1" applyFill="1" applyBorder="1" applyAlignment="1" applyProtection="1">
      <alignment horizontal="center" vertical="top" wrapText="1"/>
      <protection/>
    </xf>
    <xf numFmtId="4" fontId="2" fillId="39" borderId="10" xfId="0" applyNumberFormat="1" applyFont="1" applyFill="1" applyBorder="1" applyAlignment="1" applyProtection="1">
      <alignment horizontal="center" vertical="top" wrapText="1"/>
      <protection/>
    </xf>
    <xf numFmtId="4" fontId="2" fillId="40" borderId="10" xfId="0" applyNumberFormat="1" applyFont="1" applyFill="1" applyBorder="1" applyAlignment="1" applyProtection="1">
      <alignment horizontal="center" vertical="top" wrapText="1"/>
      <protection/>
    </xf>
    <xf numFmtId="4" fontId="2" fillId="41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4" fontId="2" fillId="42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 wrapText="1"/>
      <protection/>
    </xf>
    <xf numFmtId="4" fontId="2" fillId="43" borderId="10" xfId="0" applyNumberFormat="1" applyFont="1" applyFill="1" applyBorder="1" applyAlignment="1" applyProtection="1">
      <alignment horizontal="center" vertical="top" wrapText="1"/>
      <protection/>
    </xf>
    <xf numFmtId="4" fontId="2" fillId="44" borderId="10" xfId="0" applyNumberFormat="1" applyFont="1" applyFill="1" applyBorder="1" applyAlignment="1" applyProtection="1">
      <alignment horizontal="center" vertical="top" wrapText="1"/>
      <protection/>
    </xf>
    <xf numFmtId="4" fontId="2" fillId="45" borderId="10" xfId="0" applyNumberFormat="1" applyFont="1" applyFill="1" applyBorder="1" applyAlignment="1" applyProtection="1">
      <alignment horizontal="center" vertical="top" wrapText="1"/>
      <protection/>
    </xf>
    <xf numFmtId="4" fontId="2" fillId="46" borderId="10" xfId="0" applyNumberFormat="1" applyFont="1" applyFill="1" applyBorder="1" applyAlignment="1" applyProtection="1">
      <alignment horizontal="center" vertical="top" wrapText="1"/>
      <protection/>
    </xf>
    <xf numFmtId="4" fontId="2" fillId="47" borderId="10" xfId="0" applyNumberFormat="1" applyFont="1" applyFill="1" applyBorder="1" applyAlignment="1" applyProtection="1">
      <alignment horizontal="center" vertical="top" wrapText="1"/>
      <protection/>
    </xf>
    <xf numFmtId="4" fontId="2" fillId="48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/>
    </xf>
    <xf numFmtId="0" fontId="5" fillId="35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4" fontId="5" fillId="35" borderId="14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49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35" borderId="15" xfId="0" applyNumberFormat="1" applyFont="1" applyFill="1" applyBorder="1" applyAlignment="1" applyProtection="1">
      <alignment horizontal="center" vertical="top"/>
      <protection/>
    </xf>
    <xf numFmtId="4" fontId="5" fillId="35" borderId="16" xfId="0" applyNumberFormat="1" applyFont="1" applyFill="1" applyBorder="1" applyAlignment="1" applyProtection="1">
      <alignment horizontal="center" vertical="top"/>
      <protection/>
    </xf>
    <xf numFmtId="4" fontId="6" fillId="35" borderId="15" xfId="0" applyNumberFormat="1" applyFont="1" applyFill="1" applyBorder="1" applyAlignment="1" applyProtection="1">
      <alignment horizontal="center" vertical="top"/>
      <protection/>
    </xf>
    <xf numFmtId="4" fontId="6" fillId="35" borderId="16" xfId="0" applyNumberFormat="1" applyFont="1" applyFill="1" applyBorder="1" applyAlignment="1" applyProtection="1">
      <alignment horizontal="center" vertical="top"/>
      <protection/>
    </xf>
    <xf numFmtId="0" fontId="5" fillId="35" borderId="15" xfId="0" applyNumberFormat="1" applyFont="1" applyFill="1" applyBorder="1" applyAlignment="1" applyProtection="1">
      <alignment horizontal="left" vertical="top"/>
      <protection/>
    </xf>
    <xf numFmtId="0" fontId="5" fillId="35" borderId="16" xfId="0" applyNumberFormat="1" applyFont="1" applyFill="1" applyBorder="1" applyAlignment="1" applyProtection="1">
      <alignment horizontal="left" vertical="top"/>
      <protection/>
    </xf>
    <xf numFmtId="0" fontId="5" fillId="35" borderId="10" xfId="0" applyNumberFormat="1" applyFont="1" applyFill="1" applyBorder="1" applyAlignment="1" applyProtection="1">
      <alignment horizontal="center" vertical="top"/>
      <protection/>
    </xf>
    <xf numFmtId="0" fontId="6" fillId="35" borderId="10" xfId="0" applyNumberFormat="1" applyFont="1" applyFill="1" applyBorder="1" applyAlignment="1" applyProtection="1">
      <alignment horizontal="center" vertical="top"/>
      <protection/>
    </xf>
    <xf numFmtId="4" fontId="2" fillId="0" borderId="17" xfId="0" applyNumberFormat="1" applyFont="1" applyFill="1" applyBorder="1" applyAlignment="1" applyProtection="1">
      <alignment horizontal="right" vertical="top"/>
      <protection/>
    </xf>
    <xf numFmtId="4" fontId="2" fillId="0" borderId="18" xfId="0" applyNumberFormat="1" applyFont="1" applyFill="1" applyBorder="1" applyAlignment="1" applyProtection="1">
      <alignment horizontal="right" vertical="top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5" fillId="34" borderId="22" xfId="0" applyNumberFormat="1" applyFont="1" applyFill="1" applyBorder="1" applyAlignment="1" applyProtection="1">
      <alignment horizontal="left" vertical="top"/>
      <protection/>
    </xf>
    <xf numFmtId="0" fontId="5" fillId="34" borderId="23" xfId="0" applyNumberFormat="1" applyFont="1" applyFill="1" applyBorder="1" applyAlignment="1" applyProtection="1">
      <alignment horizontal="left" vertical="top"/>
      <protection/>
    </xf>
    <xf numFmtId="0" fontId="5" fillId="34" borderId="23" xfId="0" applyNumberFormat="1" applyFont="1" applyFill="1" applyBorder="1" applyAlignment="1" applyProtection="1">
      <alignment horizontal="center" vertical="top"/>
      <protection/>
    </xf>
    <xf numFmtId="0" fontId="5" fillId="34" borderId="24" xfId="0" applyNumberFormat="1" applyFont="1" applyFill="1" applyBorder="1" applyAlignment="1" applyProtection="1">
      <alignment horizontal="center" vertical="top"/>
      <protection/>
    </xf>
    <xf numFmtId="0" fontId="6" fillId="34" borderId="22" xfId="0" applyNumberFormat="1" applyFont="1" applyFill="1" applyBorder="1" applyAlignment="1" applyProtection="1">
      <alignment horizontal="center" vertical="top"/>
      <protection/>
    </xf>
    <xf numFmtId="0" fontId="6" fillId="34" borderId="24" xfId="0" applyNumberFormat="1" applyFont="1" applyFill="1" applyBorder="1" applyAlignment="1" applyProtection="1">
      <alignment horizontal="center" vertical="top"/>
      <protection/>
    </xf>
    <xf numFmtId="4" fontId="5" fillId="35" borderId="22" xfId="0" applyNumberFormat="1" applyFont="1" applyFill="1" applyBorder="1" applyAlignment="1" applyProtection="1">
      <alignment horizontal="right" vertical="top"/>
      <protection/>
    </xf>
    <xf numFmtId="4" fontId="5" fillId="35" borderId="23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4" fontId="5" fillId="35" borderId="29" xfId="0" applyNumberFormat="1" applyFont="1" applyFill="1" applyBorder="1" applyAlignment="1">
      <alignment horizontal="right" vertical="center"/>
    </xf>
    <xf numFmtId="0" fontId="5" fillId="35" borderId="30" xfId="0" applyFont="1" applyFill="1" applyBorder="1" applyAlignment="1">
      <alignment vertical="center"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0" fontId="2" fillId="0" borderId="33" xfId="0" applyNumberFormat="1" applyFont="1" applyFill="1" applyBorder="1" applyAlignment="1" applyProtection="1">
      <alignment horizontal="center" vertical="top"/>
      <protection/>
    </xf>
    <xf numFmtId="0" fontId="2" fillId="0" borderId="34" xfId="0" applyNumberFormat="1" applyFont="1" applyFill="1" applyBorder="1" applyAlignment="1" applyProtection="1">
      <alignment horizontal="center" vertical="top"/>
      <protection/>
    </xf>
    <xf numFmtId="0" fontId="2" fillId="0" borderId="34" xfId="0" applyNumberFormat="1" applyFont="1" applyFill="1" applyBorder="1" applyAlignment="1" applyProtection="1">
      <alignment horizontal="center" vertical="top"/>
      <protection/>
    </xf>
    <xf numFmtId="0" fontId="2" fillId="0" borderId="35" xfId="0" applyNumberFormat="1" applyFont="1" applyFill="1" applyBorder="1" applyAlignment="1" applyProtection="1">
      <alignment horizontal="center" vertical="top"/>
      <protection/>
    </xf>
    <xf numFmtId="0" fontId="2" fillId="0" borderId="36" xfId="0" applyFont="1" applyBorder="1" applyAlignment="1">
      <alignment horizontal="center" vertical="top" wrapText="1"/>
    </xf>
    <xf numFmtId="0" fontId="25" fillId="0" borderId="31" xfId="0" applyNumberFormat="1" applyFont="1" applyFill="1" applyBorder="1" applyAlignment="1" applyProtection="1">
      <alignment horizontal="center" vertical="top"/>
      <protection/>
    </xf>
    <xf numFmtId="0" fontId="25" fillId="0" borderId="17" xfId="0" applyNumberFormat="1" applyFont="1" applyFill="1" applyBorder="1" applyAlignment="1" applyProtection="1">
      <alignment horizontal="center" vertical="top"/>
      <protection/>
    </xf>
    <xf numFmtId="0" fontId="25" fillId="0" borderId="37" xfId="0" applyNumberFormat="1" applyFont="1" applyFill="1" applyBorder="1" applyAlignment="1" applyProtection="1">
      <alignment horizontal="center" vertical="top"/>
      <protection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6" fillId="0" borderId="10" xfId="0" applyFont="1" applyBorder="1" applyAlignment="1">
      <alignment horizontal="center" vertical="top"/>
    </xf>
    <xf numFmtId="0" fontId="5" fillId="50" borderId="31" xfId="0" applyNumberFormat="1" applyFont="1" applyFill="1" applyBorder="1" applyAlignment="1" applyProtection="1">
      <alignment horizontal="left" vertical="top"/>
      <protection/>
    </xf>
    <xf numFmtId="0" fontId="5" fillId="50" borderId="17" xfId="0" applyNumberFormat="1" applyFont="1" applyFill="1" applyBorder="1" applyAlignment="1" applyProtection="1">
      <alignment horizontal="left" vertical="top"/>
      <protection/>
    </xf>
    <xf numFmtId="0" fontId="5" fillId="50" borderId="37" xfId="0" applyNumberFormat="1" applyFont="1" applyFill="1" applyBorder="1" applyAlignment="1" applyProtection="1">
      <alignment horizontal="left" vertical="top"/>
      <protection/>
    </xf>
    <xf numFmtId="0" fontId="5" fillId="50" borderId="18" xfId="0" applyNumberFormat="1" applyFont="1" applyFill="1" applyBorder="1" applyAlignment="1" applyProtection="1">
      <alignment horizontal="left" vertical="top"/>
      <protection/>
    </xf>
    <xf numFmtId="0" fontId="5" fillId="50" borderId="18" xfId="0" applyNumberFormat="1" applyFont="1" applyFill="1" applyBorder="1" applyAlignment="1" applyProtection="1">
      <alignment horizontal="left" vertical="top"/>
      <protection/>
    </xf>
    <xf numFmtId="4" fontId="5" fillId="50" borderId="17" xfId="0" applyNumberFormat="1" applyFont="1" applyFill="1" applyBorder="1" applyAlignment="1" applyProtection="1">
      <alignment horizontal="right" vertical="top"/>
      <protection/>
    </xf>
    <xf numFmtId="4" fontId="5" fillId="50" borderId="18" xfId="0" applyNumberFormat="1" applyFont="1" applyFill="1" applyBorder="1" applyAlignment="1" applyProtection="1">
      <alignment horizontal="right" vertical="top"/>
      <protection/>
    </xf>
    <xf numFmtId="0" fontId="5" fillId="34" borderId="31" xfId="0" applyNumberFormat="1" applyFont="1" applyFill="1" applyBorder="1" applyAlignment="1" applyProtection="1">
      <alignment horizontal="left" vertical="top"/>
      <protection/>
    </xf>
    <xf numFmtId="0" fontId="5" fillId="34" borderId="17" xfId="0" applyNumberFormat="1" applyFont="1" applyFill="1" applyBorder="1" applyAlignment="1" applyProtection="1">
      <alignment horizontal="left" vertical="top"/>
      <protection/>
    </xf>
    <xf numFmtId="0" fontId="5" fillId="34" borderId="37" xfId="0" applyNumberFormat="1" applyFont="1" applyFill="1" applyBorder="1" applyAlignment="1" applyProtection="1">
      <alignment horizontal="left" vertical="top"/>
      <protection/>
    </xf>
    <xf numFmtId="0" fontId="5" fillId="34" borderId="31" xfId="0" applyNumberFormat="1" applyFont="1" applyFill="1" applyBorder="1" applyAlignment="1" applyProtection="1">
      <alignment horizontal="center" vertical="top"/>
      <protection/>
    </xf>
    <xf numFmtId="0" fontId="5" fillId="34" borderId="31" xfId="0" applyNumberFormat="1" applyFont="1" applyFill="1" applyBorder="1" applyAlignment="1" applyProtection="1">
      <alignment horizontal="right" vertical="top"/>
      <protection/>
    </xf>
    <xf numFmtId="0" fontId="5" fillId="34" borderId="17" xfId="0" applyNumberFormat="1" applyFont="1" applyFill="1" applyBorder="1" applyAlignment="1" applyProtection="1">
      <alignment horizontal="center" vertical="top"/>
      <protection/>
    </xf>
    <xf numFmtId="0" fontId="5" fillId="34" borderId="37" xfId="0" applyNumberFormat="1" applyFont="1" applyFill="1" applyBorder="1" applyAlignment="1" applyProtection="1">
      <alignment horizontal="center" vertical="top"/>
      <protection/>
    </xf>
    <xf numFmtId="4" fontId="5" fillId="35" borderId="17" xfId="0" applyNumberFormat="1" applyFont="1" applyFill="1" applyBorder="1" applyAlignment="1" applyProtection="1">
      <alignment horizontal="right" vertical="top"/>
      <protection/>
    </xf>
    <xf numFmtId="4" fontId="5" fillId="35" borderId="18" xfId="0" applyNumberFormat="1" applyFont="1" applyFill="1" applyBorder="1" applyAlignment="1" applyProtection="1">
      <alignment horizontal="right" vertical="top"/>
      <protection/>
    </xf>
    <xf numFmtId="0" fontId="2" fillId="0" borderId="31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37" xfId="0" applyNumberFormat="1" applyFont="1" applyFill="1" applyBorder="1" applyAlignment="1" applyProtection="1">
      <alignment horizontal="left" vertical="top"/>
      <protection/>
    </xf>
    <xf numFmtId="4" fontId="2" fillId="0" borderId="31" xfId="0" applyNumberFormat="1" applyFont="1" applyFill="1" applyBorder="1" applyAlignment="1" applyProtection="1">
      <alignment horizontal="right" vertical="top"/>
      <protection/>
    </xf>
    <xf numFmtId="0" fontId="2" fillId="0" borderId="31" xfId="0" applyNumberFormat="1" applyFont="1" applyFill="1" applyBorder="1" applyAlignment="1" applyProtection="1">
      <alignment horizontal="right" vertical="top"/>
      <protection/>
    </xf>
    <xf numFmtId="4" fontId="2" fillId="0" borderId="37" xfId="0" applyNumberFormat="1" applyFont="1" applyFill="1" applyBorder="1" applyAlignment="1" applyProtection="1">
      <alignment horizontal="right" vertical="top"/>
      <protection/>
    </xf>
    <xf numFmtId="4" fontId="27" fillId="37" borderId="17" xfId="0" applyNumberFormat="1" applyFont="1" applyFill="1" applyBorder="1" applyAlignment="1" applyProtection="1">
      <alignment horizontal="right" vertical="top"/>
      <protection/>
    </xf>
    <xf numFmtId="4" fontId="27" fillId="37" borderId="37" xfId="0" applyNumberFormat="1" applyFont="1" applyFill="1" applyBorder="1" applyAlignment="1" applyProtection="1">
      <alignment horizontal="right" vertical="top"/>
      <protection/>
    </xf>
    <xf numFmtId="4" fontId="27" fillId="33" borderId="17" xfId="0" applyNumberFormat="1" applyFont="1" applyFill="1" applyBorder="1" applyAlignment="1" applyProtection="1">
      <alignment horizontal="right" vertical="top"/>
      <protection/>
    </xf>
    <xf numFmtId="4" fontId="27" fillId="33" borderId="37" xfId="0" applyNumberFormat="1" applyFont="1" applyFill="1" applyBorder="1" applyAlignment="1" applyProtection="1">
      <alignment horizontal="right" vertical="top"/>
      <protection/>
    </xf>
    <xf numFmtId="4" fontId="27" fillId="36" borderId="17" xfId="0" applyNumberFormat="1" applyFont="1" applyFill="1" applyBorder="1" applyAlignment="1" applyProtection="1">
      <alignment horizontal="right" vertical="top"/>
      <protection/>
    </xf>
    <xf numFmtId="4" fontId="27" fillId="36" borderId="37" xfId="0" applyNumberFormat="1" applyFont="1" applyFill="1" applyBorder="1" applyAlignment="1" applyProtection="1">
      <alignment horizontal="right" vertical="top"/>
      <protection/>
    </xf>
    <xf numFmtId="0" fontId="6" fillId="34" borderId="17" xfId="0" applyNumberFormat="1" applyFont="1" applyFill="1" applyBorder="1" applyAlignment="1" applyProtection="1">
      <alignment horizontal="center" vertical="top"/>
      <protection/>
    </xf>
    <xf numFmtId="0" fontId="6" fillId="34" borderId="37" xfId="0" applyNumberFormat="1" applyFont="1" applyFill="1" applyBorder="1" applyAlignment="1" applyProtection="1">
      <alignment horizontal="center" vertical="top"/>
      <protection/>
    </xf>
    <xf numFmtId="4" fontId="27" fillId="41" borderId="17" xfId="0" applyNumberFormat="1" applyFont="1" applyFill="1" applyBorder="1" applyAlignment="1" applyProtection="1">
      <alignment horizontal="right" vertical="top"/>
      <protection/>
    </xf>
    <xf numFmtId="4" fontId="27" fillId="41" borderId="37" xfId="0" applyNumberFormat="1" applyFont="1" applyFill="1" applyBorder="1" applyAlignment="1" applyProtection="1">
      <alignment horizontal="right" vertical="top"/>
      <protection/>
    </xf>
    <xf numFmtId="4" fontId="27" fillId="40" borderId="17" xfId="0" applyNumberFormat="1" applyFont="1" applyFill="1" applyBorder="1" applyAlignment="1" applyProtection="1">
      <alignment horizontal="right" vertical="top"/>
      <protection/>
    </xf>
    <xf numFmtId="4" fontId="27" fillId="40" borderId="37" xfId="0" applyNumberFormat="1" applyFont="1" applyFill="1" applyBorder="1" applyAlignment="1" applyProtection="1">
      <alignment horizontal="right" vertical="top"/>
      <protection/>
    </xf>
    <xf numFmtId="4" fontId="27" fillId="38" borderId="17" xfId="0" applyNumberFormat="1" applyFont="1" applyFill="1" applyBorder="1" applyAlignment="1" applyProtection="1">
      <alignment horizontal="right" vertical="top"/>
      <protection/>
    </xf>
    <xf numFmtId="4" fontId="27" fillId="38" borderId="37" xfId="0" applyNumberFormat="1" applyFont="1" applyFill="1" applyBorder="1" applyAlignment="1" applyProtection="1">
      <alignment horizontal="right" vertical="top"/>
      <protection/>
    </xf>
    <xf numFmtId="0" fontId="6" fillId="50" borderId="18" xfId="0" applyNumberFormat="1" applyFont="1" applyFill="1" applyBorder="1" applyAlignment="1" applyProtection="1">
      <alignment horizontal="left" vertical="top"/>
      <protection/>
    </xf>
    <xf numFmtId="4" fontId="27" fillId="42" borderId="17" xfId="0" applyNumberFormat="1" applyFont="1" applyFill="1" applyBorder="1" applyAlignment="1" applyProtection="1">
      <alignment horizontal="right" vertical="top"/>
      <protection/>
    </xf>
    <xf numFmtId="4" fontId="27" fillId="42" borderId="37" xfId="0" applyNumberFormat="1" applyFont="1" applyFill="1" applyBorder="1" applyAlignment="1" applyProtection="1">
      <alignment horizontal="right" vertical="top"/>
      <protection/>
    </xf>
    <xf numFmtId="0" fontId="6" fillId="35" borderId="17" xfId="0" applyNumberFormat="1" applyFont="1" applyFill="1" applyBorder="1" applyAlignment="1" applyProtection="1">
      <alignment horizontal="center" vertical="top"/>
      <protection/>
    </xf>
    <xf numFmtId="0" fontId="6" fillId="35" borderId="37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22" xfId="0" applyNumberFormat="1" applyFont="1" applyFill="1" applyBorder="1" applyAlignment="1" applyProtection="1">
      <alignment horizontal="left" vertical="top"/>
      <protection/>
    </xf>
    <xf numFmtId="0" fontId="2" fillId="0" borderId="24" xfId="0" applyNumberFormat="1" applyFont="1" applyFill="1" applyBorder="1" applyAlignment="1" applyProtection="1">
      <alignment horizontal="left" vertical="top"/>
      <protection/>
    </xf>
    <xf numFmtId="4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4" fontId="2" fillId="0" borderId="22" xfId="0" applyNumberFormat="1" applyFont="1" applyFill="1" applyBorder="1" applyAlignment="1" applyProtection="1">
      <alignment horizontal="right" vertical="top"/>
      <protection/>
    </xf>
    <xf numFmtId="4" fontId="2" fillId="0" borderId="24" xfId="0" applyNumberFormat="1" applyFont="1" applyFill="1" applyBorder="1" applyAlignment="1" applyProtection="1">
      <alignment horizontal="right" vertical="top"/>
      <protection/>
    </xf>
    <xf numFmtId="4" fontId="27" fillId="37" borderId="22" xfId="0" applyNumberFormat="1" applyFont="1" applyFill="1" applyBorder="1" applyAlignment="1" applyProtection="1">
      <alignment horizontal="right" vertical="top"/>
      <protection/>
    </xf>
    <xf numFmtId="4" fontId="27" fillId="37" borderId="24" xfId="0" applyNumberFormat="1" applyFont="1" applyFill="1" applyBorder="1" applyAlignment="1" applyProtection="1">
      <alignment horizontal="right" vertical="top"/>
      <protection/>
    </xf>
    <xf numFmtId="4" fontId="2" fillId="0" borderId="23" xfId="0" applyNumberFormat="1" applyFont="1" applyFill="1" applyBorder="1" applyAlignment="1" applyProtection="1">
      <alignment horizontal="right" vertical="top"/>
      <protection/>
    </xf>
    <xf numFmtId="0" fontId="2" fillId="35" borderId="10" xfId="0" applyNumberFormat="1" applyFont="1" applyFill="1" applyBorder="1" applyAlignment="1" applyProtection="1">
      <alignment horizontal="left" vertical="top"/>
      <protection/>
    </xf>
    <xf numFmtId="4" fontId="5" fillId="35" borderId="15" xfId="0" applyNumberFormat="1" applyFont="1" applyFill="1" applyBorder="1" applyAlignment="1" applyProtection="1">
      <alignment horizontal="right" vertical="top"/>
      <protection/>
    </xf>
    <xf numFmtId="4" fontId="5" fillId="35" borderId="19" xfId="0" applyNumberFormat="1" applyFont="1" applyFill="1" applyBorder="1" applyAlignment="1" applyProtection="1">
      <alignment horizontal="right" vertical="top"/>
      <protection/>
    </xf>
    <xf numFmtId="4" fontId="5" fillId="35" borderId="16" xfId="0" applyNumberFormat="1" applyFont="1" applyFill="1" applyBorder="1" applyAlignment="1" applyProtection="1">
      <alignment horizontal="right" vertical="top"/>
      <protection/>
    </xf>
    <xf numFmtId="0" fontId="5" fillId="35" borderId="10" xfId="0" applyNumberFormat="1" applyFont="1" applyFill="1" applyBorder="1" applyAlignment="1" applyProtection="1">
      <alignment horizontal="left" vertical="top"/>
      <protection/>
    </xf>
    <xf numFmtId="0" fontId="5" fillId="35" borderId="10" xfId="0" applyNumberFormat="1" applyFont="1" applyFill="1" applyBorder="1" applyAlignment="1" applyProtection="1">
      <alignment horizontal="left" vertical="top"/>
      <protection/>
    </xf>
    <xf numFmtId="4" fontId="5" fillId="35" borderId="10" xfId="0" applyNumberFormat="1" applyFont="1" applyFill="1" applyBorder="1" applyAlignment="1" applyProtection="1">
      <alignment horizontal="right" vertical="top"/>
      <protection/>
    </xf>
    <xf numFmtId="49" fontId="28" fillId="51" borderId="34" xfId="0" applyNumberFormat="1" applyFont="1" applyFill="1" applyBorder="1" applyAlignment="1">
      <alignment horizontal="left" vertical="center"/>
    </xf>
    <xf numFmtId="49" fontId="28" fillId="51" borderId="32" xfId="0" applyNumberFormat="1" applyFont="1" applyFill="1" applyBorder="1" applyAlignment="1">
      <alignment horizontal="left" vertical="center" wrapText="1"/>
    </xf>
    <xf numFmtId="49" fontId="28" fillId="51" borderId="35" xfId="0" applyNumberFormat="1" applyFont="1" applyFill="1" applyBorder="1" applyAlignment="1">
      <alignment horizontal="left" vertical="center" wrapText="1"/>
    </xf>
    <xf numFmtId="49" fontId="28" fillId="51" borderId="36" xfId="0" applyNumberFormat="1" applyFont="1" applyFill="1" applyBorder="1" applyAlignment="1">
      <alignment horizontal="center" vertical="center"/>
    </xf>
    <xf numFmtId="2" fontId="28" fillId="51" borderId="36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/>
    </xf>
    <xf numFmtId="4" fontId="2" fillId="0" borderId="36" xfId="0" applyNumberFormat="1" applyFont="1" applyFill="1" applyBorder="1" applyAlignment="1" applyProtection="1">
      <alignment horizontal="right" vertical="top"/>
      <protection/>
    </xf>
    <xf numFmtId="2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44" borderId="40" xfId="0" applyNumberFormat="1" applyFont="1" applyFill="1" applyBorder="1" applyAlignment="1">
      <alignment horizontal="right"/>
    </xf>
    <xf numFmtId="2" fontId="2" fillId="44" borderId="39" xfId="0" applyNumberFormat="1" applyFont="1" applyFill="1" applyBorder="1" applyAlignment="1">
      <alignment horizontal="right"/>
    </xf>
    <xf numFmtId="49" fontId="28" fillId="51" borderId="31" xfId="0" applyNumberFormat="1" applyFont="1" applyFill="1" applyBorder="1" applyAlignment="1">
      <alignment horizontal="left" vertical="center"/>
    </xf>
    <xf numFmtId="49" fontId="28" fillId="51" borderId="17" xfId="0" applyNumberFormat="1" applyFont="1" applyFill="1" applyBorder="1" applyAlignment="1">
      <alignment horizontal="left" vertical="center" wrapText="1"/>
    </xf>
    <xf numFmtId="49" fontId="28" fillId="51" borderId="37" xfId="0" applyNumberFormat="1" applyFont="1" applyFill="1" applyBorder="1" applyAlignment="1">
      <alignment horizontal="left" vertical="center" wrapText="1"/>
    </xf>
    <xf numFmtId="49" fontId="28" fillId="51" borderId="32" xfId="0" applyNumberFormat="1" applyFont="1" applyFill="1" applyBorder="1" applyAlignment="1">
      <alignment horizontal="center" vertical="center"/>
    </xf>
    <xf numFmtId="2" fontId="28" fillId="51" borderId="34" xfId="0" applyNumberFormat="1" applyFont="1" applyFill="1" applyBorder="1" applyAlignment="1">
      <alignment horizontal="right" vertical="center"/>
    </xf>
    <xf numFmtId="49" fontId="28" fillId="51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 applyProtection="1">
      <alignment horizontal="right" vertical="top"/>
      <protection/>
    </xf>
    <xf numFmtId="2" fontId="2" fillId="0" borderId="27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" fillId="45" borderId="15" xfId="0" applyNumberFormat="1" applyFont="1" applyFill="1" applyBorder="1" applyAlignment="1">
      <alignment horizontal="right"/>
    </xf>
    <xf numFmtId="2" fontId="2" fillId="45" borderId="16" xfId="0" applyNumberFormat="1" applyFont="1" applyFill="1" applyBorder="1" applyAlignment="1">
      <alignment horizontal="right"/>
    </xf>
    <xf numFmtId="2" fontId="28" fillId="51" borderId="31" xfId="0" applyNumberFormat="1" applyFont="1" applyFill="1" applyBorder="1" applyAlignment="1">
      <alignment horizontal="right" vertical="center"/>
    </xf>
    <xf numFmtId="49" fontId="28" fillId="51" borderId="31" xfId="0" applyNumberFormat="1" applyFont="1" applyFill="1" applyBorder="1" applyAlignment="1">
      <alignment horizontal="center" vertical="center"/>
    </xf>
    <xf numFmtId="2" fontId="2" fillId="44" borderId="15" xfId="0" applyNumberFormat="1" applyFont="1" applyFill="1" applyBorder="1" applyAlignment="1">
      <alignment horizontal="right"/>
    </xf>
    <xf numFmtId="2" fontId="2" fillId="44" borderId="16" xfId="0" applyNumberFormat="1" applyFont="1" applyFill="1" applyBorder="1" applyAlignment="1">
      <alignment horizontal="right"/>
    </xf>
    <xf numFmtId="49" fontId="28" fillId="51" borderId="22" xfId="0" applyNumberFormat="1" applyFont="1" applyFill="1" applyBorder="1" applyAlignment="1">
      <alignment horizontal="left" vertical="center" wrapText="1"/>
    </xf>
    <xf numFmtId="49" fontId="28" fillId="51" borderId="24" xfId="0" applyNumberFormat="1" applyFont="1" applyFill="1" applyBorder="1" applyAlignment="1">
      <alignment horizontal="left" vertical="center" wrapText="1"/>
    </xf>
    <xf numFmtId="49" fontId="28" fillId="51" borderId="17" xfId="0" applyNumberFormat="1" applyFont="1" applyFill="1" applyBorder="1" applyAlignment="1">
      <alignment horizontal="center" vertical="center"/>
    </xf>
    <xf numFmtId="49" fontId="28" fillId="51" borderId="17" xfId="0" applyNumberFormat="1" applyFont="1" applyFill="1" applyBorder="1" applyAlignment="1">
      <alignment horizontal="left" vertical="center"/>
    </xf>
    <xf numFmtId="49" fontId="28" fillId="51" borderId="15" xfId="0" applyNumberFormat="1" applyFont="1" applyFill="1" applyBorder="1" applyAlignment="1">
      <alignment horizontal="left" vertical="center" wrapText="1"/>
    </xf>
    <xf numFmtId="49" fontId="28" fillId="51" borderId="16" xfId="0" applyNumberFormat="1" applyFont="1" applyFill="1" applyBorder="1" applyAlignment="1">
      <alignment horizontal="left" vertical="center" wrapText="1"/>
    </xf>
    <xf numFmtId="49" fontId="28" fillId="51" borderId="22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49" fontId="28" fillId="51" borderId="15" xfId="0" applyNumberFormat="1" applyFont="1" applyFill="1" applyBorder="1" applyAlignment="1">
      <alignment horizontal="center" vertical="center"/>
    </xf>
    <xf numFmtId="2" fontId="2" fillId="43" borderId="15" xfId="0" applyNumberFormat="1" applyFont="1" applyFill="1" applyBorder="1" applyAlignment="1">
      <alignment horizontal="right"/>
    </xf>
    <xf numFmtId="2" fontId="2" fillId="43" borderId="16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5" fillId="34" borderId="41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 applyProtection="1">
      <alignment horizontal="right" vertical="top"/>
      <protection/>
    </xf>
    <xf numFmtId="0" fontId="5" fillId="34" borderId="10" xfId="0" applyNumberFormat="1" applyFont="1" applyFill="1" applyBorder="1" applyAlignment="1" applyProtection="1">
      <alignment horizontal="center" vertical="top"/>
      <protection/>
    </xf>
    <xf numFmtId="0" fontId="5" fillId="34" borderId="15" xfId="0" applyNumberFormat="1" applyFont="1" applyFill="1" applyBorder="1" applyAlignment="1" applyProtection="1">
      <alignment vertical="top"/>
      <protection/>
    </xf>
    <xf numFmtId="0" fontId="5" fillId="34" borderId="16" xfId="0" applyNumberFormat="1" applyFont="1" applyFill="1" applyBorder="1" applyAlignment="1" applyProtection="1">
      <alignment vertical="top"/>
      <protection/>
    </xf>
    <xf numFmtId="0" fontId="6" fillId="34" borderId="15" xfId="0" applyNumberFormat="1" applyFont="1" applyFill="1" applyBorder="1" applyAlignment="1" applyProtection="1">
      <alignment horizontal="center" vertical="top"/>
      <protection/>
    </xf>
    <xf numFmtId="0" fontId="6" fillId="34" borderId="16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47" borderId="15" xfId="0" applyNumberFormat="1" applyFont="1" applyFill="1" applyBorder="1" applyAlignment="1">
      <alignment horizontal="right"/>
    </xf>
    <xf numFmtId="2" fontId="2" fillId="47" borderId="16" xfId="0" applyNumberFormat="1" applyFont="1" applyFill="1" applyBorder="1" applyAlignment="1">
      <alignment horizontal="right"/>
    </xf>
    <xf numFmtId="2" fontId="2" fillId="46" borderId="15" xfId="0" applyNumberFormat="1" applyFont="1" applyFill="1" applyBorder="1" applyAlignment="1">
      <alignment horizontal="right"/>
    </xf>
    <xf numFmtId="2" fontId="2" fillId="46" borderId="16" xfId="0" applyNumberFormat="1" applyFont="1" applyFill="1" applyBorder="1" applyAlignment="1">
      <alignment horizontal="right"/>
    </xf>
    <xf numFmtId="4" fontId="27" fillId="33" borderId="22" xfId="0" applyNumberFormat="1" applyFont="1" applyFill="1" applyBorder="1" applyAlignment="1" applyProtection="1">
      <alignment horizontal="right" vertical="top"/>
      <protection/>
    </xf>
    <xf numFmtId="4" fontId="27" fillId="33" borderId="24" xfId="0" applyNumberFormat="1" applyFont="1" applyFill="1" applyBorder="1" applyAlignment="1" applyProtection="1">
      <alignment horizontal="right" vertical="top"/>
      <protection/>
    </xf>
    <xf numFmtId="0" fontId="5" fillId="35" borderId="14" xfId="0" applyNumberFormat="1" applyFont="1" applyFill="1" applyBorder="1" applyAlignment="1" applyProtection="1">
      <alignment horizontal="center" vertical="top"/>
      <protection/>
    </xf>
    <xf numFmtId="4" fontId="5" fillId="35" borderId="14" xfId="0" applyNumberFormat="1" applyFont="1" applyFill="1" applyBorder="1" applyAlignment="1" applyProtection="1">
      <alignment horizontal="right" vertical="top"/>
      <protection/>
    </xf>
    <xf numFmtId="4" fontId="6" fillId="35" borderId="28" xfId="0" applyNumberFormat="1" applyFont="1" applyFill="1" applyBorder="1" applyAlignment="1" applyProtection="1">
      <alignment horizontal="right" vertical="top"/>
      <protection/>
    </xf>
    <xf numFmtId="4" fontId="6" fillId="35" borderId="29" xfId="0" applyNumberFormat="1" applyFont="1" applyFill="1" applyBorder="1" applyAlignment="1" applyProtection="1">
      <alignment horizontal="right" vertical="top"/>
      <protection/>
    </xf>
    <xf numFmtId="0" fontId="5" fillId="50" borderId="34" xfId="0" applyNumberFormat="1" applyFont="1" applyFill="1" applyBorder="1" applyAlignment="1" applyProtection="1">
      <alignment horizontal="left" vertical="top"/>
      <protection/>
    </xf>
    <xf numFmtId="0" fontId="5" fillId="50" borderId="32" xfId="0" applyNumberFormat="1" applyFont="1" applyFill="1" applyBorder="1" applyAlignment="1" applyProtection="1">
      <alignment horizontal="left" vertical="top"/>
      <protection/>
    </xf>
    <xf numFmtId="0" fontId="5" fillId="50" borderId="33" xfId="0" applyNumberFormat="1" applyFont="1" applyFill="1" applyBorder="1" applyAlignment="1" applyProtection="1">
      <alignment horizontal="left" vertical="top"/>
      <protection/>
    </xf>
    <xf numFmtId="0" fontId="5" fillId="50" borderId="35" xfId="0" applyNumberFormat="1" applyFont="1" applyFill="1" applyBorder="1" applyAlignment="1" applyProtection="1">
      <alignment horizontal="left" vertical="top"/>
      <protection/>
    </xf>
    <xf numFmtId="0" fontId="5" fillId="50" borderId="35" xfId="0" applyNumberFormat="1" applyFont="1" applyFill="1" applyBorder="1" applyAlignment="1" applyProtection="1">
      <alignment horizontal="left" vertical="top"/>
      <protection/>
    </xf>
    <xf numFmtId="0" fontId="6" fillId="50" borderId="35" xfId="0" applyNumberFormat="1" applyFont="1" applyFill="1" applyBorder="1" applyAlignment="1" applyProtection="1">
      <alignment horizontal="left" vertical="top"/>
      <protection/>
    </xf>
    <xf numFmtId="4" fontId="5" fillId="50" borderId="32" xfId="0" applyNumberFormat="1" applyFont="1" applyFill="1" applyBorder="1" applyAlignment="1" applyProtection="1">
      <alignment horizontal="right" vertical="top"/>
      <protection/>
    </xf>
    <xf numFmtId="4" fontId="5" fillId="50" borderId="35" xfId="0" applyNumberFormat="1" applyFont="1" applyFill="1" applyBorder="1" applyAlignment="1" applyProtection="1">
      <alignment horizontal="right" vertical="top"/>
      <protection/>
    </xf>
    <xf numFmtId="0" fontId="2" fillId="52" borderId="36" xfId="0" applyNumberFormat="1" applyFont="1" applyFill="1" applyBorder="1" applyAlignment="1" applyProtection="1">
      <alignment horizontal="left" vertical="center"/>
      <protection/>
    </xf>
    <xf numFmtId="49" fontId="28" fillId="53" borderId="42" xfId="0" applyNumberFormat="1" applyFont="1" applyFill="1" applyBorder="1" applyAlignment="1">
      <alignment horizontal="center" vertical="center" wrapText="1"/>
    </xf>
    <xf numFmtId="49" fontId="28" fillId="53" borderId="43" xfId="0" applyNumberFormat="1" applyFont="1" applyFill="1" applyBorder="1" applyAlignment="1">
      <alignment horizontal="center" vertical="center" wrapText="1"/>
    </xf>
    <xf numFmtId="4" fontId="27" fillId="49" borderId="17" xfId="0" applyNumberFormat="1" applyFont="1" applyFill="1" applyBorder="1" applyAlignment="1" applyProtection="1">
      <alignment horizontal="right" vertical="top"/>
      <protection/>
    </xf>
    <xf numFmtId="4" fontId="27" fillId="49" borderId="37" xfId="0" applyNumberFormat="1" applyFont="1" applyFill="1" applyBorder="1" applyAlignment="1" applyProtection="1">
      <alignment horizontal="right" vertical="top"/>
      <protection/>
    </xf>
    <xf numFmtId="0" fontId="2" fillId="52" borderId="10" xfId="0" applyNumberFormat="1" applyFont="1" applyFill="1" applyBorder="1" applyAlignment="1" applyProtection="1">
      <alignment horizontal="left" vertical="center"/>
      <protection/>
    </xf>
    <xf numFmtId="49" fontId="28" fillId="53" borderId="15" xfId="0" applyNumberFormat="1" applyFont="1" applyFill="1" applyBorder="1" applyAlignment="1">
      <alignment horizontal="center" vertical="center" wrapText="1"/>
    </xf>
    <xf numFmtId="49" fontId="28" fillId="53" borderId="44" xfId="0" applyNumberFormat="1" applyFont="1" applyFill="1" applyBorder="1" applyAlignment="1">
      <alignment horizontal="center" vertical="center" wrapText="1"/>
    </xf>
    <xf numFmtId="49" fontId="28" fillId="53" borderId="16" xfId="0" applyNumberFormat="1" applyFont="1" applyFill="1" applyBorder="1" applyAlignment="1">
      <alignment horizontal="center" vertical="center" wrapText="1"/>
    </xf>
    <xf numFmtId="49" fontId="28" fillId="53" borderId="45" xfId="0" applyNumberFormat="1" applyFont="1" applyFill="1" applyBorder="1" applyAlignment="1">
      <alignment horizontal="center" vertical="center" wrapText="1"/>
    </xf>
    <xf numFmtId="49" fontId="28" fillId="53" borderId="46" xfId="0" applyNumberFormat="1" applyFont="1" applyFill="1" applyBorder="1" applyAlignment="1">
      <alignment horizontal="center" vertical="center" wrapText="1"/>
    </xf>
    <xf numFmtId="4" fontId="27" fillId="16" borderId="17" xfId="0" applyNumberFormat="1" applyFont="1" applyFill="1" applyBorder="1" applyAlignment="1" applyProtection="1">
      <alignment horizontal="right" vertical="top"/>
      <protection/>
    </xf>
    <xf numFmtId="4" fontId="27" fillId="16" borderId="37" xfId="0" applyNumberFormat="1" applyFont="1" applyFill="1" applyBorder="1" applyAlignment="1" applyProtection="1">
      <alignment horizontal="right" vertical="top"/>
      <protection/>
    </xf>
    <xf numFmtId="49" fontId="28" fillId="53" borderId="47" xfId="0" applyNumberFormat="1" applyFont="1" applyFill="1" applyBorder="1" applyAlignment="1">
      <alignment horizontal="center" vertical="center" wrapText="1"/>
    </xf>
    <xf numFmtId="49" fontId="28" fillId="53" borderId="48" xfId="0" applyNumberFormat="1" applyFont="1" applyFill="1" applyBorder="1" applyAlignment="1">
      <alignment horizontal="center" vertical="center" wrapText="1"/>
    </xf>
    <xf numFmtId="49" fontId="28" fillId="53" borderId="49" xfId="0" applyNumberFormat="1" applyFont="1" applyFill="1" applyBorder="1" applyAlignment="1">
      <alignment horizontal="center" vertical="center" wrapText="1"/>
    </xf>
    <xf numFmtId="4" fontId="27" fillId="54" borderId="17" xfId="0" applyNumberFormat="1" applyFont="1" applyFill="1" applyBorder="1" applyAlignment="1" applyProtection="1">
      <alignment horizontal="right" vertical="top"/>
      <protection/>
    </xf>
    <xf numFmtId="4" fontId="27" fillId="54" borderId="37" xfId="0" applyNumberFormat="1" applyFont="1" applyFill="1" applyBorder="1" applyAlignment="1" applyProtection="1">
      <alignment horizontal="right" vertical="top"/>
      <protection/>
    </xf>
    <xf numFmtId="4" fontId="27" fillId="39" borderId="17" xfId="0" applyNumberFormat="1" applyFont="1" applyFill="1" applyBorder="1" applyAlignment="1" applyProtection="1">
      <alignment horizontal="right" vertical="top"/>
      <protection/>
    </xf>
    <xf numFmtId="4" fontId="27" fillId="39" borderId="37" xfId="0" applyNumberFormat="1" applyFont="1" applyFill="1" applyBorder="1" applyAlignment="1" applyProtection="1">
      <alignment horizontal="right" vertical="top"/>
      <protection/>
    </xf>
    <xf numFmtId="4" fontId="27" fillId="10" borderId="17" xfId="0" applyNumberFormat="1" applyFont="1" applyFill="1" applyBorder="1" applyAlignment="1" applyProtection="1">
      <alignment horizontal="right" vertical="top"/>
      <protection/>
    </xf>
    <xf numFmtId="4" fontId="27" fillId="10" borderId="37" xfId="0" applyNumberFormat="1" applyFont="1" applyFill="1" applyBorder="1" applyAlignment="1" applyProtection="1">
      <alignment horizontal="right" vertical="top"/>
      <protection/>
    </xf>
    <xf numFmtId="4" fontId="27" fillId="48" borderId="17" xfId="0" applyNumberFormat="1" applyFont="1" applyFill="1" applyBorder="1" applyAlignment="1" applyProtection="1">
      <alignment horizontal="right" vertical="top"/>
      <protection/>
    </xf>
    <xf numFmtId="4" fontId="27" fillId="48" borderId="37" xfId="0" applyNumberFormat="1" applyFont="1" applyFill="1" applyBorder="1" applyAlignment="1" applyProtection="1">
      <alignment horizontal="right" vertical="top"/>
      <protection/>
    </xf>
    <xf numFmtId="2" fontId="5" fillId="5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4" fontId="5" fillId="35" borderId="28" xfId="0" applyNumberFormat="1" applyFont="1" applyFill="1" applyBorder="1" applyAlignment="1">
      <alignment horizontal="right"/>
    </xf>
    <xf numFmtId="4" fontId="5" fillId="35" borderId="50" xfId="0" applyNumberFormat="1" applyFont="1" applyFill="1" applyBorder="1" applyAlignment="1">
      <alignment horizontal="right"/>
    </xf>
    <xf numFmtId="4" fontId="5" fillId="35" borderId="29" xfId="0" applyNumberFormat="1" applyFont="1" applyFill="1" applyBorder="1" applyAlignment="1">
      <alignment horizontal="right"/>
    </xf>
    <xf numFmtId="4" fontId="5" fillId="35" borderId="51" xfId="0" applyNumberFormat="1" applyFont="1" applyFill="1" applyBorder="1" applyAlignment="1">
      <alignment horizontal="right"/>
    </xf>
    <xf numFmtId="0" fontId="2" fillId="0" borderId="52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5" xfId="0" applyNumberFormat="1" applyFont="1" applyBorder="1" applyAlignment="1">
      <alignment horizontal="right" vertical="center"/>
    </xf>
    <xf numFmtId="4" fontId="27" fillId="0" borderId="15" xfId="0" applyNumberFormat="1" applyFont="1" applyFill="1" applyBorder="1" applyAlignment="1" applyProtection="1">
      <alignment horizontal="right" vertical="top"/>
      <protection/>
    </xf>
    <xf numFmtId="4" fontId="27" fillId="0" borderId="16" xfId="0" applyNumberFormat="1" applyFont="1" applyFill="1" applyBorder="1" applyAlignment="1" applyProtection="1">
      <alignment horizontal="right" vertical="top"/>
      <protection/>
    </xf>
    <xf numFmtId="4" fontId="2" fillId="0" borderId="15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0" fontId="2" fillId="0" borderId="54" xfId="0" applyNumberFormat="1" applyFont="1" applyFill="1" applyBorder="1" applyAlignment="1" applyProtection="1">
      <alignment horizontal="left" vertical="center"/>
      <protection/>
    </xf>
    <xf numFmtId="0" fontId="2" fillId="0" borderId="55" xfId="0" applyNumberFormat="1" applyFont="1" applyFill="1" applyBorder="1" applyAlignment="1" applyProtection="1">
      <alignment horizontal="left" vertical="center"/>
      <protection/>
    </xf>
    <xf numFmtId="0" fontId="2" fillId="0" borderId="56" xfId="0" applyNumberFormat="1" applyFont="1" applyFill="1" applyBorder="1" applyAlignment="1" applyProtection="1">
      <alignment horizontal="left" vertical="center"/>
      <protection/>
    </xf>
    <xf numFmtId="0" fontId="2" fillId="0" borderId="57" xfId="0" applyNumberFormat="1" applyFont="1" applyFill="1" applyBorder="1" applyAlignment="1" applyProtection="1">
      <alignment horizontal="left" vertical="center"/>
      <protection/>
    </xf>
    <xf numFmtId="49" fontId="28" fillId="0" borderId="58" xfId="0" applyNumberFormat="1" applyFont="1" applyFill="1" applyBorder="1" applyAlignment="1">
      <alignment horizontal="left" vertical="center" wrapText="1"/>
    </xf>
    <xf numFmtId="49" fontId="28" fillId="0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vertical="center"/>
    </xf>
    <xf numFmtId="49" fontId="28" fillId="0" borderId="61" xfId="0" applyNumberFormat="1" applyFont="1" applyFill="1" applyBorder="1" applyAlignment="1">
      <alignment horizontal="left" vertical="center" wrapText="1"/>
    </xf>
    <xf numFmtId="49" fontId="28" fillId="0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4" fontId="2" fillId="0" borderId="63" xfId="0" applyNumberFormat="1" applyFont="1" applyBorder="1" applyAlignment="1">
      <alignment horizontal="center" vertical="center"/>
    </xf>
    <xf numFmtId="0" fontId="2" fillId="0" borderId="63" xfId="0" applyNumberFormat="1" applyFont="1" applyFill="1" applyBorder="1" applyAlignment="1" applyProtection="1">
      <alignment horizontal="center" vertical="top"/>
      <protection/>
    </xf>
    <xf numFmtId="4" fontId="2" fillId="0" borderId="63" xfId="0" applyNumberFormat="1" applyFont="1" applyFill="1" applyBorder="1" applyAlignment="1" applyProtection="1">
      <alignment horizontal="center" vertical="top"/>
      <protection/>
    </xf>
    <xf numFmtId="4" fontId="2" fillId="0" borderId="64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4" fontId="27" fillId="0" borderId="64" xfId="0" applyNumberFormat="1" applyFont="1" applyFill="1" applyBorder="1" applyAlignment="1" applyProtection="1">
      <alignment horizontal="right" vertical="top"/>
      <protection/>
    </xf>
    <xf numFmtId="4" fontId="27" fillId="0" borderId="65" xfId="0" applyNumberFormat="1" applyFont="1" applyFill="1" applyBorder="1" applyAlignment="1" applyProtection="1">
      <alignment horizontal="right" vertical="top"/>
      <protection/>
    </xf>
    <xf numFmtId="4" fontId="2" fillId="0" borderId="64" xfId="0" applyNumberFormat="1" applyFont="1" applyBorder="1" applyAlignment="1">
      <alignment horizontal="right"/>
    </xf>
    <xf numFmtId="4" fontId="2" fillId="0" borderId="66" xfId="0" applyNumberFormat="1" applyFont="1" applyBorder="1" applyAlignment="1">
      <alignment horizontal="right"/>
    </xf>
    <xf numFmtId="4" fontId="2" fillId="0" borderId="65" xfId="0" applyNumberFormat="1" applyFont="1" applyBorder="1" applyAlignment="1">
      <alignment horizontal="right"/>
    </xf>
    <xf numFmtId="4" fontId="2" fillId="0" borderId="67" xfId="0" applyNumberFormat="1" applyFont="1" applyFill="1" applyBorder="1" applyAlignment="1">
      <alignment horizontal="right"/>
    </xf>
    <xf numFmtId="2" fontId="5" fillId="50" borderId="36" xfId="0" applyNumberFormat="1" applyFont="1" applyFill="1" applyBorder="1" applyAlignment="1">
      <alignment/>
    </xf>
    <xf numFmtId="49" fontId="28" fillId="53" borderId="68" xfId="0" applyNumberFormat="1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zoomScalePageLayoutView="0" workbookViewId="0" topLeftCell="A255">
      <selection activeCell="A279" sqref="A279"/>
    </sheetView>
  </sheetViews>
  <sheetFormatPr defaultColWidth="9.140625" defaultRowHeight="14.25" customHeight="1"/>
  <cols>
    <col min="1" max="1" width="28.8515625" style="0" customWidth="1"/>
    <col min="3" max="3" width="33.140625" style="0" customWidth="1"/>
    <col min="10" max="10" width="6.421875" style="0" customWidth="1"/>
    <col min="11" max="11" width="6.7109375" style="0" customWidth="1"/>
    <col min="12" max="12" width="6.57421875" style="0" customWidth="1"/>
    <col min="13" max="13" width="5.7109375" style="0" customWidth="1"/>
    <col min="14" max="14" width="6.8515625" style="0" customWidth="1"/>
    <col min="15" max="15" width="13.140625" style="0" customWidth="1"/>
  </cols>
  <sheetData>
    <row r="1" spans="1:14" ht="20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4.2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4.2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4.2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4.25" customHeight="1">
      <c r="A5" s="1"/>
      <c r="B5" s="1"/>
      <c r="C5" s="1"/>
      <c r="D5" s="2" t="s">
        <v>366</v>
      </c>
      <c r="E5" s="2" t="s">
        <v>20</v>
      </c>
      <c r="F5" s="1"/>
      <c r="G5" s="1"/>
      <c r="H5" s="1"/>
      <c r="I5" s="1"/>
      <c r="J5" s="1"/>
      <c r="K5" s="1"/>
      <c r="L5" s="1"/>
      <c r="M5" s="1"/>
      <c r="N5" s="1"/>
    </row>
    <row r="6" spans="1:14" ht="14.25" customHeight="1">
      <c r="A6" s="57" t="s">
        <v>4</v>
      </c>
      <c r="B6" s="58"/>
      <c r="C6" s="58"/>
      <c r="D6" s="11">
        <v>0.08</v>
      </c>
      <c r="E6" s="3"/>
      <c r="F6" s="1"/>
      <c r="G6" s="1"/>
      <c r="H6" s="1"/>
      <c r="I6" s="1"/>
      <c r="J6" s="1"/>
      <c r="K6" s="1"/>
      <c r="L6" s="1"/>
      <c r="M6" s="1"/>
      <c r="N6" s="1"/>
    </row>
    <row r="7" spans="1:14" ht="14.25" customHeight="1">
      <c r="A7" s="57" t="s">
        <v>5</v>
      </c>
      <c r="B7" s="58"/>
      <c r="C7" s="58"/>
      <c r="D7" s="11">
        <v>0.08</v>
      </c>
      <c r="E7" s="21"/>
      <c r="F7" s="1"/>
      <c r="G7" s="1"/>
      <c r="H7" s="1"/>
      <c r="I7" s="1"/>
      <c r="J7" s="1"/>
      <c r="K7" s="1"/>
      <c r="L7" s="1"/>
      <c r="M7" s="1"/>
      <c r="N7" s="1"/>
    </row>
    <row r="8" spans="1:14" ht="14.25" customHeight="1">
      <c r="A8" s="57" t="s">
        <v>6</v>
      </c>
      <c r="B8" s="58"/>
      <c r="C8" s="58"/>
      <c r="D8" s="11">
        <v>0.08</v>
      </c>
      <c r="E8" s="22"/>
      <c r="F8" s="1"/>
      <c r="G8" s="1"/>
      <c r="H8" s="1"/>
      <c r="I8" s="1"/>
      <c r="J8" s="1"/>
      <c r="K8" s="1"/>
      <c r="L8" s="1"/>
      <c r="M8" s="1"/>
      <c r="N8" s="1"/>
    </row>
    <row r="9" spans="1:14" ht="14.25" customHeight="1">
      <c r="A9" s="57" t="s">
        <v>7</v>
      </c>
      <c r="B9" s="58"/>
      <c r="C9" s="58"/>
      <c r="D9" s="11">
        <v>0.08</v>
      </c>
      <c r="E9" s="23"/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>
      <c r="A10" s="57" t="s">
        <v>411</v>
      </c>
      <c r="B10" s="58"/>
      <c r="C10" s="58"/>
      <c r="D10" s="16">
        <v>0.23</v>
      </c>
      <c r="E10" s="42"/>
      <c r="F10" s="1"/>
      <c r="G10" s="1"/>
      <c r="H10" s="1"/>
      <c r="I10" s="1"/>
      <c r="J10" s="1"/>
      <c r="K10" s="1"/>
      <c r="L10" s="1"/>
      <c r="M10" s="1"/>
      <c r="N10" s="1"/>
    </row>
    <row r="11" spans="1:14" ht="24.75" customHeight="1">
      <c r="A11" s="57" t="s">
        <v>372</v>
      </c>
      <c r="B11" s="58"/>
      <c r="C11" s="58"/>
      <c r="D11" s="15">
        <v>0.23</v>
      </c>
      <c r="E11" s="24"/>
      <c r="F11" s="1"/>
      <c r="G11" s="1"/>
      <c r="H11" s="1"/>
      <c r="I11" s="1"/>
      <c r="J11" s="1"/>
      <c r="K11" s="1"/>
      <c r="L11" s="1"/>
      <c r="M11" s="1"/>
      <c r="N11" s="1"/>
    </row>
    <row r="12" spans="1:14" ht="14.25" customHeight="1">
      <c r="A12" s="57" t="s">
        <v>8</v>
      </c>
      <c r="B12" s="58"/>
      <c r="C12" s="58"/>
      <c r="D12" s="15">
        <v>0.23</v>
      </c>
      <c r="E12" s="25"/>
      <c r="F12" s="1"/>
      <c r="G12" s="1"/>
      <c r="H12" s="1"/>
      <c r="I12" s="1"/>
      <c r="J12" s="1"/>
      <c r="K12" s="1"/>
      <c r="L12" s="1"/>
      <c r="M12" s="1"/>
      <c r="N12" s="1"/>
    </row>
    <row r="13" spans="1:14" ht="14.25" customHeight="1">
      <c r="A13" s="57" t="s">
        <v>9</v>
      </c>
      <c r="B13" s="58"/>
      <c r="C13" s="58"/>
      <c r="D13" s="11">
        <v>0.08</v>
      </c>
      <c r="E13" s="26"/>
      <c r="F13" s="1"/>
      <c r="G13" s="1"/>
      <c r="H13" s="1"/>
      <c r="I13" s="1"/>
      <c r="J13" s="1"/>
      <c r="K13" s="1"/>
      <c r="L13" s="1"/>
      <c r="M13" s="1"/>
      <c r="N13" s="1"/>
    </row>
    <row r="14" spans="1:14" ht="14.25" customHeight="1">
      <c r="A14" s="57" t="s">
        <v>10</v>
      </c>
      <c r="B14" s="58"/>
      <c r="C14" s="58"/>
      <c r="D14" s="11">
        <v>0.08</v>
      </c>
      <c r="E14" s="27"/>
      <c r="F14" s="1"/>
      <c r="G14" s="1"/>
      <c r="H14" s="1"/>
      <c r="I14" s="1"/>
      <c r="J14" s="1"/>
      <c r="K14" s="1"/>
      <c r="L14" s="1"/>
      <c r="M14" s="1"/>
      <c r="N14" s="1"/>
    </row>
    <row r="15" spans="1:14" ht="14.25" customHeight="1">
      <c r="A15" s="57" t="s">
        <v>11</v>
      </c>
      <c r="B15" s="58"/>
      <c r="C15" s="58"/>
      <c r="D15" s="10"/>
      <c r="E15" s="28" t="s">
        <v>38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57" t="s">
        <v>12</v>
      </c>
      <c r="B16" s="58"/>
      <c r="C16" s="58"/>
      <c r="D16" s="10"/>
      <c r="E16" s="28" t="s">
        <v>38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57" t="s">
        <v>13</v>
      </c>
      <c r="B17" s="58"/>
      <c r="C17" s="58"/>
      <c r="D17" s="11">
        <v>0.08</v>
      </c>
      <c r="E17" s="29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57" t="s">
        <v>429</v>
      </c>
      <c r="B18" s="58"/>
      <c r="C18" s="58"/>
      <c r="D18" s="11">
        <v>0.08</v>
      </c>
      <c r="E18" s="28"/>
      <c r="F18" s="1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57" t="s">
        <v>430</v>
      </c>
      <c r="B19" s="58"/>
      <c r="C19" s="58"/>
      <c r="D19" s="11">
        <v>0.08</v>
      </c>
      <c r="E19" s="28"/>
      <c r="F19" s="1"/>
      <c r="G19" s="1"/>
      <c r="H19" s="1"/>
      <c r="I19" s="1"/>
      <c r="J19" s="1"/>
      <c r="K19" s="1"/>
      <c r="L19" s="1"/>
      <c r="M19" s="1"/>
      <c r="N19" s="1"/>
    </row>
    <row r="20" spans="1:14" ht="14.25" customHeight="1">
      <c r="A20" s="57" t="s">
        <v>431</v>
      </c>
      <c r="B20" s="58"/>
      <c r="C20" s="58"/>
      <c r="D20" s="11">
        <v>0.08</v>
      </c>
      <c r="E20" s="28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57" t="s">
        <v>432</v>
      </c>
      <c r="B21" s="58"/>
      <c r="C21" s="58"/>
      <c r="D21" s="11">
        <v>0.08</v>
      </c>
      <c r="E21" s="28"/>
      <c r="F21" s="1"/>
      <c r="G21" s="1"/>
      <c r="H21" s="1"/>
      <c r="I21" s="1"/>
      <c r="J21" s="1"/>
      <c r="K21" s="1"/>
      <c r="L21" s="1"/>
      <c r="M21" s="1"/>
      <c r="N21" s="1"/>
    </row>
    <row r="22" spans="1:14" ht="14.25" customHeight="1">
      <c r="A22" s="59" t="s">
        <v>433</v>
      </c>
      <c r="B22" s="60"/>
      <c r="C22" s="60"/>
      <c r="D22" s="11">
        <v>0.08</v>
      </c>
      <c r="E22" s="30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55" t="s">
        <v>318</v>
      </c>
      <c r="B23" s="56"/>
      <c r="C23" s="56"/>
      <c r="D23" s="11">
        <v>0.08</v>
      </c>
      <c r="E23" s="3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>
      <c r="A24" s="55" t="s">
        <v>367</v>
      </c>
      <c r="B24" s="56"/>
      <c r="C24" s="56"/>
      <c r="D24" s="11">
        <v>0.23</v>
      </c>
      <c r="E24" s="32"/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55" t="s">
        <v>319</v>
      </c>
      <c r="B25" s="56"/>
      <c r="C25" s="56"/>
      <c r="D25" s="11">
        <v>0.23</v>
      </c>
      <c r="E25" s="3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55" t="s">
        <v>320</v>
      </c>
      <c r="B26" s="56"/>
      <c r="C26" s="56"/>
      <c r="D26" s="11">
        <v>0.08</v>
      </c>
      <c r="E26" s="34"/>
      <c r="F26" s="1"/>
      <c r="G26" s="1"/>
      <c r="H26" s="1"/>
      <c r="I26" s="1"/>
      <c r="J26" s="1"/>
      <c r="K26" s="1"/>
      <c r="L26" s="1"/>
      <c r="M26" s="1"/>
      <c r="N26" s="1"/>
    </row>
    <row r="27" spans="1:14" ht="14.25" customHeight="1">
      <c r="A27" s="57" t="s">
        <v>7</v>
      </c>
      <c r="B27" s="58"/>
      <c r="C27" s="58"/>
      <c r="D27" s="11">
        <v>0.08</v>
      </c>
      <c r="E27" s="35"/>
      <c r="F27" s="1"/>
      <c r="G27" s="1"/>
      <c r="H27" s="1"/>
      <c r="I27" s="1"/>
      <c r="J27" s="1"/>
      <c r="K27" s="1"/>
      <c r="L27" s="1"/>
      <c r="M27" s="1"/>
      <c r="N27" s="1"/>
    </row>
    <row r="28" spans="1:14" ht="14.25" customHeight="1">
      <c r="A28" s="44" t="s">
        <v>416</v>
      </c>
      <c r="B28" s="44"/>
      <c r="C28" s="44"/>
      <c r="D28" s="17">
        <v>0.23</v>
      </c>
      <c r="E28" s="36"/>
      <c r="F28" s="1"/>
      <c r="G28" s="1"/>
      <c r="H28" s="1"/>
      <c r="I28" s="1"/>
      <c r="J28" s="1"/>
      <c r="K28" s="1"/>
      <c r="L28" s="1"/>
      <c r="M28" s="1"/>
      <c r="N28" s="1"/>
    </row>
    <row r="29" spans="1:14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ht="14.25" customHeight="1">
      <c r="A31" s="80" t="s">
        <v>14</v>
      </c>
      <c r="B31" s="81" t="s">
        <v>15</v>
      </c>
      <c r="C31" s="82"/>
      <c r="D31" s="83" t="s">
        <v>16</v>
      </c>
      <c r="E31" s="84" t="s">
        <v>17</v>
      </c>
      <c r="F31" s="83" t="s">
        <v>18</v>
      </c>
      <c r="G31" s="83" t="s">
        <v>19</v>
      </c>
      <c r="H31" s="81" t="s">
        <v>17</v>
      </c>
      <c r="I31" s="82"/>
      <c r="J31" s="81" t="s">
        <v>20</v>
      </c>
      <c r="K31" s="82"/>
      <c r="L31" s="81" t="s">
        <v>368</v>
      </c>
      <c r="M31" s="85"/>
      <c r="N31" s="85"/>
      <c r="O31" s="86" t="s">
        <v>369</v>
      </c>
    </row>
    <row r="32" spans="1:15" ht="14.25" customHeight="1">
      <c r="A32" s="80" t="s">
        <v>21</v>
      </c>
      <c r="B32" s="87"/>
      <c r="C32" s="88"/>
      <c r="D32" s="89"/>
      <c r="E32" s="90" t="s">
        <v>22</v>
      </c>
      <c r="F32" s="89"/>
      <c r="G32" s="89"/>
      <c r="H32" s="87" t="s">
        <v>23</v>
      </c>
      <c r="I32" s="88"/>
      <c r="J32" s="87"/>
      <c r="K32" s="88"/>
      <c r="L32" s="87"/>
      <c r="M32" s="91"/>
      <c r="N32" s="91"/>
      <c r="O32" s="92"/>
    </row>
    <row r="33" spans="1:15" ht="14.25" customHeight="1">
      <c r="A33" s="93" t="s">
        <v>24</v>
      </c>
      <c r="B33" s="94" t="s">
        <v>25</v>
      </c>
      <c r="C33" s="95"/>
      <c r="D33" s="93" t="s">
        <v>26</v>
      </c>
      <c r="E33" s="93" t="s">
        <v>27</v>
      </c>
      <c r="F33" s="93" t="s">
        <v>28</v>
      </c>
      <c r="G33" s="93" t="s">
        <v>29</v>
      </c>
      <c r="H33" s="94" t="s">
        <v>30</v>
      </c>
      <c r="I33" s="95"/>
      <c r="J33" s="94" t="s">
        <v>31</v>
      </c>
      <c r="K33" s="95"/>
      <c r="L33" s="94" t="s">
        <v>32</v>
      </c>
      <c r="M33" s="96"/>
      <c r="N33" s="96"/>
      <c r="O33" s="97">
        <v>10</v>
      </c>
    </row>
    <row r="34" spans="1:15" ht="14.25" customHeight="1">
      <c r="A34" s="98" t="s">
        <v>33</v>
      </c>
      <c r="B34" s="99" t="s">
        <v>34</v>
      </c>
      <c r="C34" s="100"/>
      <c r="D34" s="101"/>
      <c r="E34" s="101"/>
      <c r="F34" s="101"/>
      <c r="G34" s="101"/>
      <c r="H34" s="102"/>
      <c r="I34" s="102"/>
      <c r="J34" s="102"/>
      <c r="K34" s="102"/>
      <c r="L34" s="103">
        <f>L35+L43+L46+L52+L54+L57+L61+L64+L71</f>
        <v>0</v>
      </c>
      <c r="M34" s="104"/>
      <c r="N34" s="104"/>
      <c r="O34" s="245">
        <f>SUM(O35+O43+O46+O52+O54+O57+O61+O64+O71)</f>
        <v>0</v>
      </c>
    </row>
    <row r="35" spans="1:15" ht="14.25" customHeight="1">
      <c r="A35" s="105" t="s">
        <v>35</v>
      </c>
      <c r="B35" s="106" t="s">
        <v>36</v>
      </c>
      <c r="C35" s="107"/>
      <c r="D35" s="108" t="s">
        <v>37</v>
      </c>
      <c r="E35" s="109" t="s">
        <v>38</v>
      </c>
      <c r="F35" s="108" t="s">
        <v>38</v>
      </c>
      <c r="G35" s="108" t="s">
        <v>38</v>
      </c>
      <c r="H35" s="110" t="s">
        <v>38</v>
      </c>
      <c r="I35" s="111"/>
      <c r="J35" s="110" t="s">
        <v>38</v>
      </c>
      <c r="K35" s="111"/>
      <c r="L35" s="112">
        <f>SUM(L36:N42)</f>
        <v>0</v>
      </c>
      <c r="M35" s="113"/>
      <c r="N35" s="113"/>
      <c r="O35" s="246">
        <f>SUM(O36:O42)</f>
        <v>0</v>
      </c>
    </row>
    <row r="36" spans="1:15" ht="14.25" customHeight="1">
      <c r="A36" s="114" t="s">
        <v>39</v>
      </c>
      <c r="B36" s="115" t="s">
        <v>40</v>
      </c>
      <c r="C36" s="116"/>
      <c r="D36" s="80" t="s">
        <v>41</v>
      </c>
      <c r="E36" s="117">
        <v>5</v>
      </c>
      <c r="F36" s="118" t="s">
        <v>42</v>
      </c>
      <c r="G36" s="117">
        <v>1</v>
      </c>
      <c r="H36" s="53">
        <v>5</v>
      </c>
      <c r="I36" s="119"/>
      <c r="J36" s="120">
        <f>$E$8</f>
        <v>0</v>
      </c>
      <c r="K36" s="121"/>
      <c r="L36" s="53">
        <f>H36*J36</f>
        <v>0</v>
      </c>
      <c r="M36" s="54"/>
      <c r="N36" s="54"/>
      <c r="O36" s="247">
        <f>L36*1.08</f>
        <v>0</v>
      </c>
    </row>
    <row r="37" spans="1:16" ht="14.25" customHeight="1">
      <c r="A37" s="114" t="s">
        <v>43</v>
      </c>
      <c r="B37" s="115" t="s">
        <v>44</v>
      </c>
      <c r="C37" s="116"/>
      <c r="D37" s="80" t="s">
        <v>41</v>
      </c>
      <c r="E37" s="117">
        <v>90</v>
      </c>
      <c r="F37" s="118" t="s">
        <v>42</v>
      </c>
      <c r="G37" s="117">
        <v>1</v>
      </c>
      <c r="H37" s="53">
        <v>90</v>
      </c>
      <c r="I37" s="119"/>
      <c r="J37" s="122">
        <f>$E$6</f>
        <v>0</v>
      </c>
      <c r="K37" s="123"/>
      <c r="L37" s="53">
        <f aca="true" t="shared" si="0" ref="L37:L42">H37*J37</f>
        <v>0</v>
      </c>
      <c r="M37" s="54"/>
      <c r="N37" s="54"/>
      <c r="O37" s="247">
        <f aca="true" t="shared" si="1" ref="O37:O42">L37*1.08</f>
        <v>0</v>
      </c>
      <c r="P37" s="41"/>
    </row>
    <row r="38" spans="1:15" ht="14.25" customHeight="1">
      <c r="A38" s="114" t="s">
        <v>45</v>
      </c>
      <c r="B38" s="115" t="s">
        <v>46</v>
      </c>
      <c r="C38" s="116"/>
      <c r="D38" s="80" t="s">
        <v>41</v>
      </c>
      <c r="E38" s="117">
        <v>10</v>
      </c>
      <c r="F38" s="118" t="s">
        <v>42</v>
      </c>
      <c r="G38" s="117">
        <v>1</v>
      </c>
      <c r="H38" s="53">
        <v>10</v>
      </c>
      <c r="I38" s="119"/>
      <c r="J38" s="124">
        <f>$E$7</f>
        <v>0</v>
      </c>
      <c r="K38" s="125"/>
      <c r="L38" s="53">
        <f t="shared" si="0"/>
        <v>0</v>
      </c>
      <c r="M38" s="54"/>
      <c r="N38" s="54"/>
      <c r="O38" s="247">
        <f t="shared" si="1"/>
        <v>0</v>
      </c>
    </row>
    <row r="39" spans="1:15" ht="14.25" customHeight="1">
      <c r="A39" s="114" t="s">
        <v>47</v>
      </c>
      <c r="B39" s="115" t="s">
        <v>48</v>
      </c>
      <c r="C39" s="116"/>
      <c r="D39" s="80" t="s">
        <v>49</v>
      </c>
      <c r="E39" s="117">
        <v>5000</v>
      </c>
      <c r="F39" s="118" t="s">
        <v>42</v>
      </c>
      <c r="G39" s="117">
        <v>1</v>
      </c>
      <c r="H39" s="53">
        <v>50</v>
      </c>
      <c r="I39" s="119"/>
      <c r="J39" s="122">
        <f>$E$6</f>
        <v>0</v>
      </c>
      <c r="K39" s="123"/>
      <c r="L39" s="53">
        <f>H39*J39</f>
        <v>0</v>
      </c>
      <c r="M39" s="54"/>
      <c r="N39" s="54"/>
      <c r="O39" s="247">
        <f t="shared" si="1"/>
        <v>0</v>
      </c>
    </row>
    <row r="40" spans="1:15" ht="14.25" customHeight="1">
      <c r="A40" s="114" t="s">
        <v>50</v>
      </c>
      <c r="B40" s="115" t="s">
        <v>51</v>
      </c>
      <c r="C40" s="116"/>
      <c r="D40" s="80" t="s">
        <v>52</v>
      </c>
      <c r="E40" s="117">
        <v>5000</v>
      </c>
      <c r="F40" s="118" t="s">
        <v>42</v>
      </c>
      <c r="G40" s="117">
        <v>1</v>
      </c>
      <c r="H40" s="53">
        <v>148.5</v>
      </c>
      <c r="I40" s="119"/>
      <c r="J40" s="122">
        <f>$E$6</f>
        <v>0</v>
      </c>
      <c r="K40" s="123"/>
      <c r="L40" s="53">
        <f>H40*J40</f>
        <v>0</v>
      </c>
      <c r="M40" s="54"/>
      <c r="N40" s="54"/>
      <c r="O40" s="247">
        <f t="shared" si="1"/>
        <v>0</v>
      </c>
    </row>
    <row r="41" spans="1:15" ht="14.25" customHeight="1">
      <c r="A41" s="114" t="s">
        <v>43</v>
      </c>
      <c r="B41" s="115" t="s">
        <v>44</v>
      </c>
      <c r="C41" s="116"/>
      <c r="D41" s="80" t="s">
        <v>41</v>
      </c>
      <c r="E41" s="117">
        <v>30</v>
      </c>
      <c r="F41" s="118" t="s">
        <v>42</v>
      </c>
      <c r="G41" s="117">
        <v>1</v>
      </c>
      <c r="H41" s="53">
        <v>30</v>
      </c>
      <c r="I41" s="119"/>
      <c r="J41" s="122">
        <f>$E$6</f>
        <v>0</v>
      </c>
      <c r="K41" s="123"/>
      <c r="L41" s="53">
        <f t="shared" si="0"/>
        <v>0</v>
      </c>
      <c r="M41" s="54"/>
      <c r="N41" s="54"/>
      <c r="O41" s="247">
        <f t="shared" si="1"/>
        <v>0</v>
      </c>
    </row>
    <row r="42" spans="1:15" ht="14.25" customHeight="1">
      <c r="A42" s="114" t="s">
        <v>53</v>
      </c>
      <c r="B42" s="115" t="s">
        <v>54</v>
      </c>
      <c r="C42" s="116"/>
      <c r="D42" s="80" t="s">
        <v>52</v>
      </c>
      <c r="E42" s="117">
        <v>3</v>
      </c>
      <c r="F42" s="118" t="s">
        <v>42</v>
      </c>
      <c r="G42" s="117">
        <v>1</v>
      </c>
      <c r="H42" s="53">
        <v>3</v>
      </c>
      <c r="I42" s="119"/>
      <c r="J42" s="122">
        <f>$E$6</f>
        <v>0</v>
      </c>
      <c r="K42" s="123"/>
      <c r="L42" s="53">
        <f t="shared" si="0"/>
        <v>0</v>
      </c>
      <c r="M42" s="54"/>
      <c r="N42" s="54"/>
      <c r="O42" s="247">
        <f t="shared" si="1"/>
        <v>0</v>
      </c>
    </row>
    <row r="43" spans="1:15" ht="14.25" customHeight="1">
      <c r="A43" s="105" t="s">
        <v>55</v>
      </c>
      <c r="B43" s="106" t="s">
        <v>56</v>
      </c>
      <c r="C43" s="107"/>
      <c r="D43" s="108" t="s">
        <v>37</v>
      </c>
      <c r="E43" s="109" t="s">
        <v>38</v>
      </c>
      <c r="F43" s="108" t="s">
        <v>38</v>
      </c>
      <c r="G43" s="108" t="s">
        <v>38</v>
      </c>
      <c r="H43" s="110" t="s">
        <v>38</v>
      </c>
      <c r="I43" s="111"/>
      <c r="J43" s="126" t="s">
        <v>38</v>
      </c>
      <c r="K43" s="127"/>
      <c r="L43" s="112">
        <f>SUM(L44:N45)</f>
        <v>0</v>
      </c>
      <c r="M43" s="113"/>
      <c r="N43" s="113"/>
      <c r="O43" s="246">
        <f>SUM(O44:O45)</f>
        <v>0</v>
      </c>
    </row>
    <row r="44" spans="1:15" ht="14.25" customHeight="1">
      <c r="A44" s="114" t="s">
        <v>43</v>
      </c>
      <c r="B44" s="115" t="s">
        <v>44</v>
      </c>
      <c r="C44" s="116"/>
      <c r="D44" s="80" t="s">
        <v>41</v>
      </c>
      <c r="E44" s="117">
        <v>40</v>
      </c>
      <c r="F44" s="118" t="s">
        <v>42</v>
      </c>
      <c r="G44" s="117">
        <v>1</v>
      </c>
      <c r="H44" s="53">
        <v>40</v>
      </c>
      <c r="I44" s="119"/>
      <c r="J44" s="122">
        <f>$E$6</f>
        <v>0</v>
      </c>
      <c r="K44" s="123"/>
      <c r="L44" s="53">
        <f>J44*H44</f>
        <v>0</v>
      </c>
      <c r="M44" s="54"/>
      <c r="N44" s="54"/>
      <c r="O44" s="247">
        <f>L44*1.08</f>
        <v>0</v>
      </c>
    </row>
    <row r="45" spans="1:15" ht="14.25" customHeight="1">
      <c r="A45" s="114" t="s">
        <v>43</v>
      </c>
      <c r="B45" s="115" t="s">
        <v>44</v>
      </c>
      <c r="C45" s="116"/>
      <c r="D45" s="80" t="s">
        <v>41</v>
      </c>
      <c r="E45" s="117">
        <v>40</v>
      </c>
      <c r="F45" s="118" t="s">
        <v>42</v>
      </c>
      <c r="G45" s="117">
        <v>1</v>
      </c>
      <c r="H45" s="53">
        <v>40</v>
      </c>
      <c r="I45" s="119"/>
      <c r="J45" s="122">
        <f>$E$6</f>
        <v>0</v>
      </c>
      <c r="K45" s="123"/>
      <c r="L45" s="53">
        <f>J45*H45</f>
        <v>0</v>
      </c>
      <c r="M45" s="54"/>
      <c r="N45" s="54"/>
      <c r="O45" s="247">
        <f>L45*1.08</f>
        <v>0</v>
      </c>
    </row>
    <row r="46" spans="1:15" ht="14.25" customHeight="1">
      <c r="A46" s="105" t="s">
        <v>57</v>
      </c>
      <c r="B46" s="106" t="s">
        <v>58</v>
      </c>
      <c r="C46" s="107"/>
      <c r="D46" s="108" t="s">
        <v>37</v>
      </c>
      <c r="E46" s="109" t="s">
        <v>38</v>
      </c>
      <c r="F46" s="108" t="s">
        <v>38</v>
      </c>
      <c r="G46" s="108" t="s">
        <v>38</v>
      </c>
      <c r="H46" s="110" t="s">
        <v>38</v>
      </c>
      <c r="I46" s="111"/>
      <c r="J46" s="126" t="s">
        <v>38</v>
      </c>
      <c r="K46" s="127"/>
      <c r="L46" s="112">
        <f>SUM(L47:N51)</f>
        <v>0</v>
      </c>
      <c r="M46" s="113"/>
      <c r="N46" s="113"/>
      <c r="O46" s="246">
        <f>SUM(O47:O51)</f>
        <v>0</v>
      </c>
    </row>
    <row r="47" spans="1:15" ht="14.25" customHeight="1">
      <c r="A47" s="114" t="s">
        <v>59</v>
      </c>
      <c r="B47" s="115" t="s">
        <v>60</v>
      </c>
      <c r="C47" s="116"/>
      <c r="D47" s="80" t="s">
        <v>52</v>
      </c>
      <c r="E47" s="117">
        <v>7</v>
      </c>
      <c r="F47" s="118" t="s">
        <v>42</v>
      </c>
      <c r="G47" s="117">
        <v>1</v>
      </c>
      <c r="H47" s="53">
        <v>10.5</v>
      </c>
      <c r="I47" s="119"/>
      <c r="J47" s="122">
        <f>$E$6</f>
        <v>0</v>
      </c>
      <c r="K47" s="123"/>
      <c r="L47" s="53">
        <f>H47*J47</f>
        <v>0</v>
      </c>
      <c r="M47" s="54"/>
      <c r="N47" s="54"/>
      <c r="O47" s="247">
        <f>L47*1.08</f>
        <v>0</v>
      </c>
    </row>
    <row r="48" spans="1:15" ht="14.25" customHeight="1">
      <c r="A48" s="114" t="s">
        <v>61</v>
      </c>
      <c r="B48" s="115" t="s">
        <v>62</v>
      </c>
      <c r="C48" s="116"/>
      <c r="D48" s="80" t="s">
        <v>52</v>
      </c>
      <c r="E48" s="117">
        <v>40</v>
      </c>
      <c r="F48" s="118" t="s">
        <v>42</v>
      </c>
      <c r="G48" s="117">
        <v>1</v>
      </c>
      <c r="H48" s="53">
        <v>60</v>
      </c>
      <c r="I48" s="119"/>
      <c r="J48" s="122">
        <f>$E$6</f>
        <v>0</v>
      </c>
      <c r="K48" s="123"/>
      <c r="L48" s="53">
        <f>H48*J48</f>
        <v>0</v>
      </c>
      <c r="M48" s="54"/>
      <c r="N48" s="54"/>
      <c r="O48" s="247">
        <f>L48*1.08</f>
        <v>0</v>
      </c>
    </row>
    <row r="49" spans="1:15" ht="14.25" customHeight="1">
      <c r="A49" s="114" t="s">
        <v>63</v>
      </c>
      <c r="B49" s="115" t="s">
        <v>64</v>
      </c>
      <c r="C49" s="116"/>
      <c r="D49" s="80" t="s">
        <v>52</v>
      </c>
      <c r="E49" s="117">
        <v>15</v>
      </c>
      <c r="F49" s="118" t="s">
        <v>42</v>
      </c>
      <c r="G49" s="117">
        <v>1</v>
      </c>
      <c r="H49" s="53">
        <v>52.5</v>
      </c>
      <c r="I49" s="119"/>
      <c r="J49" s="122">
        <f>$E$6</f>
        <v>0</v>
      </c>
      <c r="K49" s="123"/>
      <c r="L49" s="53">
        <f>H49*J49</f>
        <v>0</v>
      </c>
      <c r="M49" s="54"/>
      <c r="N49" s="54"/>
      <c r="O49" s="247">
        <f>L49*1.08</f>
        <v>0</v>
      </c>
    </row>
    <row r="50" spans="1:15" ht="14.25" customHeight="1">
      <c r="A50" s="114" t="s">
        <v>65</v>
      </c>
      <c r="B50" s="115" t="s">
        <v>66</v>
      </c>
      <c r="C50" s="116"/>
      <c r="D50" s="80" t="s">
        <v>52</v>
      </c>
      <c r="E50" s="117">
        <v>2</v>
      </c>
      <c r="F50" s="118" t="s">
        <v>42</v>
      </c>
      <c r="G50" s="117">
        <v>1</v>
      </c>
      <c r="H50" s="53">
        <v>20</v>
      </c>
      <c r="I50" s="119"/>
      <c r="J50" s="122">
        <f>$E$6</f>
        <v>0</v>
      </c>
      <c r="K50" s="123"/>
      <c r="L50" s="53">
        <f>H50*J50</f>
        <v>0</v>
      </c>
      <c r="M50" s="54"/>
      <c r="N50" s="54"/>
      <c r="O50" s="247">
        <f>L50*1.08</f>
        <v>0</v>
      </c>
    </row>
    <row r="51" spans="1:15" ht="14.25" customHeight="1">
      <c r="A51" s="114" t="s">
        <v>67</v>
      </c>
      <c r="B51" s="115" t="s">
        <v>68</v>
      </c>
      <c r="C51" s="116"/>
      <c r="D51" s="80" t="s">
        <v>52</v>
      </c>
      <c r="E51" s="117">
        <v>2</v>
      </c>
      <c r="F51" s="118" t="s">
        <v>42</v>
      </c>
      <c r="G51" s="117">
        <v>1</v>
      </c>
      <c r="H51" s="53">
        <v>10</v>
      </c>
      <c r="I51" s="119"/>
      <c r="J51" s="122">
        <f>$E$6</f>
        <v>0</v>
      </c>
      <c r="K51" s="123"/>
      <c r="L51" s="53">
        <f>H51*J51</f>
        <v>0</v>
      </c>
      <c r="M51" s="54"/>
      <c r="N51" s="54"/>
      <c r="O51" s="247">
        <f>L51*1.08</f>
        <v>0</v>
      </c>
    </row>
    <row r="52" spans="1:15" ht="14.25" customHeight="1">
      <c r="A52" s="105" t="s">
        <v>69</v>
      </c>
      <c r="B52" s="106" t="s">
        <v>70</v>
      </c>
      <c r="C52" s="107"/>
      <c r="D52" s="108" t="s">
        <v>37</v>
      </c>
      <c r="E52" s="109" t="s">
        <v>38</v>
      </c>
      <c r="F52" s="108" t="s">
        <v>38</v>
      </c>
      <c r="G52" s="108" t="s">
        <v>38</v>
      </c>
      <c r="H52" s="110" t="s">
        <v>38</v>
      </c>
      <c r="I52" s="111"/>
      <c r="J52" s="126" t="s">
        <v>38</v>
      </c>
      <c r="K52" s="127"/>
      <c r="L52" s="112">
        <f>SUM(L53)</f>
        <v>0</v>
      </c>
      <c r="M52" s="113"/>
      <c r="N52" s="113"/>
      <c r="O52" s="246">
        <f>SUM(O53)</f>
        <v>0</v>
      </c>
    </row>
    <row r="53" spans="1:15" ht="14.25" customHeight="1">
      <c r="A53" s="114" t="s">
        <v>71</v>
      </c>
      <c r="B53" s="115" t="s">
        <v>72</v>
      </c>
      <c r="C53" s="116"/>
      <c r="D53" s="80" t="s">
        <v>52</v>
      </c>
      <c r="E53" s="117">
        <v>10</v>
      </c>
      <c r="F53" s="118" t="s">
        <v>42</v>
      </c>
      <c r="G53" s="117">
        <v>1</v>
      </c>
      <c r="H53" s="53">
        <v>50</v>
      </c>
      <c r="I53" s="119"/>
      <c r="J53" s="122">
        <f>$E$6</f>
        <v>0</v>
      </c>
      <c r="K53" s="123"/>
      <c r="L53" s="53">
        <f>J53*H53</f>
        <v>0</v>
      </c>
      <c r="M53" s="54"/>
      <c r="N53" s="54"/>
      <c r="O53" s="247">
        <f>L53*1.08</f>
        <v>0</v>
      </c>
    </row>
    <row r="54" spans="1:15" ht="14.25" customHeight="1">
      <c r="A54" s="105" t="s">
        <v>73</v>
      </c>
      <c r="B54" s="106" t="s">
        <v>74</v>
      </c>
      <c r="C54" s="107"/>
      <c r="D54" s="108" t="s">
        <v>37</v>
      </c>
      <c r="E54" s="109" t="s">
        <v>38</v>
      </c>
      <c r="F54" s="108" t="s">
        <v>38</v>
      </c>
      <c r="G54" s="108" t="s">
        <v>38</v>
      </c>
      <c r="H54" s="110" t="s">
        <v>38</v>
      </c>
      <c r="I54" s="111"/>
      <c r="J54" s="126" t="s">
        <v>38</v>
      </c>
      <c r="K54" s="127"/>
      <c r="L54" s="112">
        <f>SUM(L55:N56)</f>
        <v>0</v>
      </c>
      <c r="M54" s="113"/>
      <c r="N54" s="113"/>
      <c r="O54" s="246">
        <f>SUM(O55:O56)</f>
        <v>0</v>
      </c>
    </row>
    <row r="55" spans="1:15" ht="14.25" customHeight="1">
      <c r="A55" s="114" t="s">
        <v>75</v>
      </c>
      <c r="B55" s="115" t="s">
        <v>76</v>
      </c>
      <c r="C55" s="116"/>
      <c r="D55" s="80" t="s">
        <v>52</v>
      </c>
      <c r="E55" s="117">
        <v>900</v>
      </c>
      <c r="F55" s="118" t="s">
        <v>42</v>
      </c>
      <c r="G55" s="117">
        <v>1</v>
      </c>
      <c r="H55" s="53">
        <v>900</v>
      </c>
      <c r="I55" s="119"/>
      <c r="J55" s="128">
        <f>$E$14</f>
        <v>0</v>
      </c>
      <c r="K55" s="129"/>
      <c r="L55" s="53">
        <f>H55*J55</f>
        <v>0</v>
      </c>
      <c r="M55" s="54"/>
      <c r="N55" s="54"/>
      <c r="O55" s="247">
        <f>L55*1.08</f>
        <v>0</v>
      </c>
    </row>
    <row r="56" spans="1:15" ht="14.25" customHeight="1">
      <c r="A56" s="114" t="s">
        <v>77</v>
      </c>
      <c r="B56" s="115" t="s">
        <v>78</v>
      </c>
      <c r="C56" s="116"/>
      <c r="D56" s="80" t="s">
        <v>52</v>
      </c>
      <c r="E56" s="117">
        <v>50</v>
      </c>
      <c r="F56" s="118" t="s">
        <v>42</v>
      </c>
      <c r="G56" s="117">
        <v>1</v>
      </c>
      <c r="H56" s="53">
        <v>50</v>
      </c>
      <c r="I56" s="119"/>
      <c r="J56" s="130">
        <f>$E$13</f>
        <v>0</v>
      </c>
      <c r="K56" s="131"/>
      <c r="L56" s="53">
        <f>H56*J56</f>
        <v>0</v>
      </c>
      <c r="M56" s="54"/>
      <c r="N56" s="54"/>
      <c r="O56" s="247">
        <f>L56*1.08</f>
        <v>0</v>
      </c>
    </row>
    <row r="57" spans="1:15" ht="14.25" customHeight="1">
      <c r="A57" s="105" t="s">
        <v>79</v>
      </c>
      <c r="B57" s="106" t="s">
        <v>80</v>
      </c>
      <c r="C57" s="107"/>
      <c r="D57" s="108" t="s">
        <v>37</v>
      </c>
      <c r="E57" s="109" t="s">
        <v>38</v>
      </c>
      <c r="F57" s="108" t="s">
        <v>38</v>
      </c>
      <c r="G57" s="108" t="s">
        <v>38</v>
      </c>
      <c r="H57" s="110" t="s">
        <v>38</v>
      </c>
      <c r="I57" s="111"/>
      <c r="J57" s="126" t="s">
        <v>38</v>
      </c>
      <c r="K57" s="127"/>
      <c r="L57" s="112">
        <f>SUM(L58:N60)</f>
        <v>0</v>
      </c>
      <c r="M57" s="113"/>
      <c r="N57" s="113"/>
      <c r="O57" s="246">
        <f>SUM(O58:O60)</f>
        <v>0</v>
      </c>
    </row>
    <row r="58" spans="1:19" ht="14.25" customHeight="1">
      <c r="A58" s="114" t="s">
        <v>81</v>
      </c>
      <c r="B58" s="115" t="s">
        <v>82</v>
      </c>
      <c r="C58" s="116"/>
      <c r="D58" s="80" t="s">
        <v>52</v>
      </c>
      <c r="E58" s="117">
        <v>50</v>
      </c>
      <c r="F58" s="118" t="s">
        <v>42</v>
      </c>
      <c r="G58" s="117">
        <v>1</v>
      </c>
      <c r="H58" s="53">
        <v>50</v>
      </c>
      <c r="I58" s="119"/>
      <c r="J58" s="122">
        <f>$E$6</f>
        <v>0</v>
      </c>
      <c r="K58" s="123"/>
      <c r="L58" s="53">
        <f>H58*J58</f>
        <v>0</v>
      </c>
      <c r="M58" s="54"/>
      <c r="N58" s="54"/>
      <c r="O58" s="247">
        <f>L58*1.08</f>
        <v>0</v>
      </c>
      <c r="S58" s="12"/>
    </row>
    <row r="59" spans="1:15" ht="14.25" customHeight="1">
      <c r="A59" s="114" t="s">
        <v>83</v>
      </c>
      <c r="B59" s="115" t="s">
        <v>84</v>
      </c>
      <c r="C59" s="116"/>
      <c r="D59" s="80" t="s">
        <v>52</v>
      </c>
      <c r="E59" s="117">
        <v>1500</v>
      </c>
      <c r="F59" s="118" t="s">
        <v>42</v>
      </c>
      <c r="G59" s="117">
        <v>1</v>
      </c>
      <c r="H59" s="53">
        <v>1048.5</v>
      </c>
      <c r="I59" s="119"/>
      <c r="J59" s="122">
        <f>$E$6</f>
        <v>0</v>
      </c>
      <c r="K59" s="123"/>
      <c r="L59" s="53">
        <f>H59*J59</f>
        <v>0</v>
      </c>
      <c r="M59" s="54"/>
      <c r="N59" s="54"/>
      <c r="O59" s="247">
        <f>L59*1.08</f>
        <v>0</v>
      </c>
    </row>
    <row r="60" spans="1:15" ht="14.25" customHeight="1">
      <c r="A60" s="114" t="s">
        <v>85</v>
      </c>
      <c r="B60" s="115" t="s">
        <v>86</v>
      </c>
      <c r="C60" s="116"/>
      <c r="D60" s="80" t="s">
        <v>52</v>
      </c>
      <c r="E60" s="117">
        <v>100</v>
      </c>
      <c r="F60" s="118" t="s">
        <v>42</v>
      </c>
      <c r="G60" s="117">
        <v>1</v>
      </c>
      <c r="H60" s="53">
        <v>100</v>
      </c>
      <c r="I60" s="119"/>
      <c r="J60" s="122">
        <f>$E$6</f>
        <v>0</v>
      </c>
      <c r="K60" s="123"/>
      <c r="L60" s="53">
        <f>H60*J60</f>
        <v>0</v>
      </c>
      <c r="M60" s="54"/>
      <c r="N60" s="54"/>
      <c r="O60" s="247">
        <f>L60*1.08</f>
        <v>0</v>
      </c>
    </row>
    <row r="61" spans="1:15" ht="14.25" customHeight="1">
      <c r="A61" s="105" t="s">
        <v>87</v>
      </c>
      <c r="B61" s="106" t="s">
        <v>88</v>
      </c>
      <c r="C61" s="107"/>
      <c r="D61" s="108" t="s">
        <v>37</v>
      </c>
      <c r="E61" s="109" t="s">
        <v>38</v>
      </c>
      <c r="F61" s="108" t="s">
        <v>38</v>
      </c>
      <c r="G61" s="108" t="s">
        <v>38</v>
      </c>
      <c r="H61" s="110" t="s">
        <v>38</v>
      </c>
      <c r="I61" s="111"/>
      <c r="J61" s="126" t="s">
        <v>38</v>
      </c>
      <c r="K61" s="127"/>
      <c r="L61" s="112">
        <f>SUM(L62:N63)</f>
        <v>0</v>
      </c>
      <c r="M61" s="113"/>
      <c r="N61" s="113"/>
      <c r="O61" s="246">
        <f>SUM(O62:O63)</f>
        <v>0</v>
      </c>
    </row>
    <row r="62" spans="1:15" ht="14.25" customHeight="1">
      <c r="A62" s="114" t="s">
        <v>89</v>
      </c>
      <c r="B62" s="115" t="s">
        <v>90</v>
      </c>
      <c r="C62" s="116"/>
      <c r="D62" s="80" t="s">
        <v>52</v>
      </c>
      <c r="E62" s="117">
        <v>900</v>
      </c>
      <c r="F62" s="118" t="s">
        <v>42</v>
      </c>
      <c r="G62" s="117">
        <v>1</v>
      </c>
      <c r="H62" s="53">
        <v>54</v>
      </c>
      <c r="I62" s="119"/>
      <c r="J62" s="122">
        <f>$E$6</f>
        <v>0</v>
      </c>
      <c r="K62" s="123"/>
      <c r="L62" s="53">
        <f>H62*J62</f>
        <v>0</v>
      </c>
      <c r="M62" s="54"/>
      <c r="N62" s="54"/>
      <c r="O62" s="247">
        <f>L62*1.08</f>
        <v>0</v>
      </c>
    </row>
    <row r="63" spans="1:15" ht="14.25" customHeight="1">
      <c r="A63" s="114" t="s">
        <v>91</v>
      </c>
      <c r="B63" s="115" t="s">
        <v>92</v>
      </c>
      <c r="C63" s="116"/>
      <c r="D63" s="80" t="s">
        <v>52</v>
      </c>
      <c r="E63" s="117">
        <v>100</v>
      </c>
      <c r="F63" s="118" t="s">
        <v>42</v>
      </c>
      <c r="G63" s="117">
        <v>1</v>
      </c>
      <c r="H63" s="53">
        <v>6</v>
      </c>
      <c r="I63" s="119"/>
      <c r="J63" s="122">
        <f>$E$6</f>
        <v>0</v>
      </c>
      <c r="K63" s="123"/>
      <c r="L63" s="53">
        <f>H63*J63</f>
        <v>0</v>
      </c>
      <c r="M63" s="54"/>
      <c r="N63" s="54"/>
      <c r="O63" s="247">
        <f>L63*1.08</f>
        <v>0</v>
      </c>
    </row>
    <row r="64" spans="1:15" ht="14.25" customHeight="1">
      <c r="A64" s="105" t="s">
        <v>93</v>
      </c>
      <c r="B64" s="106" t="s">
        <v>94</v>
      </c>
      <c r="C64" s="107"/>
      <c r="D64" s="108" t="s">
        <v>37</v>
      </c>
      <c r="E64" s="109" t="s">
        <v>38</v>
      </c>
      <c r="F64" s="108" t="s">
        <v>38</v>
      </c>
      <c r="G64" s="108" t="s">
        <v>38</v>
      </c>
      <c r="H64" s="110" t="s">
        <v>38</v>
      </c>
      <c r="I64" s="111"/>
      <c r="J64" s="126" t="s">
        <v>38</v>
      </c>
      <c r="K64" s="127"/>
      <c r="L64" s="112">
        <f>SUM(L65:N70)</f>
        <v>0</v>
      </c>
      <c r="M64" s="113"/>
      <c r="N64" s="113"/>
      <c r="O64" s="246">
        <f>SUM(O65:O70)</f>
        <v>0</v>
      </c>
    </row>
    <row r="65" spans="1:15" ht="14.25" customHeight="1">
      <c r="A65" s="114" t="s">
        <v>95</v>
      </c>
      <c r="B65" s="115" t="s">
        <v>96</v>
      </c>
      <c r="C65" s="116"/>
      <c r="D65" s="80" t="s">
        <v>41</v>
      </c>
      <c r="E65" s="117">
        <v>30</v>
      </c>
      <c r="F65" s="118" t="s">
        <v>42</v>
      </c>
      <c r="G65" s="117">
        <v>1</v>
      </c>
      <c r="H65" s="53">
        <v>30</v>
      </c>
      <c r="I65" s="119"/>
      <c r="J65" s="132">
        <f>$E$9</f>
        <v>0</v>
      </c>
      <c r="K65" s="133"/>
      <c r="L65" s="53">
        <f aca="true" t="shared" si="2" ref="L65:L70">H65*J65</f>
        <v>0</v>
      </c>
      <c r="M65" s="54"/>
      <c r="N65" s="54"/>
      <c r="O65" s="247">
        <f aca="true" t="shared" si="3" ref="O65:O70">L65*1.08</f>
        <v>0</v>
      </c>
    </row>
    <row r="66" spans="1:15" ht="14.25" customHeight="1">
      <c r="A66" s="114" t="s">
        <v>43</v>
      </c>
      <c r="B66" s="115" t="s">
        <v>44</v>
      </c>
      <c r="C66" s="116"/>
      <c r="D66" s="80" t="s">
        <v>41</v>
      </c>
      <c r="E66" s="117">
        <v>170</v>
      </c>
      <c r="F66" s="118" t="s">
        <v>42</v>
      </c>
      <c r="G66" s="117">
        <v>1</v>
      </c>
      <c r="H66" s="53">
        <v>170</v>
      </c>
      <c r="I66" s="119"/>
      <c r="J66" s="122">
        <f>$E$6</f>
        <v>0</v>
      </c>
      <c r="K66" s="123"/>
      <c r="L66" s="53">
        <f t="shared" si="2"/>
        <v>0</v>
      </c>
      <c r="M66" s="54"/>
      <c r="N66" s="54"/>
      <c r="O66" s="247">
        <f t="shared" si="3"/>
        <v>0</v>
      </c>
    </row>
    <row r="67" spans="1:15" ht="14.25" customHeight="1">
      <c r="A67" s="114" t="s">
        <v>95</v>
      </c>
      <c r="B67" s="115" t="s">
        <v>96</v>
      </c>
      <c r="C67" s="116"/>
      <c r="D67" s="80" t="s">
        <v>41</v>
      </c>
      <c r="E67" s="117">
        <v>15</v>
      </c>
      <c r="F67" s="118" t="s">
        <v>42</v>
      </c>
      <c r="G67" s="117">
        <v>1</v>
      </c>
      <c r="H67" s="53">
        <v>15</v>
      </c>
      <c r="I67" s="119"/>
      <c r="J67" s="132">
        <f>$E$9</f>
        <v>0</v>
      </c>
      <c r="K67" s="133"/>
      <c r="L67" s="53">
        <f t="shared" si="2"/>
        <v>0</v>
      </c>
      <c r="M67" s="54"/>
      <c r="N67" s="54"/>
      <c r="O67" s="247">
        <f t="shared" si="3"/>
        <v>0</v>
      </c>
    </row>
    <row r="68" spans="1:15" ht="14.25" customHeight="1">
      <c r="A68" s="114" t="s">
        <v>43</v>
      </c>
      <c r="B68" s="115" t="s">
        <v>44</v>
      </c>
      <c r="C68" s="116"/>
      <c r="D68" s="80" t="s">
        <v>41</v>
      </c>
      <c r="E68" s="117">
        <v>65</v>
      </c>
      <c r="F68" s="118" t="s">
        <v>42</v>
      </c>
      <c r="G68" s="117">
        <v>1</v>
      </c>
      <c r="H68" s="53">
        <v>65</v>
      </c>
      <c r="I68" s="119"/>
      <c r="J68" s="122">
        <f>$E$6</f>
        <v>0</v>
      </c>
      <c r="K68" s="123"/>
      <c r="L68" s="53">
        <f t="shared" si="2"/>
        <v>0</v>
      </c>
      <c r="M68" s="54"/>
      <c r="N68" s="54"/>
      <c r="O68" s="247">
        <f t="shared" si="3"/>
        <v>0</v>
      </c>
    </row>
    <row r="69" spans="1:15" ht="14.25" customHeight="1">
      <c r="A69" s="114" t="s">
        <v>95</v>
      </c>
      <c r="B69" s="115" t="s">
        <v>96</v>
      </c>
      <c r="C69" s="116"/>
      <c r="D69" s="80" t="s">
        <v>41</v>
      </c>
      <c r="E69" s="117">
        <v>15</v>
      </c>
      <c r="F69" s="118" t="s">
        <v>42</v>
      </c>
      <c r="G69" s="117">
        <v>1</v>
      </c>
      <c r="H69" s="53">
        <v>15</v>
      </c>
      <c r="I69" s="119"/>
      <c r="J69" s="132">
        <f>$E$9</f>
        <v>0</v>
      </c>
      <c r="K69" s="133"/>
      <c r="L69" s="53">
        <f t="shared" si="2"/>
        <v>0</v>
      </c>
      <c r="M69" s="54"/>
      <c r="N69" s="54"/>
      <c r="O69" s="247">
        <f t="shared" si="3"/>
        <v>0</v>
      </c>
    </row>
    <row r="70" spans="1:15" ht="14.25" customHeight="1">
      <c r="A70" s="114" t="s">
        <v>43</v>
      </c>
      <c r="B70" s="115" t="s">
        <v>44</v>
      </c>
      <c r="C70" s="116"/>
      <c r="D70" s="80" t="s">
        <v>41</v>
      </c>
      <c r="E70" s="117">
        <v>65</v>
      </c>
      <c r="F70" s="118" t="s">
        <v>42</v>
      </c>
      <c r="G70" s="117">
        <v>1</v>
      </c>
      <c r="H70" s="53">
        <v>65</v>
      </c>
      <c r="I70" s="119"/>
      <c r="J70" s="122">
        <f>$E$6</f>
        <v>0</v>
      </c>
      <c r="K70" s="123"/>
      <c r="L70" s="53">
        <f t="shared" si="2"/>
        <v>0</v>
      </c>
      <c r="M70" s="54"/>
      <c r="N70" s="54"/>
      <c r="O70" s="247">
        <f t="shared" si="3"/>
        <v>0</v>
      </c>
    </row>
    <row r="71" spans="1:15" ht="14.25" customHeight="1">
      <c r="A71" s="105" t="s">
        <v>97</v>
      </c>
      <c r="B71" s="106" t="s">
        <v>98</v>
      </c>
      <c r="C71" s="107"/>
      <c r="D71" s="108" t="s">
        <v>37</v>
      </c>
      <c r="E71" s="109" t="s">
        <v>38</v>
      </c>
      <c r="F71" s="108" t="s">
        <v>38</v>
      </c>
      <c r="G71" s="108" t="s">
        <v>38</v>
      </c>
      <c r="H71" s="110" t="s">
        <v>38</v>
      </c>
      <c r="I71" s="111"/>
      <c r="J71" s="126" t="s">
        <v>38</v>
      </c>
      <c r="K71" s="127"/>
      <c r="L71" s="112">
        <f>SUM(L72)</f>
        <v>0</v>
      </c>
      <c r="M71" s="113"/>
      <c r="N71" s="113"/>
      <c r="O71" s="246">
        <f>SUM(O72)</f>
        <v>0</v>
      </c>
    </row>
    <row r="72" spans="1:15" ht="14.25" customHeight="1">
      <c r="A72" s="114" t="s">
        <v>43</v>
      </c>
      <c r="B72" s="115" t="s">
        <v>44</v>
      </c>
      <c r="C72" s="116"/>
      <c r="D72" s="80" t="s">
        <v>41</v>
      </c>
      <c r="E72" s="117">
        <v>100</v>
      </c>
      <c r="F72" s="118" t="s">
        <v>42</v>
      </c>
      <c r="G72" s="117">
        <v>1</v>
      </c>
      <c r="H72" s="53">
        <v>100</v>
      </c>
      <c r="I72" s="119"/>
      <c r="J72" s="122">
        <f>$E$6</f>
        <v>0</v>
      </c>
      <c r="K72" s="123"/>
      <c r="L72" s="53">
        <f>J72*H72</f>
        <v>0</v>
      </c>
      <c r="M72" s="54"/>
      <c r="N72" s="54"/>
      <c r="O72" s="247">
        <f>L72*1.08</f>
        <v>0</v>
      </c>
    </row>
    <row r="73" spans="1:15" ht="14.25" customHeight="1">
      <c r="A73" s="98" t="s">
        <v>99</v>
      </c>
      <c r="B73" s="99" t="s">
        <v>100</v>
      </c>
      <c r="C73" s="100"/>
      <c r="D73" s="101"/>
      <c r="E73" s="101"/>
      <c r="F73" s="101"/>
      <c r="G73" s="101"/>
      <c r="H73" s="102"/>
      <c r="I73" s="102"/>
      <c r="J73" s="134"/>
      <c r="K73" s="134"/>
      <c r="L73" s="103">
        <f>L74+L84+L88+L98+L116+L146+L150+L160+L198</f>
        <v>0</v>
      </c>
      <c r="M73" s="104"/>
      <c r="N73" s="104"/>
      <c r="O73" s="245">
        <f>SUM(O84+O74+O88+O98+O116+O146+O150+O160+O198)</f>
        <v>0</v>
      </c>
    </row>
    <row r="74" spans="1:15" ht="14.25" customHeight="1">
      <c r="A74" s="105" t="s">
        <v>101</v>
      </c>
      <c r="B74" s="106" t="s">
        <v>102</v>
      </c>
      <c r="C74" s="107"/>
      <c r="D74" s="108" t="s">
        <v>37</v>
      </c>
      <c r="E74" s="109" t="s">
        <v>38</v>
      </c>
      <c r="F74" s="108" t="s">
        <v>38</v>
      </c>
      <c r="G74" s="108" t="s">
        <v>38</v>
      </c>
      <c r="H74" s="110" t="s">
        <v>38</v>
      </c>
      <c r="I74" s="111"/>
      <c r="J74" s="126" t="s">
        <v>38</v>
      </c>
      <c r="K74" s="127"/>
      <c r="L74" s="112">
        <f>SUM(L75:N83)</f>
        <v>0</v>
      </c>
      <c r="M74" s="113"/>
      <c r="N74" s="113"/>
      <c r="O74" s="246">
        <f>SUM(O75:O83)</f>
        <v>0</v>
      </c>
    </row>
    <row r="75" spans="1:15" ht="14.25" customHeight="1">
      <c r="A75" s="114" t="s">
        <v>103</v>
      </c>
      <c r="B75" s="115" t="s">
        <v>104</v>
      </c>
      <c r="C75" s="116"/>
      <c r="D75" s="80" t="s">
        <v>41</v>
      </c>
      <c r="E75" s="117">
        <v>400</v>
      </c>
      <c r="F75" s="118" t="s">
        <v>42</v>
      </c>
      <c r="G75" s="117">
        <v>1</v>
      </c>
      <c r="H75" s="53">
        <v>400</v>
      </c>
      <c r="I75" s="119"/>
      <c r="J75" s="122">
        <f>$E$6</f>
        <v>0</v>
      </c>
      <c r="K75" s="123"/>
      <c r="L75" s="53">
        <f>H75*J75</f>
        <v>0</v>
      </c>
      <c r="M75" s="54"/>
      <c r="N75" s="54"/>
      <c r="O75" s="247">
        <f>L75*1.08</f>
        <v>0</v>
      </c>
    </row>
    <row r="76" spans="1:15" ht="14.25" customHeight="1">
      <c r="A76" s="114" t="s">
        <v>43</v>
      </c>
      <c r="B76" s="115" t="s">
        <v>44</v>
      </c>
      <c r="C76" s="116"/>
      <c r="D76" s="80" t="s">
        <v>41</v>
      </c>
      <c r="E76" s="117">
        <v>60</v>
      </c>
      <c r="F76" s="118" t="s">
        <v>42</v>
      </c>
      <c r="G76" s="117">
        <v>1</v>
      </c>
      <c r="H76" s="53">
        <v>60</v>
      </c>
      <c r="I76" s="119"/>
      <c r="J76" s="122">
        <f>$E$6</f>
        <v>0</v>
      </c>
      <c r="K76" s="123"/>
      <c r="L76" s="53">
        <f aca="true" t="shared" si="4" ref="L76:L83">H76*J76</f>
        <v>0</v>
      </c>
      <c r="M76" s="54"/>
      <c r="N76" s="54"/>
      <c r="O76" s="247">
        <f aca="true" t="shared" si="5" ref="O76:O83">L76*1.08</f>
        <v>0</v>
      </c>
    </row>
    <row r="77" spans="1:15" ht="14.25" customHeight="1">
      <c r="A77" s="114" t="s">
        <v>45</v>
      </c>
      <c r="B77" s="115" t="s">
        <v>46</v>
      </c>
      <c r="C77" s="116"/>
      <c r="D77" s="80" t="s">
        <v>41</v>
      </c>
      <c r="E77" s="117">
        <v>10</v>
      </c>
      <c r="F77" s="118" t="s">
        <v>42</v>
      </c>
      <c r="G77" s="117">
        <v>1</v>
      </c>
      <c r="H77" s="53">
        <v>10</v>
      </c>
      <c r="I77" s="119"/>
      <c r="J77" s="124">
        <f>$E$7</f>
        <v>0</v>
      </c>
      <c r="K77" s="125"/>
      <c r="L77" s="53">
        <f t="shared" si="4"/>
        <v>0</v>
      </c>
      <c r="M77" s="54"/>
      <c r="N77" s="54"/>
      <c r="O77" s="247">
        <f t="shared" si="5"/>
        <v>0</v>
      </c>
    </row>
    <row r="78" spans="1:15" ht="14.25" customHeight="1">
      <c r="A78" s="114" t="s">
        <v>103</v>
      </c>
      <c r="B78" s="115" t="s">
        <v>104</v>
      </c>
      <c r="C78" s="116"/>
      <c r="D78" s="80" t="s">
        <v>41</v>
      </c>
      <c r="E78" s="117">
        <v>40</v>
      </c>
      <c r="F78" s="118" t="s">
        <v>42</v>
      </c>
      <c r="G78" s="117">
        <v>1</v>
      </c>
      <c r="H78" s="53">
        <v>40</v>
      </c>
      <c r="I78" s="119"/>
      <c r="J78" s="122">
        <f>$E$6</f>
        <v>0</v>
      </c>
      <c r="K78" s="123"/>
      <c r="L78" s="53">
        <f t="shared" si="4"/>
        <v>0</v>
      </c>
      <c r="M78" s="54"/>
      <c r="N78" s="54"/>
      <c r="O78" s="247">
        <f t="shared" si="5"/>
        <v>0</v>
      </c>
    </row>
    <row r="79" spans="1:15" ht="14.25" customHeight="1">
      <c r="A79" s="114" t="s">
        <v>43</v>
      </c>
      <c r="B79" s="115" t="s">
        <v>44</v>
      </c>
      <c r="C79" s="116"/>
      <c r="D79" s="80" t="s">
        <v>41</v>
      </c>
      <c r="E79" s="117">
        <v>30</v>
      </c>
      <c r="F79" s="118" t="s">
        <v>42</v>
      </c>
      <c r="G79" s="117">
        <v>1</v>
      </c>
      <c r="H79" s="53">
        <v>30</v>
      </c>
      <c r="I79" s="119"/>
      <c r="J79" s="122">
        <f>$E$6</f>
        <v>0</v>
      </c>
      <c r="K79" s="123"/>
      <c r="L79" s="53">
        <f t="shared" si="4"/>
        <v>0</v>
      </c>
      <c r="M79" s="54"/>
      <c r="N79" s="54"/>
      <c r="O79" s="247">
        <f t="shared" si="5"/>
        <v>0</v>
      </c>
    </row>
    <row r="80" spans="1:15" ht="14.25" customHeight="1">
      <c r="A80" s="114" t="s">
        <v>45</v>
      </c>
      <c r="B80" s="115" t="s">
        <v>46</v>
      </c>
      <c r="C80" s="116"/>
      <c r="D80" s="80" t="s">
        <v>41</v>
      </c>
      <c r="E80" s="117">
        <v>10</v>
      </c>
      <c r="F80" s="118" t="s">
        <v>42</v>
      </c>
      <c r="G80" s="117">
        <v>1</v>
      </c>
      <c r="H80" s="53">
        <v>10</v>
      </c>
      <c r="I80" s="119"/>
      <c r="J80" s="124">
        <f>$E$7</f>
        <v>0</v>
      </c>
      <c r="K80" s="125"/>
      <c r="L80" s="53">
        <f t="shared" si="4"/>
        <v>0</v>
      </c>
      <c r="M80" s="54"/>
      <c r="N80" s="54"/>
      <c r="O80" s="247">
        <f t="shared" si="5"/>
        <v>0</v>
      </c>
    </row>
    <row r="81" spans="1:15" ht="14.25" customHeight="1">
      <c r="A81" s="114" t="s">
        <v>103</v>
      </c>
      <c r="B81" s="115" t="s">
        <v>104</v>
      </c>
      <c r="C81" s="116"/>
      <c r="D81" s="80" t="s">
        <v>41</v>
      </c>
      <c r="E81" s="117">
        <v>60</v>
      </c>
      <c r="F81" s="118" t="s">
        <v>42</v>
      </c>
      <c r="G81" s="117">
        <v>1</v>
      </c>
      <c r="H81" s="53">
        <v>60</v>
      </c>
      <c r="I81" s="119"/>
      <c r="J81" s="122">
        <f>$E$6</f>
        <v>0</v>
      </c>
      <c r="K81" s="123"/>
      <c r="L81" s="53">
        <f t="shared" si="4"/>
        <v>0</v>
      </c>
      <c r="M81" s="54"/>
      <c r="N81" s="54"/>
      <c r="O81" s="247">
        <f t="shared" si="5"/>
        <v>0</v>
      </c>
    </row>
    <row r="82" spans="1:15" ht="14.25" customHeight="1">
      <c r="A82" s="114" t="s">
        <v>43</v>
      </c>
      <c r="B82" s="115" t="s">
        <v>44</v>
      </c>
      <c r="C82" s="116"/>
      <c r="D82" s="80" t="s">
        <v>41</v>
      </c>
      <c r="E82" s="117">
        <v>40</v>
      </c>
      <c r="F82" s="118" t="s">
        <v>42</v>
      </c>
      <c r="G82" s="117">
        <v>1</v>
      </c>
      <c r="H82" s="53">
        <v>40</v>
      </c>
      <c r="I82" s="119"/>
      <c r="J82" s="122">
        <f>$E$6</f>
        <v>0</v>
      </c>
      <c r="K82" s="123"/>
      <c r="L82" s="53">
        <f t="shared" si="4"/>
        <v>0</v>
      </c>
      <c r="M82" s="54"/>
      <c r="N82" s="54"/>
      <c r="O82" s="247">
        <f t="shared" si="5"/>
        <v>0</v>
      </c>
    </row>
    <row r="83" spans="1:15" ht="14.25" customHeight="1">
      <c r="A83" s="114" t="s">
        <v>45</v>
      </c>
      <c r="B83" s="115" t="s">
        <v>46</v>
      </c>
      <c r="C83" s="116"/>
      <c r="D83" s="80" t="s">
        <v>41</v>
      </c>
      <c r="E83" s="117">
        <v>10</v>
      </c>
      <c r="F83" s="118" t="s">
        <v>42</v>
      </c>
      <c r="G83" s="117">
        <v>1</v>
      </c>
      <c r="H83" s="53">
        <v>10</v>
      </c>
      <c r="I83" s="119"/>
      <c r="J83" s="124">
        <f>$E$7</f>
        <v>0</v>
      </c>
      <c r="K83" s="125"/>
      <c r="L83" s="53">
        <f t="shared" si="4"/>
        <v>0</v>
      </c>
      <c r="M83" s="54"/>
      <c r="N83" s="54"/>
      <c r="O83" s="247">
        <f t="shared" si="5"/>
        <v>0</v>
      </c>
    </row>
    <row r="84" spans="1:15" ht="14.25" customHeight="1">
      <c r="A84" s="105" t="s">
        <v>105</v>
      </c>
      <c r="B84" s="106" t="s">
        <v>106</v>
      </c>
      <c r="C84" s="107"/>
      <c r="D84" s="108" t="s">
        <v>37</v>
      </c>
      <c r="E84" s="109" t="s">
        <v>38</v>
      </c>
      <c r="F84" s="108" t="s">
        <v>38</v>
      </c>
      <c r="G84" s="108" t="s">
        <v>38</v>
      </c>
      <c r="H84" s="110" t="s">
        <v>38</v>
      </c>
      <c r="I84" s="111"/>
      <c r="J84" s="126" t="s">
        <v>38</v>
      </c>
      <c r="K84" s="127"/>
      <c r="L84" s="112">
        <f>SUM(L85:N87)</f>
        <v>0</v>
      </c>
      <c r="M84" s="113"/>
      <c r="N84" s="113"/>
      <c r="O84" s="246">
        <f>SUM(O85:O87)</f>
        <v>0</v>
      </c>
    </row>
    <row r="85" spans="1:15" ht="14.25" customHeight="1">
      <c r="A85" s="114" t="s">
        <v>107</v>
      </c>
      <c r="B85" s="115" t="s">
        <v>108</v>
      </c>
      <c r="C85" s="116"/>
      <c r="D85" s="80" t="s">
        <v>109</v>
      </c>
      <c r="E85" s="117">
        <v>6</v>
      </c>
      <c r="F85" s="118" t="s">
        <v>25</v>
      </c>
      <c r="G85" s="117">
        <v>1</v>
      </c>
      <c r="H85" s="53">
        <v>13.2</v>
      </c>
      <c r="I85" s="119"/>
      <c r="J85" s="120">
        <f>$E$8</f>
        <v>0</v>
      </c>
      <c r="K85" s="121"/>
      <c r="L85" s="53">
        <f>H85*J85</f>
        <v>0</v>
      </c>
      <c r="M85" s="54"/>
      <c r="N85" s="54"/>
      <c r="O85" s="247">
        <f>L85*1.08</f>
        <v>0</v>
      </c>
    </row>
    <row r="86" spans="1:15" ht="14.25" customHeight="1">
      <c r="A86" s="114" t="s">
        <v>107</v>
      </c>
      <c r="B86" s="115" t="s">
        <v>108</v>
      </c>
      <c r="C86" s="116"/>
      <c r="D86" s="80" t="s">
        <v>109</v>
      </c>
      <c r="E86" s="117">
        <v>2</v>
      </c>
      <c r="F86" s="118" t="s">
        <v>25</v>
      </c>
      <c r="G86" s="117">
        <v>1</v>
      </c>
      <c r="H86" s="53">
        <v>4.4</v>
      </c>
      <c r="I86" s="119"/>
      <c r="J86" s="120">
        <f>$E$8</f>
        <v>0</v>
      </c>
      <c r="K86" s="121"/>
      <c r="L86" s="53">
        <f>H86*J86</f>
        <v>0</v>
      </c>
      <c r="M86" s="54"/>
      <c r="N86" s="54"/>
      <c r="O86" s="247">
        <f>L86*1.08</f>
        <v>0</v>
      </c>
    </row>
    <row r="87" spans="1:15" ht="14.25" customHeight="1">
      <c r="A87" s="114" t="s">
        <v>107</v>
      </c>
      <c r="B87" s="115" t="s">
        <v>108</v>
      </c>
      <c r="C87" s="116"/>
      <c r="D87" s="80" t="s">
        <v>109</v>
      </c>
      <c r="E87" s="117">
        <v>7</v>
      </c>
      <c r="F87" s="118" t="s">
        <v>25</v>
      </c>
      <c r="G87" s="117">
        <v>1</v>
      </c>
      <c r="H87" s="53">
        <v>15.4</v>
      </c>
      <c r="I87" s="119"/>
      <c r="J87" s="120">
        <f>$E$8</f>
        <v>0</v>
      </c>
      <c r="K87" s="121"/>
      <c r="L87" s="53">
        <f>H87*J87</f>
        <v>0</v>
      </c>
      <c r="M87" s="54"/>
      <c r="N87" s="54"/>
      <c r="O87" s="247">
        <f>L87*1.08</f>
        <v>0</v>
      </c>
    </row>
    <row r="88" spans="1:15" ht="14.25" customHeight="1">
      <c r="A88" s="105" t="s">
        <v>110</v>
      </c>
      <c r="B88" s="106" t="s">
        <v>111</v>
      </c>
      <c r="C88" s="107"/>
      <c r="D88" s="108" t="s">
        <v>37</v>
      </c>
      <c r="E88" s="109" t="s">
        <v>38</v>
      </c>
      <c r="F88" s="108" t="s">
        <v>38</v>
      </c>
      <c r="G88" s="108" t="s">
        <v>38</v>
      </c>
      <c r="H88" s="110" t="s">
        <v>38</v>
      </c>
      <c r="I88" s="111"/>
      <c r="J88" s="126" t="s">
        <v>38</v>
      </c>
      <c r="K88" s="127"/>
      <c r="L88" s="112">
        <f>SUM(L89:N97)</f>
        <v>0</v>
      </c>
      <c r="M88" s="113"/>
      <c r="N88" s="113"/>
      <c r="O88" s="246">
        <f>SUM(O89:O97)</f>
        <v>0</v>
      </c>
    </row>
    <row r="89" spans="1:15" ht="14.25" customHeight="1">
      <c r="A89" s="114" t="s">
        <v>112</v>
      </c>
      <c r="B89" s="115" t="s">
        <v>113</v>
      </c>
      <c r="C89" s="116"/>
      <c r="D89" s="80" t="s">
        <v>114</v>
      </c>
      <c r="E89" s="117">
        <v>1</v>
      </c>
      <c r="F89" s="118" t="s">
        <v>42</v>
      </c>
      <c r="G89" s="117">
        <v>1</v>
      </c>
      <c r="H89" s="53">
        <v>2.5</v>
      </c>
      <c r="I89" s="119"/>
      <c r="J89" s="122">
        <f>$E$6</f>
        <v>0</v>
      </c>
      <c r="K89" s="123"/>
      <c r="L89" s="53">
        <f>H89*J89</f>
        <v>0</v>
      </c>
      <c r="M89" s="54"/>
      <c r="N89" s="54"/>
      <c r="O89" s="247">
        <f>L89*1.08</f>
        <v>0</v>
      </c>
    </row>
    <row r="90" spans="1:15" ht="14.25" customHeight="1">
      <c r="A90" s="114" t="s">
        <v>115</v>
      </c>
      <c r="B90" s="115" t="s">
        <v>116</v>
      </c>
      <c r="C90" s="116"/>
      <c r="D90" s="80" t="s">
        <v>49</v>
      </c>
      <c r="E90" s="117">
        <v>1100</v>
      </c>
      <c r="F90" s="118" t="s">
        <v>25</v>
      </c>
      <c r="G90" s="117">
        <v>1</v>
      </c>
      <c r="H90" s="53">
        <v>132</v>
      </c>
      <c r="I90" s="119"/>
      <c r="J90" s="122">
        <f>$E$6</f>
        <v>0</v>
      </c>
      <c r="K90" s="123"/>
      <c r="L90" s="53">
        <f aca="true" t="shared" si="6" ref="L90:L97">H90*J90</f>
        <v>0</v>
      </c>
      <c r="M90" s="54"/>
      <c r="N90" s="54"/>
      <c r="O90" s="247">
        <f aca="true" t="shared" si="7" ref="O90:O97">L90*1.08</f>
        <v>0</v>
      </c>
    </row>
    <row r="91" spans="1:15" ht="14.25" customHeight="1">
      <c r="A91" s="114" t="s">
        <v>117</v>
      </c>
      <c r="B91" s="115" t="s">
        <v>118</v>
      </c>
      <c r="C91" s="116"/>
      <c r="D91" s="80" t="s">
        <v>119</v>
      </c>
      <c r="E91" s="117">
        <v>30</v>
      </c>
      <c r="F91" s="118" t="s">
        <v>42</v>
      </c>
      <c r="G91" s="117">
        <v>1</v>
      </c>
      <c r="H91" s="53">
        <v>4.5</v>
      </c>
      <c r="I91" s="119"/>
      <c r="J91" s="120">
        <f>$E$8</f>
        <v>0</v>
      </c>
      <c r="K91" s="121"/>
      <c r="L91" s="53">
        <f t="shared" si="6"/>
        <v>0</v>
      </c>
      <c r="M91" s="54"/>
      <c r="N91" s="54"/>
      <c r="O91" s="247">
        <f t="shared" si="7"/>
        <v>0</v>
      </c>
    </row>
    <row r="92" spans="1:15" ht="14.25" customHeight="1">
      <c r="A92" s="114" t="s">
        <v>112</v>
      </c>
      <c r="B92" s="115" t="s">
        <v>113</v>
      </c>
      <c r="C92" s="116"/>
      <c r="D92" s="80" t="s">
        <v>114</v>
      </c>
      <c r="E92" s="117">
        <v>1</v>
      </c>
      <c r="F92" s="118" t="s">
        <v>42</v>
      </c>
      <c r="G92" s="117">
        <v>1</v>
      </c>
      <c r="H92" s="53">
        <v>2.5</v>
      </c>
      <c r="I92" s="119"/>
      <c r="J92" s="122">
        <f>$E$6</f>
        <v>0</v>
      </c>
      <c r="K92" s="123"/>
      <c r="L92" s="53">
        <f t="shared" si="6"/>
        <v>0</v>
      </c>
      <c r="M92" s="54"/>
      <c r="N92" s="54"/>
      <c r="O92" s="247">
        <f t="shared" si="7"/>
        <v>0</v>
      </c>
    </row>
    <row r="93" spans="1:15" ht="14.25" customHeight="1">
      <c r="A93" s="114" t="s">
        <v>120</v>
      </c>
      <c r="B93" s="115" t="s">
        <v>121</v>
      </c>
      <c r="C93" s="116"/>
      <c r="D93" s="80" t="s">
        <v>119</v>
      </c>
      <c r="E93" s="117">
        <v>50</v>
      </c>
      <c r="F93" s="118" t="s">
        <v>42</v>
      </c>
      <c r="G93" s="117">
        <v>1</v>
      </c>
      <c r="H93" s="53">
        <v>22.47</v>
      </c>
      <c r="I93" s="119"/>
      <c r="J93" s="122">
        <f>$E$6</f>
        <v>0</v>
      </c>
      <c r="K93" s="123"/>
      <c r="L93" s="53">
        <f t="shared" si="6"/>
        <v>0</v>
      </c>
      <c r="M93" s="54"/>
      <c r="N93" s="54"/>
      <c r="O93" s="247">
        <f t="shared" si="7"/>
        <v>0</v>
      </c>
    </row>
    <row r="94" spans="1:15" ht="14.25" customHeight="1">
      <c r="A94" s="114" t="s">
        <v>117</v>
      </c>
      <c r="B94" s="115" t="s">
        <v>118</v>
      </c>
      <c r="C94" s="116"/>
      <c r="D94" s="80" t="s">
        <v>119</v>
      </c>
      <c r="E94" s="117">
        <v>200</v>
      </c>
      <c r="F94" s="118" t="s">
        <v>42</v>
      </c>
      <c r="G94" s="117">
        <v>1</v>
      </c>
      <c r="H94" s="53">
        <v>30</v>
      </c>
      <c r="I94" s="119"/>
      <c r="J94" s="120">
        <f>$E$8</f>
        <v>0</v>
      </c>
      <c r="K94" s="121"/>
      <c r="L94" s="53">
        <f t="shared" si="6"/>
        <v>0</v>
      </c>
      <c r="M94" s="54"/>
      <c r="N94" s="54"/>
      <c r="O94" s="247">
        <f t="shared" si="7"/>
        <v>0</v>
      </c>
    </row>
    <row r="95" spans="1:15" ht="14.25" customHeight="1">
      <c r="A95" s="114" t="s">
        <v>112</v>
      </c>
      <c r="B95" s="115" t="s">
        <v>113</v>
      </c>
      <c r="C95" s="116"/>
      <c r="D95" s="80" t="s">
        <v>114</v>
      </c>
      <c r="E95" s="117">
        <v>18</v>
      </c>
      <c r="F95" s="118" t="s">
        <v>42</v>
      </c>
      <c r="G95" s="117">
        <v>1</v>
      </c>
      <c r="H95" s="53">
        <v>44.94</v>
      </c>
      <c r="I95" s="119"/>
      <c r="J95" s="122">
        <f>$E$6</f>
        <v>0</v>
      </c>
      <c r="K95" s="123"/>
      <c r="L95" s="53">
        <f t="shared" si="6"/>
        <v>0</v>
      </c>
      <c r="M95" s="54"/>
      <c r="N95" s="54"/>
      <c r="O95" s="247">
        <f t="shared" si="7"/>
        <v>0</v>
      </c>
    </row>
    <row r="96" spans="1:15" ht="14.25" customHeight="1">
      <c r="A96" s="114" t="s">
        <v>122</v>
      </c>
      <c r="B96" s="115" t="s">
        <v>123</v>
      </c>
      <c r="C96" s="116"/>
      <c r="D96" s="80" t="s">
        <v>124</v>
      </c>
      <c r="E96" s="117">
        <v>100</v>
      </c>
      <c r="F96" s="118" t="s">
        <v>42</v>
      </c>
      <c r="G96" s="117">
        <v>1</v>
      </c>
      <c r="H96" s="53">
        <v>82.86</v>
      </c>
      <c r="I96" s="119"/>
      <c r="J96" s="122">
        <f>$E$6</f>
        <v>0</v>
      </c>
      <c r="K96" s="123"/>
      <c r="L96" s="53">
        <f t="shared" si="6"/>
        <v>0</v>
      </c>
      <c r="M96" s="54"/>
      <c r="N96" s="54"/>
      <c r="O96" s="247">
        <f t="shared" si="7"/>
        <v>0</v>
      </c>
    </row>
    <row r="97" spans="1:15" ht="14.25" customHeight="1">
      <c r="A97" s="114" t="s">
        <v>125</v>
      </c>
      <c r="B97" s="115" t="s">
        <v>126</v>
      </c>
      <c r="C97" s="116"/>
      <c r="D97" s="80" t="s">
        <v>119</v>
      </c>
      <c r="E97" s="117">
        <v>200</v>
      </c>
      <c r="F97" s="118" t="s">
        <v>42</v>
      </c>
      <c r="G97" s="117">
        <v>1</v>
      </c>
      <c r="H97" s="53">
        <v>120</v>
      </c>
      <c r="I97" s="119"/>
      <c r="J97" s="122">
        <f>$E$6</f>
        <v>0</v>
      </c>
      <c r="K97" s="123"/>
      <c r="L97" s="53">
        <f t="shared" si="6"/>
        <v>0</v>
      </c>
      <c r="M97" s="54"/>
      <c r="N97" s="54"/>
      <c r="O97" s="247">
        <f t="shared" si="7"/>
        <v>0</v>
      </c>
    </row>
    <row r="98" spans="1:15" ht="14.25" customHeight="1">
      <c r="A98" s="105" t="s">
        <v>127</v>
      </c>
      <c r="B98" s="106" t="s">
        <v>128</v>
      </c>
      <c r="C98" s="107"/>
      <c r="D98" s="108" t="s">
        <v>37</v>
      </c>
      <c r="E98" s="109" t="s">
        <v>38</v>
      </c>
      <c r="F98" s="108" t="s">
        <v>38</v>
      </c>
      <c r="G98" s="108" t="s">
        <v>38</v>
      </c>
      <c r="H98" s="110" t="s">
        <v>38</v>
      </c>
      <c r="I98" s="111"/>
      <c r="J98" s="126" t="s">
        <v>38</v>
      </c>
      <c r="K98" s="127"/>
      <c r="L98" s="112">
        <f>SUM(L99:N115)</f>
        <v>0</v>
      </c>
      <c r="M98" s="113"/>
      <c r="N98" s="113"/>
      <c r="O98" s="246">
        <f>SUM(O99:O115)</f>
        <v>0</v>
      </c>
    </row>
    <row r="99" spans="1:15" ht="14.25" customHeight="1">
      <c r="A99" s="114" t="s">
        <v>43</v>
      </c>
      <c r="B99" s="115" t="s">
        <v>44</v>
      </c>
      <c r="C99" s="116"/>
      <c r="D99" s="80" t="s">
        <v>41</v>
      </c>
      <c r="E99" s="117">
        <v>20</v>
      </c>
      <c r="F99" s="118" t="s">
        <v>42</v>
      </c>
      <c r="G99" s="117">
        <v>1</v>
      </c>
      <c r="H99" s="53">
        <v>20</v>
      </c>
      <c r="I99" s="119"/>
      <c r="J99" s="122">
        <f>$E$6</f>
        <v>0</v>
      </c>
      <c r="K99" s="123"/>
      <c r="L99" s="53">
        <f>H99*J99</f>
        <v>0</v>
      </c>
      <c r="M99" s="54"/>
      <c r="N99" s="54"/>
      <c r="O99" s="247">
        <f>L99*1.08</f>
        <v>0</v>
      </c>
    </row>
    <row r="100" spans="1:15" ht="14.25" customHeight="1">
      <c r="A100" s="114" t="s">
        <v>45</v>
      </c>
      <c r="B100" s="115" t="s">
        <v>46</v>
      </c>
      <c r="C100" s="116"/>
      <c r="D100" s="80" t="s">
        <v>41</v>
      </c>
      <c r="E100" s="117">
        <v>2</v>
      </c>
      <c r="F100" s="118" t="s">
        <v>42</v>
      </c>
      <c r="G100" s="117">
        <v>1</v>
      </c>
      <c r="H100" s="53">
        <v>2</v>
      </c>
      <c r="I100" s="119"/>
      <c r="J100" s="124">
        <f>$E$7</f>
        <v>0</v>
      </c>
      <c r="K100" s="125"/>
      <c r="L100" s="53">
        <f aca="true" t="shared" si="8" ref="L100:L115">H100*J100</f>
        <v>0</v>
      </c>
      <c r="M100" s="54"/>
      <c r="N100" s="54"/>
      <c r="O100" s="247">
        <f aca="true" t="shared" si="9" ref="O100:O115">L100*1.08</f>
        <v>0</v>
      </c>
    </row>
    <row r="101" spans="1:15" ht="14.25" customHeight="1">
      <c r="A101" s="114" t="s">
        <v>129</v>
      </c>
      <c r="B101" s="115" t="s">
        <v>130</v>
      </c>
      <c r="C101" s="116"/>
      <c r="D101" s="80" t="s">
        <v>41</v>
      </c>
      <c r="E101" s="117">
        <v>80</v>
      </c>
      <c r="F101" s="118" t="s">
        <v>42</v>
      </c>
      <c r="G101" s="117">
        <v>1</v>
      </c>
      <c r="H101" s="53">
        <v>80</v>
      </c>
      <c r="I101" s="119"/>
      <c r="J101" s="122">
        <f aca="true" t="shared" si="10" ref="J101:J111">$E$6</f>
        <v>0</v>
      </c>
      <c r="K101" s="123"/>
      <c r="L101" s="53">
        <f t="shared" si="8"/>
        <v>0</v>
      </c>
      <c r="M101" s="54"/>
      <c r="N101" s="54"/>
      <c r="O101" s="247">
        <f t="shared" si="9"/>
        <v>0</v>
      </c>
    </row>
    <row r="102" spans="1:15" ht="14.25" customHeight="1">
      <c r="A102" s="114" t="s">
        <v>131</v>
      </c>
      <c r="B102" s="115" t="s">
        <v>132</v>
      </c>
      <c r="C102" s="116"/>
      <c r="D102" s="80" t="s">
        <v>133</v>
      </c>
      <c r="E102" s="117">
        <v>16500</v>
      </c>
      <c r="F102" s="118" t="s">
        <v>24</v>
      </c>
      <c r="G102" s="117">
        <v>1</v>
      </c>
      <c r="H102" s="53">
        <v>4125</v>
      </c>
      <c r="I102" s="119"/>
      <c r="J102" s="122">
        <f t="shared" si="10"/>
        <v>0</v>
      </c>
      <c r="K102" s="123"/>
      <c r="L102" s="53">
        <f t="shared" si="8"/>
        <v>0</v>
      </c>
      <c r="M102" s="54"/>
      <c r="N102" s="54"/>
      <c r="O102" s="247">
        <f t="shared" si="9"/>
        <v>0</v>
      </c>
    </row>
    <row r="103" spans="1:15" ht="14.25" customHeight="1">
      <c r="A103" s="114" t="s">
        <v>134</v>
      </c>
      <c r="B103" s="115" t="s">
        <v>135</v>
      </c>
      <c r="C103" s="116"/>
      <c r="D103" s="80" t="s">
        <v>49</v>
      </c>
      <c r="E103" s="117">
        <v>550</v>
      </c>
      <c r="F103" s="118" t="s">
        <v>24</v>
      </c>
      <c r="G103" s="117">
        <v>1</v>
      </c>
      <c r="H103" s="53">
        <v>1263.28</v>
      </c>
      <c r="I103" s="119"/>
      <c r="J103" s="122">
        <f t="shared" si="10"/>
        <v>0</v>
      </c>
      <c r="K103" s="123"/>
      <c r="L103" s="53">
        <f t="shared" si="8"/>
        <v>0</v>
      </c>
      <c r="M103" s="54"/>
      <c r="N103" s="54"/>
      <c r="O103" s="247">
        <f t="shared" si="9"/>
        <v>0</v>
      </c>
    </row>
    <row r="104" spans="1:15" ht="14.25" customHeight="1">
      <c r="A104" s="114" t="s">
        <v>136</v>
      </c>
      <c r="B104" s="115" t="s">
        <v>137</v>
      </c>
      <c r="C104" s="116"/>
      <c r="D104" s="80" t="s">
        <v>49</v>
      </c>
      <c r="E104" s="117">
        <v>2000</v>
      </c>
      <c r="F104" s="118" t="s">
        <v>42</v>
      </c>
      <c r="G104" s="117">
        <v>1</v>
      </c>
      <c r="H104" s="53">
        <v>900</v>
      </c>
      <c r="I104" s="119"/>
      <c r="J104" s="122">
        <f t="shared" si="10"/>
        <v>0</v>
      </c>
      <c r="K104" s="123"/>
      <c r="L104" s="53">
        <f t="shared" si="8"/>
        <v>0</v>
      </c>
      <c r="M104" s="54"/>
      <c r="N104" s="54"/>
      <c r="O104" s="247">
        <f t="shared" si="9"/>
        <v>0</v>
      </c>
    </row>
    <row r="105" spans="1:15" ht="14.25" customHeight="1">
      <c r="A105" s="114" t="s">
        <v>138</v>
      </c>
      <c r="B105" s="115" t="s">
        <v>139</v>
      </c>
      <c r="C105" s="116"/>
      <c r="D105" s="80" t="s">
        <v>49</v>
      </c>
      <c r="E105" s="117">
        <v>900</v>
      </c>
      <c r="F105" s="118" t="s">
        <v>42</v>
      </c>
      <c r="G105" s="117">
        <v>1</v>
      </c>
      <c r="H105" s="53">
        <v>405</v>
      </c>
      <c r="I105" s="119"/>
      <c r="J105" s="122">
        <f t="shared" si="10"/>
        <v>0</v>
      </c>
      <c r="K105" s="123"/>
      <c r="L105" s="53">
        <f t="shared" si="8"/>
        <v>0</v>
      </c>
      <c r="M105" s="54"/>
      <c r="N105" s="54"/>
      <c r="O105" s="247">
        <f t="shared" si="9"/>
        <v>0</v>
      </c>
    </row>
    <row r="106" spans="1:15" ht="14.25" customHeight="1">
      <c r="A106" s="114" t="s">
        <v>140</v>
      </c>
      <c r="B106" s="115" t="s">
        <v>141</v>
      </c>
      <c r="C106" s="116"/>
      <c r="D106" s="80" t="s">
        <v>49</v>
      </c>
      <c r="E106" s="117">
        <v>150</v>
      </c>
      <c r="F106" s="118" t="s">
        <v>42</v>
      </c>
      <c r="G106" s="117">
        <v>1</v>
      </c>
      <c r="H106" s="53">
        <v>44.92</v>
      </c>
      <c r="I106" s="119"/>
      <c r="J106" s="122">
        <f t="shared" si="10"/>
        <v>0</v>
      </c>
      <c r="K106" s="123"/>
      <c r="L106" s="53">
        <f t="shared" si="8"/>
        <v>0</v>
      </c>
      <c r="M106" s="54"/>
      <c r="N106" s="54"/>
      <c r="O106" s="247">
        <f t="shared" si="9"/>
        <v>0</v>
      </c>
    </row>
    <row r="107" spans="1:15" ht="14.25" customHeight="1">
      <c r="A107" s="114" t="s">
        <v>142</v>
      </c>
      <c r="B107" s="115" t="s">
        <v>143</v>
      </c>
      <c r="C107" s="116"/>
      <c r="D107" s="80" t="s">
        <v>49</v>
      </c>
      <c r="E107" s="117">
        <v>750</v>
      </c>
      <c r="F107" s="118" t="s">
        <v>42</v>
      </c>
      <c r="G107" s="117">
        <v>1</v>
      </c>
      <c r="H107" s="53">
        <v>134.77</v>
      </c>
      <c r="I107" s="119"/>
      <c r="J107" s="122">
        <f t="shared" si="10"/>
        <v>0</v>
      </c>
      <c r="K107" s="123"/>
      <c r="L107" s="53">
        <f t="shared" si="8"/>
        <v>0</v>
      </c>
      <c r="M107" s="54"/>
      <c r="N107" s="54"/>
      <c r="O107" s="247">
        <f t="shared" si="9"/>
        <v>0</v>
      </c>
    </row>
    <row r="108" spans="1:15" ht="14.25" customHeight="1">
      <c r="A108" s="114" t="s">
        <v>43</v>
      </c>
      <c r="B108" s="115" t="s">
        <v>44</v>
      </c>
      <c r="C108" s="116"/>
      <c r="D108" s="80" t="s">
        <v>41</v>
      </c>
      <c r="E108" s="117">
        <v>20</v>
      </c>
      <c r="F108" s="118" t="s">
        <v>42</v>
      </c>
      <c r="G108" s="117">
        <v>1</v>
      </c>
      <c r="H108" s="53">
        <v>20</v>
      </c>
      <c r="I108" s="119"/>
      <c r="J108" s="122">
        <f t="shared" si="10"/>
        <v>0</v>
      </c>
      <c r="K108" s="123"/>
      <c r="L108" s="53">
        <f t="shared" si="8"/>
        <v>0</v>
      </c>
      <c r="M108" s="54"/>
      <c r="N108" s="54"/>
      <c r="O108" s="247">
        <f t="shared" si="9"/>
        <v>0</v>
      </c>
    </row>
    <row r="109" spans="1:15" ht="14.25" customHeight="1">
      <c r="A109" s="114" t="s">
        <v>144</v>
      </c>
      <c r="B109" s="115" t="s">
        <v>145</v>
      </c>
      <c r="C109" s="116"/>
      <c r="D109" s="80" t="s">
        <v>124</v>
      </c>
      <c r="E109" s="117">
        <v>220</v>
      </c>
      <c r="F109" s="118" t="s">
        <v>42</v>
      </c>
      <c r="G109" s="117">
        <v>1</v>
      </c>
      <c r="H109" s="53">
        <v>1844.91</v>
      </c>
      <c r="I109" s="119"/>
      <c r="J109" s="122">
        <f t="shared" si="10"/>
        <v>0</v>
      </c>
      <c r="K109" s="123"/>
      <c r="L109" s="53">
        <f t="shared" si="8"/>
        <v>0</v>
      </c>
      <c r="M109" s="54"/>
      <c r="N109" s="54"/>
      <c r="O109" s="247">
        <f t="shared" si="9"/>
        <v>0</v>
      </c>
    </row>
    <row r="110" spans="1:15" ht="14.25" customHeight="1">
      <c r="A110" s="114" t="s">
        <v>146</v>
      </c>
      <c r="B110" s="115" t="s">
        <v>147</v>
      </c>
      <c r="C110" s="116"/>
      <c r="D110" s="80" t="s">
        <v>124</v>
      </c>
      <c r="E110" s="117">
        <v>750</v>
      </c>
      <c r="F110" s="118" t="s">
        <v>25</v>
      </c>
      <c r="G110" s="117">
        <v>1</v>
      </c>
      <c r="H110" s="53">
        <v>1872.66</v>
      </c>
      <c r="I110" s="119"/>
      <c r="J110" s="122">
        <f t="shared" si="10"/>
        <v>0</v>
      </c>
      <c r="K110" s="123"/>
      <c r="L110" s="53">
        <f t="shared" si="8"/>
        <v>0</v>
      </c>
      <c r="M110" s="54"/>
      <c r="N110" s="54"/>
      <c r="O110" s="247">
        <f t="shared" si="9"/>
        <v>0</v>
      </c>
    </row>
    <row r="111" spans="1:15" ht="14.25" customHeight="1">
      <c r="A111" s="114" t="s">
        <v>148</v>
      </c>
      <c r="B111" s="115" t="s">
        <v>149</v>
      </c>
      <c r="C111" s="116"/>
      <c r="D111" s="80" t="s">
        <v>124</v>
      </c>
      <c r="E111" s="117">
        <v>130</v>
      </c>
      <c r="F111" s="118" t="s">
        <v>25</v>
      </c>
      <c r="G111" s="117">
        <v>1</v>
      </c>
      <c r="H111" s="53">
        <v>481</v>
      </c>
      <c r="I111" s="119"/>
      <c r="J111" s="122">
        <f t="shared" si="10"/>
        <v>0</v>
      </c>
      <c r="K111" s="123"/>
      <c r="L111" s="53">
        <f t="shared" si="8"/>
        <v>0</v>
      </c>
      <c r="M111" s="54"/>
      <c r="N111" s="54"/>
      <c r="O111" s="247">
        <f t="shared" si="9"/>
        <v>0</v>
      </c>
    </row>
    <row r="112" spans="1:15" ht="14.25" customHeight="1">
      <c r="A112" s="114" t="s">
        <v>150</v>
      </c>
      <c r="B112" s="115" t="s">
        <v>151</v>
      </c>
      <c r="C112" s="116"/>
      <c r="D112" s="80" t="s">
        <v>124</v>
      </c>
      <c r="E112" s="117">
        <v>650</v>
      </c>
      <c r="F112" s="118" t="s">
        <v>25</v>
      </c>
      <c r="G112" s="117">
        <v>1</v>
      </c>
      <c r="H112" s="53">
        <v>71.51</v>
      </c>
      <c r="I112" s="119"/>
      <c r="J112" s="120">
        <f>$E$8</f>
        <v>0</v>
      </c>
      <c r="K112" s="121"/>
      <c r="L112" s="53">
        <f t="shared" si="8"/>
        <v>0</v>
      </c>
      <c r="M112" s="54"/>
      <c r="N112" s="54"/>
      <c r="O112" s="247">
        <f t="shared" si="9"/>
        <v>0</v>
      </c>
    </row>
    <row r="113" spans="1:15" ht="14.25" customHeight="1">
      <c r="A113" s="114" t="s">
        <v>152</v>
      </c>
      <c r="B113" s="115" t="s">
        <v>153</v>
      </c>
      <c r="C113" s="116"/>
      <c r="D113" s="80" t="s">
        <v>124</v>
      </c>
      <c r="E113" s="117">
        <v>450</v>
      </c>
      <c r="F113" s="118" t="s">
        <v>25</v>
      </c>
      <c r="G113" s="117">
        <v>1</v>
      </c>
      <c r="H113" s="53">
        <v>764.06</v>
      </c>
      <c r="I113" s="119"/>
      <c r="J113" s="122">
        <f>$E$6</f>
        <v>0</v>
      </c>
      <c r="K113" s="123"/>
      <c r="L113" s="53">
        <f t="shared" si="8"/>
        <v>0</v>
      </c>
      <c r="M113" s="54"/>
      <c r="N113" s="54"/>
      <c r="O113" s="247">
        <f t="shared" si="9"/>
        <v>0</v>
      </c>
    </row>
    <row r="114" spans="1:15" ht="14.25" customHeight="1">
      <c r="A114" s="114" t="s">
        <v>154</v>
      </c>
      <c r="B114" s="115" t="s">
        <v>155</v>
      </c>
      <c r="C114" s="116"/>
      <c r="D114" s="80" t="s">
        <v>124</v>
      </c>
      <c r="E114" s="117">
        <v>210</v>
      </c>
      <c r="F114" s="118" t="s">
        <v>25</v>
      </c>
      <c r="G114" s="117">
        <v>1</v>
      </c>
      <c r="H114" s="53">
        <v>566.23</v>
      </c>
      <c r="I114" s="119"/>
      <c r="J114" s="122">
        <f>$E$6</f>
        <v>0</v>
      </c>
      <c r="K114" s="123"/>
      <c r="L114" s="53">
        <f t="shared" si="8"/>
        <v>0</v>
      </c>
      <c r="M114" s="54"/>
      <c r="N114" s="54"/>
      <c r="O114" s="247">
        <f t="shared" si="9"/>
        <v>0</v>
      </c>
    </row>
    <row r="115" spans="1:15" ht="14.25" customHeight="1">
      <c r="A115" s="114" t="s">
        <v>156</v>
      </c>
      <c r="B115" s="115" t="s">
        <v>157</v>
      </c>
      <c r="C115" s="116"/>
      <c r="D115" s="80" t="s">
        <v>124</v>
      </c>
      <c r="E115" s="117">
        <v>110</v>
      </c>
      <c r="F115" s="118" t="s">
        <v>25</v>
      </c>
      <c r="G115" s="117">
        <v>1</v>
      </c>
      <c r="H115" s="53">
        <v>55</v>
      </c>
      <c r="I115" s="119"/>
      <c r="J115" s="120">
        <f>$E$8</f>
        <v>0</v>
      </c>
      <c r="K115" s="121"/>
      <c r="L115" s="53">
        <f t="shared" si="8"/>
        <v>0</v>
      </c>
      <c r="M115" s="54"/>
      <c r="N115" s="54"/>
      <c r="O115" s="247">
        <f t="shared" si="9"/>
        <v>0</v>
      </c>
    </row>
    <row r="116" spans="1:15" ht="14.25" customHeight="1">
      <c r="A116" s="105" t="s">
        <v>158</v>
      </c>
      <c r="B116" s="106" t="s">
        <v>159</v>
      </c>
      <c r="C116" s="107"/>
      <c r="D116" s="108" t="s">
        <v>37</v>
      </c>
      <c r="E116" s="109" t="s">
        <v>38</v>
      </c>
      <c r="F116" s="108" t="s">
        <v>38</v>
      </c>
      <c r="G116" s="108" t="s">
        <v>38</v>
      </c>
      <c r="H116" s="110" t="s">
        <v>38</v>
      </c>
      <c r="I116" s="111"/>
      <c r="J116" s="126" t="s">
        <v>38</v>
      </c>
      <c r="K116" s="127"/>
      <c r="L116" s="112">
        <f>SUM(L117:N145)</f>
        <v>0</v>
      </c>
      <c r="M116" s="113"/>
      <c r="N116" s="113"/>
      <c r="O116" s="246">
        <f>SUM(O117:O145)</f>
        <v>0</v>
      </c>
    </row>
    <row r="117" spans="1:15" ht="14.25" customHeight="1">
      <c r="A117" s="114" t="s">
        <v>160</v>
      </c>
      <c r="B117" s="115" t="s">
        <v>161</v>
      </c>
      <c r="C117" s="116"/>
      <c r="D117" s="80" t="s">
        <v>124</v>
      </c>
      <c r="E117" s="117">
        <v>35</v>
      </c>
      <c r="F117" s="118" t="s">
        <v>42</v>
      </c>
      <c r="G117" s="117">
        <v>1</v>
      </c>
      <c r="H117" s="53">
        <v>25</v>
      </c>
      <c r="I117" s="119"/>
      <c r="J117" s="122">
        <f>$E$6</f>
        <v>0</v>
      </c>
      <c r="K117" s="123"/>
      <c r="L117" s="53">
        <f>H117*J117</f>
        <v>0</v>
      </c>
      <c r="M117" s="54"/>
      <c r="N117" s="54"/>
      <c r="O117" s="247">
        <f>L117*1.08</f>
        <v>0</v>
      </c>
    </row>
    <row r="118" spans="1:15" ht="14.25" customHeight="1">
      <c r="A118" s="114" t="s">
        <v>95</v>
      </c>
      <c r="B118" s="115" t="s">
        <v>96</v>
      </c>
      <c r="C118" s="116"/>
      <c r="D118" s="80" t="s">
        <v>41</v>
      </c>
      <c r="E118" s="117">
        <v>40</v>
      </c>
      <c r="F118" s="118" t="s">
        <v>42</v>
      </c>
      <c r="G118" s="117">
        <v>1</v>
      </c>
      <c r="H118" s="53">
        <v>40</v>
      </c>
      <c r="I118" s="119"/>
      <c r="J118" s="132">
        <f>$E$9</f>
        <v>0</v>
      </c>
      <c r="K118" s="133"/>
      <c r="L118" s="53">
        <f aca="true" t="shared" si="11" ref="L118:L145">H118*J118</f>
        <v>0</v>
      </c>
      <c r="M118" s="54"/>
      <c r="N118" s="54"/>
      <c r="O118" s="247">
        <f aca="true" t="shared" si="12" ref="O118:O145">L118*1.08</f>
        <v>0</v>
      </c>
    </row>
    <row r="119" spans="1:15" ht="14.25" customHeight="1">
      <c r="A119" s="114" t="s">
        <v>43</v>
      </c>
      <c r="B119" s="115" t="s">
        <v>44</v>
      </c>
      <c r="C119" s="116"/>
      <c r="D119" s="80" t="s">
        <v>41</v>
      </c>
      <c r="E119" s="117">
        <v>120</v>
      </c>
      <c r="F119" s="118" t="s">
        <v>42</v>
      </c>
      <c r="G119" s="117">
        <v>1</v>
      </c>
      <c r="H119" s="53">
        <v>120</v>
      </c>
      <c r="I119" s="119"/>
      <c r="J119" s="122">
        <f>$E$6</f>
        <v>0</v>
      </c>
      <c r="K119" s="123"/>
      <c r="L119" s="53">
        <f t="shared" si="11"/>
        <v>0</v>
      </c>
      <c r="M119" s="54"/>
      <c r="N119" s="54"/>
      <c r="O119" s="247">
        <f t="shared" si="12"/>
        <v>0</v>
      </c>
    </row>
    <row r="120" spans="1:15" ht="14.25" customHeight="1">
      <c r="A120" s="114" t="s">
        <v>45</v>
      </c>
      <c r="B120" s="115" t="s">
        <v>46</v>
      </c>
      <c r="C120" s="116"/>
      <c r="D120" s="80" t="s">
        <v>41</v>
      </c>
      <c r="E120" s="117">
        <v>35</v>
      </c>
      <c r="F120" s="118" t="s">
        <v>42</v>
      </c>
      <c r="G120" s="117">
        <v>1</v>
      </c>
      <c r="H120" s="53">
        <v>35</v>
      </c>
      <c r="I120" s="119"/>
      <c r="J120" s="124">
        <f>$E$7</f>
        <v>0</v>
      </c>
      <c r="K120" s="125"/>
      <c r="L120" s="53">
        <f t="shared" si="11"/>
        <v>0</v>
      </c>
      <c r="M120" s="54"/>
      <c r="N120" s="54"/>
      <c r="O120" s="247">
        <f t="shared" si="12"/>
        <v>0</v>
      </c>
    </row>
    <row r="121" spans="1:15" ht="14.25" customHeight="1">
      <c r="A121" s="114" t="s">
        <v>162</v>
      </c>
      <c r="B121" s="115" t="s">
        <v>163</v>
      </c>
      <c r="C121" s="116"/>
      <c r="D121" s="80" t="s">
        <v>49</v>
      </c>
      <c r="E121" s="117">
        <v>40</v>
      </c>
      <c r="F121" s="118" t="s">
        <v>42</v>
      </c>
      <c r="G121" s="117">
        <v>1</v>
      </c>
      <c r="H121" s="53">
        <v>1318</v>
      </c>
      <c r="I121" s="119"/>
      <c r="J121" s="122">
        <f aca="true" t="shared" si="13" ref="J121:J126">$E$6</f>
        <v>0</v>
      </c>
      <c r="K121" s="123"/>
      <c r="L121" s="53">
        <f t="shared" si="11"/>
        <v>0</v>
      </c>
      <c r="M121" s="54"/>
      <c r="N121" s="54"/>
      <c r="O121" s="247">
        <f t="shared" si="12"/>
        <v>0</v>
      </c>
    </row>
    <row r="122" spans="1:15" ht="14.25" customHeight="1">
      <c r="A122" s="114" t="s">
        <v>164</v>
      </c>
      <c r="B122" s="115" t="s">
        <v>165</v>
      </c>
      <c r="C122" s="116"/>
      <c r="D122" s="80" t="s">
        <v>124</v>
      </c>
      <c r="E122" s="117">
        <v>35</v>
      </c>
      <c r="F122" s="118" t="s">
        <v>42</v>
      </c>
      <c r="G122" s="117">
        <v>1</v>
      </c>
      <c r="H122" s="53">
        <v>75</v>
      </c>
      <c r="I122" s="119"/>
      <c r="J122" s="122">
        <f t="shared" si="13"/>
        <v>0</v>
      </c>
      <c r="K122" s="123"/>
      <c r="L122" s="53">
        <f t="shared" si="11"/>
        <v>0</v>
      </c>
      <c r="M122" s="54"/>
      <c r="N122" s="54"/>
      <c r="O122" s="247">
        <f t="shared" si="12"/>
        <v>0</v>
      </c>
    </row>
    <row r="123" spans="1:15" ht="14.25" customHeight="1">
      <c r="A123" s="114" t="s">
        <v>166</v>
      </c>
      <c r="B123" s="115" t="s">
        <v>167</v>
      </c>
      <c r="C123" s="116"/>
      <c r="D123" s="80" t="s">
        <v>49</v>
      </c>
      <c r="E123" s="117">
        <v>59.2</v>
      </c>
      <c r="F123" s="118" t="s">
        <v>42</v>
      </c>
      <c r="G123" s="117">
        <v>1</v>
      </c>
      <c r="H123" s="53">
        <v>18.94</v>
      </c>
      <c r="I123" s="119"/>
      <c r="J123" s="122">
        <f t="shared" si="13"/>
        <v>0</v>
      </c>
      <c r="K123" s="123"/>
      <c r="L123" s="53">
        <f t="shared" si="11"/>
        <v>0</v>
      </c>
      <c r="M123" s="54"/>
      <c r="N123" s="54"/>
      <c r="O123" s="247">
        <f t="shared" si="12"/>
        <v>0</v>
      </c>
    </row>
    <row r="124" spans="1:15" ht="14.25" customHeight="1">
      <c r="A124" s="114" t="s">
        <v>168</v>
      </c>
      <c r="B124" s="115" t="s">
        <v>169</v>
      </c>
      <c r="C124" s="116"/>
      <c r="D124" s="80" t="s">
        <v>49</v>
      </c>
      <c r="E124" s="117">
        <v>365.7</v>
      </c>
      <c r="F124" s="118" t="s">
        <v>42</v>
      </c>
      <c r="G124" s="117">
        <v>1</v>
      </c>
      <c r="H124" s="53">
        <v>146.28</v>
      </c>
      <c r="I124" s="119"/>
      <c r="J124" s="122">
        <f t="shared" si="13"/>
        <v>0</v>
      </c>
      <c r="K124" s="123"/>
      <c r="L124" s="53">
        <f t="shared" si="11"/>
        <v>0</v>
      </c>
      <c r="M124" s="54"/>
      <c r="N124" s="54"/>
      <c r="O124" s="247">
        <f t="shared" si="12"/>
        <v>0</v>
      </c>
    </row>
    <row r="125" spans="1:15" ht="14.25" customHeight="1">
      <c r="A125" s="114" t="s">
        <v>170</v>
      </c>
      <c r="B125" s="115" t="s">
        <v>171</v>
      </c>
      <c r="C125" s="116"/>
      <c r="D125" s="80" t="s">
        <v>41</v>
      </c>
      <c r="E125" s="117">
        <v>80</v>
      </c>
      <c r="F125" s="118" t="s">
        <v>42</v>
      </c>
      <c r="G125" s="117">
        <v>1</v>
      </c>
      <c r="H125" s="53">
        <v>80</v>
      </c>
      <c r="I125" s="119"/>
      <c r="J125" s="122">
        <f t="shared" si="13"/>
        <v>0</v>
      </c>
      <c r="K125" s="123"/>
      <c r="L125" s="53">
        <f t="shared" si="11"/>
        <v>0</v>
      </c>
      <c r="M125" s="54"/>
      <c r="N125" s="54"/>
      <c r="O125" s="247">
        <f t="shared" si="12"/>
        <v>0</v>
      </c>
    </row>
    <row r="126" spans="1:15" ht="14.25" customHeight="1">
      <c r="A126" s="114" t="s">
        <v>172</v>
      </c>
      <c r="B126" s="115" t="s">
        <v>173</v>
      </c>
      <c r="C126" s="116"/>
      <c r="D126" s="80" t="s">
        <v>41</v>
      </c>
      <c r="E126" s="117">
        <v>20</v>
      </c>
      <c r="F126" s="118" t="s">
        <v>42</v>
      </c>
      <c r="G126" s="117">
        <v>1</v>
      </c>
      <c r="H126" s="53">
        <v>20</v>
      </c>
      <c r="I126" s="119"/>
      <c r="J126" s="122">
        <f t="shared" si="13"/>
        <v>0</v>
      </c>
      <c r="K126" s="123"/>
      <c r="L126" s="53">
        <f t="shared" si="11"/>
        <v>0</v>
      </c>
      <c r="M126" s="54"/>
      <c r="N126" s="54"/>
      <c r="O126" s="247">
        <f t="shared" si="12"/>
        <v>0</v>
      </c>
    </row>
    <row r="127" spans="1:15" ht="14.25" customHeight="1">
      <c r="A127" s="114" t="s">
        <v>107</v>
      </c>
      <c r="B127" s="115" t="s">
        <v>108</v>
      </c>
      <c r="C127" s="116"/>
      <c r="D127" s="80" t="s">
        <v>109</v>
      </c>
      <c r="E127" s="117">
        <v>0.5</v>
      </c>
      <c r="F127" s="118" t="s">
        <v>25</v>
      </c>
      <c r="G127" s="117">
        <v>1</v>
      </c>
      <c r="H127" s="53">
        <v>1.1</v>
      </c>
      <c r="I127" s="119"/>
      <c r="J127" s="120">
        <f>$E$8</f>
        <v>0</v>
      </c>
      <c r="K127" s="121"/>
      <c r="L127" s="53">
        <f t="shared" si="11"/>
        <v>0</v>
      </c>
      <c r="M127" s="54"/>
      <c r="N127" s="54"/>
      <c r="O127" s="247">
        <f t="shared" si="12"/>
        <v>0</v>
      </c>
    </row>
    <row r="128" spans="1:15" ht="14.25" customHeight="1">
      <c r="A128" s="114" t="s">
        <v>174</v>
      </c>
      <c r="B128" s="115" t="s">
        <v>175</v>
      </c>
      <c r="C128" s="116"/>
      <c r="D128" s="80" t="s">
        <v>124</v>
      </c>
      <c r="E128" s="117">
        <v>132</v>
      </c>
      <c r="F128" s="118" t="s">
        <v>42</v>
      </c>
      <c r="G128" s="117">
        <v>1</v>
      </c>
      <c r="H128" s="53">
        <v>264</v>
      </c>
      <c r="I128" s="119"/>
      <c r="J128" s="122">
        <f>$E$6</f>
        <v>0</v>
      </c>
      <c r="K128" s="123"/>
      <c r="L128" s="53">
        <f t="shared" si="11"/>
        <v>0</v>
      </c>
      <c r="M128" s="54"/>
      <c r="N128" s="54"/>
      <c r="O128" s="247">
        <f t="shared" si="12"/>
        <v>0</v>
      </c>
    </row>
    <row r="129" spans="1:15" ht="14.25" customHeight="1">
      <c r="A129" s="114" t="s">
        <v>176</v>
      </c>
      <c r="B129" s="115" t="s">
        <v>177</v>
      </c>
      <c r="C129" s="116"/>
      <c r="D129" s="80" t="s">
        <v>49</v>
      </c>
      <c r="E129" s="117">
        <v>35</v>
      </c>
      <c r="F129" s="118" t="s">
        <v>42</v>
      </c>
      <c r="G129" s="117">
        <v>1</v>
      </c>
      <c r="H129" s="53">
        <v>174.82</v>
      </c>
      <c r="I129" s="119"/>
      <c r="J129" s="122">
        <f>$E$6</f>
        <v>0</v>
      </c>
      <c r="K129" s="123"/>
      <c r="L129" s="53">
        <f t="shared" si="11"/>
        <v>0</v>
      </c>
      <c r="M129" s="54"/>
      <c r="N129" s="54"/>
      <c r="O129" s="247">
        <f t="shared" si="12"/>
        <v>0</v>
      </c>
    </row>
    <row r="130" spans="1:15" ht="14.25" customHeight="1">
      <c r="A130" s="114" t="s">
        <v>178</v>
      </c>
      <c r="B130" s="115" t="s">
        <v>179</v>
      </c>
      <c r="C130" s="116"/>
      <c r="D130" s="80" t="s">
        <v>49</v>
      </c>
      <c r="E130" s="117">
        <v>50</v>
      </c>
      <c r="F130" s="118" t="s">
        <v>24</v>
      </c>
      <c r="G130" s="117">
        <v>1</v>
      </c>
      <c r="H130" s="53">
        <v>1</v>
      </c>
      <c r="I130" s="119"/>
      <c r="J130" s="135">
        <f>$E$17</f>
        <v>0</v>
      </c>
      <c r="K130" s="136"/>
      <c r="L130" s="53">
        <f t="shared" si="11"/>
        <v>0</v>
      </c>
      <c r="M130" s="54"/>
      <c r="N130" s="54"/>
      <c r="O130" s="247">
        <f t="shared" si="12"/>
        <v>0</v>
      </c>
    </row>
    <row r="131" spans="1:15" ht="14.25" customHeight="1">
      <c r="A131" s="114" t="s">
        <v>180</v>
      </c>
      <c r="B131" s="115" t="s">
        <v>181</v>
      </c>
      <c r="C131" s="116"/>
      <c r="D131" s="80" t="s">
        <v>49</v>
      </c>
      <c r="E131" s="117">
        <v>20</v>
      </c>
      <c r="F131" s="118" t="s">
        <v>42</v>
      </c>
      <c r="G131" s="117">
        <v>1</v>
      </c>
      <c r="H131" s="53">
        <v>99.9</v>
      </c>
      <c r="I131" s="119"/>
      <c r="J131" s="122">
        <f>$E$6</f>
        <v>0</v>
      </c>
      <c r="K131" s="123"/>
      <c r="L131" s="53">
        <f t="shared" si="11"/>
        <v>0</v>
      </c>
      <c r="M131" s="54"/>
      <c r="N131" s="54"/>
      <c r="O131" s="247">
        <f t="shared" si="12"/>
        <v>0</v>
      </c>
    </row>
    <row r="132" spans="1:15" ht="14.25" customHeight="1">
      <c r="A132" s="114" t="s">
        <v>182</v>
      </c>
      <c r="B132" s="115" t="s">
        <v>183</v>
      </c>
      <c r="C132" s="116"/>
      <c r="D132" s="80" t="s">
        <v>119</v>
      </c>
      <c r="E132" s="117">
        <v>100</v>
      </c>
      <c r="F132" s="118" t="s">
        <v>42</v>
      </c>
      <c r="G132" s="117">
        <v>1</v>
      </c>
      <c r="H132" s="53">
        <v>10</v>
      </c>
      <c r="I132" s="119"/>
      <c r="J132" s="122">
        <f>$E$6</f>
        <v>0</v>
      </c>
      <c r="K132" s="123"/>
      <c r="L132" s="53">
        <f t="shared" si="11"/>
        <v>0</v>
      </c>
      <c r="M132" s="54"/>
      <c r="N132" s="54"/>
      <c r="O132" s="247">
        <f t="shared" si="12"/>
        <v>0</v>
      </c>
    </row>
    <row r="133" spans="1:15" ht="14.25" customHeight="1">
      <c r="A133" s="114" t="s">
        <v>95</v>
      </c>
      <c r="B133" s="115" t="s">
        <v>96</v>
      </c>
      <c r="C133" s="116"/>
      <c r="D133" s="80" t="s">
        <v>41</v>
      </c>
      <c r="E133" s="117">
        <v>40</v>
      </c>
      <c r="F133" s="118" t="s">
        <v>42</v>
      </c>
      <c r="G133" s="117">
        <v>1</v>
      </c>
      <c r="H133" s="53">
        <v>40</v>
      </c>
      <c r="I133" s="119"/>
      <c r="J133" s="132">
        <f>$E$9</f>
        <v>0</v>
      </c>
      <c r="K133" s="133"/>
      <c r="L133" s="53">
        <f t="shared" si="11"/>
        <v>0</v>
      </c>
      <c r="M133" s="54"/>
      <c r="N133" s="54"/>
      <c r="O133" s="247">
        <f t="shared" si="12"/>
        <v>0</v>
      </c>
    </row>
    <row r="134" spans="1:15" ht="14.25" customHeight="1">
      <c r="A134" s="114" t="s">
        <v>43</v>
      </c>
      <c r="B134" s="115" t="s">
        <v>44</v>
      </c>
      <c r="C134" s="116"/>
      <c r="D134" s="80" t="s">
        <v>41</v>
      </c>
      <c r="E134" s="117">
        <v>80</v>
      </c>
      <c r="F134" s="118" t="s">
        <v>42</v>
      </c>
      <c r="G134" s="117">
        <v>1</v>
      </c>
      <c r="H134" s="53">
        <v>80</v>
      </c>
      <c r="I134" s="119"/>
      <c r="J134" s="122">
        <f>$E$6</f>
        <v>0</v>
      </c>
      <c r="K134" s="123"/>
      <c r="L134" s="53">
        <f t="shared" si="11"/>
        <v>0</v>
      </c>
      <c r="M134" s="54"/>
      <c r="N134" s="54"/>
      <c r="O134" s="247">
        <f t="shared" si="12"/>
        <v>0</v>
      </c>
    </row>
    <row r="135" spans="1:15" ht="14.25" customHeight="1">
      <c r="A135" s="114" t="s">
        <v>170</v>
      </c>
      <c r="B135" s="115" t="s">
        <v>171</v>
      </c>
      <c r="C135" s="116"/>
      <c r="D135" s="80" t="s">
        <v>41</v>
      </c>
      <c r="E135" s="117">
        <v>80</v>
      </c>
      <c r="F135" s="118" t="s">
        <v>42</v>
      </c>
      <c r="G135" s="117">
        <v>1</v>
      </c>
      <c r="H135" s="53">
        <v>80</v>
      </c>
      <c r="I135" s="119"/>
      <c r="J135" s="122">
        <f>$E$6</f>
        <v>0</v>
      </c>
      <c r="K135" s="123"/>
      <c r="L135" s="53">
        <f t="shared" si="11"/>
        <v>0</v>
      </c>
      <c r="M135" s="54"/>
      <c r="N135" s="54"/>
      <c r="O135" s="247">
        <f t="shared" si="12"/>
        <v>0</v>
      </c>
    </row>
    <row r="136" spans="1:15" ht="14.25" customHeight="1">
      <c r="A136" s="114" t="s">
        <v>107</v>
      </c>
      <c r="B136" s="115" t="s">
        <v>108</v>
      </c>
      <c r="C136" s="116"/>
      <c r="D136" s="80" t="s">
        <v>109</v>
      </c>
      <c r="E136" s="117">
        <v>0.5</v>
      </c>
      <c r="F136" s="118" t="s">
        <v>25</v>
      </c>
      <c r="G136" s="117">
        <v>1</v>
      </c>
      <c r="H136" s="53">
        <v>1.1</v>
      </c>
      <c r="I136" s="119"/>
      <c r="J136" s="120">
        <f>$E$8</f>
        <v>0</v>
      </c>
      <c r="K136" s="121"/>
      <c r="L136" s="53">
        <f t="shared" si="11"/>
        <v>0</v>
      </c>
      <c r="M136" s="54"/>
      <c r="N136" s="54"/>
      <c r="O136" s="247">
        <f t="shared" si="12"/>
        <v>0</v>
      </c>
    </row>
    <row r="137" spans="1:15" ht="14.25" customHeight="1">
      <c r="A137" s="114" t="s">
        <v>184</v>
      </c>
      <c r="B137" s="115" t="s">
        <v>185</v>
      </c>
      <c r="C137" s="116"/>
      <c r="D137" s="80" t="s">
        <v>124</v>
      </c>
      <c r="E137" s="117">
        <v>40</v>
      </c>
      <c r="F137" s="118" t="s">
        <v>42</v>
      </c>
      <c r="G137" s="117">
        <v>1</v>
      </c>
      <c r="H137" s="53">
        <v>59.92</v>
      </c>
      <c r="I137" s="119"/>
      <c r="J137" s="122">
        <f>$E$6</f>
        <v>0</v>
      </c>
      <c r="K137" s="123"/>
      <c r="L137" s="53">
        <f t="shared" si="11"/>
        <v>0</v>
      </c>
      <c r="M137" s="54"/>
      <c r="N137" s="54"/>
      <c r="O137" s="247">
        <f t="shared" si="12"/>
        <v>0</v>
      </c>
    </row>
    <row r="138" spans="1:15" ht="14.25" customHeight="1">
      <c r="A138" s="114" t="s">
        <v>186</v>
      </c>
      <c r="B138" s="115" t="s">
        <v>187</v>
      </c>
      <c r="C138" s="116"/>
      <c r="D138" s="80" t="s">
        <v>119</v>
      </c>
      <c r="E138" s="117">
        <v>20</v>
      </c>
      <c r="F138" s="118" t="s">
        <v>42</v>
      </c>
      <c r="G138" s="117">
        <v>1</v>
      </c>
      <c r="H138" s="53">
        <v>1.6</v>
      </c>
      <c r="I138" s="119"/>
      <c r="J138" s="120">
        <f>$E$8</f>
        <v>0</v>
      </c>
      <c r="K138" s="121"/>
      <c r="L138" s="53">
        <f t="shared" si="11"/>
        <v>0</v>
      </c>
      <c r="M138" s="54"/>
      <c r="N138" s="54"/>
      <c r="O138" s="247">
        <f t="shared" si="12"/>
        <v>0</v>
      </c>
    </row>
    <row r="139" spans="1:15" ht="14.25" customHeight="1">
      <c r="A139" s="114" t="s">
        <v>39</v>
      </c>
      <c r="B139" s="115" t="s">
        <v>40</v>
      </c>
      <c r="C139" s="116"/>
      <c r="D139" s="80" t="s">
        <v>41</v>
      </c>
      <c r="E139" s="117">
        <v>10</v>
      </c>
      <c r="F139" s="118" t="s">
        <v>42</v>
      </c>
      <c r="G139" s="117">
        <v>1</v>
      </c>
      <c r="H139" s="53">
        <v>10</v>
      </c>
      <c r="I139" s="119"/>
      <c r="J139" s="120">
        <f>$E$8</f>
        <v>0</v>
      </c>
      <c r="K139" s="121"/>
      <c r="L139" s="53">
        <f t="shared" si="11"/>
        <v>0</v>
      </c>
      <c r="M139" s="54"/>
      <c r="N139" s="54"/>
      <c r="O139" s="247">
        <f t="shared" si="12"/>
        <v>0</v>
      </c>
    </row>
    <row r="140" spans="1:15" ht="14.25" customHeight="1">
      <c r="A140" s="114" t="s">
        <v>95</v>
      </c>
      <c r="B140" s="115" t="s">
        <v>96</v>
      </c>
      <c r="C140" s="116"/>
      <c r="D140" s="80" t="s">
        <v>41</v>
      </c>
      <c r="E140" s="117">
        <v>40</v>
      </c>
      <c r="F140" s="118" t="s">
        <v>42</v>
      </c>
      <c r="G140" s="117">
        <v>1</v>
      </c>
      <c r="H140" s="53">
        <v>40</v>
      </c>
      <c r="I140" s="119"/>
      <c r="J140" s="132">
        <f>$E$9</f>
        <v>0</v>
      </c>
      <c r="K140" s="133"/>
      <c r="L140" s="53">
        <f t="shared" si="11"/>
        <v>0</v>
      </c>
      <c r="M140" s="54"/>
      <c r="N140" s="54"/>
      <c r="O140" s="247">
        <f t="shared" si="12"/>
        <v>0</v>
      </c>
    </row>
    <row r="141" spans="1:15" ht="14.25" customHeight="1">
      <c r="A141" s="114" t="s">
        <v>43</v>
      </c>
      <c r="B141" s="115" t="s">
        <v>44</v>
      </c>
      <c r="C141" s="116"/>
      <c r="D141" s="80" t="s">
        <v>41</v>
      </c>
      <c r="E141" s="117">
        <v>40</v>
      </c>
      <c r="F141" s="118" t="s">
        <v>42</v>
      </c>
      <c r="G141" s="117">
        <v>1</v>
      </c>
      <c r="H141" s="53">
        <v>40</v>
      </c>
      <c r="I141" s="119"/>
      <c r="J141" s="122">
        <f>$E$6</f>
        <v>0</v>
      </c>
      <c r="K141" s="123"/>
      <c r="L141" s="53">
        <f t="shared" si="11"/>
        <v>0</v>
      </c>
      <c r="M141" s="54"/>
      <c r="N141" s="54"/>
      <c r="O141" s="247">
        <f t="shared" si="12"/>
        <v>0</v>
      </c>
    </row>
    <row r="142" spans="1:15" ht="14.25" customHeight="1">
      <c r="A142" s="114" t="s">
        <v>170</v>
      </c>
      <c r="B142" s="115" t="s">
        <v>171</v>
      </c>
      <c r="C142" s="116"/>
      <c r="D142" s="80" t="s">
        <v>41</v>
      </c>
      <c r="E142" s="117">
        <v>40</v>
      </c>
      <c r="F142" s="118" t="s">
        <v>42</v>
      </c>
      <c r="G142" s="117">
        <v>1</v>
      </c>
      <c r="H142" s="53">
        <v>40</v>
      </c>
      <c r="I142" s="119"/>
      <c r="J142" s="122">
        <f>$E$6</f>
        <v>0</v>
      </c>
      <c r="K142" s="123"/>
      <c r="L142" s="53">
        <f t="shared" si="11"/>
        <v>0</v>
      </c>
      <c r="M142" s="54"/>
      <c r="N142" s="54"/>
      <c r="O142" s="247">
        <f t="shared" si="12"/>
        <v>0</v>
      </c>
    </row>
    <row r="143" spans="1:15" ht="14.25" customHeight="1">
      <c r="A143" s="114" t="s">
        <v>188</v>
      </c>
      <c r="B143" s="115" t="s">
        <v>189</v>
      </c>
      <c r="C143" s="116"/>
      <c r="D143" s="80" t="s">
        <v>52</v>
      </c>
      <c r="E143" s="117">
        <v>1500</v>
      </c>
      <c r="F143" s="118" t="s">
        <v>42</v>
      </c>
      <c r="G143" s="117">
        <v>1</v>
      </c>
      <c r="H143" s="53">
        <v>44.53</v>
      </c>
      <c r="I143" s="119"/>
      <c r="J143" s="122">
        <f>$E$6</f>
        <v>0</v>
      </c>
      <c r="K143" s="123"/>
      <c r="L143" s="53">
        <f t="shared" si="11"/>
        <v>0</v>
      </c>
      <c r="M143" s="54"/>
      <c r="N143" s="54"/>
      <c r="O143" s="247">
        <f t="shared" si="12"/>
        <v>0</v>
      </c>
    </row>
    <row r="144" spans="1:15" ht="14.25" customHeight="1">
      <c r="A144" s="114" t="s">
        <v>107</v>
      </c>
      <c r="B144" s="115" t="s">
        <v>108</v>
      </c>
      <c r="C144" s="116"/>
      <c r="D144" s="80" t="s">
        <v>109</v>
      </c>
      <c r="E144" s="117">
        <v>1</v>
      </c>
      <c r="F144" s="118" t="s">
        <v>25</v>
      </c>
      <c r="G144" s="117">
        <v>1</v>
      </c>
      <c r="H144" s="53">
        <v>2.2</v>
      </c>
      <c r="I144" s="119"/>
      <c r="J144" s="120">
        <f>$E$8</f>
        <v>0</v>
      </c>
      <c r="K144" s="121"/>
      <c r="L144" s="53">
        <f t="shared" si="11"/>
        <v>0</v>
      </c>
      <c r="M144" s="54"/>
      <c r="N144" s="54"/>
      <c r="O144" s="247">
        <f t="shared" si="12"/>
        <v>0</v>
      </c>
    </row>
    <row r="145" spans="1:15" ht="14.25" customHeight="1">
      <c r="A145" s="114" t="s">
        <v>186</v>
      </c>
      <c r="B145" s="115" t="s">
        <v>187</v>
      </c>
      <c r="C145" s="116"/>
      <c r="D145" s="80" t="s">
        <v>119</v>
      </c>
      <c r="E145" s="117">
        <v>20</v>
      </c>
      <c r="F145" s="118" t="s">
        <v>42</v>
      </c>
      <c r="G145" s="117">
        <v>1</v>
      </c>
      <c r="H145" s="53">
        <v>1.6</v>
      </c>
      <c r="I145" s="119"/>
      <c r="J145" s="120">
        <f>$E$8</f>
        <v>0</v>
      </c>
      <c r="K145" s="121"/>
      <c r="L145" s="53">
        <f t="shared" si="11"/>
        <v>0</v>
      </c>
      <c r="M145" s="54"/>
      <c r="N145" s="54"/>
      <c r="O145" s="247">
        <f t="shared" si="12"/>
        <v>0</v>
      </c>
    </row>
    <row r="146" spans="1:15" ht="14.25" customHeight="1">
      <c r="A146" s="105" t="s">
        <v>190</v>
      </c>
      <c r="B146" s="106" t="s">
        <v>191</v>
      </c>
      <c r="C146" s="107"/>
      <c r="D146" s="108" t="s">
        <v>37</v>
      </c>
      <c r="E146" s="109" t="s">
        <v>38</v>
      </c>
      <c r="F146" s="108" t="s">
        <v>38</v>
      </c>
      <c r="G146" s="108" t="s">
        <v>38</v>
      </c>
      <c r="H146" s="110" t="s">
        <v>38</v>
      </c>
      <c r="I146" s="111"/>
      <c r="J146" s="126" t="s">
        <v>38</v>
      </c>
      <c r="K146" s="127"/>
      <c r="L146" s="112">
        <f>SUM(L147:N149)</f>
        <v>0</v>
      </c>
      <c r="M146" s="113"/>
      <c r="N146" s="113"/>
      <c r="O146" s="246">
        <f>SUM(O147:O149)</f>
        <v>0</v>
      </c>
    </row>
    <row r="147" spans="1:15" ht="14.25" customHeight="1">
      <c r="A147" s="114" t="s">
        <v>192</v>
      </c>
      <c r="B147" s="115" t="s">
        <v>193</v>
      </c>
      <c r="C147" s="116"/>
      <c r="D147" s="80" t="s">
        <v>124</v>
      </c>
      <c r="E147" s="117">
        <v>110</v>
      </c>
      <c r="F147" s="118" t="s">
        <v>25</v>
      </c>
      <c r="G147" s="117">
        <v>1</v>
      </c>
      <c r="H147" s="53">
        <v>217.8</v>
      </c>
      <c r="I147" s="119"/>
      <c r="J147" s="122">
        <f>$E$6</f>
        <v>0</v>
      </c>
      <c r="K147" s="123"/>
      <c r="L147" s="53">
        <f>H147*J147</f>
        <v>0</v>
      </c>
      <c r="M147" s="54"/>
      <c r="N147" s="54"/>
      <c r="O147" s="247">
        <f>L147*1.08</f>
        <v>0</v>
      </c>
    </row>
    <row r="148" spans="1:15" ht="14.25" customHeight="1">
      <c r="A148" s="114" t="s">
        <v>194</v>
      </c>
      <c r="B148" s="115" t="s">
        <v>195</v>
      </c>
      <c r="C148" s="116"/>
      <c r="D148" s="80" t="s">
        <v>124</v>
      </c>
      <c r="E148" s="117">
        <v>400</v>
      </c>
      <c r="F148" s="118" t="s">
        <v>25</v>
      </c>
      <c r="G148" s="117">
        <v>1</v>
      </c>
      <c r="H148" s="53">
        <v>24</v>
      </c>
      <c r="I148" s="119"/>
      <c r="J148" s="120">
        <f>$E$8</f>
        <v>0</v>
      </c>
      <c r="K148" s="121"/>
      <c r="L148" s="53">
        <f>H148*J148</f>
        <v>0</v>
      </c>
      <c r="M148" s="54"/>
      <c r="N148" s="54"/>
      <c r="O148" s="247">
        <f>L148*1.08</f>
        <v>0</v>
      </c>
    </row>
    <row r="149" spans="1:15" ht="14.25" customHeight="1">
      <c r="A149" s="114" t="s">
        <v>196</v>
      </c>
      <c r="B149" s="115" t="s">
        <v>197</v>
      </c>
      <c r="C149" s="116"/>
      <c r="D149" s="80" t="s">
        <v>124</v>
      </c>
      <c r="E149" s="117">
        <v>1350</v>
      </c>
      <c r="F149" s="118" t="s">
        <v>25</v>
      </c>
      <c r="G149" s="117">
        <v>1</v>
      </c>
      <c r="H149" s="53">
        <v>81</v>
      </c>
      <c r="I149" s="119"/>
      <c r="J149" s="120">
        <f>$E$8</f>
        <v>0</v>
      </c>
      <c r="K149" s="121"/>
      <c r="L149" s="53">
        <f>H149*J149</f>
        <v>0</v>
      </c>
      <c r="M149" s="54"/>
      <c r="N149" s="54"/>
      <c r="O149" s="247">
        <f>L149*1.08</f>
        <v>0</v>
      </c>
    </row>
    <row r="150" spans="1:15" ht="14.25" customHeight="1">
      <c r="A150" s="105" t="s">
        <v>198</v>
      </c>
      <c r="B150" s="106" t="s">
        <v>199</v>
      </c>
      <c r="C150" s="107"/>
      <c r="D150" s="108" t="s">
        <v>37</v>
      </c>
      <c r="E150" s="109" t="s">
        <v>38</v>
      </c>
      <c r="F150" s="108" t="s">
        <v>38</v>
      </c>
      <c r="G150" s="108" t="s">
        <v>38</v>
      </c>
      <c r="H150" s="110" t="s">
        <v>38</v>
      </c>
      <c r="I150" s="111"/>
      <c r="J150" s="126" t="s">
        <v>38</v>
      </c>
      <c r="K150" s="127"/>
      <c r="L150" s="112">
        <f>SUM(L151:N159)</f>
        <v>0</v>
      </c>
      <c r="M150" s="113"/>
      <c r="N150" s="113"/>
      <c r="O150" s="246">
        <f>SUM(O151:O159)</f>
        <v>0</v>
      </c>
    </row>
    <row r="151" spans="1:15" ht="14.25" customHeight="1">
      <c r="A151" s="114" t="s">
        <v>45</v>
      </c>
      <c r="B151" s="115" t="s">
        <v>46</v>
      </c>
      <c r="C151" s="116"/>
      <c r="D151" s="80" t="s">
        <v>41</v>
      </c>
      <c r="E151" s="117">
        <v>40</v>
      </c>
      <c r="F151" s="118" t="s">
        <v>42</v>
      </c>
      <c r="G151" s="117">
        <v>1</v>
      </c>
      <c r="H151" s="53">
        <v>40</v>
      </c>
      <c r="I151" s="119"/>
      <c r="J151" s="124">
        <f>$E$7</f>
        <v>0</v>
      </c>
      <c r="K151" s="125"/>
      <c r="L151" s="53">
        <f>H151*J151</f>
        <v>0</v>
      </c>
      <c r="M151" s="54"/>
      <c r="N151" s="54"/>
      <c r="O151" s="247">
        <f>L151*1.08</f>
        <v>0</v>
      </c>
    </row>
    <row r="152" spans="1:15" ht="14.25" customHeight="1">
      <c r="A152" s="114" t="s">
        <v>200</v>
      </c>
      <c r="B152" s="115" t="s">
        <v>201</v>
      </c>
      <c r="C152" s="116"/>
      <c r="D152" s="80" t="s">
        <v>49</v>
      </c>
      <c r="E152" s="117">
        <v>10</v>
      </c>
      <c r="F152" s="118" t="s">
        <v>42</v>
      </c>
      <c r="G152" s="117">
        <v>1</v>
      </c>
      <c r="H152" s="53">
        <v>48</v>
      </c>
      <c r="I152" s="119"/>
      <c r="J152" s="122">
        <f aca="true" t="shared" si="14" ref="J152:J159">$E$6</f>
        <v>0</v>
      </c>
      <c r="K152" s="123"/>
      <c r="L152" s="53">
        <f aca="true" t="shared" si="15" ref="L152:L159">H152*J152</f>
        <v>0</v>
      </c>
      <c r="M152" s="54"/>
      <c r="N152" s="54"/>
      <c r="O152" s="247">
        <f aca="true" t="shared" si="16" ref="O152:O159">L152*1.08</f>
        <v>0</v>
      </c>
    </row>
    <row r="153" spans="1:15" ht="14.25" customHeight="1">
      <c r="A153" s="114" t="s">
        <v>202</v>
      </c>
      <c r="B153" s="115" t="s">
        <v>203</v>
      </c>
      <c r="C153" s="116"/>
      <c r="D153" s="80" t="s">
        <v>49</v>
      </c>
      <c r="E153" s="117">
        <v>5</v>
      </c>
      <c r="F153" s="118" t="s">
        <v>42</v>
      </c>
      <c r="G153" s="117">
        <v>1</v>
      </c>
      <c r="H153" s="53">
        <v>24</v>
      </c>
      <c r="I153" s="119"/>
      <c r="J153" s="122">
        <f t="shared" si="14"/>
        <v>0</v>
      </c>
      <c r="K153" s="123"/>
      <c r="L153" s="53">
        <f t="shared" si="15"/>
        <v>0</v>
      </c>
      <c r="M153" s="54"/>
      <c r="N153" s="54"/>
      <c r="O153" s="247">
        <f t="shared" si="16"/>
        <v>0</v>
      </c>
    </row>
    <row r="154" spans="1:15" ht="14.25" customHeight="1">
      <c r="A154" s="114" t="s">
        <v>204</v>
      </c>
      <c r="B154" s="115" t="s">
        <v>205</v>
      </c>
      <c r="C154" s="116"/>
      <c r="D154" s="80" t="s">
        <v>49</v>
      </c>
      <c r="E154" s="117">
        <v>500</v>
      </c>
      <c r="F154" s="118" t="s">
        <v>42</v>
      </c>
      <c r="G154" s="117">
        <v>1</v>
      </c>
      <c r="H154" s="53">
        <v>2395.83</v>
      </c>
      <c r="I154" s="119"/>
      <c r="J154" s="122">
        <f t="shared" si="14"/>
        <v>0</v>
      </c>
      <c r="K154" s="123"/>
      <c r="L154" s="53">
        <f t="shared" si="15"/>
        <v>0</v>
      </c>
      <c r="M154" s="54"/>
      <c r="N154" s="54"/>
      <c r="O154" s="247">
        <f t="shared" si="16"/>
        <v>0</v>
      </c>
    </row>
    <row r="155" spans="1:15" ht="14.25" customHeight="1">
      <c r="A155" s="114" t="s">
        <v>206</v>
      </c>
      <c r="B155" s="115" t="s">
        <v>207</v>
      </c>
      <c r="C155" s="116"/>
      <c r="D155" s="80" t="s">
        <v>49</v>
      </c>
      <c r="E155" s="117">
        <v>10</v>
      </c>
      <c r="F155" s="118" t="s">
        <v>42</v>
      </c>
      <c r="G155" s="117">
        <v>1</v>
      </c>
      <c r="H155" s="53">
        <v>48</v>
      </c>
      <c r="I155" s="119"/>
      <c r="J155" s="122">
        <f t="shared" si="14"/>
        <v>0</v>
      </c>
      <c r="K155" s="123"/>
      <c r="L155" s="53">
        <f t="shared" si="15"/>
        <v>0</v>
      </c>
      <c r="M155" s="54"/>
      <c r="N155" s="54"/>
      <c r="O155" s="247">
        <f t="shared" si="16"/>
        <v>0</v>
      </c>
    </row>
    <row r="156" spans="1:15" ht="14.25" customHeight="1">
      <c r="A156" s="114" t="s">
        <v>208</v>
      </c>
      <c r="B156" s="115" t="s">
        <v>209</v>
      </c>
      <c r="C156" s="116"/>
      <c r="D156" s="80" t="s">
        <v>49</v>
      </c>
      <c r="E156" s="117">
        <v>3</v>
      </c>
      <c r="F156" s="118" t="s">
        <v>42</v>
      </c>
      <c r="G156" s="117">
        <v>1</v>
      </c>
      <c r="H156" s="53">
        <v>6</v>
      </c>
      <c r="I156" s="119"/>
      <c r="J156" s="122">
        <f t="shared" si="14"/>
        <v>0</v>
      </c>
      <c r="K156" s="123"/>
      <c r="L156" s="53">
        <f t="shared" si="15"/>
        <v>0</v>
      </c>
      <c r="M156" s="54"/>
      <c r="N156" s="54"/>
      <c r="O156" s="247">
        <f t="shared" si="16"/>
        <v>0</v>
      </c>
    </row>
    <row r="157" spans="1:15" ht="14.25" customHeight="1">
      <c r="A157" s="114" t="s">
        <v>210</v>
      </c>
      <c r="B157" s="115" t="s">
        <v>211</v>
      </c>
      <c r="C157" s="116"/>
      <c r="D157" s="80" t="s">
        <v>49</v>
      </c>
      <c r="E157" s="117">
        <v>35</v>
      </c>
      <c r="F157" s="118" t="s">
        <v>25</v>
      </c>
      <c r="G157" s="117">
        <v>1</v>
      </c>
      <c r="H157" s="53">
        <v>140</v>
      </c>
      <c r="I157" s="119"/>
      <c r="J157" s="122">
        <f t="shared" si="14"/>
        <v>0</v>
      </c>
      <c r="K157" s="123"/>
      <c r="L157" s="53">
        <f t="shared" si="15"/>
        <v>0</v>
      </c>
      <c r="M157" s="54"/>
      <c r="N157" s="54"/>
      <c r="O157" s="247">
        <f t="shared" si="16"/>
        <v>0</v>
      </c>
    </row>
    <row r="158" spans="1:15" ht="14.25" customHeight="1">
      <c r="A158" s="114" t="s">
        <v>212</v>
      </c>
      <c r="B158" s="115" t="s">
        <v>213</v>
      </c>
      <c r="C158" s="116"/>
      <c r="D158" s="80" t="s">
        <v>49</v>
      </c>
      <c r="E158" s="117">
        <v>10</v>
      </c>
      <c r="F158" s="118" t="s">
        <v>25</v>
      </c>
      <c r="G158" s="117">
        <v>1</v>
      </c>
      <c r="H158" s="53">
        <v>59</v>
      </c>
      <c r="I158" s="119"/>
      <c r="J158" s="122">
        <f t="shared" si="14"/>
        <v>0</v>
      </c>
      <c r="K158" s="123"/>
      <c r="L158" s="53">
        <f t="shared" si="15"/>
        <v>0</v>
      </c>
      <c r="M158" s="54"/>
      <c r="N158" s="54"/>
      <c r="O158" s="247">
        <f t="shared" si="16"/>
        <v>0</v>
      </c>
    </row>
    <row r="159" spans="1:15" ht="14.25" customHeight="1">
      <c r="A159" s="114" t="s">
        <v>214</v>
      </c>
      <c r="B159" s="115" t="s">
        <v>215</v>
      </c>
      <c r="C159" s="116"/>
      <c r="D159" s="80" t="s">
        <v>49</v>
      </c>
      <c r="E159" s="117">
        <v>3</v>
      </c>
      <c r="F159" s="118" t="s">
        <v>42</v>
      </c>
      <c r="G159" s="117">
        <v>1</v>
      </c>
      <c r="H159" s="53">
        <v>7.79</v>
      </c>
      <c r="I159" s="119"/>
      <c r="J159" s="122">
        <f t="shared" si="14"/>
        <v>0</v>
      </c>
      <c r="K159" s="123"/>
      <c r="L159" s="53">
        <f t="shared" si="15"/>
        <v>0</v>
      </c>
      <c r="M159" s="54"/>
      <c r="N159" s="54"/>
      <c r="O159" s="247">
        <f t="shared" si="16"/>
        <v>0</v>
      </c>
    </row>
    <row r="160" spans="1:15" ht="14.25" customHeight="1">
      <c r="A160" s="105" t="s">
        <v>216</v>
      </c>
      <c r="B160" s="106" t="s">
        <v>217</v>
      </c>
      <c r="C160" s="107"/>
      <c r="D160" s="108" t="s">
        <v>37</v>
      </c>
      <c r="E160" s="109" t="s">
        <v>38</v>
      </c>
      <c r="F160" s="108" t="s">
        <v>38</v>
      </c>
      <c r="G160" s="108" t="s">
        <v>38</v>
      </c>
      <c r="H160" s="110" t="s">
        <v>38</v>
      </c>
      <c r="I160" s="111"/>
      <c r="J160" s="137" t="s">
        <v>38</v>
      </c>
      <c r="K160" s="138"/>
      <c r="L160" s="112">
        <f>SUM(L161:N197)</f>
        <v>0</v>
      </c>
      <c r="M160" s="113"/>
      <c r="N160" s="113"/>
      <c r="O160" s="246">
        <f>SUM(O161:O197)</f>
        <v>0</v>
      </c>
    </row>
    <row r="161" spans="1:15" ht="14.25" customHeight="1">
      <c r="A161" s="114" t="s">
        <v>45</v>
      </c>
      <c r="B161" s="115" t="s">
        <v>46</v>
      </c>
      <c r="C161" s="116"/>
      <c r="D161" s="80" t="s">
        <v>41</v>
      </c>
      <c r="E161" s="117">
        <v>15</v>
      </c>
      <c r="F161" s="118" t="s">
        <v>42</v>
      </c>
      <c r="G161" s="117">
        <v>1</v>
      </c>
      <c r="H161" s="53">
        <v>15</v>
      </c>
      <c r="I161" s="119"/>
      <c r="J161" s="124">
        <f>$E$7</f>
        <v>0</v>
      </c>
      <c r="K161" s="125"/>
      <c r="L161" s="53">
        <f>H161*J161</f>
        <v>0</v>
      </c>
      <c r="M161" s="54"/>
      <c r="N161" s="54"/>
      <c r="O161" s="247">
        <f>L161*1.08</f>
        <v>0</v>
      </c>
    </row>
    <row r="162" spans="1:15" ht="14.25" customHeight="1">
      <c r="A162" s="114" t="s">
        <v>218</v>
      </c>
      <c r="B162" s="115" t="s">
        <v>219</v>
      </c>
      <c r="C162" s="116"/>
      <c r="D162" s="80" t="s">
        <v>41</v>
      </c>
      <c r="E162" s="117">
        <v>40</v>
      </c>
      <c r="F162" s="118" t="s">
        <v>42</v>
      </c>
      <c r="G162" s="117">
        <v>1</v>
      </c>
      <c r="H162" s="53">
        <v>40</v>
      </c>
      <c r="I162" s="119"/>
      <c r="J162" s="122">
        <f aca="true" t="shared" si="17" ref="J162:J191">$E$6</f>
        <v>0</v>
      </c>
      <c r="K162" s="123"/>
      <c r="L162" s="53">
        <f aca="true" t="shared" si="18" ref="L162:L197">H162*J162</f>
        <v>0</v>
      </c>
      <c r="M162" s="54"/>
      <c r="N162" s="54"/>
      <c r="O162" s="247">
        <f aca="true" t="shared" si="19" ref="O162:O197">L162*1.08</f>
        <v>0</v>
      </c>
    </row>
    <row r="163" spans="1:15" ht="14.25" customHeight="1">
      <c r="A163" s="114" t="s">
        <v>174</v>
      </c>
      <c r="B163" s="115" t="s">
        <v>175</v>
      </c>
      <c r="C163" s="116"/>
      <c r="D163" s="80" t="s">
        <v>124</v>
      </c>
      <c r="E163" s="117">
        <v>132</v>
      </c>
      <c r="F163" s="118" t="s">
        <v>42</v>
      </c>
      <c r="G163" s="117">
        <v>1</v>
      </c>
      <c r="H163" s="53">
        <v>264</v>
      </c>
      <c r="I163" s="119"/>
      <c r="J163" s="122">
        <f t="shared" si="17"/>
        <v>0</v>
      </c>
      <c r="K163" s="123"/>
      <c r="L163" s="53">
        <f t="shared" si="18"/>
        <v>0</v>
      </c>
      <c r="M163" s="54"/>
      <c r="N163" s="54"/>
      <c r="O163" s="247">
        <f t="shared" si="19"/>
        <v>0</v>
      </c>
    </row>
    <row r="164" spans="1:15" ht="14.25" customHeight="1">
      <c r="A164" s="114" t="s">
        <v>220</v>
      </c>
      <c r="B164" s="115" t="s">
        <v>221</v>
      </c>
      <c r="C164" s="116"/>
      <c r="D164" s="80" t="s">
        <v>49</v>
      </c>
      <c r="E164" s="117">
        <v>5</v>
      </c>
      <c r="F164" s="118" t="s">
        <v>42</v>
      </c>
      <c r="G164" s="117">
        <v>1</v>
      </c>
      <c r="H164" s="53">
        <v>23.96</v>
      </c>
      <c r="I164" s="119"/>
      <c r="J164" s="122">
        <f t="shared" si="17"/>
        <v>0</v>
      </c>
      <c r="K164" s="123"/>
      <c r="L164" s="53">
        <f t="shared" si="18"/>
        <v>0</v>
      </c>
      <c r="M164" s="54"/>
      <c r="N164" s="54"/>
      <c r="O164" s="247">
        <f t="shared" si="19"/>
        <v>0</v>
      </c>
    </row>
    <row r="165" spans="1:15" ht="14.25" customHeight="1">
      <c r="A165" s="114" t="s">
        <v>222</v>
      </c>
      <c r="B165" s="115" t="s">
        <v>223</v>
      </c>
      <c r="C165" s="116"/>
      <c r="D165" s="80" t="s">
        <v>49</v>
      </c>
      <c r="E165" s="117">
        <v>2300</v>
      </c>
      <c r="F165" s="118" t="s">
        <v>42</v>
      </c>
      <c r="G165" s="117">
        <v>1</v>
      </c>
      <c r="H165" s="53">
        <v>1150</v>
      </c>
      <c r="I165" s="119"/>
      <c r="J165" s="122">
        <f t="shared" si="17"/>
        <v>0</v>
      </c>
      <c r="K165" s="123"/>
      <c r="L165" s="53">
        <f t="shared" si="18"/>
        <v>0</v>
      </c>
      <c r="M165" s="54"/>
      <c r="N165" s="54"/>
      <c r="O165" s="247">
        <f t="shared" si="19"/>
        <v>0</v>
      </c>
    </row>
    <row r="166" spans="1:15" ht="14.25" customHeight="1">
      <c r="A166" s="114" t="s">
        <v>218</v>
      </c>
      <c r="B166" s="115" t="s">
        <v>219</v>
      </c>
      <c r="C166" s="116"/>
      <c r="D166" s="80" t="s">
        <v>41</v>
      </c>
      <c r="E166" s="117">
        <v>40</v>
      </c>
      <c r="F166" s="118" t="s">
        <v>42</v>
      </c>
      <c r="G166" s="117">
        <v>1</v>
      </c>
      <c r="H166" s="53">
        <v>40</v>
      </c>
      <c r="I166" s="119"/>
      <c r="J166" s="122">
        <f t="shared" si="17"/>
        <v>0</v>
      </c>
      <c r="K166" s="123"/>
      <c r="L166" s="53">
        <f t="shared" si="18"/>
        <v>0</v>
      </c>
      <c r="M166" s="54"/>
      <c r="N166" s="54"/>
      <c r="O166" s="247">
        <f t="shared" si="19"/>
        <v>0</v>
      </c>
    </row>
    <row r="167" spans="1:15" ht="14.25" customHeight="1">
      <c r="A167" s="114" t="s">
        <v>224</v>
      </c>
      <c r="B167" s="115" t="s">
        <v>225</v>
      </c>
      <c r="C167" s="116"/>
      <c r="D167" s="80" t="s">
        <v>49</v>
      </c>
      <c r="E167" s="117">
        <v>200</v>
      </c>
      <c r="F167" s="118" t="s">
        <v>24</v>
      </c>
      <c r="G167" s="117">
        <v>1</v>
      </c>
      <c r="H167" s="53">
        <v>30</v>
      </c>
      <c r="I167" s="119"/>
      <c r="J167" s="122">
        <f t="shared" si="17"/>
        <v>0</v>
      </c>
      <c r="K167" s="123"/>
      <c r="L167" s="53">
        <f t="shared" si="18"/>
        <v>0</v>
      </c>
      <c r="M167" s="54"/>
      <c r="N167" s="54"/>
      <c r="O167" s="247">
        <f t="shared" si="19"/>
        <v>0</v>
      </c>
    </row>
    <row r="168" spans="1:15" ht="14.25" customHeight="1">
      <c r="A168" s="114" t="s">
        <v>226</v>
      </c>
      <c r="B168" s="115" t="s">
        <v>227</v>
      </c>
      <c r="C168" s="116"/>
      <c r="D168" s="80" t="s">
        <v>49</v>
      </c>
      <c r="E168" s="117">
        <v>100</v>
      </c>
      <c r="F168" s="118" t="s">
        <v>42</v>
      </c>
      <c r="G168" s="117">
        <v>1</v>
      </c>
      <c r="H168" s="53">
        <v>100</v>
      </c>
      <c r="I168" s="119"/>
      <c r="J168" s="122">
        <f t="shared" si="17"/>
        <v>0</v>
      </c>
      <c r="K168" s="123"/>
      <c r="L168" s="53">
        <f t="shared" si="18"/>
        <v>0</v>
      </c>
      <c r="M168" s="54"/>
      <c r="N168" s="54"/>
      <c r="O168" s="247">
        <f t="shared" si="19"/>
        <v>0</v>
      </c>
    </row>
    <row r="169" spans="1:15" ht="14.25" customHeight="1">
      <c r="A169" s="114" t="s">
        <v>228</v>
      </c>
      <c r="B169" s="115" t="s">
        <v>229</v>
      </c>
      <c r="C169" s="116"/>
      <c r="D169" s="80" t="s">
        <v>49</v>
      </c>
      <c r="E169" s="117">
        <v>120</v>
      </c>
      <c r="F169" s="118" t="s">
        <v>42</v>
      </c>
      <c r="G169" s="117">
        <v>1</v>
      </c>
      <c r="H169" s="53">
        <v>237.25</v>
      </c>
      <c r="I169" s="119"/>
      <c r="J169" s="122">
        <f t="shared" si="17"/>
        <v>0</v>
      </c>
      <c r="K169" s="123"/>
      <c r="L169" s="53">
        <f t="shared" si="18"/>
        <v>0</v>
      </c>
      <c r="M169" s="54"/>
      <c r="N169" s="54"/>
      <c r="O169" s="247">
        <f t="shared" si="19"/>
        <v>0</v>
      </c>
    </row>
    <row r="170" spans="1:15" ht="14.25" customHeight="1">
      <c r="A170" s="114" t="s">
        <v>230</v>
      </c>
      <c r="B170" s="115" t="s">
        <v>231</v>
      </c>
      <c r="C170" s="116"/>
      <c r="D170" s="80" t="s">
        <v>49</v>
      </c>
      <c r="E170" s="117">
        <v>250</v>
      </c>
      <c r="F170" s="118" t="s">
        <v>42</v>
      </c>
      <c r="G170" s="117">
        <v>1</v>
      </c>
      <c r="H170" s="53">
        <v>374.48</v>
      </c>
      <c r="I170" s="119"/>
      <c r="J170" s="122">
        <f t="shared" si="17"/>
        <v>0</v>
      </c>
      <c r="K170" s="123"/>
      <c r="L170" s="53">
        <f t="shared" si="18"/>
        <v>0</v>
      </c>
      <c r="M170" s="54"/>
      <c r="N170" s="54"/>
      <c r="O170" s="247">
        <f t="shared" si="19"/>
        <v>0</v>
      </c>
    </row>
    <row r="171" spans="1:15" ht="14.25" customHeight="1">
      <c r="A171" s="114" t="s">
        <v>232</v>
      </c>
      <c r="B171" s="115" t="s">
        <v>233</v>
      </c>
      <c r="C171" s="116"/>
      <c r="D171" s="80" t="s">
        <v>49</v>
      </c>
      <c r="E171" s="117">
        <v>20</v>
      </c>
      <c r="F171" s="118" t="s">
        <v>42</v>
      </c>
      <c r="G171" s="117">
        <v>1</v>
      </c>
      <c r="H171" s="53">
        <v>43</v>
      </c>
      <c r="I171" s="119"/>
      <c r="J171" s="122">
        <f t="shared" si="17"/>
        <v>0</v>
      </c>
      <c r="K171" s="123"/>
      <c r="L171" s="53">
        <f t="shared" si="18"/>
        <v>0</v>
      </c>
      <c r="M171" s="54"/>
      <c r="N171" s="54"/>
      <c r="O171" s="247">
        <f t="shared" si="19"/>
        <v>0</v>
      </c>
    </row>
    <row r="172" spans="1:15" ht="14.25" customHeight="1">
      <c r="A172" s="114" t="s">
        <v>234</v>
      </c>
      <c r="B172" s="115" t="s">
        <v>235</v>
      </c>
      <c r="C172" s="116"/>
      <c r="D172" s="80" t="s">
        <v>49</v>
      </c>
      <c r="E172" s="117">
        <v>20</v>
      </c>
      <c r="F172" s="118" t="s">
        <v>24</v>
      </c>
      <c r="G172" s="117">
        <v>1</v>
      </c>
      <c r="H172" s="53">
        <v>8.98</v>
      </c>
      <c r="I172" s="119"/>
      <c r="J172" s="122">
        <f t="shared" si="17"/>
        <v>0</v>
      </c>
      <c r="K172" s="123"/>
      <c r="L172" s="53">
        <f t="shared" si="18"/>
        <v>0</v>
      </c>
      <c r="M172" s="54"/>
      <c r="N172" s="54"/>
      <c r="O172" s="247">
        <f t="shared" si="19"/>
        <v>0</v>
      </c>
    </row>
    <row r="173" spans="1:15" ht="14.25" customHeight="1">
      <c r="A173" s="114" t="s">
        <v>236</v>
      </c>
      <c r="B173" s="115" t="s">
        <v>237</v>
      </c>
      <c r="C173" s="116"/>
      <c r="D173" s="80" t="s">
        <v>49</v>
      </c>
      <c r="E173" s="117">
        <v>70</v>
      </c>
      <c r="F173" s="118" t="s">
        <v>24</v>
      </c>
      <c r="G173" s="117">
        <v>1</v>
      </c>
      <c r="H173" s="53">
        <v>16.77</v>
      </c>
      <c r="I173" s="119"/>
      <c r="J173" s="122">
        <f t="shared" si="17"/>
        <v>0</v>
      </c>
      <c r="K173" s="123"/>
      <c r="L173" s="53">
        <f t="shared" si="18"/>
        <v>0</v>
      </c>
      <c r="M173" s="54"/>
      <c r="N173" s="54"/>
      <c r="O173" s="247">
        <f t="shared" si="19"/>
        <v>0</v>
      </c>
    </row>
    <row r="174" spans="1:15" ht="14.25" customHeight="1">
      <c r="A174" s="114" t="s">
        <v>238</v>
      </c>
      <c r="B174" s="115" t="s">
        <v>239</v>
      </c>
      <c r="C174" s="116"/>
      <c r="D174" s="80" t="s">
        <v>49</v>
      </c>
      <c r="E174" s="117">
        <v>20</v>
      </c>
      <c r="F174" s="118" t="s">
        <v>24</v>
      </c>
      <c r="G174" s="117">
        <v>1</v>
      </c>
      <c r="H174" s="53">
        <v>7.19</v>
      </c>
      <c r="I174" s="119"/>
      <c r="J174" s="122">
        <f t="shared" si="17"/>
        <v>0</v>
      </c>
      <c r="K174" s="123"/>
      <c r="L174" s="53">
        <f t="shared" si="18"/>
        <v>0</v>
      </c>
      <c r="M174" s="54"/>
      <c r="N174" s="54"/>
      <c r="O174" s="247">
        <f t="shared" si="19"/>
        <v>0</v>
      </c>
    </row>
    <row r="175" spans="1:15" ht="14.25" customHeight="1">
      <c r="A175" s="114" t="s">
        <v>240</v>
      </c>
      <c r="B175" s="115" t="s">
        <v>241</v>
      </c>
      <c r="C175" s="116"/>
      <c r="D175" s="80" t="s">
        <v>49</v>
      </c>
      <c r="E175" s="117">
        <v>60</v>
      </c>
      <c r="F175" s="118" t="s">
        <v>24</v>
      </c>
      <c r="G175" s="117">
        <v>1</v>
      </c>
      <c r="H175" s="53">
        <v>25.16</v>
      </c>
      <c r="I175" s="119"/>
      <c r="J175" s="122">
        <f t="shared" si="17"/>
        <v>0</v>
      </c>
      <c r="K175" s="123"/>
      <c r="L175" s="53">
        <f t="shared" si="18"/>
        <v>0</v>
      </c>
      <c r="M175" s="54"/>
      <c r="N175" s="54"/>
      <c r="O175" s="247">
        <f t="shared" si="19"/>
        <v>0</v>
      </c>
    </row>
    <row r="176" spans="1:15" ht="14.25" customHeight="1">
      <c r="A176" s="114" t="s">
        <v>242</v>
      </c>
      <c r="B176" s="115" t="s">
        <v>243</v>
      </c>
      <c r="C176" s="116"/>
      <c r="D176" s="80" t="s">
        <v>49</v>
      </c>
      <c r="E176" s="117">
        <v>50</v>
      </c>
      <c r="F176" s="118" t="s">
        <v>24</v>
      </c>
      <c r="G176" s="117">
        <v>1</v>
      </c>
      <c r="H176" s="53">
        <v>26.95</v>
      </c>
      <c r="I176" s="119"/>
      <c r="J176" s="122">
        <f t="shared" si="17"/>
        <v>0</v>
      </c>
      <c r="K176" s="123"/>
      <c r="L176" s="53">
        <f t="shared" si="18"/>
        <v>0</v>
      </c>
      <c r="M176" s="54"/>
      <c r="N176" s="54"/>
      <c r="O176" s="247">
        <f t="shared" si="19"/>
        <v>0</v>
      </c>
    </row>
    <row r="177" spans="1:15" ht="14.25" customHeight="1">
      <c r="A177" s="114" t="s">
        <v>43</v>
      </c>
      <c r="B177" s="115" t="s">
        <v>44</v>
      </c>
      <c r="C177" s="116"/>
      <c r="D177" s="80" t="s">
        <v>41</v>
      </c>
      <c r="E177" s="117">
        <v>40</v>
      </c>
      <c r="F177" s="118" t="s">
        <v>42</v>
      </c>
      <c r="G177" s="117">
        <v>1</v>
      </c>
      <c r="H177" s="53">
        <v>40</v>
      </c>
      <c r="I177" s="119"/>
      <c r="J177" s="122">
        <f t="shared" si="17"/>
        <v>0</v>
      </c>
      <c r="K177" s="123"/>
      <c r="L177" s="53">
        <f t="shared" si="18"/>
        <v>0</v>
      </c>
      <c r="M177" s="54"/>
      <c r="N177" s="54"/>
      <c r="O177" s="247">
        <f t="shared" si="19"/>
        <v>0</v>
      </c>
    </row>
    <row r="178" spans="1:15" ht="14.25" customHeight="1">
      <c r="A178" s="114" t="s">
        <v>218</v>
      </c>
      <c r="B178" s="115" t="s">
        <v>219</v>
      </c>
      <c r="C178" s="116"/>
      <c r="D178" s="80" t="s">
        <v>41</v>
      </c>
      <c r="E178" s="117">
        <v>40</v>
      </c>
      <c r="F178" s="118" t="s">
        <v>42</v>
      </c>
      <c r="G178" s="117">
        <v>1</v>
      </c>
      <c r="H178" s="53">
        <v>40</v>
      </c>
      <c r="I178" s="119"/>
      <c r="J178" s="122">
        <f t="shared" si="17"/>
        <v>0</v>
      </c>
      <c r="K178" s="123"/>
      <c r="L178" s="53">
        <f t="shared" si="18"/>
        <v>0</v>
      </c>
      <c r="M178" s="54"/>
      <c r="N178" s="54"/>
      <c r="O178" s="247">
        <f t="shared" si="19"/>
        <v>0</v>
      </c>
    </row>
    <row r="179" spans="1:15" ht="14.25" customHeight="1">
      <c r="A179" s="114" t="s">
        <v>244</v>
      </c>
      <c r="B179" s="115" t="s">
        <v>245</v>
      </c>
      <c r="C179" s="116"/>
      <c r="D179" s="80" t="s">
        <v>49</v>
      </c>
      <c r="E179" s="117">
        <v>50</v>
      </c>
      <c r="F179" s="118" t="s">
        <v>24</v>
      </c>
      <c r="G179" s="117">
        <v>1</v>
      </c>
      <c r="H179" s="53">
        <v>15</v>
      </c>
      <c r="I179" s="119"/>
      <c r="J179" s="122">
        <f t="shared" si="17"/>
        <v>0</v>
      </c>
      <c r="K179" s="123"/>
      <c r="L179" s="53">
        <f t="shared" si="18"/>
        <v>0</v>
      </c>
      <c r="M179" s="54"/>
      <c r="N179" s="54"/>
      <c r="O179" s="247">
        <f t="shared" si="19"/>
        <v>0</v>
      </c>
    </row>
    <row r="180" spans="1:15" ht="14.25" customHeight="1">
      <c r="A180" s="114" t="s">
        <v>246</v>
      </c>
      <c r="B180" s="115" t="s">
        <v>247</v>
      </c>
      <c r="C180" s="116"/>
      <c r="D180" s="80" t="s">
        <v>49</v>
      </c>
      <c r="E180" s="117">
        <v>150</v>
      </c>
      <c r="F180" s="118" t="s">
        <v>24</v>
      </c>
      <c r="G180" s="117">
        <v>1</v>
      </c>
      <c r="H180" s="53">
        <v>53.91</v>
      </c>
      <c r="I180" s="119"/>
      <c r="J180" s="122">
        <f t="shared" si="17"/>
        <v>0</v>
      </c>
      <c r="K180" s="123"/>
      <c r="L180" s="53">
        <f t="shared" si="18"/>
        <v>0</v>
      </c>
      <c r="M180" s="54"/>
      <c r="N180" s="54"/>
      <c r="O180" s="247">
        <f t="shared" si="19"/>
        <v>0</v>
      </c>
    </row>
    <row r="181" spans="1:15" ht="14.25" customHeight="1">
      <c r="A181" s="114" t="s">
        <v>248</v>
      </c>
      <c r="B181" s="115" t="s">
        <v>249</v>
      </c>
      <c r="C181" s="116"/>
      <c r="D181" s="80" t="s">
        <v>49</v>
      </c>
      <c r="E181" s="117">
        <v>150</v>
      </c>
      <c r="F181" s="118" t="s">
        <v>24</v>
      </c>
      <c r="G181" s="117">
        <v>1</v>
      </c>
      <c r="H181" s="53">
        <v>62.89</v>
      </c>
      <c r="I181" s="119"/>
      <c r="J181" s="122">
        <f t="shared" si="17"/>
        <v>0</v>
      </c>
      <c r="K181" s="123"/>
      <c r="L181" s="53">
        <f t="shared" si="18"/>
        <v>0</v>
      </c>
      <c r="M181" s="54"/>
      <c r="N181" s="54"/>
      <c r="O181" s="247">
        <f t="shared" si="19"/>
        <v>0</v>
      </c>
    </row>
    <row r="182" spans="1:15" ht="14.25" customHeight="1">
      <c r="A182" s="114" t="s">
        <v>250</v>
      </c>
      <c r="B182" s="115" t="s">
        <v>251</v>
      </c>
      <c r="C182" s="116"/>
      <c r="D182" s="80" t="s">
        <v>49</v>
      </c>
      <c r="E182" s="117">
        <v>130</v>
      </c>
      <c r="F182" s="118" t="s">
        <v>24</v>
      </c>
      <c r="G182" s="117">
        <v>1</v>
      </c>
      <c r="H182" s="53">
        <v>62.29</v>
      </c>
      <c r="I182" s="119"/>
      <c r="J182" s="122">
        <f t="shared" si="17"/>
        <v>0</v>
      </c>
      <c r="K182" s="123"/>
      <c r="L182" s="53">
        <f t="shared" si="18"/>
        <v>0</v>
      </c>
      <c r="M182" s="54"/>
      <c r="N182" s="54"/>
      <c r="O182" s="247">
        <f t="shared" si="19"/>
        <v>0</v>
      </c>
    </row>
    <row r="183" spans="1:15" ht="14.25" customHeight="1">
      <c r="A183" s="114" t="s">
        <v>224</v>
      </c>
      <c r="B183" s="115" t="s">
        <v>225</v>
      </c>
      <c r="C183" s="116"/>
      <c r="D183" s="80" t="s">
        <v>49</v>
      </c>
      <c r="E183" s="117">
        <v>350</v>
      </c>
      <c r="F183" s="118" t="s">
        <v>24</v>
      </c>
      <c r="G183" s="117">
        <v>1</v>
      </c>
      <c r="H183" s="53">
        <v>52.5</v>
      </c>
      <c r="I183" s="119"/>
      <c r="J183" s="122">
        <f t="shared" si="17"/>
        <v>0</v>
      </c>
      <c r="K183" s="123"/>
      <c r="L183" s="53">
        <f t="shared" si="18"/>
        <v>0</v>
      </c>
      <c r="M183" s="54"/>
      <c r="N183" s="54"/>
      <c r="O183" s="247">
        <f t="shared" si="19"/>
        <v>0</v>
      </c>
    </row>
    <row r="184" spans="1:15" ht="14.25" customHeight="1">
      <c r="A184" s="114" t="s">
        <v>252</v>
      </c>
      <c r="B184" s="115" t="s">
        <v>253</v>
      </c>
      <c r="C184" s="116"/>
      <c r="D184" s="80" t="s">
        <v>49</v>
      </c>
      <c r="E184" s="117">
        <v>50</v>
      </c>
      <c r="F184" s="118" t="s">
        <v>25</v>
      </c>
      <c r="G184" s="117">
        <v>1</v>
      </c>
      <c r="H184" s="53">
        <v>36</v>
      </c>
      <c r="I184" s="119"/>
      <c r="J184" s="122">
        <f t="shared" si="17"/>
        <v>0</v>
      </c>
      <c r="K184" s="123"/>
      <c r="L184" s="53">
        <f t="shared" si="18"/>
        <v>0</v>
      </c>
      <c r="M184" s="54"/>
      <c r="N184" s="54"/>
      <c r="O184" s="247">
        <f t="shared" si="19"/>
        <v>0</v>
      </c>
    </row>
    <row r="185" spans="1:15" ht="14.25" customHeight="1">
      <c r="A185" s="114" t="s">
        <v>254</v>
      </c>
      <c r="B185" s="115" t="s">
        <v>255</v>
      </c>
      <c r="C185" s="116"/>
      <c r="D185" s="80" t="s">
        <v>49</v>
      </c>
      <c r="E185" s="117">
        <v>50</v>
      </c>
      <c r="F185" s="118" t="s">
        <v>25</v>
      </c>
      <c r="G185" s="117">
        <v>1</v>
      </c>
      <c r="H185" s="53">
        <v>44.92</v>
      </c>
      <c r="I185" s="119"/>
      <c r="J185" s="122">
        <f t="shared" si="17"/>
        <v>0</v>
      </c>
      <c r="K185" s="123"/>
      <c r="L185" s="53">
        <f t="shared" si="18"/>
        <v>0</v>
      </c>
      <c r="M185" s="54"/>
      <c r="N185" s="54"/>
      <c r="O185" s="247">
        <f t="shared" si="19"/>
        <v>0</v>
      </c>
    </row>
    <row r="186" spans="1:15" ht="14.25" customHeight="1">
      <c r="A186" s="114" t="s">
        <v>256</v>
      </c>
      <c r="B186" s="115" t="s">
        <v>257</v>
      </c>
      <c r="C186" s="116"/>
      <c r="D186" s="80" t="s">
        <v>49</v>
      </c>
      <c r="E186" s="117">
        <v>100</v>
      </c>
      <c r="F186" s="118" t="s">
        <v>25</v>
      </c>
      <c r="G186" s="117">
        <v>1</v>
      </c>
      <c r="H186" s="53">
        <v>71.88</v>
      </c>
      <c r="I186" s="119"/>
      <c r="J186" s="122">
        <f t="shared" si="17"/>
        <v>0</v>
      </c>
      <c r="K186" s="123"/>
      <c r="L186" s="53">
        <f t="shared" si="18"/>
        <v>0</v>
      </c>
      <c r="M186" s="54"/>
      <c r="N186" s="54"/>
      <c r="O186" s="247">
        <f t="shared" si="19"/>
        <v>0</v>
      </c>
    </row>
    <row r="187" spans="1:15" ht="14.25" customHeight="1">
      <c r="A187" s="114" t="s">
        <v>258</v>
      </c>
      <c r="B187" s="115" t="s">
        <v>259</v>
      </c>
      <c r="C187" s="116"/>
      <c r="D187" s="80" t="s">
        <v>49</v>
      </c>
      <c r="E187" s="117">
        <v>70</v>
      </c>
      <c r="F187" s="118" t="s">
        <v>25</v>
      </c>
      <c r="G187" s="117">
        <v>1</v>
      </c>
      <c r="H187" s="53">
        <v>73.5</v>
      </c>
      <c r="I187" s="119"/>
      <c r="J187" s="122">
        <f t="shared" si="17"/>
        <v>0</v>
      </c>
      <c r="K187" s="123"/>
      <c r="L187" s="53">
        <f t="shared" si="18"/>
        <v>0</v>
      </c>
      <c r="M187" s="54"/>
      <c r="N187" s="54"/>
      <c r="O187" s="247">
        <f t="shared" si="19"/>
        <v>0</v>
      </c>
    </row>
    <row r="188" spans="1:15" ht="14.25" customHeight="1">
      <c r="A188" s="114" t="s">
        <v>260</v>
      </c>
      <c r="B188" s="115" t="s">
        <v>261</v>
      </c>
      <c r="C188" s="116"/>
      <c r="D188" s="80" t="s">
        <v>49</v>
      </c>
      <c r="E188" s="117">
        <v>80</v>
      </c>
      <c r="F188" s="118" t="s">
        <v>25</v>
      </c>
      <c r="G188" s="117">
        <v>1</v>
      </c>
      <c r="H188" s="53">
        <v>67.08</v>
      </c>
      <c r="I188" s="119"/>
      <c r="J188" s="122">
        <f t="shared" si="17"/>
        <v>0</v>
      </c>
      <c r="K188" s="123"/>
      <c r="L188" s="53">
        <f t="shared" si="18"/>
        <v>0</v>
      </c>
      <c r="M188" s="54"/>
      <c r="N188" s="54"/>
      <c r="O188" s="247">
        <f t="shared" si="19"/>
        <v>0</v>
      </c>
    </row>
    <row r="189" spans="1:15" ht="14.25" customHeight="1">
      <c r="A189" s="114" t="s">
        <v>262</v>
      </c>
      <c r="B189" s="115" t="s">
        <v>263</v>
      </c>
      <c r="C189" s="116"/>
      <c r="D189" s="80" t="s">
        <v>49</v>
      </c>
      <c r="E189" s="117">
        <v>30</v>
      </c>
      <c r="F189" s="118" t="s">
        <v>25</v>
      </c>
      <c r="G189" s="117">
        <v>1</v>
      </c>
      <c r="H189" s="53">
        <v>37.8</v>
      </c>
      <c r="I189" s="119"/>
      <c r="J189" s="122">
        <f t="shared" si="17"/>
        <v>0</v>
      </c>
      <c r="K189" s="123"/>
      <c r="L189" s="53">
        <f t="shared" si="18"/>
        <v>0</v>
      </c>
      <c r="M189" s="54"/>
      <c r="N189" s="54"/>
      <c r="O189" s="247">
        <f t="shared" si="19"/>
        <v>0</v>
      </c>
    </row>
    <row r="190" spans="1:15" ht="14.25" customHeight="1">
      <c r="A190" s="114" t="s">
        <v>264</v>
      </c>
      <c r="B190" s="115" t="s">
        <v>265</v>
      </c>
      <c r="C190" s="116"/>
      <c r="D190" s="80" t="s">
        <v>49</v>
      </c>
      <c r="E190" s="117">
        <v>100</v>
      </c>
      <c r="F190" s="118" t="s">
        <v>25</v>
      </c>
      <c r="G190" s="117">
        <v>1</v>
      </c>
      <c r="H190" s="53">
        <v>101.88</v>
      </c>
      <c r="I190" s="119"/>
      <c r="J190" s="122">
        <f t="shared" si="17"/>
        <v>0</v>
      </c>
      <c r="K190" s="123"/>
      <c r="L190" s="53">
        <f t="shared" si="18"/>
        <v>0</v>
      </c>
      <c r="M190" s="54"/>
      <c r="N190" s="54"/>
      <c r="O190" s="247">
        <f t="shared" si="19"/>
        <v>0</v>
      </c>
    </row>
    <row r="191" spans="1:15" ht="14.25" customHeight="1">
      <c r="A191" s="114" t="s">
        <v>266</v>
      </c>
      <c r="B191" s="115" t="s">
        <v>267</v>
      </c>
      <c r="C191" s="116"/>
      <c r="D191" s="80" t="s">
        <v>49</v>
      </c>
      <c r="E191" s="117">
        <v>1.2</v>
      </c>
      <c r="F191" s="118" t="s">
        <v>25</v>
      </c>
      <c r="G191" s="117">
        <v>1</v>
      </c>
      <c r="H191" s="53">
        <v>2.3</v>
      </c>
      <c r="I191" s="119"/>
      <c r="J191" s="122">
        <f t="shared" si="17"/>
        <v>0</v>
      </c>
      <c r="K191" s="123"/>
      <c r="L191" s="53">
        <f t="shared" si="18"/>
        <v>0</v>
      </c>
      <c r="M191" s="54"/>
      <c r="N191" s="54"/>
      <c r="O191" s="247">
        <f t="shared" si="19"/>
        <v>0</v>
      </c>
    </row>
    <row r="192" spans="1:15" ht="14.25" customHeight="1">
      <c r="A192" s="114" t="s">
        <v>268</v>
      </c>
      <c r="B192" s="115" t="s">
        <v>269</v>
      </c>
      <c r="C192" s="116"/>
      <c r="D192" s="80" t="s">
        <v>124</v>
      </c>
      <c r="E192" s="117">
        <v>45</v>
      </c>
      <c r="F192" s="118" t="s">
        <v>25</v>
      </c>
      <c r="G192" s="117">
        <v>1</v>
      </c>
      <c r="H192" s="53">
        <v>13.05</v>
      </c>
      <c r="I192" s="119"/>
      <c r="J192" s="120">
        <f>$E$8</f>
        <v>0</v>
      </c>
      <c r="K192" s="121"/>
      <c r="L192" s="53">
        <f t="shared" si="18"/>
        <v>0</v>
      </c>
      <c r="M192" s="54"/>
      <c r="N192" s="54"/>
      <c r="O192" s="247">
        <f t="shared" si="19"/>
        <v>0</v>
      </c>
    </row>
    <row r="193" spans="1:15" ht="14.25" customHeight="1">
      <c r="A193" s="114" t="s">
        <v>234</v>
      </c>
      <c r="B193" s="115" t="s">
        <v>235</v>
      </c>
      <c r="C193" s="116"/>
      <c r="D193" s="80" t="s">
        <v>49</v>
      </c>
      <c r="E193" s="117">
        <v>30</v>
      </c>
      <c r="F193" s="118" t="s">
        <v>24</v>
      </c>
      <c r="G193" s="117">
        <v>1</v>
      </c>
      <c r="H193" s="53">
        <v>5.39</v>
      </c>
      <c r="I193" s="119"/>
      <c r="J193" s="122">
        <f>$E$6</f>
        <v>0</v>
      </c>
      <c r="K193" s="123"/>
      <c r="L193" s="53">
        <f t="shared" si="18"/>
        <v>0</v>
      </c>
      <c r="M193" s="54"/>
      <c r="N193" s="54"/>
      <c r="O193" s="247">
        <f t="shared" si="19"/>
        <v>0</v>
      </c>
    </row>
    <row r="194" spans="1:15" ht="14.25" customHeight="1">
      <c r="A194" s="114" t="s">
        <v>236</v>
      </c>
      <c r="B194" s="115" t="s">
        <v>237</v>
      </c>
      <c r="C194" s="116"/>
      <c r="D194" s="80" t="s">
        <v>49</v>
      </c>
      <c r="E194" s="117">
        <v>80</v>
      </c>
      <c r="F194" s="118" t="s">
        <v>24</v>
      </c>
      <c r="G194" s="117">
        <v>1</v>
      </c>
      <c r="H194" s="53">
        <v>19.17</v>
      </c>
      <c r="I194" s="119"/>
      <c r="J194" s="122">
        <f>$E$6</f>
        <v>0</v>
      </c>
      <c r="K194" s="123"/>
      <c r="L194" s="53">
        <f t="shared" si="18"/>
        <v>0</v>
      </c>
      <c r="M194" s="54"/>
      <c r="N194" s="54"/>
      <c r="O194" s="247">
        <f t="shared" si="19"/>
        <v>0</v>
      </c>
    </row>
    <row r="195" spans="1:15" ht="14.25" customHeight="1">
      <c r="A195" s="114" t="s">
        <v>270</v>
      </c>
      <c r="B195" s="115" t="s">
        <v>271</v>
      </c>
      <c r="C195" s="116"/>
      <c r="D195" s="80" t="s">
        <v>49</v>
      </c>
      <c r="E195" s="117">
        <v>150</v>
      </c>
      <c r="F195" s="118" t="s">
        <v>24</v>
      </c>
      <c r="G195" s="117">
        <v>1</v>
      </c>
      <c r="H195" s="53">
        <v>54</v>
      </c>
      <c r="I195" s="119"/>
      <c r="J195" s="122">
        <f>$E$6</f>
        <v>0</v>
      </c>
      <c r="K195" s="123"/>
      <c r="L195" s="53">
        <f t="shared" si="18"/>
        <v>0</v>
      </c>
      <c r="M195" s="54"/>
      <c r="N195" s="54"/>
      <c r="O195" s="247">
        <f t="shared" si="19"/>
        <v>0</v>
      </c>
    </row>
    <row r="196" spans="1:15" ht="14.25" customHeight="1">
      <c r="A196" s="114" t="s">
        <v>238</v>
      </c>
      <c r="B196" s="115" t="s">
        <v>239</v>
      </c>
      <c r="C196" s="116"/>
      <c r="D196" s="80" t="s">
        <v>49</v>
      </c>
      <c r="E196" s="117">
        <v>130</v>
      </c>
      <c r="F196" s="118" t="s">
        <v>24</v>
      </c>
      <c r="G196" s="117">
        <v>1</v>
      </c>
      <c r="H196" s="53">
        <v>46.72</v>
      </c>
      <c r="I196" s="119"/>
      <c r="J196" s="122">
        <f>$E$6</f>
        <v>0</v>
      </c>
      <c r="K196" s="123"/>
      <c r="L196" s="53">
        <f t="shared" si="18"/>
        <v>0</v>
      </c>
      <c r="M196" s="54"/>
      <c r="N196" s="54"/>
      <c r="O196" s="247">
        <f t="shared" si="19"/>
        <v>0</v>
      </c>
    </row>
    <row r="197" spans="1:15" ht="14.25" customHeight="1">
      <c r="A197" s="114" t="s">
        <v>272</v>
      </c>
      <c r="B197" s="115" t="s">
        <v>273</v>
      </c>
      <c r="C197" s="116"/>
      <c r="D197" s="80" t="s">
        <v>49</v>
      </c>
      <c r="E197" s="117">
        <v>200</v>
      </c>
      <c r="F197" s="118" t="s">
        <v>42</v>
      </c>
      <c r="G197" s="117">
        <v>1</v>
      </c>
      <c r="H197" s="53">
        <v>46</v>
      </c>
      <c r="I197" s="119"/>
      <c r="J197" s="122">
        <f>$E$6</f>
        <v>0</v>
      </c>
      <c r="K197" s="123"/>
      <c r="L197" s="53">
        <f t="shared" si="18"/>
        <v>0</v>
      </c>
      <c r="M197" s="54"/>
      <c r="N197" s="54"/>
      <c r="O197" s="247">
        <f t="shared" si="19"/>
        <v>0</v>
      </c>
    </row>
    <row r="198" spans="1:15" ht="14.25" customHeight="1">
      <c r="A198" s="105" t="s">
        <v>274</v>
      </c>
      <c r="B198" s="106" t="s">
        <v>275</v>
      </c>
      <c r="C198" s="107"/>
      <c r="D198" s="108" t="s">
        <v>37</v>
      </c>
      <c r="E198" s="109" t="s">
        <v>38</v>
      </c>
      <c r="F198" s="108" t="s">
        <v>38</v>
      </c>
      <c r="G198" s="108" t="s">
        <v>38</v>
      </c>
      <c r="H198" s="110" t="s">
        <v>38</v>
      </c>
      <c r="I198" s="111"/>
      <c r="J198" s="137" t="s">
        <v>38</v>
      </c>
      <c r="K198" s="138"/>
      <c r="L198" s="112">
        <f>SUM(L199:N221)</f>
        <v>0</v>
      </c>
      <c r="M198" s="113"/>
      <c r="N198" s="113"/>
      <c r="O198" s="246">
        <f>SUM(O199:O221)</f>
        <v>0</v>
      </c>
    </row>
    <row r="199" spans="1:15" ht="14.25" customHeight="1">
      <c r="A199" s="114" t="s">
        <v>45</v>
      </c>
      <c r="B199" s="115" t="s">
        <v>46</v>
      </c>
      <c r="C199" s="116"/>
      <c r="D199" s="80" t="s">
        <v>41</v>
      </c>
      <c r="E199" s="117">
        <v>180</v>
      </c>
      <c r="F199" s="118" t="s">
        <v>42</v>
      </c>
      <c r="G199" s="117">
        <v>1</v>
      </c>
      <c r="H199" s="53">
        <v>180</v>
      </c>
      <c r="I199" s="119"/>
      <c r="J199" s="124">
        <f>$E$7</f>
        <v>0</v>
      </c>
      <c r="K199" s="125"/>
      <c r="L199" s="53">
        <f>H199*J199</f>
        <v>0</v>
      </c>
      <c r="M199" s="54"/>
      <c r="N199" s="54"/>
      <c r="O199" s="247">
        <f>L199*1.08</f>
        <v>0</v>
      </c>
    </row>
    <row r="200" spans="1:15" ht="14.25" customHeight="1">
      <c r="A200" s="114" t="s">
        <v>276</v>
      </c>
      <c r="B200" s="115" t="s">
        <v>277</v>
      </c>
      <c r="C200" s="116"/>
      <c r="D200" s="80" t="s">
        <v>49</v>
      </c>
      <c r="E200" s="117">
        <v>80</v>
      </c>
      <c r="F200" s="118" t="s">
        <v>42</v>
      </c>
      <c r="G200" s="117">
        <v>1</v>
      </c>
      <c r="H200" s="53">
        <v>32</v>
      </c>
      <c r="I200" s="119"/>
      <c r="J200" s="122">
        <f aca="true" t="shared" si="20" ref="J200:J215">$E$6</f>
        <v>0</v>
      </c>
      <c r="K200" s="123"/>
      <c r="L200" s="53">
        <f aca="true" t="shared" si="21" ref="L200:L220">H200*J200</f>
        <v>0</v>
      </c>
      <c r="M200" s="54"/>
      <c r="N200" s="54"/>
      <c r="O200" s="247">
        <f aca="true" t="shared" si="22" ref="O200:O221">L200*1.08</f>
        <v>0</v>
      </c>
    </row>
    <row r="201" spans="1:15" ht="14.25" customHeight="1">
      <c r="A201" s="114" t="s">
        <v>278</v>
      </c>
      <c r="B201" s="115" t="s">
        <v>279</v>
      </c>
      <c r="C201" s="116"/>
      <c r="D201" s="80" t="s">
        <v>49</v>
      </c>
      <c r="E201" s="117">
        <v>50</v>
      </c>
      <c r="F201" s="118" t="s">
        <v>42</v>
      </c>
      <c r="G201" s="117">
        <v>1</v>
      </c>
      <c r="H201" s="53">
        <v>7.5</v>
      </c>
      <c r="I201" s="119"/>
      <c r="J201" s="122">
        <f t="shared" si="20"/>
        <v>0</v>
      </c>
      <c r="K201" s="123"/>
      <c r="L201" s="53">
        <f t="shared" si="21"/>
        <v>0</v>
      </c>
      <c r="M201" s="54"/>
      <c r="N201" s="54"/>
      <c r="O201" s="247">
        <f t="shared" si="22"/>
        <v>0</v>
      </c>
    </row>
    <row r="202" spans="1:15" ht="14.25" customHeight="1">
      <c r="A202" s="114" t="s">
        <v>280</v>
      </c>
      <c r="B202" s="115" t="s">
        <v>281</v>
      </c>
      <c r="C202" s="116"/>
      <c r="D202" s="80" t="s">
        <v>49</v>
      </c>
      <c r="E202" s="117">
        <v>150</v>
      </c>
      <c r="F202" s="118" t="s">
        <v>42</v>
      </c>
      <c r="G202" s="117">
        <v>1</v>
      </c>
      <c r="H202" s="53">
        <v>15</v>
      </c>
      <c r="I202" s="119"/>
      <c r="J202" s="122">
        <f t="shared" si="20"/>
        <v>0</v>
      </c>
      <c r="K202" s="123"/>
      <c r="L202" s="53">
        <f t="shared" si="21"/>
        <v>0</v>
      </c>
      <c r="M202" s="54"/>
      <c r="N202" s="54"/>
      <c r="O202" s="247">
        <f t="shared" si="22"/>
        <v>0</v>
      </c>
    </row>
    <row r="203" spans="1:15" ht="14.25" customHeight="1">
      <c r="A203" s="114" t="s">
        <v>282</v>
      </c>
      <c r="B203" s="115" t="s">
        <v>283</v>
      </c>
      <c r="C203" s="116"/>
      <c r="D203" s="80" t="s">
        <v>49</v>
      </c>
      <c r="E203" s="117">
        <v>650</v>
      </c>
      <c r="F203" s="118" t="s">
        <v>42</v>
      </c>
      <c r="G203" s="117">
        <v>1</v>
      </c>
      <c r="H203" s="53">
        <v>454.32</v>
      </c>
      <c r="I203" s="119"/>
      <c r="J203" s="122">
        <f t="shared" si="20"/>
        <v>0</v>
      </c>
      <c r="K203" s="123"/>
      <c r="L203" s="53">
        <f t="shared" si="21"/>
        <v>0</v>
      </c>
      <c r="M203" s="54"/>
      <c r="N203" s="54"/>
      <c r="O203" s="247">
        <f t="shared" si="22"/>
        <v>0</v>
      </c>
    </row>
    <row r="204" spans="1:15" ht="14.25" customHeight="1">
      <c r="A204" s="114" t="s">
        <v>284</v>
      </c>
      <c r="B204" s="115" t="s">
        <v>285</v>
      </c>
      <c r="C204" s="116"/>
      <c r="D204" s="80" t="s">
        <v>52</v>
      </c>
      <c r="E204" s="117">
        <v>2300</v>
      </c>
      <c r="F204" s="118" t="s">
        <v>42</v>
      </c>
      <c r="G204" s="117">
        <v>1</v>
      </c>
      <c r="H204" s="53">
        <v>781.04</v>
      </c>
      <c r="I204" s="119"/>
      <c r="J204" s="122">
        <f t="shared" si="20"/>
        <v>0</v>
      </c>
      <c r="K204" s="123"/>
      <c r="L204" s="53">
        <f t="shared" si="21"/>
        <v>0</v>
      </c>
      <c r="M204" s="54"/>
      <c r="N204" s="54"/>
      <c r="O204" s="247">
        <f t="shared" si="22"/>
        <v>0</v>
      </c>
    </row>
    <row r="205" spans="1:15" ht="14.25" customHeight="1">
      <c r="A205" s="114" t="s">
        <v>286</v>
      </c>
      <c r="B205" s="115" t="s">
        <v>287</v>
      </c>
      <c r="C205" s="116"/>
      <c r="D205" s="80" t="s">
        <v>49</v>
      </c>
      <c r="E205" s="117">
        <v>700</v>
      </c>
      <c r="F205" s="118" t="s">
        <v>42</v>
      </c>
      <c r="G205" s="117">
        <v>1</v>
      </c>
      <c r="H205" s="53">
        <v>2002</v>
      </c>
      <c r="I205" s="119"/>
      <c r="J205" s="122">
        <f t="shared" si="20"/>
        <v>0</v>
      </c>
      <c r="K205" s="123"/>
      <c r="L205" s="53">
        <f t="shared" si="21"/>
        <v>0</v>
      </c>
      <c r="M205" s="54"/>
      <c r="N205" s="54"/>
      <c r="O205" s="247">
        <f t="shared" si="22"/>
        <v>0</v>
      </c>
    </row>
    <row r="206" spans="1:15" ht="14.25" customHeight="1">
      <c r="A206" s="114" t="s">
        <v>288</v>
      </c>
      <c r="B206" s="115" t="s">
        <v>289</v>
      </c>
      <c r="C206" s="116"/>
      <c r="D206" s="80" t="s">
        <v>49</v>
      </c>
      <c r="E206" s="117">
        <v>20</v>
      </c>
      <c r="F206" s="118" t="s">
        <v>42</v>
      </c>
      <c r="G206" s="117">
        <v>1</v>
      </c>
      <c r="H206" s="53">
        <v>18.2</v>
      </c>
      <c r="I206" s="119"/>
      <c r="J206" s="122">
        <f t="shared" si="20"/>
        <v>0</v>
      </c>
      <c r="K206" s="123"/>
      <c r="L206" s="53">
        <f t="shared" si="21"/>
        <v>0</v>
      </c>
      <c r="M206" s="54"/>
      <c r="N206" s="54"/>
      <c r="O206" s="247">
        <f t="shared" si="22"/>
        <v>0</v>
      </c>
    </row>
    <row r="207" spans="1:15" ht="14.25" customHeight="1">
      <c r="A207" s="114" t="s">
        <v>290</v>
      </c>
      <c r="B207" s="115" t="s">
        <v>291</v>
      </c>
      <c r="C207" s="116"/>
      <c r="D207" s="80" t="s">
        <v>49</v>
      </c>
      <c r="E207" s="117">
        <v>5</v>
      </c>
      <c r="F207" s="118" t="s">
        <v>42</v>
      </c>
      <c r="G207" s="117">
        <v>1</v>
      </c>
      <c r="H207" s="53">
        <v>4.55</v>
      </c>
      <c r="I207" s="119"/>
      <c r="J207" s="122">
        <f t="shared" si="20"/>
        <v>0</v>
      </c>
      <c r="K207" s="123"/>
      <c r="L207" s="53">
        <f t="shared" si="21"/>
        <v>0</v>
      </c>
      <c r="M207" s="54"/>
      <c r="N207" s="54"/>
      <c r="O207" s="247">
        <f t="shared" si="22"/>
        <v>0</v>
      </c>
    </row>
    <row r="208" spans="1:15" ht="14.25" customHeight="1">
      <c r="A208" s="114" t="s">
        <v>292</v>
      </c>
      <c r="B208" s="115" t="s">
        <v>293</v>
      </c>
      <c r="C208" s="116"/>
      <c r="D208" s="80" t="s">
        <v>49</v>
      </c>
      <c r="E208" s="117">
        <v>300</v>
      </c>
      <c r="F208" s="118" t="s">
        <v>42</v>
      </c>
      <c r="G208" s="117">
        <v>1</v>
      </c>
      <c r="H208" s="53">
        <v>447</v>
      </c>
      <c r="I208" s="119"/>
      <c r="J208" s="122">
        <f t="shared" si="20"/>
        <v>0</v>
      </c>
      <c r="K208" s="123"/>
      <c r="L208" s="53">
        <f t="shared" si="21"/>
        <v>0</v>
      </c>
      <c r="M208" s="54"/>
      <c r="N208" s="54"/>
      <c r="O208" s="247">
        <f t="shared" si="22"/>
        <v>0</v>
      </c>
    </row>
    <row r="209" spans="1:15" ht="14.25" customHeight="1">
      <c r="A209" s="114" t="s">
        <v>294</v>
      </c>
      <c r="B209" s="115" t="s">
        <v>295</v>
      </c>
      <c r="C209" s="116"/>
      <c r="D209" s="80" t="s">
        <v>49</v>
      </c>
      <c r="E209" s="117">
        <v>20</v>
      </c>
      <c r="F209" s="118" t="s">
        <v>42</v>
      </c>
      <c r="G209" s="117">
        <v>1</v>
      </c>
      <c r="H209" s="53">
        <v>18.18</v>
      </c>
      <c r="I209" s="119"/>
      <c r="J209" s="122">
        <f t="shared" si="20"/>
        <v>0</v>
      </c>
      <c r="K209" s="123"/>
      <c r="L209" s="53">
        <f t="shared" si="21"/>
        <v>0</v>
      </c>
      <c r="M209" s="54"/>
      <c r="N209" s="54"/>
      <c r="O209" s="247">
        <f t="shared" si="22"/>
        <v>0</v>
      </c>
    </row>
    <row r="210" spans="1:15" ht="14.25" customHeight="1">
      <c r="A210" s="114" t="s">
        <v>296</v>
      </c>
      <c r="B210" s="115" t="s">
        <v>297</v>
      </c>
      <c r="C210" s="116"/>
      <c r="D210" s="80" t="s">
        <v>49</v>
      </c>
      <c r="E210" s="117">
        <v>20</v>
      </c>
      <c r="F210" s="118" t="s">
        <v>42</v>
      </c>
      <c r="G210" s="117">
        <v>1</v>
      </c>
      <c r="H210" s="53">
        <v>18.18</v>
      </c>
      <c r="I210" s="119"/>
      <c r="J210" s="122">
        <f t="shared" si="20"/>
        <v>0</v>
      </c>
      <c r="K210" s="123"/>
      <c r="L210" s="53">
        <f t="shared" si="21"/>
        <v>0</v>
      </c>
      <c r="M210" s="54"/>
      <c r="N210" s="54"/>
      <c r="O210" s="247">
        <f t="shared" si="22"/>
        <v>0</v>
      </c>
    </row>
    <row r="211" spans="1:15" ht="14.25" customHeight="1">
      <c r="A211" s="114" t="s">
        <v>298</v>
      </c>
      <c r="B211" s="115" t="s">
        <v>299</v>
      </c>
      <c r="C211" s="116"/>
      <c r="D211" s="80" t="s">
        <v>49</v>
      </c>
      <c r="E211" s="117">
        <v>530</v>
      </c>
      <c r="F211" s="118" t="s">
        <v>42</v>
      </c>
      <c r="G211" s="117">
        <v>1</v>
      </c>
      <c r="H211" s="53">
        <v>354.71</v>
      </c>
      <c r="I211" s="119"/>
      <c r="J211" s="122">
        <f t="shared" si="20"/>
        <v>0</v>
      </c>
      <c r="K211" s="123"/>
      <c r="L211" s="53">
        <f t="shared" si="21"/>
        <v>0</v>
      </c>
      <c r="M211" s="54"/>
      <c r="N211" s="54"/>
      <c r="O211" s="247">
        <f t="shared" si="22"/>
        <v>0</v>
      </c>
    </row>
    <row r="212" spans="1:15" ht="14.25" customHeight="1">
      <c r="A212" s="114" t="s">
        <v>300</v>
      </c>
      <c r="B212" s="115" t="s">
        <v>301</v>
      </c>
      <c r="C212" s="116"/>
      <c r="D212" s="80" t="s">
        <v>49</v>
      </c>
      <c r="E212" s="117">
        <v>15</v>
      </c>
      <c r="F212" s="118" t="s">
        <v>42</v>
      </c>
      <c r="G212" s="117">
        <v>1</v>
      </c>
      <c r="H212" s="53">
        <v>13.65</v>
      </c>
      <c r="I212" s="119"/>
      <c r="J212" s="122">
        <f t="shared" si="20"/>
        <v>0</v>
      </c>
      <c r="K212" s="123"/>
      <c r="L212" s="53">
        <f t="shared" si="21"/>
        <v>0</v>
      </c>
      <c r="M212" s="54"/>
      <c r="N212" s="54"/>
      <c r="O212" s="247">
        <f t="shared" si="22"/>
        <v>0</v>
      </c>
    </row>
    <row r="213" spans="1:15" ht="14.25" customHeight="1">
      <c r="A213" s="114" t="s">
        <v>140</v>
      </c>
      <c r="B213" s="115" t="s">
        <v>141</v>
      </c>
      <c r="C213" s="116"/>
      <c r="D213" s="80" t="s">
        <v>49</v>
      </c>
      <c r="E213" s="117">
        <v>70</v>
      </c>
      <c r="F213" s="118" t="s">
        <v>42</v>
      </c>
      <c r="G213" s="117">
        <v>1</v>
      </c>
      <c r="H213" s="53">
        <v>21</v>
      </c>
      <c r="I213" s="119"/>
      <c r="J213" s="122">
        <f t="shared" si="20"/>
        <v>0</v>
      </c>
      <c r="K213" s="123"/>
      <c r="L213" s="53">
        <f t="shared" si="21"/>
        <v>0</v>
      </c>
      <c r="M213" s="54"/>
      <c r="N213" s="54"/>
      <c r="O213" s="247">
        <f t="shared" si="22"/>
        <v>0</v>
      </c>
    </row>
    <row r="214" spans="1:15" ht="14.25" customHeight="1">
      <c r="A214" s="114" t="s">
        <v>302</v>
      </c>
      <c r="B214" s="115" t="s">
        <v>303</v>
      </c>
      <c r="C214" s="116"/>
      <c r="D214" s="80" t="s">
        <v>124</v>
      </c>
      <c r="E214" s="117">
        <v>15</v>
      </c>
      <c r="F214" s="118" t="s">
        <v>42</v>
      </c>
      <c r="G214" s="117">
        <v>1</v>
      </c>
      <c r="H214" s="53">
        <v>449.44</v>
      </c>
      <c r="I214" s="119"/>
      <c r="J214" s="122">
        <f t="shared" si="20"/>
        <v>0</v>
      </c>
      <c r="K214" s="123"/>
      <c r="L214" s="53">
        <f t="shared" si="21"/>
        <v>0</v>
      </c>
      <c r="M214" s="54"/>
      <c r="N214" s="54"/>
      <c r="O214" s="247">
        <f t="shared" si="22"/>
        <v>0</v>
      </c>
    </row>
    <row r="215" spans="1:15" ht="14.25" customHeight="1">
      <c r="A215" s="114" t="s">
        <v>304</v>
      </c>
      <c r="B215" s="115" t="s">
        <v>305</v>
      </c>
      <c r="C215" s="116"/>
      <c r="D215" s="80" t="s">
        <v>124</v>
      </c>
      <c r="E215" s="117">
        <v>100</v>
      </c>
      <c r="F215" s="118" t="s">
        <v>42</v>
      </c>
      <c r="G215" s="117">
        <v>1</v>
      </c>
      <c r="H215" s="53">
        <v>30.99</v>
      </c>
      <c r="I215" s="119"/>
      <c r="J215" s="122">
        <f t="shared" si="20"/>
        <v>0</v>
      </c>
      <c r="K215" s="123"/>
      <c r="L215" s="53">
        <f t="shared" si="21"/>
        <v>0</v>
      </c>
      <c r="M215" s="54"/>
      <c r="N215" s="54"/>
      <c r="O215" s="247">
        <f t="shared" si="22"/>
        <v>0</v>
      </c>
    </row>
    <row r="216" spans="1:15" ht="14.25" customHeight="1">
      <c r="A216" s="114" t="s">
        <v>306</v>
      </c>
      <c r="B216" s="115" t="s">
        <v>307</v>
      </c>
      <c r="C216" s="116"/>
      <c r="D216" s="80" t="s">
        <v>124</v>
      </c>
      <c r="E216" s="117">
        <v>25</v>
      </c>
      <c r="F216" s="118" t="s">
        <v>25</v>
      </c>
      <c r="G216" s="117">
        <v>1</v>
      </c>
      <c r="H216" s="53">
        <v>4.25</v>
      </c>
      <c r="I216" s="119"/>
      <c r="J216" s="120">
        <f>$E$8</f>
        <v>0</v>
      </c>
      <c r="K216" s="121"/>
      <c r="L216" s="53">
        <f t="shared" si="21"/>
        <v>0</v>
      </c>
      <c r="M216" s="54"/>
      <c r="N216" s="54"/>
      <c r="O216" s="247">
        <f t="shared" si="22"/>
        <v>0</v>
      </c>
    </row>
    <row r="217" spans="1:15" ht="14.25" customHeight="1">
      <c r="A217" s="114" t="s">
        <v>308</v>
      </c>
      <c r="B217" s="115" t="s">
        <v>309</v>
      </c>
      <c r="C217" s="116"/>
      <c r="D217" s="80" t="s">
        <v>124</v>
      </c>
      <c r="E217" s="117">
        <v>60</v>
      </c>
      <c r="F217" s="118" t="s">
        <v>25</v>
      </c>
      <c r="G217" s="117">
        <v>1</v>
      </c>
      <c r="H217" s="53">
        <v>13.2</v>
      </c>
      <c r="I217" s="119"/>
      <c r="J217" s="120">
        <f>$E$8</f>
        <v>0</v>
      </c>
      <c r="K217" s="121"/>
      <c r="L217" s="53">
        <f t="shared" si="21"/>
        <v>0</v>
      </c>
      <c r="M217" s="54"/>
      <c r="N217" s="54"/>
      <c r="O217" s="247">
        <f t="shared" si="22"/>
        <v>0</v>
      </c>
    </row>
    <row r="218" spans="1:15" ht="14.25" customHeight="1">
      <c r="A218" s="114" t="s">
        <v>310</v>
      </c>
      <c r="B218" s="115" t="s">
        <v>311</v>
      </c>
      <c r="C218" s="116"/>
      <c r="D218" s="80" t="s">
        <v>124</v>
      </c>
      <c r="E218" s="117">
        <v>50</v>
      </c>
      <c r="F218" s="118" t="s">
        <v>25</v>
      </c>
      <c r="G218" s="117">
        <v>1</v>
      </c>
      <c r="H218" s="53">
        <v>74.9</v>
      </c>
      <c r="I218" s="119"/>
      <c r="J218" s="122">
        <f>$E$6</f>
        <v>0</v>
      </c>
      <c r="K218" s="123"/>
      <c r="L218" s="53">
        <f t="shared" si="21"/>
        <v>0</v>
      </c>
      <c r="M218" s="54"/>
      <c r="N218" s="54"/>
      <c r="O218" s="247">
        <f t="shared" si="22"/>
        <v>0</v>
      </c>
    </row>
    <row r="219" spans="1:15" ht="14.25" customHeight="1">
      <c r="A219" s="114" t="s">
        <v>312</v>
      </c>
      <c r="B219" s="115" t="s">
        <v>313</v>
      </c>
      <c r="C219" s="116"/>
      <c r="D219" s="80" t="s">
        <v>124</v>
      </c>
      <c r="E219" s="117">
        <v>60</v>
      </c>
      <c r="F219" s="118" t="s">
        <v>42</v>
      </c>
      <c r="G219" s="117">
        <v>1</v>
      </c>
      <c r="H219" s="53">
        <v>75</v>
      </c>
      <c r="I219" s="119"/>
      <c r="J219" s="122">
        <f>$E$6</f>
        <v>0</v>
      </c>
      <c r="K219" s="123"/>
      <c r="L219" s="53">
        <f t="shared" si="21"/>
        <v>0</v>
      </c>
      <c r="M219" s="54"/>
      <c r="N219" s="54"/>
      <c r="O219" s="247">
        <f t="shared" si="22"/>
        <v>0</v>
      </c>
    </row>
    <row r="220" spans="1:15" ht="14.25" customHeight="1">
      <c r="A220" s="114" t="s">
        <v>314</v>
      </c>
      <c r="B220" s="115" t="s">
        <v>315</v>
      </c>
      <c r="C220" s="116"/>
      <c r="D220" s="80" t="s">
        <v>124</v>
      </c>
      <c r="E220" s="117">
        <v>25</v>
      </c>
      <c r="F220" s="118" t="s">
        <v>25</v>
      </c>
      <c r="G220" s="117">
        <v>1</v>
      </c>
      <c r="H220" s="53">
        <v>90</v>
      </c>
      <c r="I220" s="119"/>
      <c r="J220" s="122">
        <f>$E$6</f>
        <v>0</v>
      </c>
      <c r="K220" s="123"/>
      <c r="L220" s="53">
        <f t="shared" si="21"/>
        <v>0</v>
      </c>
      <c r="M220" s="54"/>
      <c r="N220" s="54"/>
      <c r="O220" s="247">
        <f t="shared" si="22"/>
        <v>0</v>
      </c>
    </row>
    <row r="221" spans="1:15" ht="14.25" customHeight="1">
      <c r="A221" s="139" t="s">
        <v>316</v>
      </c>
      <c r="B221" s="140" t="s">
        <v>317</v>
      </c>
      <c r="C221" s="141"/>
      <c r="D221" s="84" t="s">
        <v>124</v>
      </c>
      <c r="E221" s="142">
        <v>25</v>
      </c>
      <c r="F221" s="143" t="s">
        <v>25</v>
      </c>
      <c r="G221" s="142">
        <v>1</v>
      </c>
      <c r="H221" s="144">
        <v>1</v>
      </c>
      <c r="I221" s="145"/>
      <c r="J221" s="146">
        <f>$E$8</f>
        <v>0</v>
      </c>
      <c r="K221" s="147"/>
      <c r="L221" s="144">
        <f>H221*J221</f>
        <v>0</v>
      </c>
      <c r="M221" s="148"/>
      <c r="N221" s="148"/>
      <c r="O221" s="247">
        <f t="shared" si="22"/>
        <v>0</v>
      </c>
    </row>
    <row r="222" spans="1:15" ht="14.25" customHeight="1">
      <c r="A222" s="149"/>
      <c r="B222" s="49" t="s">
        <v>370</v>
      </c>
      <c r="C222" s="50"/>
      <c r="D222" s="43" t="s">
        <v>38</v>
      </c>
      <c r="E222" s="14" t="s">
        <v>38</v>
      </c>
      <c r="F222" s="43" t="s">
        <v>38</v>
      </c>
      <c r="G222" s="14" t="s">
        <v>38</v>
      </c>
      <c r="H222" s="45" t="s">
        <v>38</v>
      </c>
      <c r="I222" s="46"/>
      <c r="J222" s="47" t="s">
        <v>38</v>
      </c>
      <c r="K222" s="48"/>
      <c r="L222" s="150">
        <f>L229+L230+L231</f>
        <v>0</v>
      </c>
      <c r="M222" s="151"/>
      <c r="N222" s="152"/>
      <c r="O222" s="246">
        <f>SUM(O229:O231)</f>
        <v>0</v>
      </c>
    </row>
    <row r="223" spans="1:15" ht="14.25" customHeight="1">
      <c r="A223" s="153"/>
      <c r="B223" s="154" t="s">
        <v>371</v>
      </c>
      <c r="C223" s="154"/>
      <c r="D223" s="43" t="s">
        <v>37</v>
      </c>
      <c r="E223" s="13" t="s">
        <v>38</v>
      </c>
      <c r="F223" s="43" t="s">
        <v>38</v>
      </c>
      <c r="G223" s="43" t="s">
        <v>38</v>
      </c>
      <c r="H223" s="51" t="s">
        <v>38</v>
      </c>
      <c r="I223" s="51"/>
      <c r="J223" s="52" t="s">
        <v>38</v>
      </c>
      <c r="K223" s="52"/>
      <c r="L223" s="155">
        <f>L224+L225+L226+L227+L228</f>
        <v>0</v>
      </c>
      <c r="M223" s="155"/>
      <c r="N223" s="155"/>
      <c r="O223" s="246">
        <f>SUM(O224:O228)</f>
        <v>0</v>
      </c>
    </row>
    <row r="224" spans="1:15" ht="14.25" customHeight="1">
      <c r="A224" s="156" t="s">
        <v>321</v>
      </c>
      <c r="B224" s="157" t="s">
        <v>322</v>
      </c>
      <c r="C224" s="158"/>
      <c r="D224" s="159" t="s">
        <v>323</v>
      </c>
      <c r="E224" s="160">
        <v>2.7</v>
      </c>
      <c r="F224" s="161">
        <v>2</v>
      </c>
      <c r="G224" s="162">
        <v>1</v>
      </c>
      <c r="H224" s="163">
        <v>89.1</v>
      </c>
      <c r="I224" s="164"/>
      <c r="J224" s="165">
        <f>$E$24</f>
        <v>0</v>
      </c>
      <c r="K224" s="166"/>
      <c r="L224" s="248">
        <f>H224*J224</f>
        <v>0</v>
      </c>
      <c r="M224" s="249"/>
      <c r="N224" s="249"/>
      <c r="O224" s="247">
        <f>L224*1.23</f>
        <v>0</v>
      </c>
    </row>
    <row r="225" spans="1:15" ht="14.25" customHeight="1">
      <c r="A225" s="167" t="s">
        <v>324</v>
      </c>
      <c r="B225" s="168" t="s">
        <v>325</v>
      </c>
      <c r="C225" s="169"/>
      <c r="D225" s="170" t="s">
        <v>41</v>
      </c>
      <c r="E225" s="171">
        <v>1</v>
      </c>
      <c r="F225" s="172" t="s">
        <v>42</v>
      </c>
      <c r="G225" s="173">
        <v>1</v>
      </c>
      <c r="H225" s="174">
        <v>1</v>
      </c>
      <c r="I225" s="175"/>
      <c r="J225" s="176">
        <f>$E$25</f>
        <v>0</v>
      </c>
      <c r="K225" s="177"/>
      <c r="L225" s="250">
        <f>H225*J225</f>
        <v>0</v>
      </c>
      <c r="M225" s="251"/>
      <c r="N225" s="251"/>
      <c r="O225" s="247">
        <f>L225*1.23</f>
        <v>0</v>
      </c>
    </row>
    <row r="226" spans="1:15" ht="14.25" customHeight="1">
      <c r="A226" s="167" t="s">
        <v>326</v>
      </c>
      <c r="B226" s="168" t="s">
        <v>327</v>
      </c>
      <c r="C226" s="169"/>
      <c r="D226" s="170" t="s">
        <v>323</v>
      </c>
      <c r="E226" s="178">
        <v>2.4</v>
      </c>
      <c r="F226" s="179" t="s">
        <v>42</v>
      </c>
      <c r="G226" s="117">
        <v>1</v>
      </c>
      <c r="H226" s="174">
        <v>36</v>
      </c>
      <c r="I226" s="175"/>
      <c r="J226" s="180">
        <f>$E$24</f>
        <v>0</v>
      </c>
      <c r="K226" s="181"/>
      <c r="L226" s="250">
        <f>H226*J226</f>
        <v>0</v>
      </c>
      <c r="M226" s="251"/>
      <c r="N226" s="251"/>
      <c r="O226" s="247">
        <f>L226*1.23</f>
        <v>0</v>
      </c>
    </row>
    <row r="227" spans="1:15" ht="14.25" customHeight="1">
      <c r="A227" s="167" t="s">
        <v>324</v>
      </c>
      <c r="B227" s="182" t="s">
        <v>325</v>
      </c>
      <c r="C227" s="183"/>
      <c r="D227" s="184" t="s">
        <v>41</v>
      </c>
      <c r="E227" s="178">
        <v>1</v>
      </c>
      <c r="F227" s="179" t="s">
        <v>42</v>
      </c>
      <c r="G227" s="117">
        <v>1</v>
      </c>
      <c r="H227" s="174">
        <v>1</v>
      </c>
      <c r="I227" s="175"/>
      <c r="J227" s="176">
        <f>$E$25</f>
        <v>0</v>
      </c>
      <c r="K227" s="177"/>
      <c r="L227" s="250">
        <f>H227*J227</f>
        <v>0</v>
      </c>
      <c r="M227" s="251"/>
      <c r="N227" s="251"/>
      <c r="O227" s="247">
        <f>L227*1.23</f>
        <v>0</v>
      </c>
    </row>
    <row r="228" spans="1:15" ht="14.25" customHeight="1">
      <c r="A228" s="185" t="s">
        <v>328</v>
      </c>
      <c r="B228" s="186" t="s">
        <v>329</v>
      </c>
      <c r="C228" s="187"/>
      <c r="D228" s="188" t="s">
        <v>323</v>
      </c>
      <c r="E228" s="189">
        <v>2</v>
      </c>
      <c r="F228" s="179" t="s">
        <v>42</v>
      </c>
      <c r="G228" s="117">
        <v>1</v>
      </c>
      <c r="H228" s="174">
        <v>24</v>
      </c>
      <c r="I228" s="175"/>
      <c r="J228" s="180">
        <f>$E$24</f>
        <v>0</v>
      </c>
      <c r="K228" s="181"/>
      <c r="L228" s="250">
        <f>J228*H228</f>
        <v>0</v>
      </c>
      <c r="M228" s="251"/>
      <c r="N228" s="251"/>
      <c r="O228" s="247">
        <f>L228*1.23</f>
        <v>0</v>
      </c>
    </row>
    <row r="229" spans="1:15" ht="14.25" customHeight="1">
      <c r="A229" s="185" t="s">
        <v>330</v>
      </c>
      <c r="B229" s="186" t="s">
        <v>331</v>
      </c>
      <c r="C229" s="187"/>
      <c r="D229" s="190" t="s">
        <v>41</v>
      </c>
      <c r="E229" s="189">
        <v>20</v>
      </c>
      <c r="F229" s="179" t="s">
        <v>42</v>
      </c>
      <c r="G229" s="117">
        <v>1</v>
      </c>
      <c r="H229" s="174">
        <v>20</v>
      </c>
      <c r="I229" s="175"/>
      <c r="J229" s="191">
        <f>$E$23</f>
        <v>0</v>
      </c>
      <c r="K229" s="192"/>
      <c r="L229" s="250">
        <f>J229*H229</f>
        <v>0</v>
      </c>
      <c r="M229" s="251"/>
      <c r="N229" s="251"/>
      <c r="O229" s="247">
        <f>L229*1.08</f>
        <v>0</v>
      </c>
    </row>
    <row r="230" spans="1:15" ht="14.25" customHeight="1">
      <c r="A230" s="185" t="s">
        <v>332</v>
      </c>
      <c r="B230" s="186" t="s">
        <v>333</v>
      </c>
      <c r="C230" s="187"/>
      <c r="D230" s="190" t="s">
        <v>334</v>
      </c>
      <c r="E230" s="189">
        <v>73</v>
      </c>
      <c r="F230" s="193">
        <v>2</v>
      </c>
      <c r="G230" s="117">
        <v>1</v>
      </c>
      <c r="H230" s="174">
        <v>65.7</v>
      </c>
      <c r="I230" s="175"/>
      <c r="J230" s="191">
        <f>$E$23</f>
        <v>0</v>
      </c>
      <c r="K230" s="192"/>
      <c r="L230" s="250">
        <f>J230*H230</f>
        <v>0</v>
      </c>
      <c r="M230" s="251"/>
      <c r="N230" s="251"/>
      <c r="O230" s="247">
        <f>L230*1.08</f>
        <v>0</v>
      </c>
    </row>
    <row r="231" spans="1:15" ht="14.25" customHeight="1">
      <c r="A231" s="185" t="s">
        <v>335</v>
      </c>
      <c r="B231" s="186" t="s">
        <v>336</v>
      </c>
      <c r="C231" s="187"/>
      <c r="D231" s="190" t="s">
        <v>109</v>
      </c>
      <c r="E231" s="189">
        <v>0.7</v>
      </c>
      <c r="F231" s="193">
        <v>2</v>
      </c>
      <c r="G231" s="117">
        <v>1</v>
      </c>
      <c r="H231" s="174">
        <v>10.01</v>
      </c>
      <c r="I231" s="175"/>
      <c r="J231" s="191">
        <f>$E$23</f>
        <v>0</v>
      </c>
      <c r="K231" s="192"/>
      <c r="L231" s="250">
        <f>J231*H231</f>
        <v>0</v>
      </c>
      <c r="M231" s="251"/>
      <c r="N231" s="251"/>
      <c r="O231" s="247">
        <f>L231*1.08</f>
        <v>0</v>
      </c>
    </row>
    <row r="232" spans="1:15" ht="14.25" customHeight="1">
      <c r="A232" s="105"/>
      <c r="B232" s="106" t="s">
        <v>337</v>
      </c>
      <c r="C232" s="107"/>
      <c r="D232" s="194" t="s">
        <v>37</v>
      </c>
      <c r="E232" s="195" t="s">
        <v>38</v>
      </c>
      <c r="F232" s="196" t="s">
        <v>38</v>
      </c>
      <c r="G232" s="196" t="s">
        <v>38</v>
      </c>
      <c r="H232" s="197" t="s">
        <v>38</v>
      </c>
      <c r="I232" s="198"/>
      <c r="J232" s="199" t="s">
        <v>38</v>
      </c>
      <c r="K232" s="200"/>
      <c r="L232" s="150">
        <f>SUM(L233:N234)</f>
        <v>0</v>
      </c>
      <c r="M232" s="151"/>
      <c r="N232" s="151"/>
      <c r="O232" s="246">
        <f>SUM(O233:O234)</f>
        <v>0</v>
      </c>
    </row>
    <row r="233" spans="1:15" ht="14.25" customHeight="1">
      <c r="A233" s="185" t="s">
        <v>338</v>
      </c>
      <c r="B233" s="186" t="s">
        <v>339</v>
      </c>
      <c r="C233" s="187"/>
      <c r="D233" s="201" t="s">
        <v>41</v>
      </c>
      <c r="E233" s="189">
        <v>30</v>
      </c>
      <c r="F233" s="179" t="s">
        <v>42</v>
      </c>
      <c r="G233" s="189">
        <v>1</v>
      </c>
      <c r="H233" s="202">
        <v>30</v>
      </c>
      <c r="I233" s="175"/>
      <c r="J233" s="203">
        <f>$E$27</f>
        <v>0</v>
      </c>
      <c r="K233" s="204"/>
      <c r="L233" s="202">
        <f>J233*H233</f>
        <v>0</v>
      </c>
      <c r="M233" s="252"/>
      <c r="N233" s="252"/>
      <c r="O233" s="247">
        <f>L233*1.08</f>
        <v>0</v>
      </c>
    </row>
    <row r="234" spans="1:15" ht="14.25" customHeight="1">
      <c r="A234" s="185" t="s">
        <v>340</v>
      </c>
      <c r="B234" s="186" t="s">
        <v>341</v>
      </c>
      <c r="C234" s="187"/>
      <c r="D234" s="201" t="s">
        <v>334</v>
      </c>
      <c r="E234" s="189">
        <v>1</v>
      </c>
      <c r="F234" s="179" t="s">
        <v>42</v>
      </c>
      <c r="G234" s="189">
        <v>1</v>
      </c>
      <c r="H234" s="202">
        <v>10</v>
      </c>
      <c r="I234" s="175"/>
      <c r="J234" s="205">
        <f>$E$26</f>
        <v>0</v>
      </c>
      <c r="K234" s="206"/>
      <c r="L234" s="202">
        <f>J234*H234</f>
        <v>0</v>
      </c>
      <c r="M234" s="252"/>
      <c r="N234" s="252"/>
      <c r="O234" s="247">
        <f>L234*1.08</f>
        <v>0</v>
      </c>
    </row>
    <row r="235" spans="1:15" ht="14.25" customHeight="1">
      <c r="A235" s="4"/>
      <c r="B235" s="61" t="s">
        <v>342</v>
      </c>
      <c r="C235" s="62"/>
      <c r="D235" s="5" t="s">
        <v>37</v>
      </c>
      <c r="E235" s="6" t="s">
        <v>38</v>
      </c>
      <c r="F235" s="5" t="s">
        <v>38</v>
      </c>
      <c r="G235" s="5" t="s">
        <v>38</v>
      </c>
      <c r="H235" s="63" t="s">
        <v>38</v>
      </c>
      <c r="I235" s="64"/>
      <c r="J235" s="65" t="s">
        <v>38</v>
      </c>
      <c r="K235" s="66"/>
      <c r="L235" s="67">
        <f>SUM(L236:N247)</f>
        <v>0</v>
      </c>
      <c r="M235" s="68"/>
      <c r="N235" s="68"/>
      <c r="O235" s="246">
        <f>SUM(O236:O247)</f>
        <v>0</v>
      </c>
    </row>
    <row r="236" spans="1:15" ht="14.25" customHeight="1">
      <c r="A236" s="7" t="s">
        <v>343</v>
      </c>
      <c r="B236" s="73" t="s">
        <v>345</v>
      </c>
      <c r="C236" s="73"/>
      <c r="D236" s="8" t="s">
        <v>109</v>
      </c>
      <c r="E236" s="9">
        <v>0.64</v>
      </c>
      <c r="F236" s="80">
        <v>3</v>
      </c>
      <c r="G236" s="117">
        <v>1</v>
      </c>
      <c r="H236" s="75">
        <v>31.36</v>
      </c>
      <c r="I236" s="76"/>
      <c r="J236" s="122">
        <f aca="true" t="shared" si="23" ref="J236:J241">$E$6</f>
        <v>0</v>
      </c>
      <c r="K236" s="123"/>
      <c r="L236" s="202">
        <f>H236*J236</f>
        <v>0</v>
      </c>
      <c r="M236" s="252"/>
      <c r="N236" s="252"/>
      <c r="O236" s="247">
        <f>L236*1.08</f>
        <v>0</v>
      </c>
    </row>
    <row r="237" spans="1:15" ht="14.25" customHeight="1">
      <c r="A237" s="7" t="s">
        <v>344</v>
      </c>
      <c r="B237" s="73" t="s">
        <v>346</v>
      </c>
      <c r="C237" s="73"/>
      <c r="D237" s="8" t="s">
        <v>109</v>
      </c>
      <c r="E237" s="9">
        <v>0.4</v>
      </c>
      <c r="F237" s="80">
        <v>3</v>
      </c>
      <c r="G237" s="117">
        <v>1</v>
      </c>
      <c r="H237" s="75">
        <v>16.4</v>
      </c>
      <c r="I237" s="76"/>
      <c r="J237" s="122">
        <f t="shared" si="23"/>
        <v>0</v>
      </c>
      <c r="K237" s="123"/>
      <c r="L237" s="202">
        <f>H237*J237</f>
        <v>0</v>
      </c>
      <c r="M237" s="252"/>
      <c r="N237" s="252"/>
      <c r="O237" s="247">
        <f aca="true" t="shared" si="24" ref="O237:O246">L237*1.08</f>
        <v>0</v>
      </c>
    </row>
    <row r="238" spans="1:15" ht="14.25" customHeight="1">
      <c r="A238" s="7" t="s">
        <v>347</v>
      </c>
      <c r="B238" s="73" t="s">
        <v>349</v>
      </c>
      <c r="C238" s="73"/>
      <c r="D238" s="8" t="s">
        <v>109</v>
      </c>
      <c r="E238" s="9">
        <f>0.23+0.15</f>
        <v>0.38</v>
      </c>
      <c r="F238" s="80">
        <v>4</v>
      </c>
      <c r="G238" s="117">
        <v>1</v>
      </c>
      <c r="H238" s="75">
        <f>19.32+12.6</f>
        <v>31.92</v>
      </c>
      <c r="I238" s="76"/>
      <c r="J238" s="122">
        <f t="shared" si="23"/>
        <v>0</v>
      </c>
      <c r="K238" s="123"/>
      <c r="L238" s="202">
        <f aca="true" t="shared" si="25" ref="L238:L247">H238*J238</f>
        <v>0</v>
      </c>
      <c r="M238" s="252"/>
      <c r="N238" s="252"/>
      <c r="O238" s="247">
        <f t="shared" si="24"/>
        <v>0</v>
      </c>
    </row>
    <row r="239" spans="1:15" ht="14.25" customHeight="1">
      <c r="A239" s="7" t="s">
        <v>348</v>
      </c>
      <c r="B239" s="73" t="s">
        <v>350</v>
      </c>
      <c r="C239" s="73"/>
      <c r="D239" s="8" t="s">
        <v>119</v>
      </c>
      <c r="E239" s="9">
        <f>50+32</f>
        <v>82</v>
      </c>
      <c r="F239" s="80">
        <v>4</v>
      </c>
      <c r="G239" s="117">
        <v>1</v>
      </c>
      <c r="H239" s="75">
        <f>24+15.36</f>
        <v>39.36</v>
      </c>
      <c r="I239" s="76"/>
      <c r="J239" s="122">
        <f>$E$6</f>
        <v>0</v>
      </c>
      <c r="K239" s="123"/>
      <c r="L239" s="202">
        <f t="shared" si="25"/>
        <v>0</v>
      </c>
      <c r="M239" s="252"/>
      <c r="N239" s="252"/>
      <c r="O239" s="247">
        <f t="shared" si="24"/>
        <v>0</v>
      </c>
    </row>
    <row r="240" spans="1:15" ht="14.25" customHeight="1">
      <c r="A240" s="7" t="s">
        <v>351</v>
      </c>
      <c r="B240" s="73" t="s">
        <v>356</v>
      </c>
      <c r="C240" s="73"/>
      <c r="D240" s="8" t="s">
        <v>49</v>
      </c>
      <c r="E240" s="9">
        <f>4.35+2.16</f>
        <v>6.51</v>
      </c>
      <c r="F240" s="80">
        <v>2</v>
      </c>
      <c r="G240" s="117">
        <v>1</v>
      </c>
      <c r="H240" s="75">
        <f>137.03+68.04</f>
        <v>205.07</v>
      </c>
      <c r="I240" s="76"/>
      <c r="J240" s="122">
        <f t="shared" si="23"/>
        <v>0</v>
      </c>
      <c r="K240" s="123"/>
      <c r="L240" s="202">
        <f t="shared" si="25"/>
        <v>0</v>
      </c>
      <c r="M240" s="252"/>
      <c r="N240" s="252"/>
      <c r="O240" s="247">
        <f t="shared" si="24"/>
        <v>0</v>
      </c>
    </row>
    <row r="241" spans="1:15" ht="14.25" customHeight="1">
      <c r="A241" s="7" t="s">
        <v>352</v>
      </c>
      <c r="B241" s="73" t="s">
        <v>357</v>
      </c>
      <c r="C241" s="73"/>
      <c r="D241" s="8" t="s">
        <v>49</v>
      </c>
      <c r="E241" s="9">
        <f>0.05+0.05</f>
        <v>0.1</v>
      </c>
      <c r="F241" s="80">
        <v>2</v>
      </c>
      <c r="G241" s="117">
        <v>1</v>
      </c>
      <c r="H241" s="75">
        <f>1+1</f>
        <v>2</v>
      </c>
      <c r="I241" s="76"/>
      <c r="J241" s="122">
        <f t="shared" si="23"/>
        <v>0</v>
      </c>
      <c r="K241" s="123"/>
      <c r="L241" s="202">
        <f t="shared" si="25"/>
        <v>0</v>
      </c>
      <c r="M241" s="252"/>
      <c r="N241" s="252"/>
      <c r="O241" s="247">
        <f t="shared" si="24"/>
        <v>0</v>
      </c>
    </row>
    <row r="242" spans="1:15" ht="14.25" customHeight="1">
      <c r="A242" s="7" t="s">
        <v>178</v>
      </c>
      <c r="B242" s="73" t="s">
        <v>358</v>
      </c>
      <c r="C242" s="73"/>
      <c r="D242" s="8" t="s">
        <v>49</v>
      </c>
      <c r="E242" s="9">
        <f>4.35+2.58</f>
        <v>6.93</v>
      </c>
      <c r="F242" s="179" t="s">
        <v>42</v>
      </c>
      <c r="G242" s="117">
        <v>1</v>
      </c>
      <c r="H242" s="75">
        <f>4.35+2.58</f>
        <v>6.93</v>
      </c>
      <c r="I242" s="76"/>
      <c r="J242" s="135">
        <f>$E$17</f>
        <v>0</v>
      </c>
      <c r="K242" s="136"/>
      <c r="L242" s="202">
        <f t="shared" si="25"/>
        <v>0</v>
      </c>
      <c r="M242" s="252"/>
      <c r="N242" s="252"/>
      <c r="O242" s="247">
        <f t="shared" si="24"/>
        <v>0</v>
      </c>
    </row>
    <row r="243" spans="1:15" ht="14.25" customHeight="1">
      <c r="A243" s="7" t="s">
        <v>353</v>
      </c>
      <c r="B243" s="73" t="s">
        <v>359</v>
      </c>
      <c r="C243" s="73"/>
      <c r="D243" s="8" t="s">
        <v>49</v>
      </c>
      <c r="E243" s="9">
        <v>1.25</v>
      </c>
      <c r="F243" s="80">
        <v>4</v>
      </c>
      <c r="G243" s="117">
        <v>1</v>
      </c>
      <c r="H243" s="75">
        <v>40</v>
      </c>
      <c r="I243" s="76"/>
      <c r="J243" s="122">
        <f>$E$6</f>
        <v>0</v>
      </c>
      <c r="K243" s="123"/>
      <c r="L243" s="202">
        <f t="shared" si="25"/>
        <v>0</v>
      </c>
      <c r="M243" s="252"/>
      <c r="N243" s="252"/>
      <c r="O243" s="247">
        <f t="shared" si="24"/>
        <v>0</v>
      </c>
    </row>
    <row r="244" spans="1:15" ht="14.25" customHeight="1">
      <c r="A244" s="7" t="s">
        <v>354</v>
      </c>
      <c r="B244" s="73" t="s">
        <v>360</v>
      </c>
      <c r="C244" s="73"/>
      <c r="D244" s="8" t="s">
        <v>49</v>
      </c>
      <c r="E244" s="9">
        <f>3.3+2.58</f>
        <v>5.88</v>
      </c>
      <c r="F244" s="80">
        <v>1</v>
      </c>
      <c r="G244" s="117">
        <v>1</v>
      </c>
      <c r="H244" s="75">
        <f>1.58+1.24</f>
        <v>2.8200000000000003</v>
      </c>
      <c r="I244" s="76"/>
      <c r="J244" s="122">
        <f>$E$6</f>
        <v>0</v>
      </c>
      <c r="K244" s="123"/>
      <c r="L244" s="202">
        <f t="shared" si="25"/>
        <v>0</v>
      </c>
      <c r="M244" s="252"/>
      <c r="N244" s="252"/>
      <c r="O244" s="247">
        <f t="shared" si="24"/>
        <v>0</v>
      </c>
    </row>
    <row r="245" spans="1:15" ht="14.25" customHeight="1">
      <c r="A245" s="7" t="s">
        <v>355</v>
      </c>
      <c r="B245" s="73" t="s">
        <v>361</v>
      </c>
      <c r="C245" s="73"/>
      <c r="D245" s="8" t="s">
        <v>49</v>
      </c>
      <c r="E245" s="9">
        <v>0.42</v>
      </c>
      <c r="F245" s="80">
        <v>2</v>
      </c>
      <c r="G245" s="117">
        <v>1</v>
      </c>
      <c r="H245" s="75">
        <v>19.53</v>
      </c>
      <c r="I245" s="76"/>
      <c r="J245" s="122">
        <f>$E$6</f>
        <v>0</v>
      </c>
      <c r="K245" s="123"/>
      <c r="L245" s="202">
        <f t="shared" si="25"/>
        <v>0</v>
      </c>
      <c r="M245" s="252"/>
      <c r="N245" s="252"/>
      <c r="O245" s="247">
        <f t="shared" si="24"/>
        <v>0</v>
      </c>
    </row>
    <row r="246" spans="1:15" ht="14.25" customHeight="1">
      <c r="A246" s="7" t="s">
        <v>362</v>
      </c>
      <c r="B246" s="73" t="s">
        <v>364</v>
      </c>
      <c r="C246" s="73"/>
      <c r="D246" s="8" t="s">
        <v>109</v>
      </c>
      <c r="E246" s="9">
        <f>0.5+0.2+1.8+1.56+0.82+0.1+2.91</f>
        <v>7.890000000000001</v>
      </c>
      <c r="F246" s="80">
        <v>3</v>
      </c>
      <c r="G246" s="117">
        <v>1</v>
      </c>
      <c r="H246" s="75">
        <f>21+8.4+64.8+56.16+34.44+4.2+122.22</f>
        <v>311.21999999999997</v>
      </c>
      <c r="I246" s="76"/>
      <c r="J246" s="122">
        <f>$E$6</f>
        <v>0</v>
      </c>
      <c r="K246" s="123"/>
      <c r="L246" s="202">
        <f t="shared" si="25"/>
        <v>0</v>
      </c>
      <c r="M246" s="252"/>
      <c r="N246" s="252"/>
      <c r="O246" s="247">
        <f t="shared" si="24"/>
        <v>0</v>
      </c>
    </row>
    <row r="247" spans="1:15" ht="14.25" customHeight="1" thickBot="1">
      <c r="A247" s="18" t="s">
        <v>363</v>
      </c>
      <c r="B247" s="74" t="s">
        <v>365</v>
      </c>
      <c r="C247" s="74"/>
      <c r="D247" s="19" t="s">
        <v>49</v>
      </c>
      <c r="E247" s="20">
        <f>0.5+6.25+5.2</f>
        <v>11.95</v>
      </c>
      <c r="F247" s="84">
        <v>2</v>
      </c>
      <c r="G247" s="142">
        <v>1</v>
      </c>
      <c r="H247" s="71">
        <f>10.25+109.38+91</f>
        <v>210.63</v>
      </c>
      <c r="I247" s="72"/>
      <c r="J247" s="207">
        <f>$E$6</f>
        <v>0</v>
      </c>
      <c r="K247" s="208"/>
      <c r="L247" s="253">
        <f t="shared" si="25"/>
        <v>0</v>
      </c>
      <c r="M247" s="254"/>
      <c r="N247" s="254"/>
      <c r="O247" s="247">
        <f>L247*1.08</f>
        <v>0</v>
      </c>
    </row>
    <row r="248" spans="1:15" s="12" customFormat="1" ht="14.25" customHeight="1">
      <c r="A248" s="38"/>
      <c r="B248" s="79" t="s">
        <v>417</v>
      </c>
      <c r="C248" s="79"/>
      <c r="D248" s="39" t="s">
        <v>38</v>
      </c>
      <c r="E248" s="40"/>
      <c r="F248" s="209"/>
      <c r="G248" s="210"/>
      <c r="H248" s="77">
        <f>SUM(H249:I253)</f>
        <v>787.03</v>
      </c>
      <c r="I248" s="78"/>
      <c r="J248" s="211" t="s">
        <v>38</v>
      </c>
      <c r="K248" s="212"/>
      <c r="L248" s="255">
        <f>SUM(L249:N253)</f>
        <v>0</v>
      </c>
      <c r="M248" s="256"/>
      <c r="N248" s="257"/>
      <c r="O248" s="258">
        <f>SUM(O249:O253)</f>
        <v>0</v>
      </c>
    </row>
    <row r="249" spans="1:15" s="37" customFormat="1" ht="14.25" customHeight="1">
      <c r="A249" s="259" t="s">
        <v>418</v>
      </c>
      <c r="B249" s="74" t="s">
        <v>424</v>
      </c>
      <c r="C249" s="74"/>
      <c r="D249" s="8" t="s">
        <v>423</v>
      </c>
      <c r="E249" s="260" t="s">
        <v>38</v>
      </c>
      <c r="F249" s="261" t="s">
        <v>38</v>
      </c>
      <c r="G249" s="262" t="s">
        <v>38</v>
      </c>
      <c r="H249" s="263">
        <v>689.53</v>
      </c>
      <c r="I249" s="76"/>
      <c r="J249" s="264">
        <f>E18</f>
        <v>0</v>
      </c>
      <c r="K249" s="265"/>
      <c r="L249" s="266">
        <f>J249*H249</f>
        <v>0</v>
      </c>
      <c r="M249" s="267"/>
      <c r="N249" s="268"/>
      <c r="O249" s="269">
        <f>L249*1.08</f>
        <v>0</v>
      </c>
    </row>
    <row r="250" spans="1:15" s="37" customFormat="1" ht="14.25" customHeight="1">
      <c r="A250" s="259" t="s">
        <v>419</v>
      </c>
      <c r="B250" s="270" t="s">
        <v>427</v>
      </c>
      <c r="C250" s="271"/>
      <c r="D250" s="8" t="s">
        <v>423</v>
      </c>
      <c r="E250" s="260" t="s">
        <v>38</v>
      </c>
      <c r="F250" s="261" t="s">
        <v>38</v>
      </c>
      <c r="G250" s="262" t="s">
        <v>38</v>
      </c>
      <c r="H250" s="263">
        <v>40</v>
      </c>
      <c r="I250" s="76"/>
      <c r="J250" s="264">
        <f>E20</f>
        <v>0</v>
      </c>
      <c r="K250" s="265"/>
      <c r="L250" s="266">
        <f>J250*H250</f>
        <v>0</v>
      </c>
      <c r="M250" s="267"/>
      <c r="N250" s="268"/>
      <c r="O250" s="269">
        <f>L250*1.08</f>
        <v>0</v>
      </c>
    </row>
    <row r="251" spans="1:15" s="37" customFormat="1" ht="14.25" customHeight="1">
      <c r="A251" s="259" t="s">
        <v>420</v>
      </c>
      <c r="B251" s="272" t="s">
        <v>428</v>
      </c>
      <c r="C251" s="273"/>
      <c r="D251" s="8" t="s">
        <v>423</v>
      </c>
      <c r="E251" s="260" t="s">
        <v>38</v>
      </c>
      <c r="F251" s="261" t="s">
        <v>38</v>
      </c>
      <c r="G251" s="262" t="s">
        <v>38</v>
      </c>
      <c r="H251" s="263">
        <v>27.5</v>
      </c>
      <c r="I251" s="76"/>
      <c r="J251" s="264">
        <f>E19</f>
        <v>0</v>
      </c>
      <c r="K251" s="265"/>
      <c r="L251" s="266">
        <f>J251*H251</f>
        <v>0</v>
      </c>
      <c r="M251" s="267"/>
      <c r="N251" s="268"/>
      <c r="O251" s="269">
        <f>L251*1.08</f>
        <v>0</v>
      </c>
    </row>
    <row r="252" spans="1:15" s="37" customFormat="1" ht="14.25" customHeight="1">
      <c r="A252" s="259" t="s">
        <v>421</v>
      </c>
      <c r="B252" s="274" t="s">
        <v>425</v>
      </c>
      <c r="C252" s="275"/>
      <c r="D252" s="8" t="s">
        <v>41</v>
      </c>
      <c r="E252" s="260" t="s">
        <v>38</v>
      </c>
      <c r="F252" s="261" t="s">
        <v>38</v>
      </c>
      <c r="G252" s="262" t="s">
        <v>38</v>
      </c>
      <c r="H252" s="263">
        <v>10</v>
      </c>
      <c r="I252" s="76"/>
      <c r="J252" s="264">
        <f>E21</f>
        <v>0</v>
      </c>
      <c r="K252" s="265"/>
      <c r="L252" s="266">
        <f>J252*H252</f>
        <v>0</v>
      </c>
      <c r="M252" s="267"/>
      <c r="N252" s="268"/>
      <c r="O252" s="269">
        <f>L252*1.08</f>
        <v>0</v>
      </c>
    </row>
    <row r="253" spans="1:15" s="37" customFormat="1" ht="14.25" customHeight="1" thickBot="1">
      <c r="A253" s="276" t="s">
        <v>422</v>
      </c>
      <c r="B253" s="277" t="s">
        <v>426</v>
      </c>
      <c r="C253" s="278"/>
      <c r="D253" s="279" t="s">
        <v>41</v>
      </c>
      <c r="E253" s="280" t="s">
        <v>38</v>
      </c>
      <c r="F253" s="281" t="s">
        <v>38</v>
      </c>
      <c r="G253" s="282" t="s">
        <v>38</v>
      </c>
      <c r="H253" s="283">
        <v>20</v>
      </c>
      <c r="I253" s="284"/>
      <c r="J253" s="285">
        <f>E22</f>
        <v>0</v>
      </c>
      <c r="K253" s="286"/>
      <c r="L253" s="287">
        <f>J253*H253</f>
        <v>0</v>
      </c>
      <c r="M253" s="288"/>
      <c r="N253" s="289"/>
      <c r="O253" s="290">
        <f>L253*1.08</f>
        <v>0</v>
      </c>
    </row>
    <row r="254" spans="1:15" ht="14.25" customHeight="1">
      <c r="A254" s="213" t="s">
        <v>373</v>
      </c>
      <c r="B254" s="214" t="s">
        <v>374</v>
      </c>
      <c r="C254" s="215"/>
      <c r="D254" s="216"/>
      <c r="E254" s="216"/>
      <c r="F254" s="216"/>
      <c r="G254" s="216"/>
      <c r="H254" s="217"/>
      <c r="I254" s="217"/>
      <c r="J254" s="218"/>
      <c r="K254" s="218"/>
      <c r="L254" s="219">
        <f>SUM(L255,L261,L264,L267,L270,L278)</f>
        <v>0</v>
      </c>
      <c r="M254" s="220"/>
      <c r="N254" s="220"/>
      <c r="O254" s="291">
        <f>SUM(O255,O261,O264,O267,O270,O278)</f>
        <v>0</v>
      </c>
    </row>
    <row r="255" spans="1:15" ht="14.25" customHeight="1">
      <c r="A255" s="105" t="s">
        <v>375</v>
      </c>
      <c r="B255" s="106" t="s">
        <v>376</v>
      </c>
      <c r="C255" s="107"/>
      <c r="D255" s="108" t="s">
        <v>37</v>
      </c>
      <c r="E255" s="109" t="s">
        <v>38</v>
      </c>
      <c r="F255" s="108" t="s">
        <v>38</v>
      </c>
      <c r="G255" s="108" t="s">
        <v>38</v>
      </c>
      <c r="H255" s="110" t="s">
        <v>38</v>
      </c>
      <c r="I255" s="111"/>
      <c r="J255" s="126" t="s">
        <v>38</v>
      </c>
      <c r="K255" s="127"/>
      <c r="L255" s="112">
        <f>SUM(L256:N260)</f>
        <v>0</v>
      </c>
      <c r="M255" s="113"/>
      <c r="N255" s="113"/>
      <c r="O255" s="246">
        <f>SUM(O256:O260)</f>
        <v>0</v>
      </c>
    </row>
    <row r="256" spans="1:15" ht="14.25" customHeight="1">
      <c r="A256" s="221" t="s">
        <v>377</v>
      </c>
      <c r="B256" s="222" t="s">
        <v>382</v>
      </c>
      <c r="C256" s="223"/>
      <c r="D256" s="80" t="s">
        <v>41</v>
      </c>
      <c r="E256" s="117">
        <v>20</v>
      </c>
      <c r="F256" s="118" t="s">
        <v>42</v>
      </c>
      <c r="G256" s="117">
        <v>1</v>
      </c>
      <c r="H256" s="53">
        <v>20</v>
      </c>
      <c r="I256" s="119"/>
      <c r="J256" s="224">
        <f>E10</f>
        <v>0</v>
      </c>
      <c r="K256" s="225"/>
      <c r="L256" s="53">
        <f>H256*J256</f>
        <v>0</v>
      </c>
      <c r="M256" s="54"/>
      <c r="N256" s="54"/>
      <c r="O256" s="247">
        <f>L256*1.23</f>
        <v>0</v>
      </c>
    </row>
    <row r="257" spans="1:15" ht="14.25" customHeight="1">
      <c r="A257" s="226" t="s">
        <v>378</v>
      </c>
      <c r="B257" s="227" t="s">
        <v>383</v>
      </c>
      <c r="C257" s="228"/>
      <c r="D257" s="80" t="s">
        <v>41</v>
      </c>
      <c r="E257" s="117">
        <v>15</v>
      </c>
      <c r="F257" s="118" t="s">
        <v>42</v>
      </c>
      <c r="G257" s="117">
        <v>1</v>
      </c>
      <c r="H257" s="53">
        <v>15</v>
      </c>
      <c r="I257" s="119"/>
      <c r="J257" s="224">
        <f>E10</f>
        <v>0</v>
      </c>
      <c r="K257" s="225"/>
      <c r="L257" s="53">
        <f>H257*J257</f>
        <v>0</v>
      </c>
      <c r="M257" s="54"/>
      <c r="N257" s="54"/>
      <c r="O257" s="247">
        <f>L257*1.23</f>
        <v>0</v>
      </c>
    </row>
    <row r="258" spans="1:15" ht="14.25" customHeight="1">
      <c r="A258" s="226" t="s">
        <v>379</v>
      </c>
      <c r="B258" s="227" t="s">
        <v>384</v>
      </c>
      <c r="C258" s="228"/>
      <c r="D258" s="80" t="s">
        <v>41</v>
      </c>
      <c r="E258" s="117">
        <v>20</v>
      </c>
      <c r="F258" s="118" t="s">
        <v>42</v>
      </c>
      <c r="G258" s="117">
        <v>1</v>
      </c>
      <c r="H258" s="53">
        <v>20</v>
      </c>
      <c r="I258" s="119"/>
      <c r="J258" s="224">
        <f>E10</f>
        <v>0</v>
      </c>
      <c r="K258" s="225"/>
      <c r="L258" s="53">
        <f>H258*J258</f>
        <v>0</v>
      </c>
      <c r="M258" s="54"/>
      <c r="N258" s="54"/>
      <c r="O258" s="247">
        <f>L258*1.23</f>
        <v>0</v>
      </c>
    </row>
    <row r="259" spans="1:15" ht="14.25" customHeight="1">
      <c r="A259" s="226" t="s">
        <v>380</v>
      </c>
      <c r="B259" s="227" t="s">
        <v>385</v>
      </c>
      <c r="C259" s="228"/>
      <c r="D259" s="80" t="s">
        <v>41</v>
      </c>
      <c r="E259" s="117">
        <v>10</v>
      </c>
      <c r="F259" s="118" t="s">
        <v>42</v>
      </c>
      <c r="G259" s="117">
        <v>1</v>
      </c>
      <c r="H259" s="53">
        <v>10</v>
      </c>
      <c r="I259" s="119"/>
      <c r="J259" s="224">
        <f>E10</f>
        <v>0</v>
      </c>
      <c r="K259" s="225"/>
      <c r="L259" s="53">
        <f>H259*J259</f>
        <v>0</v>
      </c>
      <c r="M259" s="54"/>
      <c r="N259" s="54"/>
      <c r="O259" s="247">
        <f>L259*1.23</f>
        <v>0</v>
      </c>
    </row>
    <row r="260" spans="1:15" ht="14.25" customHeight="1">
      <c r="A260" s="226" t="s">
        <v>381</v>
      </c>
      <c r="B260" s="227" t="s">
        <v>386</v>
      </c>
      <c r="C260" s="229"/>
      <c r="D260" s="80" t="s">
        <v>41</v>
      </c>
      <c r="E260" s="117">
        <v>10</v>
      </c>
      <c r="F260" s="118" t="s">
        <v>42</v>
      </c>
      <c r="G260" s="117">
        <v>1</v>
      </c>
      <c r="H260" s="53">
        <v>10</v>
      </c>
      <c r="I260" s="119"/>
      <c r="J260" s="224">
        <f>E10</f>
        <v>0</v>
      </c>
      <c r="K260" s="225"/>
      <c r="L260" s="53">
        <f>H260*J260</f>
        <v>0</v>
      </c>
      <c r="M260" s="54"/>
      <c r="N260" s="54"/>
      <c r="O260" s="247">
        <f>L260*1.23</f>
        <v>0</v>
      </c>
    </row>
    <row r="261" spans="1:15" ht="14.25" customHeight="1">
      <c r="A261" s="105" t="s">
        <v>387</v>
      </c>
      <c r="B261" s="106" t="s">
        <v>388</v>
      </c>
      <c r="C261" s="107"/>
      <c r="D261" s="108" t="s">
        <v>37</v>
      </c>
      <c r="E261" s="109" t="s">
        <v>38</v>
      </c>
      <c r="F261" s="108" t="s">
        <v>38</v>
      </c>
      <c r="G261" s="108" t="s">
        <v>38</v>
      </c>
      <c r="H261" s="110" t="s">
        <v>38</v>
      </c>
      <c r="I261" s="111"/>
      <c r="J261" s="126" t="s">
        <v>38</v>
      </c>
      <c r="K261" s="127"/>
      <c r="L261" s="112">
        <f>SUM(L262:N263)</f>
        <v>0</v>
      </c>
      <c r="M261" s="113"/>
      <c r="N261" s="113"/>
      <c r="O261" s="246">
        <f>SUM(O262:O263)</f>
        <v>0</v>
      </c>
    </row>
    <row r="262" spans="1:15" ht="14.25" customHeight="1">
      <c r="A262" s="292" t="s">
        <v>391</v>
      </c>
      <c r="B262" s="230" t="s">
        <v>389</v>
      </c>
      <c r="C262" s="231"/>
      <c r="D262" s="80" t="s">
        <v>41</v>
      </c>
      <c r="E262" s="117">
        <v>20</v>
      </c>
      <c r="F262" s="118" t="s">
        <v>42</v>
      </c>
      <c r="G262" s="117">
        <v>1</v>
      </c>
      <c r="H262" s="53">
        <v>20</v>
      </c>
      <c r="I262" s="119"/>
      <c r="J262" s="232">
        <f>E9</f>
        <v>0</v>
      </c>
      <c r="K262" s="233"/>
      <c r="L262" s="53">
        <f>H262*J262</f>
        <v>0</v>
      </c>
      <c r="M262" s="54"/>
      <c r="N262" s="54"/>
      <c r="O262" s="247">
        <f>L262*1.08</f>
        <v>0</v>
      </c>
    </row>
    <row r="263" spans="1:15" ht="14.25" customHeight="1">
      <c r="A263" s="292" t="s">
        <v>392</v>
      </c>
      <c r="B263" s="234" t="s">
        <v>390</v>
      </c>
      <c r="C263" s="235"/>
      <c r="D263" s="80" t="s">
        <v>41</v>
      </c>
      <c r="E263" s="117">
        <v>40</v>
      </c>
      <c r="F263" s="118" t="s">
        <v>42</v>
      </c>
      <c r="G263" s="117">
        <v>1</v>
      </c>
      <c r="H263" s="53">
        <v>40</v>
      </c>
      <c r="I263" s="119"/>
      <c r="J263" s="232">
        <f>E9</f>
        <v>0</v>
      </c>
      <c r="K263" s="233"/>
      <c r="L263" s="53">
        <f>H263*J263</f>
        <v>0</v>
      </c>
      <c r="M263" s="54"/>
      <c r="N263" s="54"/>
      <c r="O263" s="247">
        <f>L263*1.08</f>
        <v>0</v>
      </c>
    </row>
    <row r="264" spans="1:15" ht="14.25" customHeight="1">
      <c r="A264" s="105" t="s">
        <v>393</v>
      </c>
      <c r="B264" s="106" t="s">
        <v>388</v>
      </c>
      <c r="C264" s="107"/>
      <c r="D264" s="108" t="s">
        <v>37</v>
      </c>
      <c r="E264" s="109" t="s">
        <v>38</v>
      </c>
      <c r="F264" s="108" t="s">
        <v>38</v>
      </c>
      <c r="G264" s="108" t="s">
        <v>38</v>
      </c>
      <c r="H264" s="110" t="s">
        <v>38</v>
      </c>
      <c r="I264" s="111"/>
      <c r="J264" s="126" t="s">
        <v>38</v>
      </c>
      <c r="K264" s="127"/>
      <c r="L264" s="112">
        <f>SUM(L265:N266)</f>
        <v>0</v>
      </c>
      <c r="M264" s="113"/>
      <c r="N264" s="113"/>
      <c r="O264" s="246">
        <f>SUM(O265:O266)</f>
        <v>0</v>
      </c>
    </row>
    <row r="265" spans="1:15" ht="14.25" customHeight="1">
      <c r="A265" s="292" t="s">
        <v>391</v>
      </c>
      <c r="B265" s="230" t="s">
        <v>389</v>
      </c>
      <c r="C265" s="231"/>
      <c r="D265" s="80" t="s">
        <v>41</v>
      </c>
      <c r="E265" s="117">
        <v>10</v>
      </c>
      <c r="F265" s="118" t="s">
        <v>42</v>
      </c>
      <c r="G265" s="117">
        <v>1</v>
      </c>
      <c r="H265" s="53">
        <v>10</v>
      </c>
      <c r="I265" s="119"/>
      <c r="J265" s="232">
        <f>E9</f>
        <v>0</v>
      </c>
      <c r="K265" s="233"/>
      <c r="L265" s="53">
        <f>H265*J265</f>
        <v>0</v>
      </c>
      <c r="M265" s="54"/>
      <c r="N265" s="54"/>
      <c r="O265" s="247">
        <f>L265*1.08</f>
        <v>0</v>
      </c>
    </row>
    <row r="266" spans="1:15" ht="14.25" customHeight="1">
      <c r="A266" s="292" t="s">
        <v>391</v>
      </c>
      <c r="B266" s="230" t="s">
        <v>389</v>
      </c>
      <c r="C266" s="231"/>
      <c r="D266" s="80" t="s">
        <v>41</v>
      </c>
      <c r="E266" s="117">
        <v>10</v>
      </c>
      <c r="F266" s="118" t="s">
        <v>42</v>
      </c>
      <c r="G266" s="117">
        <v>1</v>
      </c>
      <c r="H266" s="53">
        <v>10</v>
      </c>
      <c r="I266" s="119"/>
      <c r="J266" s="232">
        <f>E9</f>
        <v>0</v>
      </c>
      <c r="K266" s="233"/>
      <c r="L266" s="53">
        <f>H266*J266</f>
        <v>0</v>
      </c>
      <c r="M266" s="54"/>
      <c r="N266" s="54"/>
      <c r="O266" s="247">
        <f>L266*1.08</f>
        <v>0</v>
      </c>
    </row>
    <row r="267" spans="1:15" ht="14.25" customHeight="1">
      <c r="A267" s="105" t="s">
        <v>394</v>
      </c>
      <c r="B267" s="106" t="s">
        <v>395</v>
      </c>
      <c r="C267" s="107"/>
      <c r="D267" s="108" t="s">
        <v>37</v>
      </c>
      <c r="E267" s="109" t="s">
        <v>38</v>
      </c>
      <c r="F267" s="108" t="s">
        <v>38</v>
      </c>
      <c r="G267" s="108" t="s">
        <v>38</v>
      </c>
      <c r="H267" s="110" t="s">
        <v>38</v>
      </c>
      <c r="I267" s="111"/>
      <c r="J267" s="126" t="s">
        <v>38</v>
      </c>
      <c r="K267" s="127"/>
      <c r="L267" s="112">
        <f>SUM(L268:N269)</f>
        <v>0</v>
      </c>
      <c r="M267" s="113"/>
      <c r="N267" s="113"/>
      <c r="O267" s="246">
        <f>SUM(O268:O269)</f>
        <v>0</v>
      </c>
    </row>
    <row r="268" spans="1:15" ht="14.25" customHeight="1">
      <c r="A268" s="292" t="s">
        <v>392</v>
      </c>
      <c r="B268" s="234" t="s">
        <v>390</v>
      </c>
      <c r="C268" s="235"/>
      <c r="D268" s="80" t="s">
        <v>41</v>
      </c>
      <c r="E268" s="117">
        <v>60</v>
      </c>
      <c r="F268" s="118" t="s">
        <v>42</v>
      </c>
      <c r="G268" s="117">
        <v>1</v>
      </c>
      <c r="H268" s="53">
        <v>60</v>
      </c>
      <c r="I268" s="119"/>
      <c r="J268" s="232">
        <f>E9</f>
        <v>0</v>
      </c>
      <c r="K268" s="233"/>
      <c r="L268" s="53">
        <f>H268*J268</f>
        <v>0</v>
      </c>
      <c r="M268" s="54"/>
      <c r="N268" s="54"/>
      <c r="O268" s="247">
        <f>L268*1.08</f>
        <v>0</v>
      </c>
    </row>
    <row r="269" spans="1:15" ht="14.25" customHeight="1">
      <c r="A269" s="292" t="s">
        <v>391</v>
      </c>
      <c r="B269" s="230" t="s">
        <v>389</v>
      </c>
      <c r="C269" s="231"/>
      <c r="D269" s="80" t="s">
        <v>41</v>
      </c>
      <c r="E269" s="117">
        <v>10</v>
      </c>
      <c r="F269" s="118" t="s">
        <v>42</v>
      </c>
      <c r="G269" s="117">
        <v>1</v>
      </c>
      <c r="H269" s="53">
        <v>10</v>
      </c>
      <c r="I269" s="119"/>
      <c r="J269" s="232">
        <f>E9</f>
        <v>0</v>
      </c>
      <c r="K269" s="233"/>
      <c r="L269" s="53">
        <f>H269*J269</f>
        <v>0</v>
      </c>
      <c r="M269" s="54"/>
      <c r="N269" s="54"/>
      <c r="O269" s="247">
        <f>L269*1.08</f>
        <v>0</v>
      </c>
    </row>
    <row r="270" spans="1:15" ht="14.25" customHeight="1">
      <c r="A270" s="105" t="s">
        <v>396</v>
      </c>
      <c r="B270" s="106" t="s">
        <v>397</v>
      </c>
      <c r="C270" s="107"/>
      <c r="D270" s="108" t="s">
        <v>37</v>
      </c>
      <c r="E270" s="109" t="s">
        <v>38</v>
      </c>
      <c r="F270" s="108" t="s">
        <v>38</v>
      </c>
      <c r="G270" s="108" t="s">
        <v>38</v>
      </c>
      <c r="H270" s="110" t="s">
        <v>38</v>
      </c>
      <c r="I270" s="111"/>
      <c r="J270" s="126" t="s">
        <v>38</v>
      </c>
      <c r="K270" s="127"/>
      <c r="L270" s="112">
        <f>SUM(L271:N277)</f>
        <v>0</v>
      </c>
      <c r="M270" s="113"/>
      <c r="N270" s="113"/>
      <c r="O270" s="246">
        <f>SUM(O271:O277)</f>
        <v>0</v>
      </c>
    </row>
    <row r="271" spans="1:15" ht="14.25" customHeight="1">
      <c r="A271" s="292" t="s">
        <v>391</v>
      </c>
      <c r="B271" s="230" t="s">
        <v>389</v>
      </c>
      <c r="C271" s="236"/>
      <c r="D271" s="80" t="s">
        <v>41</v>
      </c>
      <c r="E271" s="117">
        <v>10</v>
      </c>
      <c r="F271" s="118" t="s">
        <v>42</v>
      </c>
      <c r="G271" s="117">
        <v>1</v>
      </c>
      <c r="H271" s="53">
        <v>10</v>
      </c>
      <c r="I271" s="119"/>
      <c r="J271" s="232">
        <f>E9</f>
        <v>0</v>
      </c>
      <c r="K271" s="233"/>
      <c r="L271" s="53">
        <f aca="true" t="shared" si="26" ref="L271:L277">H271*J271</f>
        <v>0</v>
      </c>
      <c r="M271" s="54"/>
      <c r="N271" s="54"/>
      <c r="O271" s="247">
        <f>L271*1.08</f>
        <v>0</v>
      </c>
    </row>
    <row r="272" spans="1:15" ht="14.25" customHeight="1">
      <c r="A272" s="292" t="s">
        <v>398</v>
      </c>
      <c r="B272" s="234" t="s">
        <v>404</v>
      </c>
      <c r="C272" s="235"/>
      <c r="D272" s="80" t="s">
        <v>109</v>
      </c>
      <c r="E272" s="117">
        <v>2</v>
      </c>
      <c r="F272" s="118" t="s">
        <v>42</v>
      </c>
      <c r="G272" s="117">
        <v>1</v>
      </c>
      <c r="H272" s="53">
        <v>4.4</v>
      </c>
      <c r="I272" s="119"/>
      <c r="J272" s="237">
        <f>E8</f>
        <v>0</v>
      </c>
      <c r="K272" s="238"/>
      <c r="L272" s="53">
        <f t="shared" si="26"/>
        <v>0</v>
      </c>
      <c r="M272" s="54"/>
      <c r="N272" s="54"/>
      <c r="O272" s="247">
        <f>L272*1.08</f>
        <v>0</v>
      </c>
    </row>
    <row r="273" spans="1:15" ht="14.25" customHeight="1">
      <c r="A273" s="292" t="s">
        <v>399</v>
      </c>
      <c r="B273" s="234" t="s">
        <v>405</v>
      </c>
      <c r="C273" s="235"/>
      <c r="D273" s="80" t="s">
        <v>410</v>
      </c>
      <c r="E273" s="117">
        <v>30</v>
      </c>
      <c r="F273" s="118" t="s">
        <v>42</v>
      </c>
      <c r="G273" s="117">
        <v>1</v>
      </c>
      <c r="H273" s="53">
        <v>30</v>
      </c>
      <c r="I273" s="119"/>
      <c r="J273" s="239">
        <f>E12</f>
        <v>0</v>
      </c>
      <c r="K273" s="240"/>
      <c r="L273" s="53">
        <f t="shared" si="26"/>
        <v>0</v>
      </c>
      <c r="M273" s="54"/>
      <c r="N273" s="54"/>
      <c r="O273" s="247">
        <f>L273*1.23</f>
        <v>0</v>
      </c>
    </row>
    <row r="274" spans="1:15" ht="14.25" customHeight="1">
      <c r="A274" s="292" t="s">
        <v>400</v>
      </c>
      <c r="B274" s="234" t="s">
        <v>406</v>
      </c>
      <c r="C274" s="235"/>
      <c r="D274" s="80" t="s">
        <v>41</v>
      </c>
      <c r="E274" s="117">
        <v>260</v>
      </c>
      <c r="F274" s="118" t="s">
        <v>42</v>
      </c>
      <c r="G274" s="117">
        <v>1</v>
      </c>
      <c r="H274" s="53">
        <v>260</v>
      </c>
      <c r="I274" s="119"/>
      <c r="J274" s="241">
        <f>E11</f>
        <v>0</v>
      </c>
      <c r="K274" s="242"/>
      <c r="L274" s="53">
        <f t="shared" si="26"/>
        <v>0</v>
      </c>
      <c r="M274" s="54"/>
      <c r="N274" s="54"/>
      <c r="O274" s="247">
        <f>L274*1.23</f>
        <v>0</v>
      </c>
    </row>
    <row r="275" spans="1:15" ht="14.25" customHeight="1">
      <c r="A275" s="292" t="s">
        <v>401</v>
      </c>
      <c r="B275" s="234" t="s">
        <v>407</v>
      </c>
      <c r="C275" s="235"/>
      <c r="D275" s="80" t="s">
        <v>41</v>
      </c>
      <c r="E275" s="117">
        <v>120</v>
      </c>
      <c r="F275" s="118" t="s">
        <v>42</v>
      </c>
      <c r="G275" s="117">
        <v>1</v>
      </c>
      <c r="H275" s="53">
        <v>120</v>
      </c>
      <c r="I275" s="119"/>
      <c r="J275" s="241">
        <f>E11</f>
        <v>0</v>
      </c>
      <c r="K275" s="242"/>
      <c r="L275" s="53">
        <f t="shared" si="26"/>
        <v>0</v>
      </c>
      <c r="M275" s="54"/>
      <c r="N275" s="54"/>
      <c r="O275" s="247">
        <f>L275*1.23</f>
        <v>0</v>
      </c>
    </row>
    <row r="276" spans="1:15" ht="14.25" customHeight="1">
      <c r="A276" s="292" t="s">
        <v>402</v>
      </c>
      <c r="B276" s="234" t="s">
        <v>408</v>
      </c>
      <c r="C276" s="235"/>
      <c r="D276" s="80" t="s">
        <v>41</v>
      </c>
      <c r="E276" s="117">
        <v>150</v>
      </c>
      <c r="F276" s="118" t="s">
        <v>42</v>
      </c>
      <c r="G276" s="117">
        <v>1</v>
      </c>
      <c r="H276" s="53">
        <v>150</v>
      </c>
      <c r="I276" s="119"/>
      <c r="J276" s="241">
        <f>E11</f>
        <v>0</v>
      </c>
      <c r="K276" s="242"/>
      <c r="L276" s="53">
        <f t="shared" si="26"/>
        <v>0</v>
      </c>
      <c r="M276" s="54"/>
      <c r="N276" s="54"/>
      <c r="O276" s="247">
        <f>L276*1.23</f>
        <v>0</v>
      </c>
    </row>
    <row r="277" spans="1:15" ht="14.25" customHeight="1">
      <c r="A277" s="292" t="s">
        <v>403</v>
      </c>
      <c r="B277" s="234" t="s">
        <v>409</v>
      </c>
      <c r="C277" s="235"/>
      <c r="D277" s="80" t="s">
        <v>41</v>
      </c>
      <c r="E277" s="117">
        <v>120</v>
      </c>
      <c r="F277" s="118" t="s">
        <v>42</v>
      </c>
      <c r="G277" s="117">
        <v>1</v>
      </c>
      <c r="H277" s="53">
        <v>120</v>
      </c>
      <c r="I277" s="119"/>
      <c r="J277" s="241">
        <f>E11</f>
        <v>0</v>
      </c>
      <c r="K277" s="242"/>
      <c r="L277" s="53">
        <f t="shared" si="26"/>
        <v>0</v>
      </c>
      <c r="M277" s="54"/>
      <c r="N277" s="54"/>
      <c r="O277" s="247">
        <f>L277*1.23</f>
        <v>0</v>
      </c>
    </row>
    <row r="278" spans="1:15" ht="14.25" customHeight="1">
      <c r="A278" s="105" t="s">
        <v>412</v>
      </c>
      <c r="B278" s="106" t="s">
        <v>413</v>
      </c>
      <c r="C278" s="107"/>
      <c r="D278" s="108" t="s">
        <v>37</v>
      </c>
      <c r="E278" s="109" t="s">
        <v>38</v>
      </c>
      <c r="F278" s="108" t="s">
        <v>38</v>
      </c>
      <c r="G278" s="108" t="s">
        <v>38</v>
      </c>
      <c r="H278" s="110" t="s">
        <v>38</v>
      </c>
      <c r="I278" s="111"/>
      <c r="J278" s="126" t="s">
        <v>38</v>
      </c>
      <c r="K278" s="127"/>
      <c r="L278" s="112">
        <f>SUM(L279)</f>
        <v>0</v>
      </c>
      <c r="M278" s="113"/>
      <c r="N278" s="113"/>
      <c r="O278" s="246">
        <f>SUM(O279)</f>
        <v>0</v>
      </c>
    </row>
    <row r="279" spans="1:15" ht="14.25" customHeight="1">
      <c r="A279" s="292" t="s">
        <v>414</v>
      </c>
      <c r="B279" s="230" t="s">
        <v>415</v>
      </c>
      <c r="C279" s="236"/>
      <c r="D279" s="80" t="s">
        <v>41</v>
      </c>
      <c r="E279" s="117">
        <v>200</v>
      </c>
      <c r="F279" s="118" t="s">
        <v>42</v>
      </c>
      <c r="G279" s="117">
        <v>1</v>
      </c>
      <c r="H279" s="53">
        <v>200</v>
      </c>
      <c r="I279" s="119"/>
      <c r="J279" s="243">
        <f>E28</f>
        <v>0</v>
      </c>
      <c r="K279" s="244"/>
      <c r="L279" s="53">
        <f>H279*J279</f>
        <v>0</v>
      </c>
      <c r="M279" s="54"/>
      <c r="N279" s="54"/>
      <c r="O279" s="247">
        <f>L279*1.23</f>
        <v>0</v>
      </c>
    </row>
  </sheetData>
  <sheetProtection/>
  <mergeCells count="1023">
    <mergeCell ref="J248:K248"/>
    <mergeCell ref="J249:K249"/>
    <mergeCell ref="J250:K250"/>
    <mergeCell ref="J251:K251"/>
    <mergeCell ref="J252:K252"/>
    <mergeCell ref="J253:K253"/>
    <mergeCell ref="L248:N248"/>
    <mergeCell ref="L249:N249"/>
    <mergeCell ref="L250:N250"/>
    <mergeCell ref="L251:N251"/>
    <mergeCell ref="L252:N252"/>
    <mergeCell ref="L253:N253"/>
    <mergeCell ref="B248:C248"/>
    <mergeCell ref="B249:C249"/>
    <mergeCell ref="B250:C250"/>
    <mergeCell ref="B251:C251"/>
    <mergeCell ref="B252:C252"/>
    <mergeCell ref="B253:C253"/>
    <mergeCell ref="H248:I248"/>
    <mergeCell ref="H249:I249"/>
    <mergeCell ref="H250:I250"/>
    <mergeCell ref="H251:I251"/>
    <mergeCell ref="H252:I252"/>
    <mergeCell ref="H253:I253"/>
    <mergeCell ref="J247:K247"/>
    <mergeCell ref="L236:N236"/>
    <mergeCell ref="L237:N237"/>
    <mergeCell ref="L238:N238"/>
    <mergeCell ref="L239:N239"/>
    <mergeCell ref="L240:N240"/>
    <mergeCell ref="L241:N241"/>
    <mergeCell ref="L242:N242"/>
    <mergeCell ref="L243:N243"/>
    <mergeCell ref="L244:N244"/>
    <mergeCell ref="L245:N245"/>
    <mergeCell ref="L246:N246"/>
    <mergeCell ref="L247:N247"/>
    <mergeCell ref="J242:K242"/>
    <mergeCell ref="J236:K236"/>
    <mergeCell ref="J237:K237"/>
    <mergeCell ref="J238:K238"/>
    <mergeCell ref="J239:K239"/>
    <mergeCell ref="J240:K240"/>
    <mergeCell ref="J241:K241"/>
    <mergeCell ref="J243:K243"/>
    <mergeCell ref="J244:K244"/>
    <mergeCell ref="J245:K245"/>
    <mergeCell ref="B245:C245"/>
    <mergeCell ref="B246:C246"/>
    <mergeCell ref="H245:I245"/>
    <mergeCell ref="H246:I246"/>
    <mergeCell ref="J246:K246"/>
    <mergeCell ref="B247:C247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47:I247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1:N1"/>
    <mergeCell ref="A2:N2"/>
    <mergeCell ref="A3:N3"/>
    <mergeCell ref="A4:N4"/>
    <mergeCell ref="A6:C6"/>
    <mergeCell ref="A7:C7"/>
    <mergeCell ref="B235:C235"/>
    <mergeCell ref="H235:I235"/>
    <mergeCell ref="J235:K235"/>
    <mergeCell ref="L235:N235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25:C25"/>
    <mergeCell ref="A24:C24"/>
    <mergeCell ref="A26:C26"/>
    <mergeCell ref="A27:C27"/>
    <mergeCell ref="B31:C32"/>
    <mergeCell ref="D31:D32"/>
    <mergeCell ref="F31:F32"/>
    <mergeCell ref="A19:C19"/>
    <mergeCell ref="A20:C20"/>
    <mergeCell ref="A21:C21"/>
    <mergeCell ref="A22:C22"/>
    <mergeCell ref="A23:C23"/>
    <mergeCell ref="G31:G32"/>
    <mergeCell ref="H31:I31"/>
    <mergeCell ref="J31:K32"/>
    <mergeCell ref="L31:N32"/>
    <mergeCell ref="H32:I32"/>
    <mergeCell ref="B33:C33"/>
    <mergeCell ref="H33:I33"/>
    <mergeCell ref="J33:K33"/>
    <mergeCell ref="L33:N33"/>
    <mergeCell ref="B36:C36"/>
    <mergeCell ref="H36:I36"/>
    <mergeCell ref="J36:K36"/>
    <mergeCell ref="L36:N36"/>
    <mergeCell ref="B37:C37"/>
    <mergeCell ref="H37:I37"/>
    <mergeCell ref="J37:K37"/>
    <mergeCell ref="L37:N37"/>
    <mergeCell ref="B34:C34"/>
    <mergeCell ref="H34:I34"/>
    <mergeCell ref="J34:K34"/>
    <mergeCell ref="L34:N34"/>
    <mergeCell ref="B35:C35"/>
    <mergeCell ref="H35:I35"/>
    <mergeCell ref="J35:K35"/>
    <mergeCell ref="L35:N35"/>
    <mergeCell ref="B40:C40"/>
    <mergeCell ref="H40:I40"/>
    <mergeCell ref="J40:K40"/>
    <mergeCell ref="L40:N40"/>
    <mergeCell ref="B41:C41"/>
    <mergeCell ref="H41:I41"/>
    <mergeCell ref="J41:K41"/>
    <mergeCell ref="L41:N41"/>
    <mergeCell ref="B38:C38"/>
    <mergeCell ref="H38:I38"/>
    <mergeCell ref="J38:K38"/>
    <mergeCell ref="L38:N38"/>
    <mergeCell ref="B39:C39"/>
    <mergeCell ref="H39:I39"/>
    <mergeCell ref="J39:K39"/>
    <mergeCell ref="L39:N39"/>
    <mergeCell ref="B44:C44"/>
    <mergeCell ref="H44:I44"/>
    <mergeCell ref="J44:K44"/>
    <mergeCell ref="L44:N44"/>
    <mergeCell ref="B45:C45"/>
    <mergeCell ref="H45:I45"/>
    <mergeCell ref="J45:K45"/>
    <mergeCell ref="L45:N45"/>
    <mergeCell ref="B42:C42"/>
    <mergeCell ref="H42:I42"/>
    <mergeCell ref="J42:K42"/>
    <mergeCell ref="L42:N42"/>
    <mergeCell ref="B43:C43"/>
    <mergeCell ref="H43:I43"/>
    <mergeCell ref="J43:K43"/>
    <mergeCell ref="L43:N43"/>
    <mergeCell ref="B48:C48"/>
    <mergeCell ref="H48:I48"/>
    <mergeCell ref="J48:K48"/>
    <mergeCell ref="L48:N48"/>
    <mergeCell ref="B49:C49"/>
    <mergeCell ref="H49:I49"/>
    <mergeCell ref="J49:K49"/>
    <mergeCell ref="L49:N49"/>
    <mergeCell ref="B46:C46"/>
    <mergeCell ref="H46:I46"/>
    <mergeCell ref="J46:K46"/>
    <mergeCell ref="L46:N46"/>
    <mergeCell ref="B47:C47"/>
    <mergeCell ref="H47:I47"/>
    <mergeCell ref="J47:K47"/>
    <mergeCell ref="L47:N47"/>
    <mergeCell ref="B52:C52"/>
    <mergeCell ref="H52:I52"/>
    <mergeCell ref="J52:K52"/>
    <mergeCell ref="L52:N52"/>
    <mergeCell ref="B53:C53"/>
    <mergeCell ref="H53:I53"/>
    <mergeCell ref="J53:K53"/>
    <mergeCell ref="L53:N53"/>
    <mergeCell ref="B50:C50"/>
    <mergeCell ref="H50:I50"/>
    <mergeCell ref="J50:K50"/>
    <mergeCell ref="L50:N50"/>
    <mergeCell ref="B51:C51"/>
    <mergeCell ref="H51:I51"/>
    <mergeCell ref="J51:K51"/>
    <mergeCell ref="L51:N51"/>
    <mergeCell ref="B56:C56"/>
    <mergeCell ref="H56:I56"/>
    <mergeCell ref="J56:K56"/>
    <mergeCell ref="L56:N56"/>
    <mergeCell ref="B57:C57"/>
    <mergeCell ref="H57:I57"/>
    <mergeCell ref="J57:K57"/>
    <mergeCell ref="L57:N57"/>
    <mergeCell ref="B54:C54"/>
    <mergeCell ref="H54:I54"/>
    <mergeCell ref="J54:K54"/>
    <mergeCell ref="L54:N54"/>
    <mergeCell ref="B55:C55"/>
    <mergeCell ref="H55:I55"/>
    <mergeCell ref="J55:K55"/>
    <mergeCell ref="L55:N55"/>
    <mergeCell ref="B60:C60"/>
    <mergeCell ref="H60:I60"/>
    <mergeCell ref="J60:K60"/>
    <mergeCell ref="L60:N60"/>
    <mergeCell ref="B61:C61"/>
    <mergeCell ref="H61:I61"/>
    <mergeCell ref="J61:K61"/>
    <mergeCell ref="L61:N61"/>
    <mergeCell ref="B58:C58"/>
    <mergeCell ref="H58:I58"/>
    <mergeCell ref="J58:K58"/>
    <mergeCell ref="L58:N58"/>
    <mergeCell ref="B59:C59"/>
    <mergeCell ref="H59:I59"/>
    <mergeCell ref="J59:K59"/>
    <mergeCell ref="L59:N59"/>
    <mergeCell ref="B64:C64"/>
    <mergeCell ref="H64:I64"/>
    <mergeCell ref="J64:K64"/>
    <mergeCell ref="L64:N64"/>
    <mergeCell ref="B65:C65"/>
    <mergeCell ref="H65:I65"/>
    <mergeCell ref="J65:K65"/>
    <mergeCell ref="L65:N65"/>
    <mergeCell ref="B62:C62"/>
    <mergeCell ref="H62:I62"/>
    <mergeCell ref="J62:K62"/>
    <mergeCell ref="L62:N62"/>
    <mergeCell ref="B63:C63"/>
    <mergeCell ref="H63:I63"/>
    <mergeCell ref="J63:K63"/>
    <mergeCell ref="L63:N63"/>
    <mergeCell ref="B68:C68"/>
    <mergeCell ref="H68:I68"/>
    <mergeCell ref="J68:K68"/>
    <mergeCell ref="L68:N68"/>
    <mergeCell ref="B69:C69"/>
    <mergeCell ref="H69:I69"/>
    <mergeCell ref="J69:K69"/>
    <mergeCell ref="L69:N69"/>
    <mergeCell ref="B66:C66"/>
    <mergeCell ref="H66:I66"/>
    <mergeCell ref="J66:K66"/>
    <mergeCell ref="L66:N66"/>
    <mergeCell ref="B67:C67"/>
    <mergeCell ref="H67:I67"/>
    <mergeCell ref="J67:K67"/>
    <mergeCell ref="L67:N67"/>
    <mergeCell ref="B72:C72"/>
    <mergeCell ref="H72:I72"/>
    <mergeCell ref="J72:K72"/>
    <mergeCell ref="L72:N72"/>
    <mergeCell ref="B73:C73"/>
    <mergeCell ref="H73:I73"/>
    <mergeCell ref="J73:K73"/>
    <mergeCell ref="L73:N73"/>
    <mergeCell ref="B70:C70"/>
    <mergeCell ref="H70:I70"/>
    <mergeCell ref="J70:K70"/>
    <mergeCell ref="L70:N70"/>
    <mergeCell ref="B71:C71"/>
    <mergeCell ref="H71:I71"/>
    <mergeCell ref="J71:K71"/>
    <mergeCell ref="L71:N71"/>
    <mergeCell ref="B76:C76"/>
    <mergeCell ref="H76:I76"/>
    <mergeCell ref="J76:K76"/>
    <mergeCell ref="L76:N76"/>
    <mergeCell ref="B77:C77"/>
    <mergeCell ref="H77:I77"/>
    <mergeCell ref="J77:K77"/>
    <mergeCell ref="L77:N77"/>
    <mergeCell ref="B74:C74"/>
    <mergeCell ref="H74:I74"/>
    <mergeCell ref="J74:K74"/>
    <mergeCell ref="L74:N74"/>
    <mergeCell ref="B75:C75"/>
    <mergeCell ref="H75:I75"/>
    <mergeCell ref="J75:K75"/>
    <mergeCell ref="L75:N75"/>
    <mergeCell ref="B80:C80"/>
    <mergeCell ref="H80:I80"/>
    <mergeCell ref="J80:K80"/>
    <mergeCell ref="L80:N80"/>
    <mergeCell ref="B81:C81"/>
    <mergeCell ref="H81:I81"/>
    <mergeCell ref="J81:K81"/>
    <mergeCell ref="L81:N81"/>
    <mergeCell ref="B78:C78"/>
    <mergeCell ref="H78:I78"/>
    <mergeCell ref="J78:K78"/>
    <mergeCell ref="L78:N78"/>
    <mergeCell ref="B79:C79"/>
    <mergeCell ref="H79:I79"/>
    <mergeCell ref="J79:K79"/>
    <mergeCell ref="L79:N79"/>
    <mergeCell ref="B84:C84"/>
    <mergeCell ref="H84:I84"/>
    <mergeCell ref="J84:K84"/>
    <mergeCell ref="L84:N84"/>
    <mergeCell ref="B85:C85"/>
    <mergeCell ref="H85:I85"/>
    <mergeCell ref="J85:K85"/>
    <mergeCell ref="L85:N85"/>
    <mergeCell ref="B82:C82"/>
    <mergeCell ref="H82:I82"/>
    <mergeCell ref="J82:K82"/>
    <mergeCell ref="L82:N82"/>
    <mergeCell ref="B83:C83"/>
    <mergeCell ref="H83:I83"/>
    <mergeCell ref="J83:K83"/>
    <mergeCell ref="L83:N83"/>
    <mergeCell ref="B88:C88"/>
    <mergeCell ref="H88:I88"/>
    <mergeCell ref="J88:K88"/>
    <mergeCell ref="L88:N88"/>
    <mergeCell ref="B89:C89"/>
    <mergeCell ref="H89:I89"/>
    <mergeCell ref="J89:K89"/>
    <mergeCell ref="L89:N89"/>
    <mergeCell ref="B86:C86"/>
    <mergeCell ref="H86:I86"/>
    <mergeCell ref="J86:K86"/>
    <mergeCell ref="L86:N86"/>
    <mergeCell ref="B87:C87"/>
    <mergeCell ref="H87:I87"/>
    <mergeCell ref="J87:K87"/>
    <mergeCell ref="L87:N87"/>
    <mergeCell ref="B92:C92"/>
    <mergeCell ref="H92:I92"/>
    <mergeCell ref="J92:K92"/>
    <mergeCell ref="L92:N92"/>
    <mergeCell ref="B93:C93"/>
    <mergeCell ref="H93:I93"/>
    <mergeCell ref="J93:K93"/>
    <mergeCell ref="L93:N93"/>
    <mergeCell ref="B90:C90"/>
    <mergeCell ref="H90:I90"/>
    <mergeCell ref="J90:K90"/>
    <mergeCell ref="L90:N90"/>
    <mergeCell ref="B91:C91"/>
    <mergeCell ref="H91:I91"/>
    <mergeCell ref="J91:K91"/>
    <mergeCell ref="L91:N91"/>
    <mergeCell ref="B96:C96"/>
    <mergeCell ref="H96:I96"/>
    <mergeCell ref="J96:K96"/>
    <mergeCell ref="L96:N96"/>
    <mergeCell ref="B97:C97"/>
    <mergeCell ref="H97:I97"/>
    <mergeCell ref="J97:K97"/>
    <mergeCell ref="L97:N97"/>
    <mergeCell ref="B94:C94"/>
    <mergeCell ref="H94:I94"/>
    <mergeCell ref="J94:K94"/>
    <mergeCell ref="L94:N94"/>
    <mergeCell ref="B95:C95"/>
    <mergeCell ref="H95:I95"/>
    <mergeCell ref="J95:K95"/>
    <mergeCell ref="L95:N95"/>
    <mergeCell ref="B100:C100"/>
    <mergeCell ref="H100:I100"/>
    <mergeCell ref="J100:K100"/>
    <mergeCell ref="L100:N100"/>
    <mergeCell ref="B101:C101"/>
    <mergeCell ref="H101:I101"/>
    <mergeCell ref="J101:K101"/>
    <mergeCell ref="L101:N101"/>
    <mergeCell ref="B98:C98"/>
    <mergeCell ref="H98:I98"/>
    <mergeCell ref="J98:K98"/>
    <mergeCell ref="L98:N98"/>
    <mergeCell ref="B99:C99"/>
    <mergeCell ref="H99:I99"/>
    <mergeCell ref="J99:K99"/>
    <mergeCell ref="L99:N99"/>
    <mergeCell ref="B104:C104"/>
    <mergeCell ref="H104:I104"/>
    <mergeCell ref="J104:K104"/>
    <mergeCell ref="L104:N104"/>
    <mergeCell ref="B105:C105"/>
    <mergeCell ref="H105:I105"/>
    <mergeCell ref="J105:K105"/>
    <mergeCell ref="L105:N105"/>
    <mergeCell ref="B102:C102"/>
    <mergeCell ref="H102:I102"/>
    <mergeCell ref="J102:K102"/>
    <mergeCell ref="L102:N102"/>
    <mergeCell ref="B103:C103"/>
    <mergeCell ref="H103:I103"/>
    <mergeCell ref="J103:K103"/>
    <mergeCell ref="L103:N103"/>
    <mergeCell ref="B108:C108"/>
    <mergeCell ref="H108:I108"/>
    <mergeCell ref="J108:K108"/>
    <mergeCell ref="L108:N108"/>
    <mergeCell ref="B109:C109"/>
    <mergeCell ref="H109:I109"/>
    <mergeCell ref="J109:K109"/>
    <mergeCell ref="L109:N109"/>
    <mergeCell ref="B106:C106"/>
    <mergeCell ref="H106:I106"/>
    <mergeCell ref="J106:K106"/>
    <mergeCell ref="L106:N106"/>
    <mergeCell ref="B107:C107"/>
    <mergeCell ref="H107:I107"/>
    <mergeCell ref="J107:K107"/>
    <mergeCell ref="L107:N107"/>
    <mergeCell ref="B112:C112"/>
    <mergeCell ref="H112:I112"/>
    <mergeCell ref="J112:K112"/>
    <mergeCell ref="L112:N112"/>
    <mergeCell ref="B113:C113"/>
    <mergeCell ref="H113:I113"/>
    <mergeCell ref="J113:K113"/>
    <mergeCell ref="L113:N113"/>
    <mergeCell ref="B110:C110"/>
    <mergeCell ref="H110:I110"/>
    <mergeCell ref="J110:K110"/>
    <mergeCell ref="L110:N110"/>
    <mergeCell ref="B111:C111"/>
    <mergeCell ref="H111:I111"/>
    <mergeCell ref="J111:K111"/>
    <mergeCell ref="L111:N111"/>
    <mergeCell ref="B116:C116"/>
    <mergeCell ref="H116:I116"/>
    <mergeCell ref="J116:K116"/>
    <mergeCell ref="L116:N116"/>
    <mergeCell ref="B117:C117"/>
    <mergeCell ref="H117:I117"/>
    <mergeCell ref="J117:K117"/>
    <mergeCell ref="L117:N117"/>
    <mergeCell ref="B114:C114"/>
    <mergeCell ref="H114:I114"/>
    <mergeCell ref="J114:K114"/>
    <mergeCell ref="L114:N114"/>
    <mergeCell ref="B115:C115"/>
    <mergeCell ref="H115:I115"/>
    <mergeCell ref="J115:K115"/>
    <mergeCell ref="L115:N115"/>
    <mergeCell ref="B120:C120"/>
    <mergeCell ref="H120:I120"/>
    <mergeCell ref="J120:K120"/>
    <mergeCell ref="L120:N120"/>
    <mergeCell ref="B121:C121"/>
    <mergeCell ref="H121:I121"/>
    <mergeCell ref="J121:K121"/>
    <mergeCell ref="L121:N121"/>
    <mergeCell ref="B118:C118"/>
    <mergeCell ref="H118:I118"/>
    <mergeCell ref="J118:K118"/>
    <mergeCell ref="L118:N118"/>
    <mergeCell ref="B119:C119"/>
    <mergeCell ref="H119:I119"/>
    <mergeCell ref="J119:K119"/>
    <mergeCell ref="L119:N119"/>
    <mergeCell ref="B124:C124"/>
    <mergeCell ref="H124:I124"/>
    <mergeCell ref="J124:K124"/>
    <mergeCell ref="L124:N124"/>
    <mergeCell ref="B125:C125"/>
    <mergeCell ref="H125:I125"/>
    <mergeCell ref="J125:K125"/>
    <mergeCell ref="L125:N125"/>
    <mergeCell ref="B122:C122"/>
    <mergeCell ref="H122:I122"/>
    <mergeCell ref="J122:K122"/>
    <mergeCell ref="L122:N122"/>
    <mergeCell ref="B123:C123"/>
    <mergeCell ref="H123:I123"/>
    <mergeCell ref="J123:K123"/>
    <mergeCell ref="L123:N123"/>
    <mergeCell ref="B128:C128"/>
    <mergeCell ref="H128:I128"/>
    <mergeCell ref="J128:K128"/>
    <mergeCell ref="L128:N128"/>
    <mergeCell ref="B129:C129"/>
    <mergeCell ref="H129:I129"/>
    <mergeCell ref="J129:K129"/>
    <mergeCell ref="L129:N129"/>
    <mergeCell ref="B126:C126"/>
    <mergeCell ref="H126:I126"/>
    <mergeCell ref="J126:K126"/>
    <mergeCell ref="L126:N126"/>
    <mergeCell ref="B127:C127"/>
    <mergeCell ref="H127:I127"/>
    <mergeCell ref="J127:K127"/>
    <mergeCell ref="L127:N127"/>
    <mergeCell ref="B132:C132"/>
    <mergeCell ref="H132:I132"/>
    <mergeCell ref="J132:K132"/>
    <mergeCell ref="L132:N132"/>
    <mergeCell ref="B133:C133"/>
    <mergeCell ref="H133:I133"/>
    <mergeCell ref="J133:K133"/>
    <mergeCell ref="L133:N133"/>
    <mergeCell ref="B130:C130"/>
    <mergeCell ref="H130:I130"/>
    <mergeCell ref="J130:K130"/>
    <mergeCell ref="L130:N130"/>
    <mergeCell ref="B131:C131"/>
    <mergeCell ref="H131:I131"/>
    <mergeCell ref="J131:K131"/>
    <mergeCell ref="L131:N131"/>
    <mergeCell ref="B136:C136"/>
    <mergeCell ref="H136:I136"/>
    <mergeCell ref="J136:K136"/>
    <mergeCell ref="L136:N136"/>
    <mergeCell ref="B137:C137"/>
    <mergeCell ref="H137:I137"/>
    <mergeCell ref="J137:K137"/>
    <mergeCell ref="L137:N137"/>
    <mergeCell ref="B134:C134"/>
    <mergeCell ref="H134:I134"/>
    <mergeCell ref="J134:K134"/>
    <mergeCell ref="L134:N134"/>
    <mergeCell ref="B135:C135"/>
    <mergeCell ref="H135:I135"/>
    <mergeCell ref="J135:K135"/>
    <mergeCell ref="L135:N135"/>
    <mergeCell ref="B140:C140"/>
    <mergeCell ref="H140:I140"/>
    <mergeCell ref="J140:K140"/>
    <mergeCell ref="L140:N140"/>
    <mergeCell ref="B141:C141"/>
    <mergeCell ref="H141:I141"/>
    <mergeCell ref="J141:K141"/>
    <mergeCell ref="L141:N141"/>
    <mergeCell ref="B138:C138"/>
    <mergeCell ref="H138:I138"/>
    <mergeCell ref="J138:K138"/>
    <mergeCell ref="L138:N138"/>
    <mergeCell ref="B139:C139"/>
    <mergeCell ref="H139:I139"/>
    <mergeCell ref="J139:K139"/>
    <mergeCell ref="L139:N139"/>
    <mergeCell ref="B144:C144"/>
    <mergeCell ref="H144:I144"/>
    <mergeCell ref="J144:K144"/>
    <mergeCell ref="L144:N144"/>
    <mergeCell ref="B145:C145"/>
    <mergeCell ref="H145:I145"/>
    <mergeCell ref="J145:K145"/>
    <mergeCell ref="L145:N145"/>
    <mergeCell ref="B142:C142"/>
    <mergeCell ref="H142:I142"/>
    <mergeCell ref="J142:K142"/>
    <mergeCell ref="L142:N142"/>
    <mergeCell ref="B143:C143"/>
    <mergeCell ref="H143:I143"/>
    <mergeCell ref="J143:K143"/>
    <mergeCell ref="L143:N143"/>
    <mergeCell ref="B148:C148"/>
    <mergeCell ref="H148:I148"/>
    <mergeCell ref="J148:K148"/>
    <mergeCell ref="L148:N148"/>
    <mergeCell ref="B149:C149"/>
    <mergeCell ref="H149:I149"/>
    <mergeCell ref="J149:K149"/>
    <mergeCell ref="L149:N149"/>
    <mergeCell ref="B146:C146"/>
    <mergeCell ref="H146:I146"/>
    <mergeCell ref="J146:K146"/>
    <mergeCell ref="L146:N146"/>
    <mergeCell ref="B147:C147"/>
    <mergeCell ref="H147:I147"/>
    <mergeCell ref="J147:K147"/>
    <mergeCell ref="L147:N147"/>
    <mergeCell ref="B152:C152"/>
    <mergeCell ref="H152:I152"/>
    <mergeCell ref="J152:K152"/>
    <mergeCell ref="L152:N152"/>
    <mergeCell ref="B153:C153"/>
    <mergeCell ref="H153:I153"/>
    <mergeCell ref="J153:K153"/>
    <mergeCell ref="L153:N153"/>
    <mergeCell ref="B150:C150"/>
    <mergeCell ref="H150:I150"/>
    <mergeCell ref="J150:K150"/>
    <mergeCell ref="L150:N150"/>
    <mergeCell ref="B151:C151"/>
    <mergeCell ref="H151:I151"/>
    <mergeCell ref="J151:K151"/>
    <mergeCell ref="L151:N151"/>
    <mergeCell ref="B156:C156"/>
    <mergeCell ref="H156:I156"/>
    <mergeCell ref="J156:K156"/>
    <mergeCell ref="L156:N156"/>
    <mergeCell ref="B157:C157"/>
    <mergeCell ref="H157:I157"/>
    <mergeCell ref="J157:K157"/>
    <mergeCell ref="L157:N157"/>
    <mergeCell ref="B154:C154"/>
    <mergeCell ref="H154:I154"/>
    <mergeCell ref="J154:K154"/>
    <mergeCell ref="L154:N154"/>
    <mergeCell ref="B155:C155"/>
    <mergeCell ref="H155:I155"/>
    <mergeCell ref="J155:K155"/>
    <mergeCell ref="L155:N155"/>
    <mergeCell ref="B160:C160"/>
    <mergeCell ref="H160:I160"/>
    <mergeCell ref="J160:K160"/>
    <mergeCell ref="L160:N160"/>
    <mergeCell ref="B161:C161"/>
    <mergeCell ref="H161:I161"/>
    <mergeCell ref="J161:K161"/>
    <mergeCell ref="L161:N161"/>
    <mergeCell ref="B158:C158"/>
    <mergeCell ref="H158:I158"/>
    <mergeCell ref="J158:K158"/>
    <mergeCell ref="L158:N158"/>
    <mergeCell ref="B159:C159"/>
    <mergeCell ref="H159:I159"/>
    <mergeCell ref="J159:K159"/>
    <mergeCell ref="L159:N159"/>
    <mergeCell ref="B164:C164"/>
    <mergeCell ref="H164:I164"/>
    <mergeCell ref="J164:K164"/>
    <mergeCell ref="L164:N164"/>
    <mergeCell ref="B165:C165"/>
    <mergeCell ref="H165:I165"/>
    <mergeCell ref="J165:K165"/>
    <mergeCell ref="L165:N165"/>
    <mergeCell ref="B162:C162"/>
    <mergeCell ref="H162:I162"/>
    <mergeCell ref="J162:K162"/>
    <mergeCell ref="L162:N162"/>
    <mergeCell ref="B163:C163"/>
    <mergeCell ref="H163:I163"/>
    <mergeCell ref="J163:K163"/>
    <mergeCell ref="L163:N163"/>
    <mergeCell ref="B168:C168"/>
    <mergeCell ref="H168:I168"/>
    <mergeCell ref="J168:K168"/>
    <mergeCell ref="L168:N168"/>
    <mergeCell ref="B169:C169"/>
    <mergeCell ref="H169:I169"/>
    <mergeCell ref="J169:K169"/>
    <mergeCell ref="L169:N169"/>
    <mergeCell ref="B166:C166"/>
    <mergeCell ref="H166:I166"/>
    <mergeCell ref="J166:K166"/>
    <mergeCell ref="L166:N166"/>
    <mergeCell ref="B167:C167"/>
    <mergeCell ref="H167:I167"/>
    <mergeCell ref="J167:K167"/>
    <mergeCell ref="L167:N167"/>
    <mergeCell ref="B172:C172"/>
    <mergeCell ref="H172:I172"/>
    <mergeCell ref="J172:K172"/>
    <mergeCell ref="L172:N172"/>
    <mergeCell ref="B173:C173"/>
    <mergeCell ref="H173:I173"/>
    <mergeCell ref="J173:K173"/>
    <mergeCell ref="L173:N173"/>
    <mergeCell ref="B170:C170"/>
    <mergeCell ref="H170:I170"/>
    <mergeCell ref="J170:K170"/>
    <mergeCell ref="L170:N170"/>
    <mergeCell ref="B171:C171"/>
    <mergeCell ref="H171:I171"/>
    <mergeCell ref="J171:K171"/>
    <mergeCell ref="L171:N171"/>
    <mergeCell ref="B176:C176"/>
    <mergeCell ref="H176:I176"/>
    <mergeCell ref="J176:K176"/>
    <mergeCell ref="L176:N176"/>
    <mergeCell ref="B177:C177"/>
    <mergeCell ref="H177:I177"/>
    <mergeCell ref="J177:K177"/>
    <mergeCell ref="L177:N177"/>
    <mergeCell ref="B174:C174"/>
    <mergeCell ref="H174:I174"/>
    <mergeCell ref="J174:K174"/>
    <mergeCell ref="L174:N174"/>
    <mergeCell ref="B175:C175"/>
    <mergeCell ref="H175:I175"/>
    <mergeCell ref="J175:K175"/>
    <mergeCell ref="L175:N175"/>
    <mergeCell ref="B180:C180"/>
    <mergeCell ref="H180:I180"/>
    <mergeCell ref="J180:K180"/>
    <mergeCell ref="L180:N180"/>
    <mergeCell ref="B181:C181"/>
    <mergeCell ref="H181:I181"/>
    <mergeCell ref="J181:K181"/>
    <mergeCell ref="L181:N181"/>
    <mergeCell ref="B178:C178"/>
    <mergeCell ref="H178:I178"/>
    <mergeCell ref="J178:K178"/>
    <mergeCell ref="L178:N178"/>
    <mergeCell ref="B179:C179"/>
    <mergeCell ref="H179:I179"/>
    <mergeCell ref="J179:K179"/>
    <mergeCell ref="L179:N179"/>
    <mergeCell ref="B184:C184"/>
    <mergeCell ref="H184:I184"/>
    <mergeCell ref="J184:K184"/>
    <mergeCell ref="L184:N184"/>
    <mergeCell ref="B185:C185"/>
    <mergeCell ref="H185:I185"/>
    <mergeCell ref="J185:K185"/>
    <mergeCell ref="L185:N185"/>
    <mergeCell ref="B182:C182"/>
    <mergeCell ref="H182:I182"/>
    <mergeCell ref="J182:K182"/>
    <mergeCell ref="L182:N182"/>
    <mergeCell ref="B183:C183"/>
    <mergeCell ref="H183:I183"/>
    <mergeCell ref="J183:K183"/>
    <mergeCell ref="L183:N183"/>
    <mergeCell ref="B188:C188"/>
    <mergeCell ref="H188:I188"/>
    <mergeCell ref="J188:K188"/>
    <mergeCell ref="L188:N188"/>
    <mergeCell ref="B189:C189"/>
    <mergeCell ref="H189:I189"/>
    <mergeCell ref="J189:K189"/>
    <mergeCell ref="L189:N189"/>
    <mergeCell ref="B186:C186"/>
    <mergeCell ref="H186:I186"/>
    <mergeCell ref="J186:K186"/>
    <mergeCell ref="L186:N186"/>
    <mergeCell ref="B187:C187"/>
    <mergeCell ref="H187:I187"/>
    <mergeCell ref="J187:K187"/>
    <mergeCell ref="L187:N187"/>
    <mergeCell ref="B192:C192"/>
    <mergeCell ref="H192:I192"/>
    <mergeCell ref="J192:K192"/>
    <mergeCell ref="L192:N192"/>
    <mergeCell ref="B193:C193"/>
    <mergeCell ref="H193:I193"/>
    <mergeCell ref="J193:K193"/>
    <mergeCell ref="L193:N193"/>
    <mergeCell ref="B190:C190"/>
    <mergeCell ref="H190:I190"/>
    <mergeCell ref="J190:K190"/>
    <mergeCell ref="L190:N190"/>
    <mergeCell ref="B191:C191"/>
    <mergeCell ref="H191:I191"/>
    <mergeCell ref="J191:K191"/>
    <mergeCell ref="L191:N191"/>
    <mergeCell ref="B196:C196"/>
    <mergeCell ref="H196:I196"/>
    <mergeCell ref="J196:K196"/>
    <mergeCell ref="L196:N196"/>
    <mergeCell ref="B197:C197"/>
    <mergeCell ref="H197:I197"/>
    <mergeCell ref="J197:K197"/>
    <mergeCell ref="L197:N197"/>
    <mergeCell ref="B194:C194"/>
    <mergeCell ref="H194:I194"/>
    <mergeCell ref="J194:K194"/>
    <mergeCell ref="L194:N194"/>
    <mergeCell ref="B195:C195"/>
    <mergeCell ref="H195:I195"/>
    <mergeCell ref="J195:K195"/>
    <mergeCell ref="L195:N195"/>
    <mergeCell ref="B200:C200"/>
    <mergeCell ref="H200:I200"/>
    <mergeCell ref="J200:K200"/>
    <mergeCell ref="L200:N200"/>
    <mergeCell ref="B201:C201"/>
    <mergeCell ref="H201:I201"/>
    <mergeCell ref="J201:K201"/>
    <mergeCell ref="L201:N201"/>
    <mergeCell ref="B198:C198"/>
    <mergeCell ref="H198:I198"/>
    <mergeCell ref="J198:K198"/>
    <mergeCell ref="L198:N198"/>
    <mergeCell ref="B199:C199"/>
    <mergeCell ref="H199:I199"/>
    <mergeCell ref="J199:K199"/>
    <mergeCell ref="L199:N199"/>
    <mergeCell ref="B204:C204"/>
    <mergeCell ref="H204:I204"/>
    <mergeCell ref="J204:K204"/>
    <mergeCell ref="L204:N204"/>
    <mergeCell ref="B205:C205"/>
    <mergeCell ref="H205:I205"/>
    <mergeCell ref="J205:K205"/>
    <mergeCell ref="L205:N205"/>
    <mergeCell ref="B202:C202"/>
    <mergeCell ref="H202:I202"/>
    <mergeCell ref="J202:K202"/>
    <mergeCell ref="L202:N202"/>
    <mergeCell ref="B203:C203"/>
    <mergeCell ref="H203:I203"/>
    <mergeCell ref="J203:K203"/>
    <mergeCell ref="L203:N203"/>
    <mergeCell ref="B208:C208"/>
    <mergeCell ref="H208:I208"/>
    <mergeCell ref="J208:K208"/>
    <mergeCell ref="L208:N208"/>
    <mergeCell ref="B209:C209"/>
    <mergeCell ref="H209:I209"/>
    <mergeCell ref="J209:K209"/>
    <mergeCell ref="L209:N209"/>
    <mergeCell ref="B206:C206"/>
    <mergeCell ref="H206:I206"/>
    <mergeCell ref="J206:K206"/>
    <mergeCell ref="L206:N206"/>
    <mergeCell ref="B207:C207"/>
    <mergeCell ref="H207:I207"/>
    <mergeCell ref="J207:K207"/>
    <mergeCell ref="L207:N207"/>
    <mergeCell ref="B212:C212"/>
    <mergeCell ref="H212:I212"/>
    <mergeCell ref="J212:K212"/>
    <mergeCell ref="L212:N212"/>
    <mergeCell ref="B213:C213"/>
    <mergeCell ref="H213:I213"/>
    <mergeCell ref="J213:K213"/>
    <mergeCell ref="L213:N213"/>
    <mergeCell ref="B210:C210"/>
    <mergeCell ref="H210:I210"/>
    <mergeCell ref="J210:K210"/>
    <mergeCell ref="L210:N210"/>
    <mergeCell ref="B211:C211"/>
    <mergeCell ref="H211:I211"/>
    <mergeCell ref="J211:K211"/>
    <mergeCell ref="L211:N211"/>
    <mergeCell ref="B216:C216"/>
    <mergeCell ref="H216:I216"/>
    <mergeCell ref="J216:K216"/>
    <mergeCell ref="L216:N216"/>
    <mergeCell ref="B217:C217"/>
    <mergeCell ref="H217:I217"/>
    <mergeCell ref="J217:K217"/>
    <mergeCell ref="L217:N217"/>
    <mergeCell ref="B214:C214"/>
    <mergeCell ref="H214:I214"/>
    <mergeCell ref="J214:K214"/>
    <mergeCell ref="L214:N214"/>
    <mergeCell ref="B215:C215"/>
    <mergeCell ref="H215:I215"/>
    <mergeCell ref="J215:K215"/>
    <mergeCell ref="L215:N215"/>
    <mergeCell ref="B220:C220"/>
    <mergeCell ref="H220:I220"/>
    <mergeCell ref="J220:K220"/>
    <mergeCell ref="L220:N220"/>
    <mergeCell ref="B221:C221"/>
    <mergeCell ref="H221:I221"/>
    <mergeCell ref="J221:K221"/>
    <mergeCell ref="L221:N221"/>
    <mergeCell ref="B218:C218"/>
    <mergeCell ref="H218:I218"/>
    <mergeCell ref="J218:K218"/>
    <mergeCell ref="L218:N218"/>
    <mergeCell ref="B219:C219"/>
    <mergeCell ref="H219:I219"/>
    <mergeCell ref="J219:K219"/>
    <mergeCell ref="L219:N219"/>
    <mergeCell ref="B224:C224"/>
    <mergeCell ref="H224:I224"/>
    <mergeCell ref="J224:K224"/>
    <mergeCell ref="L224:N224"/>
    <mergeCell ref="B225:C225"/>
    <mergeCell ref="H225:I225"/>
    <mergeCell ref="J225:K225"/>
    <mergeCell ref="L225:N225"/>
    <mergeCell ref="B223:C223"/>
    <mergeCell ref="H223:I223"/>
    <mergeCell ref="J223:K223"/>
    <mergeCell ref="L223:N223"/>
    <mergeCell ref="B228:C228"/>
    <mergeCell ref="H228:I228"/>
    <mergeCell ref="J228:K228"/>
    <mergeCell ref="L228:N228"/>
    <mergeCell ref="J227:K227"/>
    <mergeCell ref="L227:N227"/>
    <mergeCell ref="B229:C229"/>
    <mergeCell ref="H229:I229"/>
    <mergeCell ref="J229:K229"/>
    <mergeCell ref="L229:N229"/>
    <mergeCell ref="B226:C226"/>
    <mergeCell ref="H226:I226"/>
    <mergeCell ref="J226:K226"/>
    <mergeCell ref="L226:N226"/>
    <mergeCell ref="B227:C227"/>
    <mergeCell ref="H227:I227"/>
    <mergeCell ref="O31:O32"/>
    <mergeCell ref="H222:I222"/>
    <mergeCell ref="J222:K222"/>
    <mergeCell ref="L222:N222"/>
    <mergeCell ref="B222:C222"/>
    <mergeCell ref="B234:C234"/>
    <mergeCell ref="H234:I234"/>
    <mergeCell ref="J234:K234"/>
    <mergeCell ref="L234:N234"/>
    <mergeCell ref="B232:C232"/>
    <mergeCell ref="J232:K232"/>
    <mergeCell ref="L232:N232"/>
    <mergeCell ref="B233:C233"/>
    <mergeCell ref="H233:I233"/>
    <mergeCell ref="J233:K233"/>
    <mergeCell ref="L233:N233"/>
    <mergeCell ref="B230:C230"/>
    <mergeCell ref="H230:I230"/>
    <mergeCell ref="J230:K230"/>
    <mergeCell ref="L230:N230"/>
    <mergeCell ref="B231:C231"/>
    <mergeCell ref="H231:I231"/>
    <mergeCell ref="J231:K231"/>
    <mergeCell ref="L231:N231"/>
    <mergeCell ref="B254:C254"/>
    <mergeCell ref="H254:I254"/>
    <mergeCell ref="J254:K254"/>
    <mergeCell ref="L254:N254"/>
    <mergeCell ref="B255:C255"/>
    <mergeCell ref="H255:I255"/>
    <mergeCell ref="J255:K255"/>
    <mergeCell ref="L255:N255"/>
    <mergeCell ref="B256:C256"/>
    <mergeCell ref="H256:I256"/>
    <mergeCell ref="J256:K256"/>
    <mergeCell ref="L256:N256"/>
    <mergeCell ref="B260:C260"/>
    <mergeCell ref="H260:I260"/>
    <mergeCell ref="J260:K260"/>
    <mergeCell ref="L260:N260"/>
    <mergeCell ref="J258:K258"/>
    <mergeCell ref="L258:N258"/>
    <mergeCell ref="B261:C261"/>
    <mergeCell ref="H261:I261"/>
    <mergeCell ref="J261:K261"/>
    <mergeCell ref="L261:N261"/>
    <mergeCell ref="B257:C257"/>
    <mergeCell ref="H257:I257"/>
    <mergeCell ref="J257:K257"/>
    <mergeCell ref="L257:N257"/>
    <mergeCell ref="B258:C258"/>
    <mergeCell ref="H258:I258"/>
    <mergeCell ref="B259:C259"/>
    <mergeCell ref="H259:I259"/>
    <mergeCell ref="J259:K259"/>
    <mergeCell ref="L259:N259"/>
    <mergeCell ref="B263:C263"/>
    <mergeCell ref="B262:C262"/>
    <mergeCell ref="H262:I262"/>
    <mergeCell ref="J262:K262"/>
    <mergeCell ref="L262:N262"/>
    <mergeCell ref="H263:I263"/>
    <mergeCell ref="J266:K266"/>
    <mergeCell ref="L266:N266"/>
    <mergeCell ref="J263:K263"/>
    <mergeCell ref="L263:N263"/>
    <mergeCell ref="B264:C264"/>
    <mergeCell ref="H264:I264"/>
    <mergeCell ref="J264:K264"/>
    <mergeCell ref="L264:N264"/>
    <mergeCell ref="J271:K271"/>
    <mergeCell ref="L271:N271"/>
    <mergeCell ref="B268:C268"/>
    <mergeCell ref="H268:I268"/>
    <mergeCell ref="B265:C265"/>
    <mergeCell ref="H265:I265"/>
    <mergeCell ref="J265:K265"/>
    <mergeCell ref="L265:N265"/>
    <mergeCell ref="B266:C266"/>
    <mergeCell ref="H266:I266"/>
    <mergeCell ref="L268:N268"/>
    <mergeCell ref="B269:C269"/>
    <mergeCell ref="H269:I269"/>
    <mergeCell ref="J269:K269"/>
    <mergeCell ref="L269:N269"/>
    <mergeCell ref="B267:C267"/>
    <mergeCell ref="H267:I267"/>
    <mergeCell ref="J267:K267"/>
    <mergeCell ref="L267:N267"/>
    <mergeCell ref="J277:K277"/>
    <mergeCell ref="B270:C270"/>
    <mergeCell ref="H270:I270"/>
    <mergeCell ref="J270:K270"/>
    <mergeCell ref="L270:N270"/>
    <mergeCell ref="B277:C277"/>
    <mergeCell ref="B272:C272"/>
    <mergeCell ref="B273:C273"/>
    <mergeCell ref="H272:I272"/>
    <mergeCell ref="H273:I273"/>
    <mergeCell ref="A28:C28"/>
    <mergeCell ref="J272:K272"/>
    <mergeCell ref="J273:K273"/>
    <mergeCell ref="J274:K274"/>
    <mergeCell ref="J275:K275"/>
    <mergeCell ref="H275:I275"/>
    <mergeCell ref="H274:I274"/>
    <mergeCell ref="J268:K268"/>
    <mergeCell ref="B271:C271"/>
    <mergeCell ref="H271:I271"/>
    <mergeCell ref="L277:N277"/>
    <mergeCell ref="L278:N278"/>
    <mergeCell ref="B279:C279"/>
    <mergeCell ref="H279:I279"/>
    <mergeCell ref="J279:K279"/>
    <mergeCell ref="L279:N279"/>
    <mergeCell ref="H277:I277"/>
    <mergeCell ref="B278:C278"/>
    <mergeCell ref="H278:I278"/>
    <mergeCell ref="J278:K278"/>
    <mergeCell ref="B274:C274"/>
    <mergeCell ref="B275:C275"/>
    <mergeCell ref="B276:C276"/>
    <mergeCell ref="L272:N272"/>
    <mergeCell ref="L273:N273"/>
    <mergeCell ref="L274:N274"/>
    <mergeCell ref="L275:N275"/>
    <mergeCell ref="L276:N276"/>
    <mergeCell ref="H276:I276"/>
    <mergeCell ref="J276:K27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przetListaKoszty</dc:title>
  <dc:subject/>
  <dc:creator>lukasz</dc:creator>
  <cp:keywords/>
  <dc:description/>
  <cp:lastModifiedBy>Rafał Cisek</cp:lastModifiedBy>
  <cp:lastPrinted>2019-11-08T06:45:11Z</cp:lastPrinted>
  <dcterms:created xsi:type="dcterms:W3CDTF">2019-11-05T07:20:03Z</dcterms:created>
  <dcterms:modified xsi:type="dcterms:W3CDTF">2019-11-08T06:49:02Z</dcterms:modified>
  <cp:category/>
  <cp:version/>
  <cp:contentType/>
  <cp:contentStatus/>
</cp:coreProperties>
</file>