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-15" windowWidth="7740" windowHeight="7875"/>
  </bookViews>
  <sheets>
    <sheet name="PR" sheetId="3" r:id="rId1"/>
    <sheet name="Profil" sheetId="1" r:id="rId2"/>
    <sheet name="zjazdy" sheetId="5" r:id="rId3"/>
  </sheets>
  <calcPr calcId="145621"/>
</workbook>
</file>

<file path=xl/calcChain.xml><?xml version="1.0" encoding="utf-8"?>
<calcChain xmlns="http://schemas.openxmlformats.org/spreadsheetml/2006/main">
  <c r="I59" i="3" l="1"/>
  <c r="I55" i="3"/>
  <c r="I52" i="3"/>
  <c r="I49" i="3" l="1"/>
  <c r="I42" i="3"/>
  <c r="I45" i="3" s="1"/>
  <c r="Q13" i="5"/>
  <c r="S13" i="5" s="1"/>
  <c r="U13" i="5" s="1"/>
  <c r="W13" i="5" s="1"/>
  <c r="P13" i="5"/>
  <c r="R13" i="5" s="1"/>
  <c r="T13" i="5" s="1"/>
  <c r="X13" i="5" l="1"/>
  <c r="V13" i="5"/>
  <c r="Y13" i="5" s="1"/>
  <c r="AD13" i="5" s="1"/>
  <c r="I22" i="3"/>
  <c r="I18" i="3"/>
  <c r="I17" i="3"/>
  <c r="E3" i="3"/>
  <c r="AK6" i="5"/>
  <c r="AA87" i="5"/>
  <c r="Z87" i="5"/>
  <c r="AP87" i="5"/>
  <c r="AE87" i="5"/>
  <c r="AC87" i="5"/>
  <c r="AO86" i="5"/>
  <c r="AN86" i="5"/>
  <c r="AM86" i="5"/>
  <c r="AL86" i="5"/>
  <c r="AK86" i="5"/>
  <c r="AJ86" i="5"/>
  <c r="AI86" i="5"/>
  <c r="AH86" i="5"/>
  <c r="AO85" i="5"/>
  <c r="AN85" i="5"/>
  <c r="AM85" i="5"/>
  <c r="AL85" i="5"/>
  <c r="AK85" i="5"/>
  <c r="AJ85" i="5"/>
  <c r="AI85" i="5"/>
  <c r="AH85" i="5"/>
  <c r="Q85" i="5"/>
  <c r="S85" i="5" s="1"/>
  <c r="U85" i="5" s="1"/>
  <c r="W85" i="5" s="1"/>
  <c r="P85" i="5"/>
  <c r="R85" i="5" s="1"/>
  <c r="T85" i="5" s="1"/>
  <c r="AO84" i="5"/>
  <c r="AN84" i="5"/>
  <c r="AM84" i="5"/>
  <c r="AL84" i="5"/>
  <c r="AK84" i="5"/>
  <c r="AJ84" i="5"/>
  <c r="AI84" i="5"/>
  <c r="AH84" i="5"/>
  <c r="AO83" i="5"/>
  <c r="AN83" i="5"/>
  <c r="AM83" i="5"/>
  <c r="AL83" i="5"/>
  <c r="AK83" i="5"/>
  <c r="AJ83" i="5"/>
  <c r="AI83" i="5"/>
  <c r="AH83" i="5"/>
  <c r="Q83" i="5"/>
  <c r="S83" i="5" s="1"/>
  <c r="U83" i="5" s="1"/>
  <c r="W83" i="5" s="1"/>
  <c r="P83" i="5"/>
  <c r="R83" i="5" s="1"/>
  <c r="T83" i="5" s="1"/>
  <c r="AO82" i="5"/>
  <c r="AN82" i="5"/>
  <c r="AM82" i="5"/>
  <c r="AL82" i="5"/>
  <c r="AK82" i="5"/>
  <c r="AJ82" i="5"/>
  <c r="AI82" i="5"/>
  <c r="AH82" i="5"/>
  <c r="AO81" i="5"/>
  <c r="AN81" i="5"/>
  <c r="AM81" i="5"/>
  <c r="AL81" i="5"/>
  <c r="AK81" i="5"/>
  <c r="AJ81" i="5"/>
  <c r="AI81" i="5"/>
  <c r="AH81" i="5"/>
  <c r="Q81" i="5"/>
  <c r="S81" i="5" s="1"/>
  <c r="U81" i="5" s="1"/>
  <c r="W81" i="5" s="1"/>
  <c r="P81" i="5"/>
  <c r="R81" i="5" s="1"/>
  <c r="T81" i="5" s="1"/>
  <c r="AO80" i="5"/>
  <c r="AN80" i="5"/>
  <c r="AM80" i="5"/>
  <c r="AL80" i="5"/>
  <c r="AK80" i="5"/>
  <c r="AJ80" i="5"/>
  <c r="AI80" i="5"/>
  <c r="AH80" i="5"/>
  <c r="AO79" i="5"/>
  <c r="AN79" i="5"/>
  <c r="AM79" i="5"/>
  <c r="AL79" i="5"/>
  <c r="AK79" i="5"/>
  <c r="AJ79" i="5"/>
  <c r="AI79" i="5"/>
  <c r="AH79" i="5"/>
  <c r="Q79" i="5"/>
  <c r="S79" i="5" s="1"/>
  <c r="U79" i="5" s="1"/>
  <c r="W79" i="5" s="1"/>
  <c r="P79" i="5"/>
  <c r="R79" i="5" s="1"/>
  <c r="T79" i="5" s="1"/>
  <c r="AO78" i="5"/>
  <c r="AN78" i="5"/>
  <c r="AM78" i="5"/>
  <c r="AL78" i="5"/>
  <c r="AK78" i="5"/>
  <c r="AJ78" i="5"/>
  <c r="AI78" i="5"/>
  <c r="AH78" i="5"/>
  <c r="AO77" i="5"/>
  <c r="AN77" i="5"/>
  <c r="AM77" i="5"/>
  <c r="AL77" i="5"/>
  <c r="AK77" i="5"/>
  <c r="AJ77" i="5"/>
  <c r="AI77" i="5"/>
  <c r="AH77" i="5"/>
  <c r="Q77" i="5"/>
  <c r="S77" i="5" s="1"/>
  <c r="U77" i="5" s="1"/>
  <c r="W77" i="5" s="1"/>
  <c r="P77" i="5"/>
  <c r="R77" i="5" s="1"/>
  <c r="T77" i="5" s="1"/>
  <c r="N77" i="5"/>
  <c r="AO76" i="5"/>
  <c r="AN76" i="5"/>
  <c r="AM76" i="5"/>
  <c r="AL76" i="5"/>
  <c r="AK76" i="5"/>
  <c r="AJ76" i="5"/>
  <c r="AI76" i="5"/>
  <c r="AH76" i="5"/>
  <c r="AO75" i="5"/>
  <c r="AN75" i="5"/>
  <c r="AM75" i="5"/>
  <c r="AL75" i="5"/>
  <c r="AK75" i="5"/>
  <c r="AJ75" i="5"/>
  <c r="AI75" i="5"/>
  <c r="AH75" i="5"/>
  <c r="Q75" i="5"/>
  <c r="S75" i="5" s="1"/>
  <c r="U75" i="5" s="1"/>
  <c r="W75" i="5" s="1"/>
  <c r="P75" i="5"/>
  <c r="R75" i="5" s="1"/>
  <c r="T75" i="5" s="1"/>
  <c r="N75" i="5"/>
  <c r="AO74" i="5"/>
  <c r="AN74" i="5"/>
  <c r="AM74" i="5"/>
  <c r="AL74" i="5"/>
  <c r="AK74" i="5"/>
  <c r="AJ74" i="5"/>
  <c r="AI74" i="5"/>
  <c r="AH74" i="5"/>
  <c r="AO73" i="5"/>
  <c r="AN73" i="5"/>
  <c r="AM73" i="5"/>
  <c r="AL73" i="5"/>
  <c r="AK73" i="5"/>
  <c r="AJ73" i="5"/>
  <c r="AI73" i="5"/>
  <c r="AH73" i="5"/>
  <c r="Q73" i="5"/>
  <c r="S73" i="5" s="1"/>
  <c r="U73" i="5" s="1"/>
  <c r="W73" i="5" s="1"/>
  <c r="P73" i="5"/>
  <c r="R73" i="5" s="1"/>
  <c r="T73" i="5" s="1"/>
  <c r="N73" i="5"/>
  <c r="AO72" i="5"/>
  <c r="AN72" i="5"/>
  <c r="AM72" i="5"/>
  <c r="AL72" i="5"/>
  <c r="AK72" i="5"/>
  <c r="AJ72" i="5"/>
  <c r="AI72" i="5"/>
  <c r="AH72" i="5"/>
  <c r="AO71" i="5"/>
  <c r="AN71" i="5"/>
  <c r="AM71" i="5"/>
  <c r="AL71" i="5"/>
  <c r="AK71" i="5"/>
  <c r="AJ71" i="5"/>
  <c r="AI71" i="5"/>
  <c r="AH71" i="5"/>
  <c r="Q71" i="5"/>
  <c r="S71" i="5" s="1"/>
  <c r="U71" i="5" s="1"/>
  <c r="W71" i="5" s="1"/>
  <c r="P71" i="5"/>
  <c r="R71" i="5" s="1"/>
  <c r="T71" i="5" s="1"/>
  <c r="N71" i="5"/>
  <c r="AO70" i="5"/>
  <c r="AN70" i="5"/>
  <c r="AM70" i="5"/>
  <c r="AL70" i="5"/>
  <c r="AK70" i="5"/>
  <c r="AJ70" i="5"/>
  <c r="AI70" i="5"/>
  <c r="AH70" i="5"/>
  <c r="AO69" i="5"/>
  <c r="AN69" i="5"/>
  <c r="AM69" i="5"/>
  <c r="AL69" i="5"/>
  <c r="AK69" i="5"/>
  <c r="AJ69" i="5"/>
  <c r="AI69" i="5"/>
  <c r="AH69" i="5"/>
  <c r="Q69" i="5"/>
  <c r="S69" i="5" s="1"/>
  <c r="U69" i="5" s="1"/>
  <c r="W69" i="5" s="1"/>
  <c r="P69" i="5"/>
  <c r="R69" i="5" s="1"/>
  <c r="T69" i="5" s="1"/>
  <c r="N69" i="5"/>
  <c r="AO68" i="5"/>
  <c r="AN68" i="5"/>
  <c r="AM68" i="5"/>
  <c r="AL68" i="5"/>
  <c r="AK68" i="5"/>
  <c r="AJ68" i="5"/>
  <c r="AI68" i="5"/>
  <c r="AH68" i="5"/>
  <c r="AO67" i="5"/>
  <c r="AN67" i="5"/>
  <c r="AM67" i="5"/>
  <c r="AL67" i="5"/>
  <c r="AK67" i="5"/>
  <c r="AJ67" i="5"/>
  <c r="AI67" i="5"/>
  <c r="AH67" i="5"/>
  <c r="Q67" i="5"/>
  <c r="S67" i="5" s="1"/>
  <c r="U67" i="5" s="1"/>
  <c r="W67" i="5" s="1"/>
  <c r="P67" i="5"/>
  <c r="R67" i="5" s="1"/>
  <c r="T67" i="5" s="1"/>
  <c r="N67" i="5"/>
  <c r="AO66" i="5"/>
  <c r="AN66" i="5"/>
  <c r="AM66" i="5"/>
  <c r="AL66" i="5"/>
  <c r="AK66" i="5"/>
  <c r="AJ66" i="5"/>
  <c r="AI66" i="5"/>
  <c r="AH66" i="5"/>
  <c r="AO65" i="5"/>
  <c r="AN65" i="5"/>
  <c r="AM65" i="5"/>
  <c r="AL65" i="5"/>
  <c r="AK65" i="5"/>
  <c r="AJ65" i="5"/>
  <c r="AI65" i="5"/>
  <c r="AH65" i="5"/>
  <c r="Q65" i="5"/>
  <c r="S65" i="5" s="1"/>
  <c r="U65" i="5" s="1"/>
  <c r="W65" i="5" s="1"/>
  <c r="P65" i="5"/>
  <c r="R65" i="5" s="1"/>
  <c r="T65" i="5" s="1"/>
  <c r="N65" i="5"/>
  <c r="AO64" i="5"/>
  <c r="AN64" i="5"/>
  <c r="AM64" i="5"/>
  <c r="AL64" i="5"/>
  <c r="AK64" i="5"/>
  <c r="AJ64" i="5"/>
  <c r="AI64" i="5"/>
  <c r="AH64" i="5"/>
  <c r="AO63" i="5"/>
  <c r="AN63" i="5"/>
  <c r="AM63" i="5"/>
  <c r="AL63" i="5"/>
  <c r="AK63" i="5"/>
  <c r="AJ63" i="5"/>
  <c r="AI63" i="5"/>
  <c r="AH63" i="5"/>
  <c r="Q63" i="5"/>
  <c r="S63" i="5" s="1"/>
  <c r="U63" i="5" s="1"/>
  <c r="W63" i="5" s="1"/>
  <c r="P63" i="5"/>
  <c r="R63" i="5" s="1"/>
  <c r="T63" i="5" s="1"/>
  <c r="N63" i="5"/>
  <c r="AO62" i="5"/>
  <c r="AN62" i="5"/>
  <c r="AM62" i="5"/>
  <c r="AL62" i="5"/>
  <c r="AK62" i="5"/>
  <c r="AJ62" i="5"/>
  <c r="AI62" i="5"/>
  <c r="AH62" i="5"/>
  <c r="AO61" i="5"/>
  <c r="AN61" i="5"/>
  <c r="AM61" i="5"/>
  <c r="AL61" i="5"/>
  <c r="AK61" i="5"/>
  <c r="AJ61" i="5"/>
  <c r="AI61" i="5"/>
  <c r="AH61" i="5"/>
  <c r="Q61" i="5"/>
  <c r="S61" i="5" s="1"/>
  <c r="U61" i="5" s="1"/>
  <c r="W61" i="5" s="1"/>
  <c r="P61" i="5"/>
  <c r="R61" i="5" s="1"/>
  <c r="T61" i="5" s="1"/>
  <c r="N61" i="5"/>
  <c r="AO60" i="5"/>
  <c r="AN60" i="5"/>
  <c r="AM60" i="5"/>
  <c r="AL60" i="5"/>
  <c r="AK60" i="5"/>
  <c r="AJ60" i="5"/>
  <c r="AI60" i="5"/>
  <c r="AH60" i="5"/>
  <c r="AO59" i="5"/>
  <c r="AN59" i="5"/>
  <c r="AM59" i="5"/>
  <c r="AL59" i="5"/>
  <c r="AK59" i="5"/>
  <c r="AJ59" i="5"/>
  <c r="AI59" i="5"/>
  <c r="AH59" i="5"/>
  <c r="Q59" i="5"/>
  <c r="S59" i="5" s="1"/>
  <c r="U59" i="5" s="1"/>
  <c r="W59" i="5" s="1"/>
  <c r="P59" i="5"/>
  <c r="R59" i="5" s="1"/>
  <c r="T59" i="5" s="1"/>
  <c r="N59" i="5"/>
  <c r="AO58" i="5"/>
  <c r="AN58" i="5"/>
  <c r="AM58" i="5"/>
  <c r="AL58" i="5"/>
  <c r="AK58" i="5"/>
  <c r="AJ58" i="5"/>
  <c r="AI58" i="5"/>
  <c r="AH58" i="5"/>
  <c r="AO57" i="5"/>
  <c r="AN57" i="5"/>
  <c r="AM57" i="5"/>
  <c r="AL57" i="5"/>
  <c r="AK57" i="5"/>
  <c r="AJ57" i="5"/>
  <c r="AI57" i="5"/>
  <c r="AH57" i="5"/>
  <c r="Q57" i="5"/>
  <c r="S57" i="5" s="1"/>
  <c r="U57" i="5" s="1"/>
  <c r="W57" i="5" s="1"/>
  <c r="P57" i="5"/>
  <c r="R57" i="5" s="1"/>
  <c r="T57" i="5" s="1"/>
  <c r="N57" i="5"/>
  <c r="AO56" i="5"/>
  <c r="AN56" i="5"/>
  <c r="AM56" i="5"/>
  <c r="AL56" i="5"/>
  <c r="AK56" i="5"/>
  <c r="AJ56" i="5"/>
  <c r="AI56" i="5"/>
  <c r="AH56" i="5"/>
  <c r="AO55" i="5"/>
  <c r="AN55" i="5"/>
  <c r="AM55" i="5"/>
  <c r="AL55" i="5"/>
  <c r="AK55" i="5"/>
  <c r="AJ55" i="5"/>
  <c r="AI55" i="5"/>
  <c r="AH55" i="5"/>
  <c r="Q55" i="5"/>
  <c r="S55" i="5" s="1"/>
  <c r="U55" i="5" s="1"/>
  <c r="W55" i="5" s="1"/>
  <c r="P55" i="5"/>
  <c r="R55" i="5" s="1"/>
  <c r="T55" i="5" s="1"/>
  <c r="N55" i="5"/>
  <c r="AO54" i="5"/>
  <c r="AN54" i="5"/>
  <c r="AM54" i="5"/>
  <c r="AL54" i="5"/>
  <c r="AK54" i="5"/>
  <c r="AJ54" i="5"/>
  <c r="AI54" i="5"/>
  <c r="AH54" i="5"/>
  <c r="AO53" i="5"/>
  <c r="AN53" i="5"/>
  <c r="AM53" i="5"/>
  <c r="AL53" i="5"/>
  <c r="AK53" i="5"/>
  <c r="AJ53" i="5"/>
  <c r="AI53" i="5"/>
  <c r="AH53" i="5"/>
  <c r="AO52" i="5"/>
  <c r="AN52" i="5"/>
  <c r="AM52" i="5"/>
  <c r="AL52" i="5"/>
  <c r="AK52" i="5"/>
  <c r="AJ52" i="5"/>
  <c r="AI52" i="5"/>
  <c r="AH52" i="5"/>
  <c r="AO51" i="5"/>
  <c r="AN51" i="5"/>
  <c r="AM51" i="5"/>
  <c r="AL51" i="5"/>
  <c r="AK51" i="5"/>
  <c r="AJ51" i="5"/>
  <c r="AI51" i="5"/>
  <c r="AH51" i="5"/>
  <c r="AO50" i="5"/>
  <c r="AN50" i="5"/>
  <c r="AM50" i="5"/>
  <c r="AL50" i="5"/>
  <c r="AK50" i="5"/>
  <c r="AJ50" i="5"/>
  <c r="AI50" i="5"/>
  <c r="AH50" i="5"/>
  <c r="AO49" i="5"/>
  <c r="AN49" i="5"/>
  <c r="AM49" i="5"/>
  <c r="AL49" i="5"/>
  <c r="AK49" i="5"/>
  <c r="AJ49" i="5"/>
  <c r="AI49" i="5"/>
  <c r="AH49" i="5"/>
  <c r="AO48" i="5"/>
  <c r="AN48" i="5"/>
  <c r="AM48" i="5"/>
  <c r="AL48" i="5"/>
  <c r="AK48" i="5"/>
  <c r="AJ48" i="5"/>
  <c r="AI48" i="5"/>
  <c r="AH48" i="5"/>
  <c r="AO47" i="5"/>
  <c r="AN47" i="5"/>
  <c r="AM47" i="5"/>
  <c r="AL47" i="5"/>
  <c r="AK47" i="5"/>
  <c r="AJ47" i="5"/>
  <c r="AI47" i="5"/>
  <c r="AH47" i="5"/>
  <c r="AO46" i="5"/>
  <c r="AN46" i="5"/>
  <c r="AM46" i="5"/>
  <c r="AL46" i="5"/>
  <c r="AK46" i="5"/>
  <c r="AJ46" i="5"/>
  <c r="AI46" i="5"/>
  <c r="AH46" i="5"/>
  <c r="AO45" i="5"/>
  <c r="AN45" i="5"/>
  <c r="AM45" i="5"/>
  <c r="AL45" i="5"/>
  <c r="AK45" i="5"/>
  <c r="AJ45" i="5"/>
  <c r="AI45" i="5"/>
  <c r="AH45" i="5"/>
  <c r="AO44" i="5"/>
  <c r="AN44" i="5"/>
  <c r="AM44" i="5"/>
  <c r="AL44" i="5"/>
  <c r="AK44" i="5"/>
  <c r="AJ44" i="5"/>
  <c r="AI44" i="5"/>
  <c r="AH44" i="5"/>
  <c r="AO43" i="5"/>
  <c r="AN43" i="5"/>
  <c r="AM43" i="5"/>
  <c r="AL43" i="5"/>
  <c r="AK43" i="5"/>
  <c r="AJ43" i="5"/>
  <c r="AI43" i="5"/>
  <c r="AH43" i="5"/>
  <c r="AO42" i="5"/>
  <c r="AN42" i="5"/>
  <c r="AM42" i="5"/>
  <c r="AL42" i="5"/>
  <c r="AK42" i="5"/>
  <c r="AJ42" i="5"/>
  <c r="AI42" i="5"/>
  <c r="AH42" i="5"/>
  <c r="AO41" i="5"/>
  <c r="AN41" i="5"/>
  <c r="AM41" i="5"/>
  <c r="AL41" i="5"/>
  <c r="AK41" i="5"/>
  <c r="AJ41" i="5"/>
  <c r="AI41" i="5"/>
  <c r="AH41" i="5"/>
  <c r="AO40" i="5"/>
  <c r="AN40" i="5"/>
  <c r="AM40" i="5"/>
  <c r="AL40" i="5"/>
  <c r="AK40" i="5"/>
  <c r="AJ40" i="5"/>
  <c r="AI40" i="5"/>
  <c r="AH40" i="5"/>
  <c r="AO39" i="5"/>
  <c r="AN39" i="5"/>
  <c r="AM39" i="5"/>
  <c r="AL39" i="5"/>
  <c r="AK39" i="5"/>
  <c r="AJ39" i="5"/>
  <c r="AI39" i="5"/>
  <c r="AH39" i="5"/>
  <c r="AO38" i="5"/>
  <c r="AN38" i="5"/>
  <c r="AM38" i="5"/>
  <c r="AL38" i="5"/>
  <c r="AK38" i="5"/>
  <c r="AJ38" i="5"/>
  <c r="AI38" i="5"/>
  <c r="AH38" i="5"/>
  <c r="AO37" i="5"/>
  <c r="AN37" i="5"/>
  <c r="AM37" i="5"/>
  <c r="AL37" i="5"/>
  <c r="AK37" i="5"/>
  <c r="AJ37" i="5"/>
  <c r="AI37" i="5"/>
  <c r="AH37" i="5"/>
  <c r="AO36" i="5"/>
  <c r="AN36" i="5"/>
  <c r="AM36" i="5"/>
  <c r="AL36" i="5"/>
  <c r="AK36" i="5"/>
  <c r="AJ36" i="5"/>
  <c r="AI36" i="5"/>
  <c r="AH36" i="5"/>
  <c r="AO35" i="5"/>
  <c r="AN35" i="5"/>
  <c r="AM35" i="5"/>
  <c r="AL35" i="5"/>
  <c r="AK35" i="5"/>
  <c r="AJ35" i="5"/>
  <c r="AI35" i="5"/>
  <c r="AH35" i="5"/>
  <c r="AO34" i="5"/>
  <c r="AN34" i="5"/>
  <c r="AM34" i="5"/>
  <c r="AL34" i="5"/>
  <c r="AK34" i="5"/>
  <c r="AJ34" i="5"/>
  <c r="AI34" i="5"/>
  <c r="AH34" i="5"/>
  <c r="AO33" i="5"/>
  <c r="AN33" i="5"/>
  <c r="AM33" i="5"/>
  <c r="AL33" i="5"/>
  <c r="AK33" i="5"/>
  <c r="AJ33" i="5"/>
  <c r="AI33" i="5"/>
  <c r="AH33" i="5"/>
  <c r="AO32" i="5"/>
  <c r="AN32" i="5"/>
  <c r="AM32" i="5"/>
  <c r="AL32" i="5"/>
  <c r="AK32" i="5"/>
  <c r="AJ32" i="5"/>
  <c r="AI32" i="5"/>
  <c r="AH32" i="5"/>
  <c r="AO31" i="5"/>
  <c r="AN31" i="5"/>
  <c r="AM31" i="5"/>
  <c r="AL31" i="5"/>
  <c r="AK31" i="5"/>
  <c r="AJ31" i="5"/>
  <c r="AI31" i="5"/>
  <c r="AH31" i="5"/>
  <c r="AO30" i="5"/>
  <c r="AN30" i="5"/>
  <c r="AM30" i="5"/>
  <c r="AL30" i="5"/>
  <c r="AK30" i="5"/>
  <c r="AJ30" i="5"/>
  <c r="AI30" i="5"/>
  <c r="AH30" i="5"/>
  <c r="AO29" i="5"/>
  <c r="AN29" i="5"/>
  <c r="AM29" i="5"/>
  <c r="AL29" i="5"/>
  <c r="AK29" i="5"/>
  <c r="AJ29" i="5"/>
  <c r="AI29" i="5"/>
  <c r="AH29" i="5"/>
  <c r="AO28" i="5"/>
  <c r="AN28" i="5"/>
  <c r="AM28" i="5"/>
  <c r="AL28" i="5"/>
  <c r="AK28" i="5"/>
  <c r="AJ28" i="5"/>
  <c r="AI28" i="5"/>
  <c r="AH28" i="5"/>
  <c r="AO27" i="5"/>
  <c r="AN27" i="5"/>
  <c r="AM27" i="5"/>
  <c r="AL27" i="5"/>
  <c r="AK27" i="5"/>
  <c r="AJ27" i="5"/>
  <c r="AI27" i="5"/>
  <c r="AH27" i="5"/>
  <c r="AO26" i="5"/>
  <c r="AN26" i="5"/>
  <c r="AM26" i="5"/>
  <c r="AL26" i="5"/>
  <c r="AK26" i="5"/>
  <c r="AJ26" i="5"/>
  <c r="AI26" i="5"/>
  <c r="AH26" i="5"/>
  <c r="AO25" i="5"/>
  <c r="AN25" i="5"/>
  <c r="AM25" i="5"/>
  <c r="AL25" i="5"/>
  <c r="AK25" i="5"/>
  <c r="AJ25" i="5"/>
  <c r="AI25" i="5"/>
  <c r="AH25" i="5"/>
  <c r="AO24" i="5"/>
  <c r="AN24" i="5"/>
  <c r="AM24" i="5"/>
  <c r="AL24" i="5"/>
  <c r="AK24" i="5"/>
  <c r="AJ24" i="5"/>
  <c r="AI24" i="5"/>
  <c r="AH24" i="5"/>
  <c r="AO23" i="5"/>
  <c r="AN23" i="5"/>
  <c r="AM23" i="5"/>
  <c r="AL23" i="5"/>
  <c r="AK23" i="5"/>
  <c r="AJ23" i="5"/>
  <c r="AI23" i="5"/>
  <c r="AH23" i="5"/>
  <c r="AO22" i="5"/>
  <c r="AN22" i="5"/>
  <c r="AM22" i="5"/>
  <c r="AL22" i="5"/>
  <c r="AK22" i="5"/>
  <c r="AJ22" i="5"/>
  <c r="AI22" i="5"/>
  <c r="AH22" i="5"/>
  <c r="AO21" i="5"/>
  <c r="AN21" i="5"/>
  <c r="AM21" i="5"/>
  <c r="AL21" i="5"/>
  <c r="AK21" i="5"/>
  <c r="AJ21" i="5"/>
  <c r="AI21" i="5"/>
  <c r="AH21" i="5"/>
  <c r="AO20" i="5"/>
  <c r="AN20" i="5"/>
  <c r="AM20" i="5"/>
  <c r="AL20" i="5"/>
  <c r="AK20" i="5"/>
  <c r="AJ20" i="5"/>
  <c r="AI20" i="5"/>
  <c r="AH20" i="5"/>
  <c r="AO19" i="5"/>
  <c r="AN19" i="5"/>
  <c r="AM19" i="5"/>
  <c r="AL19" i="5"/>
  <c r="AK19" i="5"/>
  <c r="AJ19" i="5"/>
  <c r="AI19" i="5"/>
  <c r="AH19" i="5"/>
  <c r="AO18" i="5"/>
  <c r="AN18" i="5"/>
  <c r="AM18" i="5"/>
  <c r="AL18" i="5"/>
  <c r="AK18" i="5"/>
  <c r="AJ18" i="5"/>
  <c r="AI18" i="5"/>
  <c r="AH18" i="5"/>
  <c r="AO17" i="5"/>
  <c r="AN17" i="5"/>
  <c r="AM17" i="5"/>
  <c r="AL17" i="5"/>
  <c r="AK17" i="5"/>
  <c r="AJ17" i="5"/>
  <c r="AI17" i="5"/>
  <c r="AH17" i="5"/>
  <c r="AO16" i="5"/>
  <c r="AN16" i="5"/>
  <c r="AM16" i="5"/>
  <c r="AL16" i="5"/>
  <c r="AK16" i="5"/>
  <c r="AJ16" i="5"/>
  <c r="AI16" i="5"/>
  <c r="AH16" i="5"/>
  <c r="AO15" i="5"/>
  <c r="AN15" i="5"/>
  <c r="AM15" i="5"/>
  <c r="AL15" i="5"/>
  <c r="AK15" i="5"/>
  <c r="AJ15" i="5"/>
  <c r="AI15" i="5"/>
  <c r="AH15" i="5"/>
  <c r="AO14" i="5"/>
  <c r="AN14" i="5"/>
  <c r="AM14" i="5"/>
  <c r="AL14" i="5"/>
  <c r="AK14" i="5"/>
  <c r="AJ14" i="5"/>
  <c r="AI14" i="5"/>
  <c r="AH14" i="5"/>
  <c r="C13" i="5"/>
  <c r="C55" i="5" s="1"/>
  <c r="C57" i="5" s="1"/>
  <c r="C59" i="5" s="1"/>
  <c r="C61" i="5" s="1"/>
  <c r="C63" i="5" s="1"/>
  <c r="C65" i="5" s="1"/>
  <c r="C67" i="5" s="1"/>
  <c r="C69" i="5" s="1"/>
  <c r="C71" i="5" s="1"/>
  <c r="C73" i="5" s="1"/>
  <c r="C75" i="5" s="1"/>
  <c r="C77" i="5" s="1"/>
  <c r="C79" i="5" s="1"/>
  <c r="C81" i="5" s="1"/>
  <c r="C83" i="5" s="1"/>
  <c r="C85" i="5" s="1"/>
  <c r="AO11" i="5"/>
  <c r="AN11" i="5"/>
  <c r="AM11" i="5"/>
  <c r="AL11" i="5"/>
  <c r="AK11" i="5"/>
  <c r="AI11" i="5"/>
  <c r="AH11" i="5"/>
  <c r="AB87" i="5"/>
  <c r="Q11" i="5"/>
  <c r="S11" i="5" s="1"/>
  <c r="U11" i="5" s="1"/>
  <c r="W11" i="5" s="1"/>
  <c r="P11" i="5"/>
  <c r="R11" i="5" s="1"/>
  <c r="T11" i="5" s="1"/>
  <c r="AC10" i="5"/>
  <c r="AD10" i="5" s="1"/>
  <c r="AE10" i="5" s="1"/>
  <c r="Z10" i="5"/>
  <c r="AA10" i="5" s="1"/>
  <c r="E10" i="5"/>
  <c r="H10" i="5" s="1"/>
  <c r="I10" i="5" s="1"/>
  <c r="J10" i="5" s="1"/>
  <c r="K10" i="5" s="1"/>
  <c r="N10" i="5" s="1"/>
  <c r="X10" i="5" s="1"/>
  <c r="Y10" i="5" s="1"/>
  <c r="D10" i="5"/>
  <c r="AI87" i="5" l="1"/>
  <c r="AB89" i="5" s="1"/>
  <c r="I19" i="3"/>
  <c r="AL87" i="5"/>
  <c r="AB92" i="5" s="1"/>
  <c r="AK87" i="5"/>
  <c r="AB91" i="5" s="1"/>
  <c r="AO87" i="5"/>
  <c r="AB95" i="5" s="1"/>
  <c r="AM87" i="5"/>
  <c r="AB93" i="5" s="1"/>
  <c r="AN87" i="5"/>
  <c r="AB94" i="5" s="1"/>
  <c r="AH87" i="5"/>
  <c r="AB88" i="5" s="1"/>
  <c r="V11" i="5"/>
  <c r="Y11" i="5" s="1"/>
  <c r="AD11" i="5" s="1"/>
  <c r="X11" i="5"/>
  <c r="V57" i="5"/>
  <c r="Y57" i="5" s="1"/>
  <c r="AD57" i="5" s="1"/>
  <c r="X57" i="5"/>
  <c r="X63" i="5"/>
  <c r="V63" i="5"/>
  <c r="Y63" i="5" s="1"/>
  <c r="AD63" i="5" s="1"/>
  <c r="V73" i="5"/>
  <c r="Y73" i="5" s="1"/>
  <c r="AD73" i="5" s="1"/>
  <c r="X73" i="5"/>
  <c r="X75" i="5"/>
  <c r="V75" i="5"/>
  <c r="Y75" i="5" s="1"/>
  <c r="AD75" i="5" s="1"/>
  <c r="V79" i="5"/>
  <c r="X59" i="5"/>
  <c r="V59" i="5"/>
  <c r="Y59" i="5" s="1"/>
  <c r="AD59" i="5" s="1"/>
  <c r="V69" i="5"/>
  <c r="Y69" i="5" s="1"/>
  <c r="AD69" i="5" s="1"/>
  <c r="X69" i="5"/>
  <c r="V81" i="5"/>
  <c r="V85" i="5"/>
  <c r="X55" i="5"/>
  <c r="V55" i="5"/>
  <c r="Y55" i="5" s="1"/>
  <c r="V65" i="5"/>
  <c r="Y65" i="5" s="1"/>
  <c r="AD65" i="5" s="1"/>
  <c r="X65" i="5"/>
  <c r="X71" i="5"/>
  <c r="V71" i="5"/>
  <c r="Y71" i="5" s="1"/>
  <c r="AD71" i="5" s="1"/>
  <c r="V77" i="5"/>
  <c r="Y77" i="5" s="1"/>
  <c r="AD77" i="5" s="1"/>
  <c r="X77" i="5"/>
  <c r="V61" i="5"/>
  <c r="Y61" i="5" s="1"/>
  <c r="AD61" i="5" s="1"/>
  <c r="X61" i="5"/>
  <c r="X67" i="5"/>
  <c r="V67" i="5"/>
  <c r="Y67" i="5" s="1"/>
  <c r="AD67" i="5" s="1"/>
  <c r="V83" i="5"/>
  <c r="Y83" i="5" s="1"/>
  <c r="AD83" i="5" s="1"/>
  <c r="X83" i="5"/>
  <c r="AJ11" i="5"/>
  <c r="AJ87" i="5" s="1"/>
  <c r="AB90" i="5" s="1"/>
  <c r="AD55" i="5" l="1"/>
  <c r="AB96" i="5"/>
  <c r="AG90" i="5"/>
  <c r="I3" i="3" l="1"/>
  <c r="I12" i="3" s="1"/>
  <c r="X126" i="1"/>
  <c r="X128" i="1" s="1"/>
  <c r="X130" i="1" s="1"/>
  <c r="X132" i="1" s="1"/>
  <c r="X97" i="1"/>
  <c r="X99" i="1" s="1"/>
  <c r="X101" i="1" s="1"/>
  <c r="X103" i="1" s="1"/>
  <c r="X105" i="1" s="1"/>
  <c r="X107" i="1" s="1"/>
  <c r="X109" i="1" s="1"/>
  <c r="X111" i="1" s="1"/>
  <c r="X113" i="1" s="1"/>
  <c r="X32" i="1"/>
  <c r="X34" i="1" s="1"/>
  <c r="X36" i="1" s="1"/>
  <c r="X38" i="1" s="1"/>
  <c r="X40" i="1" s="1"/>
  <c r="X42" i="1" s="1"/>
  <c r="X44" i="1" s="1"/>
  <c r="X46" i="1" s="1"/>
  <c r="X48" i="1" s="1"/>
  <c r="X50" i="1" s="1"/>
  <c r="X52" i="1" s="1"/>
  <c r="X54" i="1" s="1"/>
  <c r="X56" i="1" s="1"/>
  <c r="X58" i="1" s="1"/>
  <c r="X60" i="1" s="1"/>
  <c r="X62" i="1" s="1"/>
  <c r="X64" i="1" s="1"/>
  <c r="X66" i="1" s="1"/>
  <c r="X68" i="1" s="1"/>
  <c r="X70" i="1" s="1"/>
  <c r="X72" i="1" s="1"/>
  <c r="X74" i="1" s="1"/>
  <c r="X76" i="1" s="1"/>
  <c r="X78" i="1" s="1"/>
  <c r="X80" i="1" s="1"/>
  <c r="C28" i="1"/>
  <c r="C26" i="1" s="1"/>
  <c r="C24" i="1" s="1"/>
  <c r="C22" i="1" s="1"/>
  <c r="C20" i="1" s="1"/>
  <c r="C18" i="1" s="1"/>
  <c r="C16" i="1" s="1"/>
  <c r="C14" i="1" s="1"/>
  <c r="C99" i="1"/>
  <c r="C101" i="1" s="1"/>
  <c r="C103" i="1" s="1"/>
  <c r="C105" i="1" s="1"/>
  <c r="C107" i="1" s="1"/>
  <c r="C109" i="1" s="1"/>
  <c r="C111" i="1" s="1"/>
  <c r="C113" i="1" s="1"/>
  <c r="C115" i="1" s="1"/>
  <c r="C117" i="1" s="1"/>
  <c r="C119" i="1" s="1"/>
  <c r="C121" i="1" s="1"/>
  <c r="C123" i="1" s="1"/>
  <c r="C125" i="1" s="1"/>
  <c r="C127" i="1" s="1"/>
  <c r="C129" i="1" s="1"/>
  <c r="C131" i="1" s="1"/>
  <c r="C133" i="1" s="1"/>
  <c r="C135" i="1" s="1"/>
  <c r="C137" i="1" s="1"/>
  <c r="C139" i="1" s="1"/>
  <c r="C141" i="1" s="1"/>
  <c r="C143" i="1" s="1"/>
  <c r="C145" i="1" s="1"/>
  <c r="C147" i="1" s="1"/>
  <c r="C149" i="1" s="1"/>
  <c r="C151" i="1" s="1"/>
  <c r="C153" i="1" s="1"/>
  <c r="C155" i="1" s="1"/>
  <c r="C157" i="1" s="1"/>
  <c r="C159" i="1" s="1"/>
  <c r="C161" i="1" s="1"/>
  <c r="I115" i="1"/>
  <c r="E115" i="1"/>
  <c r="I113" i="1"/>
  <c r="E113" i="1"/>
  <c r="C34" i="1" l="1"/>
  <c r="C36" i="1" s="1"/>
  <c r="C38" i="1" s="1"/>
  <c r="C40" i="1" s="1"/>
  <c r="C42" i="1" s="1"/>
  <c r="C44" i="1" s="1"/>
  <c r="C46" i="1" s="1"/>
  <c r="C48" i="1" s="1"/>
  <c r="C50" i="1" s="1"/>
  <c r="C52" i="1" s="1"/>
  <c r="C54" i="1" s="1"/>
  <c r="C56" i="1" s="1"/>
  <c r="C58" i="1" s="1"/>
  <c r="C60" i="1" s="1"/>
  <c r="C62" i="1" s="1"/>
  <c r="C64" i="1" s="1"/>
  <c r="C66" i="1" s="1"/>
  <c r="C68" i="1" s="1"/>
  <c r="C70" i="1" s="1"/>
  <c r="C72" i="1" s="1"/>
  <c r="C74" i="1" s="1"/>
  <c r="C76" i="1" s="1"/>
  <c r="E111" i="1"/>
  <c r="E109" i="1"/>
  <c r="E107" i="1"/>
  <c r="E105" i="1"/>
  <c r="E103" i="1"/>
  <c r="E101" i="1"/>
  <c r="E99" i="1"/>
  <c r="E78" i="1"/>
  <c r="E76" i="1"/>
  <c r="E74" i="1"/>
  <c r="E72" i="1"/>
  <c r="E54" i="1"/>
  <c r="E18" i="1"/>
  <c r="I111" i="1"/>
  <c r="I109" i="1"/>
  <c r="I107" i="1"/>
  <c r="I105" i="1"/>
  <c r="I103" i="1"/>
  <c r="I101" i="1"/>
  <c r="I99" i="1"/>
  <c r="I78" i="1"/>
  <c r="I76" i="1"/>
  <c r="I74" i="1"/>
  <c r="I72" i="1"/>
  <c r="I68" i="1"/>
  <c r="I70" i="1"/>
  <c r="I66" i="1"/>
  <c r="Z18" i="1"/>
  <c r="Z20" i="1" s="1"/>
  <c r="Z22" i="1" s="1"/>
  <c r="Z24" i="1" s="1"/>
  <c r="Z26" i="1" s="1"/>
  <c r="Z28" i="1" s="1"/>
  <c r="Z30" i="1" s="1"/>
  <c r="Z32" i="1" s="1"/>
  <c r="Z34" i="1" s="1"/>
  <c r="Z36" i="1" s="1"/>
  <c r="Z38" i="1" s="1"/>
  <c r="Z40" i="1" s="1"/>
  <c r="Z42" i="1" s="1"/>
  <c r="Z44" i="1" s="1"/>
  <c r="Z46" i="1" s="1"/>
  <c r="Z48" i="1" s="1"/>
  <c r="Z52" i="1" s="1"/>
  <c r="Z54" i="1" s="1"/>
  <c r="Z56" i="1" s="1"/>
  <c r="Z60" i="1" s="1"/>
  <c r="Z62" i="1" s="1"/>
  <c r="Z64" i="1" s="1"/>
  <c r="Z66" i="1" s="1"/>
  <c r="Z68" i="1" s="1"/>
  <c r="Z70" i="1" s="1"/>
  <c r="Z72" i="1" s="1"/>
  <c r="Z74" i="1" s="1"/>
  <c r="Z76" i="1" s="1"/>
  <c r="Z78" i="1" s="1"/>
  <c r="W14" i="1" l="1"/>
  <c r="AB14" i="1" s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BG22" i="1" s="1"/>
  <c r="I20" i="1"/>
  <c r="BH20" i="1" s="1"/>
  <c r="I18" i="1"/>
  <c r="BH18" i="1" s="1"/>
  <c r="E70" i="1"/>
  <c r="E68" i="1"/>
  <c r="E66" i="1"/>
  <c r="E64" i="1"/>
  <c r="E62" i="1"/>
  <c r="E60" i="1"/>
  <c r="E58" i="1"/>
  <c r="E56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I16" i="1"/>
  <c r="BH16" i="1" s="1"/>
  <c r="E16" i="1"/>
  <c r="CH16" i="1" s="1"/>
  <c r="I14" i="1"/>
  <c r="BG14" i="1" s="1"/>
  <c r="E14" i="1"/>
  <c r="CG14" i="1" s="1"/>
  <c r="AQ3" i="1"/>
  <c r="BO6" i="1"/>
  <c r="BQ7" i="1"/>
  <c r="BF14" i="1" s="1"/>
  <c r="BF16" i="1" s="1"/>
  <c r="BF18" i="1" s="1"/>
  <c r="BF20" i="1" s="1"/>
  <c r="AC14" i="1"/>
  <c r="AN14" i="1"/>
  <c r="AQ14" i="1"/>
  <c r="AQ15" i="1" s="1"/>
  <c r="AR14" i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R28" i="1" s="1"/>
  <c r="AR29" i="1" s="1"/>
  <c r="AR30" i="1" s="1"/>
  <c r="AR31" i="1" s="1"/>
  <c r="AR32" i="1" s="1"/>
  <c r="AR33" i="1" s="1"/>
  <c r="AR34" i="1" s="1"/>
  <c r="AR35" i="1" s="1"/>
  <c r="AR36" i="1" s="1"/>
  <c r="AR37" i="1" s="1"/>
  <c r="AR38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49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R60" i="1" s="1"/>
  <c r="AR61" i="1" s="1"/>
  <c r="AR62" i="1" s="1"/>
  <c r="AR63" i="1" s="1"/>
  <c r="AR64" i="1" s="1"/>
  <c r="AR65" i="1" s="1"/>
  <c r="AR66" i="1" s="1"/>
  <c r="AR67" i="1" s="1"/>
  <c r="AR68" i="1" s="1"/>
  <c r="AR69" i="1" s="1"/>
  <c r="AR70" i="1" s="1"/>
  <c r="AR71" i="1" s="1"/>
  <c r="AR72" i="1" s="1"/>
  <c r="AR73" i="1" s="1"/>
  <c r="AR74" i="1" s="1"/>
  <c r="AR75" i="1" s="1"/>
  <c r="AR76" i="1" s="1"/>
  <c r="AR77" i="1" s="1"/>
  <c r="AR78" i="1" s="1"/>
  <c r="AR96" i="1" s="1"/>
  <c r="AR97" i="1" s="1"/>
  <c r="AR98" i="1" s="1"/>
  <c r="AR99" i="1" s="1"/>
  <c r="AR100" i="1" s="1"/>
  <c r="AR101" i="1" s="1"/>
  <c r="AR102" i="1" s="1"/>
  <c r="AR103" i="1" s="1"/>
  <c r="AR104" i="1" s="1"/>
  <c r="AR105" i="1" s="1"/>
  <c r="AR106" i="1" s="1"/>
  <c r="AR107" i="1" s="1"/>
  <c r="AR108" i="1" s="1"/>
  <c r="AR109" i="1" s="1"/>
  <c r="AR110" i="1" s="1"/>
  <c r="AR111" i="1" s="1"/>
  <c r="AR112" i="1" s="1"/>
  <c r="AR113" i="1" s="1"/>
  <c r="AR114" i="1" s="1"/>
  <c r="AR115" i="1" s="1"/>
  <c r="AR116" i="1" s="1"/>
  <c r="AR117" i="1" s="1"/>
  <c r="AR118" i="1" s="1"/>
  <c r="AR119" i="1" s="1"/>
  <c r="AR120" i="1" s="1"/>
  <c r="AR121" i="1" s="1"/>
  <c r="AR122" i="1" s="1"/>
  <c r="AR123" i="1" s="1"/>
  <c r="AR124" i="1" s="1"/>
  <c r="AR125" i="1" s="1"/>
  <c r="AR126" i="1" s="1"/>
  <c r="AR127" i="1" s="1"/>
  <c r="AR128" i="1" s="1"/>
  <c r="AR129" i="1" s="1"/>
  <c r="AR130" i="1" s="1"/>
  <c r="AR131" i="1" s="1"/>
  <c r="AR132" i="1" s="1"/>
  <c r="AR133" i="1" s="1"/>
  <c r="AR134" i="1" s="1"/>
  <c r="AR135" i="1" s="1"/>
  <c r="AR136" i="1" s="1"/>
  <c r="AR137" i="1" s="1"/>
  <c r="AR138" i="1" s="1"/>
  <c r="AR139" i="1" s="1"/>
  <c r="AR140" i="1" s="1"/>
  <c r="AR141" i="1" s="1"/>
  <c r="AR142" i="1" s="1"/>
  <c r="AR143" i="1" s="1"/>
  <c r="AR144" i="1" s="1"/>
  <c r="AR145" i="1" s="1"/>
  <c r="AR146" i="1" s="1"/>
  <c r="AR147" i="1" s="1"/>
  <c r="AR148" i="1" s="1"/>
  <c r="AR149" i="1" s="1"/>
  <c r="AR150" i="1" s="1"/>
  <c r="AR151" i="1" s="1"/>
  <c r="AR152" i="1" s="1"/>
  <c r="AR153" i="1" s="1"/>
  <c r="AR154" i="1" s="1"/>
  <c r="AR155" i="1" s="1"/>
  <c r="AR156" i="1" s="1"/>
  <c r="AR157" i="1" s="1"/>
  <c r="AR158" i="1" s="1"/>
  <c r="AR159" i="1" s="1"/>
  <c r="AR160" i="1" s="1"/>
  <c r="AR161" i="1" s="1"/>
  <c r="AU14" i="1"/>
  <c r="AW14" i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Y14" i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Y35" i="1" s="1"/>
  <c r="AY36" i="1" s="1"/>
  <c r="AY37" i="1" s="1"/>
  <c r="AY38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Y68" i="1" s="1"/>
  <c r="AY69" i="1" s="1"/>
  <c r="AY70" i="1" s="1"/>
  <c r="AY71" i="1" s="1"/>
  <c r="AY72" i="1" s="1"/>
  <c r="AY73" i="1" s="1"/>
  <c r="AY74" i="1" s="1"/>
  <c r="AY75" i="1" s="1"/>
  <c r="AY76" i="1" s="1"/>
  <c r="AY77" i="1" s="1"/>
  <c r="AY78" i="1" s="1"/>
  <c r="AY96" i="1" s="1"/>
  <c r="AY97" i="1" s="1"/>
  <c r="AY98" i="1" s="1"/>
  <c r="AY99" i="1" s="1"/>
  <c r="AY100" i="1" s="1"/>
  <c r="AY101" i="1" s="1"/>
  <c r="AY102" i="1" s="1"/>
  <c r="AY103" i="1" s="1"/>
  <c r="AY104" i="1" s="1"/>
  <c r="AY105" i="1" s="1"/>
  <c r="AY106" i="1" s="1"/>
  <c r="AY107" i="1" s="1"/>
  <c r="AY108" i="1" s="1"/>
  <c r="AY109" i="1" s="1"/>
  <c r="AY110" i="1" s="1"/>
  <c r="AY111" i="1" s="1"/>
  <c r="AY112" i="1" s="1"/>
  <c r="AY113" i="1" s="1"/>
  <c r="BA14" i="1"/>
  <c r="BB14" i="1"/>
  <c r="CB14" i="1" s="1"/>
  <c r="BC14" i="1"/>
  <c r="CC14" i="1" s="1"/>
  <c r="BE14" i="1"/>
  <c r="BE16" i="1" s="1"/>
  <c r="BE18" i="1" s="1"/>
  <c r="BE20" i="1" s="1"/>
  <c r="BE22" i="1" s="1"/>
  <c r="BE24" i="1" s="1"/>
  <c r="BE26" i="1" s="1"/>
  <c r="BE28" i="1" s="1"/>
  <c r="BE30" i="1" s="1"/>
  <c r="BE32" i="1" s="1"/>
  <c r="BE34" i="1" s="1"/>
  <c r="BE36" i="1" s="1"/>
  <c r="BE38" i="1" s="1"/>
  <c r="BE40" i="1" s="1"/>
  <c r="BL14" i="1"/>
  <c r="CA14" i="1"/>
  <c r="CE14" i="1"/>
  <c r="CF14" i="1"/>
  <c r="CF16" i="1" s="1"/>
  <c r="CF18" i="1" s="1"/>
  <c r="CF20" i="1" s="1"/>
  <c r="CH14" i="1"/>
  <c r="CL14" i="1"/>
  <c r="DA14" i="1"/>
  <c r="DA15" i="1" s="1"/>
  <c r="DA16" i="1" s="1"/>
  <c r="DA17" i="1" s="1"/>
  <c r="DA18" i="1" s="1"/>
  <c r="DA19" i="1" s="1"/>
  <c r="DA20" i="1" s="1"/>
  <c r="DA21" i="1" s="1"/>
  <c r="DA22" i="1" s="1"/>
  <c r="DA23" i="1" s="1"/>
  <c r="DA24" i="1" s="1"/>
  <c r="DA25" i="1" s="1"/>
  <c r="DA26" i="1" s="1"/>
  <c r="DA27" i="1" s="1"/>
  <c r="DA28" i="1" s="1"/>
  <c r="DA29" i="1" s="1"/>
  <c r="DA30" i="1" s="1"/>
  <c r="DA31" i="1" s="1"/>
  <c r="DA32" i="1" s="1"/>
  <c r="DA33" i="1" s="1"/>
  <c r="DA34" i="1" s="1"/>
  <c r="DA35" i="1" s="1"/>
  <c r="DA36" i="1" s="1"/>
  <c r="DA37" i="1" s="1"/>
  <c r="DA38" i="1" s="1"/>
  <c r="DA39" i="1" s="1"/>
  <c r="DA40" i="1" s="1"/>
  <c r="DA41" i="1" s="1"/>
  <c r="DA42" i="1" s="1"/>
  <c r="DA43" i="1" s="1"/>
  <c r="DA44" i="1" s="1"/>
  <c r="DA45" i="1" s="1"/>
  <c r="DA46" i="1" s="1"/>
  <c r="DA47" i="1" s="1"/>
  <c r="DA48" i="1" s="1"/>
  <c r="DA49" i="1" s="1"/>
  <c r="DA50" i="1" s="1"/>
  <c r="DA51" i="1" s="1"/>
  <c r="DA52" i="1" s="1"/>
  <c r="DA53" i="1" s="1"/>
  <c r="DA54" i="1" s="1"/>
  <c r="DA55" i="1" s="1"/>
  <c r="DA56" i="1" s="1"/>
  <c r="DA57" i="1" s="1"/>
  <c r="DA58" i="1" s="1"/>
  <c r="DA59" i="1" s="1"/>
  <c r="DA60" i="1" s="1"/>
  <c r="DA61" i="1" s="1"/>
  <c r="DA62" i="1" s="1"/>
  <c r="DA63" i="1" s="1"/>
  <c r="DA64" i="1" s="1"/>
  <c r="DA65" i="1" s="1"/>
  <c r="DA66" i="1" s="1"/>
  <c r="DA67" i="1" s="1"/>
  <c r="DA68" i="1" s="1"/>
  <c r="DA69" i="1" s="1"/>
  <c r="DA70" i="1" s="1"/>
  <c r="DA71" i="1" s="1"/>
  <c r="DA72" i="1" s="1"/>
  <c r="DA73" i="1" s="1"/>
  <c r="B16" i="1"/>
  <c r="CA16" i="1" s="1"/>
  <c r="AB16" i="1"/>
  <c r="AN16" i="1"/>
  <c r="AU16" i="1"/>
  <c r="BA16" i="1"/>
  <c r="BB16" i="1"/>
  <c r="CB16" i="1" s="1"/>
  <c r="BC16" i="1"/>
  <c r="CC16" i="1" s="1"/>
  <c r="BL16" i="1"/>
  <c r="CE16" i="1"/>
  <c r="CE18" i="1" s="1"/>
  <c r="CL16" i="1"/>
  <c r="Y18" i="1"/>
  <c r="Y20" i="1" s="1"/>
  <c r="Y22" i="1" s="1"/>
  <c r="AA18" i="1"/>
  <c r="AD18" i="1"/>
  <c r="AD20" i="1" s="1"/>
  <c r="AD22" i="1" s="1"/>
  <c r="AD24" i="1" s="1"/>
  <c r="AD26" i="1" s="1"/>
  <c r="AD28" i="1" s="1"/>
  <c r="AD30" i="1" s="1"/>
  <c r="AD32" i="1" s="1"/>
  <c r="AD34" i="1" s="1"/>
  <c r="AD36" i="1" s="1"/>
  <c r="AD38" i="1" s="1"/>
  <c r="AD40" i="1" s="1"/>
  <c r="AD42" i="1" s="1"/>
  <c r="AD44" i="1" s="1"/>
  <c r="AD46" i="1" s="1"/>
  <c r="AD48" i="1" s="1"/>
  <c r="AD50" i="1" s="1"/>
  <c r="AD52" i="1" s="1"/>
  <c r="AD54" i="1" s="1"/>
  <c r="AD56" i="1" s="1"/>
  <c r="AD58" i="1" s="1"/>
  <c r="AD60" i="1" s="1"/>
  <c r="AD62" i="1" s="1"/>
  <c r="AD64" i="1" s="1"/>
  <c r="AD66" i="1" s="1"/>
  <c r="AD68" i="1" s="1"/>
  <c r="AD70" i="1" s="1"/>
  <c r="AD72" i="1" s="1"/>
  <c r="AD74" i="1" s="1"/>
  <c r="AD76" i="1" s="1"/>
  <c r="AE18" i="1"/>
  <c r="AE20" i="1" s="1"/>
  <c r="AE22" i="1" s="1"/>
  <c r="AE24" i="1" s="1"/>
  <c r="AE26" i="1" s="1"/>
  <c r="AE28" i="1" s="1"/>
  <c r="AE30" i="1" s="1"/>
  <c r="AE32" i="1" s="1"/>
  <c r="AE34" i="1" s="1"/>
  <c r="AE36" i="1" s="1"/>
  <c r="AE38" i="1" s="1"/>
  <c r="AE40" i="1" s="1"/>
  <c r="AE42" i="1" s="1"/>
  <c r="AE44" i="1" s="1"/>
  <c r="AE46" i="1" s="1"/>
  <c r="AE48" i="1" s="1"/>
  <c r="AE50" i="1" s="1"/>
  <c r="AE52" i="1" s="1"/>
  <c r="AE54" i="1" s="1"/>
  <c r="AE56" i="1" s="1"/>
  <c r="AE58" i="1" s="1"/>
  <c r="AE60" i="1" s="1"/>
  <c r="AE62" i="1" s="1"/>
  <c r="AE64" i="1" s="1"/>
  <c r="AE66" i="1" s="1"/>
  <c r="AE68" i="1" s="1"/>
  <c r="AE70" i="1" s="1"/>
  <c r="AE72" i="1" s="1"/>
  <c r="AE74" i="1" s="1"/>
  <c r="AE76" i="1" s="1"/>
  <c r="AN18" i="1"/>
  <c r="AU18" i="1"/>
  <c r="BC18" i="1"/>
  <c r="CC18" i="1" s="1"/>
  <c r="BL18" i="1"/>
  <c r="CL18" i="1"/>
  <c r="BC19" i="1"/>
  <c r="CC19" i="1" s="1"/>
  <c r="AN20" i="1"/>
  <c r="AU20" i="1"/>
  <c r="BC20" i="1"/>
  <c r="CC20" i="1" s="1"/>
  <c r="BL20" i="1"/>
  <c r="CL20" i="1"/>
  <c r="BC21" i="1"/>
  <c r="CC21" i="1" s="1"/>
  <c r="AN22" i="1"/>
  <c r="AU22" i="1"/>
  <c r="BC22" i="1"/>
  <c r="CC22" i="1" s="1"/>
  <c r="BL22" i="1"/>
  <c r="CL22" i="1"/>
  <c r="BC23" i="1"/>
  <c r="CC23" i="1" s="1"/>
  <c r="AN24" i="1"/>
  <c r="AU24" i="1"/>
  <c r="BC24" i="1"/>
  <c r="BL24" i="1"/>
  <c r="CC24" i="1"/>
  <c r="CL24" i="1"/>
  <c r="BC25" i="1"/>
  <c r="CC25" i="1" s="1"/>
  <c r="AN26" i="1"/>
  <c r="AU26" i="1"/>
  <c r="BC26" i="1"/>
  <c r="CC26" i="1" s="1"/>
  <c r="BL26" i="1"/>
  <c r="CL26" i="1"/>
  <c r="BC27" i="1"/>
  <c r="CC27" i="1" s="1"/>
  <c r="AN28" i="1"/>
  <c r="AU28" i="1"/>
  <c r="BC28" i="1"/>
  <c r="CC28" i="1" s="1"/>
  <c r="BL28" i="1"/>
  <c r="CL28" i="1"/>
  <c r="BC29" i="1"/>
  <c r="CC29" i="1" s="1"/>
  <c r="AN30" i="1"/>
  <c r="AU30" i="1"/>
  <c r="BC30" i="1"/>
  <c r="CC30" i="1" s="1"/>
  <c r="BL30" i="1"/>
  <c r="CL30" i="1"/>
  <c r="BC31" i="1"/>
  <c r="CC31" i="1" s="1"/>
  <c r="AN32" i="1"/>
  <c r="AU32" i="1"/>
  <c r="BC32" i="1"/>
  <c r="BL32" i="1"/>
  <c r="CC32" i="1"/>
  <c r="CL32" i="1"/>
  <c r="BC33" i="1"/>
  <c r="CC33" i="1" s="1"/>
  <c r="AN34" i="1"/>
  <c r="AU34" i="1"/>
  <c r="BC34" i="1"/>
  <c r="CC34" i="1" s="1"/>
  <c r="BL34" i="1"/>
  <c r="CL34" i="1"/>
  <c r="BC35" i="1"/>
  <c r="CC35" i="1" s="1"/>
  <c r="AN36" i="1"/>
  <c r="AU36" i="1"/>
  <c r="BC36" i="1"/>
  <c r="BL36" i="1"/>
  <c r="CC36" i="1"/>
  <c r="CL36" i="1"/>
  <c r="BC37" i="1"/>
  <c r="CC37" i="1" s="1"/>
  <c r="AN38" i="1"/>
  <c r="AU38" i="1"/>
  <c r="BC38" i="1"/>
  <c r="CC38" i="1" s="1"/>
  <c r="BL38" i="1"/>
  <c r="CL38" i="1"/>
  <c r="BC39" i="1"/>
  <c r="CC39" i="1" s="1"/>
  <c r="AN40" i="1"/>
  <c r="AU40" i="1"/>
  <c r="BC40" i="1"/>
  <c r="BL40" i="1"/>
  <c r="CC40" i="1"/>
  <c r="CL40" i="1"/>
  <c r="BC41" i="1"/>
  <c r="CC41" i="1" s="1"/>
  <c r="AN42" i="1"/>
  <c r="AU42" i="1"/>
  <c r="BC42" i="1"/>
  <c r="CC42" i="1" s="1"/>
  <c r="BL42" i="1"/>
  <c r="CL42" i="1"/>
  <c r="BC43" i="1"/>
  <c r="CC43" i="1" s="1"/>
  <c r="AN44" i="1"/>
  <c r="AU44" i="1"/>
  <c r="BC44" i="1"/>
  <c r="BL44" i="1"/>
  <c r="CC44" i="1"/>
  <c r="CL44" i="1"/>
  <c r="BC45" i="1"/>
  <c r="CC45" i="1" s="1"/>
  <c r="AN46" i="1"/>
  <c r="AU46" i="1"/>
  <c r="BC46" i="1"/>
  <c r="CC46" i="1" s="1"/>
  <c r="BL46" i="1"/>
  <c r="CL46" i="1"/>
  <c r="BC47" i="1"/>
  <c r="CC47" i="1" s="1"/>
  <c r="AN48" i="1"/>
  <c r="AU48" i="1"/>
  <c r="BC48" i="1"/>
  <c r="BL48" i="1"/>
  <c r="CC48" i="1"/>
  <c r="CL48" i="1"/>
  <c r="BC49" i="1"/>
  <c r="CC49" i="1" s="1"/>
  <c r="AN50" i="1"/>
  <c r="AU50" i="1"/>
  <c r="BC50" i="1"/>
  <c r="CC50" i="1" s="1"/>
  <c r="BL50" i="1"/>
  <c r="CL50" i="1"/>
  <c r="BC51" i="1"/>
  <c r="CC51" i="1" s="1"/>
  <c r="AN52" i="1"/>
  <c r="AU52" i="1"/>
  <c r="BC52" i="1"/>
  <c r="BL52" i="1"/>
  <c r="CC52" i="1"/>
  <c r="CL52" i="1"/>
  <c r="BC53" i="1"/>
  <c r="CC53" i="1" s="1"/>
  <c r="AN54" i="1"/>
  <c r="AU54" i="1"/>
  <c r="BC54" i="1"/>
  <c r="CC54" i="1" s="1"/>
  <c r="BL54" i="1"/>
  <c r="CL54" i="1"/>
  <c r="BC55" i="1"/>
  <c r="CC55" i="1" s="1"/>
  <c r="AN56" i="1"/>
  <c r="AU56" i="1"/>
  <c r="BC56" i="1"/>
  <c r="BL56" i="1"/>
  <c r="CC56" i="1"/>
  <c r="CL56" i="1"/>
  <c r="BC57" i="1"/>
  <c r="CC57" i="1" s="1"/>
  <c r="AN58" i="1"/>
  <c r="AU58" i="1"/>
  <c r="BC58" i="1"/>
  <c r="CC58" i="1" s="1"/>
  <c r="BL58" i="1"/>
  <c r="CL58" i="1"/>
  <c r="BC59" i="1"/>
  <c r="CC59" i="1" s="1"/>
  <c r="AN60" i="1"/>
  <c r="AU60" i="1"/>
  <c r="BC60" i="1"/>
  <c r="CC60" i="1" s="1"/>
  <c r="BL60" i="1"/>
  <c r="CL60" i="1"/>
  <c r="BC61" i="1"/>
  <c r="CC61" i="1" s="1"/>
  <c r="AN62" i="1"/>
  <c r="AU62" i="1"/>
  <c r="BC62" i="1"/>
  <c r="CC62" i="1" s="1"/>
  <c r="BL62" i="1"/>
  <c r="CL62" i="1"/>
  <c r="BC63" i="1"/>
  <c r="CC63" i="1" s="1"/>
  <c r="AN64" i="1"/>
  <c r="AU64" i="1"/>
  <c r="BC64" i="1"/>
  <c r="BL64" i="1"/>
  <c r="CC64" i="1"/>
  <c r="CL64" i="1"/>
  <c r="BC65" i="1"/>
  <c r="CC65" i="1" s="1"/>
  <c r="AN66" i="1"/>
  <c r="AU66" i="1"/>
  <c r="BC66" i="1"/>
  <c r="CC66" i="1" s="1"/>
  <c r="BL66" i="1"/>
  <c r="CL66" i="1"/>
  <c r="BC67" i="1"/>
  <c r="CC67" i="1" s="1"/>
  <c r="AN68" i="1"/>
  <c r="AU68" i="1"/>
  <c r="BC68" i="1"/>
  <c r="CC68" i="1" s="1"/>
  <c r="BL68" i="1"/>
  <c r="CL68" i="1"/>
  <c r="BC69" i="1"/>
  <c r="CC69" i="1" s="1"/>
  <c r="AN70" i="1"/>
  <c r="AU70" i="1"/>
  <c r="BC70" i="1"/>
  <c r="CC70" i="1" s="1"/>
  <c r="BL70" i="1"/>
  <c r="CL70" i="1"/>
  <c r="BC71" i="1"/>
  <c r="CC71" i="1" s="1"/>
  <c r="AN72" i="1"/>
  <c r="AU72" i="1"/>
  <c r="BC72" i="1"/>
  <c r="CC72" i="1" s="1"/>
  <c r="BL72" i="1"/>
  <c r="CL72" i="1"/>
  <c r="BC73" i="1"/>
  <c r="CC73" i="1" s="1"/>
  <c r="AN74" i="1"/>
  <c r="AU74" i="1"/>
  <c r="BC74" i="1"/>
  <c r="CC74" i="1" s="1"/>
  <c r="BL74" i="1"/>
  <c r="CL74" i="1"/>
  <c r="DA74" i="1"/>
  <c r="DA75" i="1" s="1"/>
  <c r="DA76" i="1" s="1"/>
  <c r="DA77" i="1" s="1"/>
  <c r="DA78" i="1" s="1"/>
  <c r="DA96" i="1" s="1"/>
  <c r="DA97" i="1" s="1"/>
  <c r="DA98" i="1" s="1"/>
  <c r="DA99" i="1" s="1"/>
  <c r="DA100" i="1" s="1"/>
  <c r="DA101" i="1" s="1"/>
  <c r="DA102" i="1" s="1"/>
  <c r="DA103" i="1" s="1"/>
  <c r="DA104" i="1" s="1"/>
  <c r="DA105" i="1" s="1"/>
  <c r="DA106" i="1" s="1"/>
  <c r="DA107" i="1" s="1"/>
  <c r="DA108" i="1" s="1"/>
  <c r="DA109" i="1" s="1"/>
  <c r="DA110" i="1" s="1"/>
  <c r="DA111" i="1" s="1"/>
  <c r="DA112" i="1" s="1"/>
  <c r="DA113" i="1" s="1"/>
  <c r="DA114" i="1" s="1"/>
  <c r="DA115" i="1" s="1"/>
  <c r="DA116" i="1" s="1"/>
  <c r="DA117" i="1" s="1"/>
  <c r="DA118" i="1" s="1"/>
  <c r="DA119" i="1" s="1"/>
  <c r="DA120" i="1" s="1"/>
  <c r="DA121" i="1" s="1"/>
  <c r="DA122" i="1" s="1"/>
  <c r="DA123" i="1" s="1"/>
  <c r="DA124" i="1" s="1"/>
  <c r="DA125" i="1" s="1"/>
  <c r="DA126" i="1" s="1"/>
  <c r="DA127" i="1" s="1"/>
  <c r="DA128" i="1" s="1"/>
  <c r="DA129" i="1" s="1"/>
  <c r="DA130" i="1" s="1"/>
  <c r="DA131" i="1" s="1"/>
  <c r="DA132" i="1" s="1"/>
  <c r="DA133" i="1" s="1"/>
  <c r="DA134" i="1" s="1"/>
  <c r="DA135" i="1" s="1"/>
  <c r="DA136" i="1" s="1"/>
  <c r="DA137" i="1" s="1"/>
  <c r="DA138" i="1" s="1"/>
  <c r="DA139" i="1" s="1"/>
  <c r="DA140" i="1" s="1"/>
  <c r="DA141" i="1" s="1"/>
  <c r="DA142" i="1" s="1"/>
  <c r="DA143" i="1" s="1"/>
  <c r="DA144" i="1" s="1"/>
  <c r="DA145" i="1" s="1"/>
  <c r="DA146" i="1" s="1"/>
  <c r="DA147" i="1" s="1"/>
  <c r="DA148" i="1" s="1"/>
  <c r="DA149" i="1" s="1"/>
  <c r="DA150" i="1" s="1"/>
  <c r="DA151" i="1" s="1"/>
  <c r="DA152" i="1" s="1"/>
  <c r="DA153" i="1" s="1"/>
  <c r="DA154" i="1" s="1"/>
  <c r="DA155" i="1" s="1"/>
  <c r="DA156" i="1" s="1"/>
  <c r="DA157" i="1" s="1"/>
  <c r="DA158" i="1" s="1"/>
  <c r="DA159" i="1" s="1"/>
  <c r="DA160" i="1" s="1"/>
  <c r="DA161" i="1" s="1"/>
  <c r="BC75" i="1"/>
  <c r="CC75" i="1" s="1"/>
  <c r="AN76" i="1"/>
  <c r="AU76" i="1"/>
  <c r="BC76" i="1"/>
  <c r="CC76" i="1" s="1"/>
  <c r="BL76" i="1"/>
  <c r="CL76" i="1"/>
  <c r="BC77" i="1"/>
  <c r="CC77" i="1" s="1"/>
  <c r="Z97" i="1"/>
  <c r="Z99" i="1" s="1"/>
  <c r="AN78" i="1"/>
  <c r="AU78" i="1"/>
  <c r="BC78" i="1"/>
  <c r="CC78" i="1" s="1"/>
  <c r="BL78" i="1"/>
  <c r="CL78" i="1"/>
  <c r="A93" i="1"/>
  <c r="D97" i="1"/>
  <c r="J97" i="1"/>
  <c r="K97" i="1"/>
  <c r="AD97" i="1"/>
  <c r="AE97" i="1"/>
  <c r="AI97" i="1"/>
  <c r="AJ97" i="1"/>
  <c r="AK97" i="1"/>
  <c r="AU97" i="1" s="1"/>
  <c r="AL97" i="1"/>
  <c r="BC97" i="1"/>
  <c r="CC97" i="1" s="1"/>
  <c r="BL97" i="1"/>
  <c r="CL97" i="1"/>
  <c r="AN99" i="1"/>
  <c r="AU99" i="1"/>
  <c r="BC99" i="1"/>
  <c r="BL99" i="1"/>
  <c r="CC99" i="1"/>
  <c r="CL99" i="1"/>
  <c r="AD101" i="1"/>
  <c r="AD103" i="1" s="1"/>
  <c r="AD105" i="1" s="1"/>
  <c r="AD107" i="1" s="1"/>
  <c r="AD109" i="1" s="1"/>
  <c r="AD111" i="1" s="1"/>
  <c r="AD113" i="1" s="1"/>
  <c r="AD115" i="1" s="1"/>
  <c r="AD117" i="1" s="1"/>
  <c r="AD119" i="1" s="1"/>
  <c r="AD121" i="1" s="1"/>
  <c r="AD123" i="1" s="1"/>
  <c r="AD125" i="1" s="1"/>
  <c r="AD127" i="1" s="1"/>
  <c r="AD129" i="1" s="1"/>
  <c r="AD131" i="1" s="1"/>
  <c r="AD133" i="1" s="1"/>
  <c r="AD135" i="1" s="1"/>
  <c r="AD137" i="1" s="1"/>
  <c r="AD139" i="1" s="1"/>
  <c r="AD141" i="1" s="1"/>
  <c r="AD143" i="1" s="1"/>
  <c r="AD145" i="1" s="1"/>
  <c r="AD147" i="1" s="1"/>
  <c r="AD149" i="1" s="1"/>
  <c r="AD151" i="1" s="1"/>
  <c r="AD153" i="1" s="1"/>
  <c r="AD155" i="1" s="1"/>
  <c r="AD157" i="1" s="1"/>
  <c r="AD159" i="1" s="1"/>
  <c r="AD161" i="1" s="1"/>
  <c r="AE101" i="1"/>
  <c r="AE103" i="1" s="1"/>
  <c r="AE105" i="1" s="1"/>
  <c r="AE107" i="1" s="1"/>
  <c r="AE109" i="1" s="1"/>
  <c r="AE111" i="1" s="1"/>
  <c r="AE113" i="1" s="1"/>
  <c r="AE115" i="1" s="1"/>
  <c r="AE117" i="1" s="1"/>
  <c r="AE119" i="1" s="1"/>
  <c r="AE121" i="1" s="1"/>
  <c r="AE123" i="1" s="1"/>
  <c r="AE125" i="1" s="1"/>
  <c r="AE127" i="1" s="1"/>
  <c r="AE129" i="1" s="1"/>
  <c r="AE131" i="1" s="1"/>
  <c r="AE133" i="1" s="1"/>
  <c r="AE135" i="1" s="1"/>
  <c r="AE137" i="1" s="1"/>
  <c r="AE139" i="1" s="1"/>
  <c r="AE141" i="1" s="1"/>
  <c r="AE143" i="1" s="1"/>
  <c r="AE145" i="1" s="1"/>
  <c r="AE147" i="1" s="1"/>
  <c r="AE149" i="1" s="1"/>
  <c r="AE151" i="1" s="1"/>
  <c r="AE153" i="1" s="1"/>
  <c r="AE155" i="1" s="1"/>
  <c r="AE157" i="1" s="1"/>
  <c r="AE159" i="1" s="1"/>
  <c r="AE161" i="1" s="1"/>
  <c r="AN101" i="1"/>
  <c r="AU101" i="1"/>
  <c r="BC101" i="1"/>
  <c r="BL101" i="1"/>
  <c r="CC101" i="1"/>
  <c r="CL101" i="1"/>
  <c r="BC102" i="1"/>
  <c r="CC102" i="1" s="1"/>
  <c r="AN103" i="1"/>
  <c r="AU103" i="1"/>
  <c r="BC103" i="1"/>
  <c r="BL103" i="1"/>
  <c r="CC103" i="1"/>
  <c r="CL103" i="1"/>
  <c r="BC104" i="1"/>
  <c r="CC104" i="1" s="1"/>
  <c r="AN105" i="1"/>
  <c r="AU105" i="1"/>
  <c r="BC105" i="1"/>
  <c r="BL105" i="1"/>
  <c r="CC105" i="1"/>
  <c r="CL105" i="1"/>
  <c r="BC106" i="1"/>
  <c r="CC106" i="1" s="1"/>
  <c r="AN107" i="1"/>
  <c r="AU107" i="1"/>
  <c r="BC107" i="1"/>
  <c r="BL107" i="1"/>
  <c r="CC107" i="1"/>
  <c r="CL107" i="1"/>
  <c r="BC108" i="1"/>
  <c r="CC108" i="1" s="1"/>
  <c r="AN109" i="1"/>
  <c r="AU109" i="1"/>
  <c r="BC109" i="1"/>
  <c r="BL109" i="1"/>
  <c r="CC109" i="1"/>
  <c r="CL109" i="1"/>
  <c r="BC110" i="1"/>
  <c r="CC110" i="1" s="1"/>
  <c r="AN111" i="1"/>
  <c r="AU111" i="1"/>
  <c r="BC111" i="1"/>
  <c r="BL111" i="1"/>
  <c r="CC111" i="1"/>
  <c r="CL111" i="1"/>
  <c r="BC112" i="1"/>
  <c r="CC112" i="1" s="1"/>
  <c r="AN113" i="1"/>
  <c r="AU113" i="1"/>
  <c r="BC113" i="1"/>
  <c r="BL113" i="1"/>
  <c r="CC113" i="1"/>
  <c r="CL113" i="1"/>
  <c r="BC114" i="1"/>
  <c r="CC114" i="1" s="1"/>
  <c r="AN115" i="1"/>
  <c r="AU115" i="1"/>
  <c r="BC115" i="1"/>
  <c r="CC115" i="1" s="1"/>
  <c r="BL115" i="1"/>
  <c r="CL115" i="1"/>
  <c r="BC116" i="1"/>
  <c r="CC116" i="1" s="1"/>
  <c r="AN117" i="1"/>
  <c r="AU117" i="1"/>
  <c r="BC117" i="1"/>
  <c r="CC117" i="1" s="1"/>
  <c r="BL117" i="1"/>
  <c r="CL117" i="1"/>
  <c r="BC118" i="1"/>
  <c r="CC118" i="1" s="1"/>
  <c r="AN119" i="1"/>
  <c r="AU119" i="1"/>
  <c r="BC119" i="1"/>
  <c r="CC119" i="1" s="1"/>
  <c r="BL119" i="1"/>
  <c r="CL119" i="1"/>
  <c r="BC120" i="1"/>
  <c r="CC120" i="1" s="1"/>
  <c r="AN121" i="1"/>
  <c r="AU121" i="1"/>
  <c r="BC121" i="1"/>
  <c r="CC121" i="1" s="1"/>
  <c r="BL121" i="1"/>
  <c r="CL121" i="1"/>
  <c r="BC122" i="1"/>
  <c r="CC122" i="1" s="1"/>
  <c r="AN123" i="1"/>
  <c r="AU123" i="1"/>
  <c r="BC123" i="1"/>
  <c r="CC123" i="1" s="1"/>
  <c r="BL123" i="1"/>
  <c r="CL123" i="1"/>
  <c r="BC124" i="1"/>
  <c r="CC124" i="1" s="1"/>
  <c r="AN125" i="1"/>
  <c r="AU125" i="1"/>
  <c r="BC125" i="1"/>
  <c r="BL125" i="1"/>
  <c r="CC125" i="1"/>
  <c r="CL125" i="1"/>
  <c r="BC126" i="1"/>
  <c r="CC126" i="1" s="1"/>
  <c r="AN127" i="1"/>
  <c r="AU127" i="1"/>
  <c r="BC127" i="1"/>
  <c r="CC127" i="1" s="1"/>
  <c r="BL127" i="1"/>
  <c r="CL127" i="1"/>
  <c r="BC128" i="1"/>
  <c r="CC128" i="1" s="1"/>
  <c r="AN129" i="1"/>
  <c r="AU129" i="1"/>
  <c r="BC129" i="1"/>
  <c r="CC129" i="1" s="1"/>
  <c r="BL129" i="1"/>
  <c r="CL129" i="1"/>
  <c r="BC130" i="1"/>
  <c r="CC130" i="1" s="1"/>
  <c r="AN131" i="1"/>
  <c r="AU131" i="1"/>
  <c r="BC131" i="1"/>
  <c r="CC131" i="1" s="1"/>
  <c r="BL131" i="1"/>
  <c r="CL131" i="1"/>
  <c r="BC132" i="1"/>
  <c r="CC132" i="1" s="1"/>
  <c r="AN133" i="1"/>
  <c r="AU133" i="1"/>
  <c r="BC133" i="1"/>
  <c r="CC133" i="1" s="1"/>
  <c r="BL133" i="1"/>
  <c r="CL133" i="1"/>
  <c r="BC134" i="1"/>
  <c r="CC134" i="1" s="1"/>
  <c r="AN135" i="1"/>
  <c r="AU135" i="1"/>
  <c r="BC135" i="1"/>
  <c r="CC135" i="1" s="1"/>
  <c r="BL135" i="1"/>
  <c r="CL135" i="1"/>
  <c r="BC136" i="1"/>
  <c r="CC136" i="1" s="1"/>
  <c r="AN137" i="1"/>
  <c r="AU137" i="1"/>
  <c r="BC137" i="1"/>
  <c r="CC137" i="1" s="1"/>
  <c r="BL137" i="1"/>
  <c r="CL137" i="1"/>
  <c r="BC138" i="1"/>
  <c r="CC138" i="1" s="1"/>
  <c r="AN139" i="1"/>
  <c r="AU139" i="1"/>
  <c r="BC139" i="1"/>
  <c r="CC139" i="1" s="1"/>
  <c r="BL139" i="1"/>
  <c r="CL139" i="1"/>
  <c r="BC140" i="1"/>
  <c r="CC140" i="1" s="1"/>
  <c r="AN141" i="1"/>
  <c r="AU141" i="1"/>
  <c r="BC141" i="1"/>
  <c r="BL141" i="1"/>
  <c r="CC141" i="1"/>
  <c r="CL141" i="1"/>
  <c r="BC142" i="1"/>
  <c r="CC142" i="1" s="1"/>
  <c r="AN143" i="1"/>
  <c r="AU143" i="1"/>
  <c r="BC143" i="1"/>
  <c r="CC143" i="1" s="1"/>
  <c r="BL143" i="1"/>
  <c r="CL143" i="1"/>
  <c r="BC144" i="1"/>
  <c r="CC144" i="1" s="1"/>
  <c r="AN145" i="1"/>
  <c r="AU145" i="1"/>
  <c r="BC145" i="1"/>
  <c r="CC145" i="1" s="1"/>
  <c r="BL145" i="1"/>
  <c r="CL145" i="1"/>
  <c r="BC146" i="1"/>
  <c r="CC146" i="1" s="1"/>
  <c r="AN147" i="1"/>
  <c r="AU147" i="1"/>
  <c r="BC147" i="1"/>
  <c r="CC147" i="1" s="1"/>
  <c r="BL147" i="1"/>
  <c r="CL147" i="1"/>
  <c r="BC148" i="1"/>
  <c r="CC148" i="1" s="1"/>
  <c r="AN149" i="1"/>
  <c r="AU149" i="1"/>
  <c r="BC149" i="1"/>
  <c r="CC149" i="1" s="1"/>
  <c r="BL149" i="1"/>
  <c r="CL149" i="1"/>
  <c r="BC150" i="1"/>
  <c r="CC150" i="1" s="1"/>
  <c r="AN151" i="1"/>
  <c r="AU151" i="1"/>
  <c r="BC151" i="1"/>
  <c r="CC151" i="1" s="1"/>
  <c r="BL151" i="1"/>
  <c r="CL151" i="1"/>
  <c r="BC152" i="1"/>
  <c r="CC152" i="1" s="1"/>
  <c r="AN153" i="1"/>
  <c r="AU153" i="1"/>
  <c r="BC153" i="1"/>
  <c r="CC153" i="1" s="1"/>
  <c r="BL153" i="1"/>
  <c r="CL153" i="1"/>
  <c r="BC154" i="1"/>
  <c r="CC154" i="1" s="1"/>
  <c r="AN155" i="1"/>
  <c r="AU155" i="1"/>
  <c r="BC155" i="1"/>
  <c r="CC155" i="1" s="1"/>
  <c r="BL155" i="1"/>
  <c r="CL155" i="1"/>
  <c r="BC156" i="1"/>
  <c r="CC156" i="1" s="1"/>
  <c r="AN157" i="1"/>
  <c r="AU157" i="1"/>
  <c r="BC157" i="1"/>
  <c r="CC157" i="1" s="1"/>
  <c r="BL157" i="1"/>
  <c r="CL157" i="1"/>
  <c r="BC158" i="1"/>
  <c r="CC158" i="1" s="1"/>
  <c r="AN159" i="1"/>
  <c r="AU159" i="1"/>
  <c r="BC159" i="1"/>
  <c r="CC159" i="1" s="1"/>
  <c r="BL159" i="1"/>
  <c r="CL159" i="1"/>
  <c r="BC160" i="1"/>
  <c r="CC160" i="1" s="1"/>
  <c r="AN161" i="1"/>
  <c r="AU161" i="1"/>
  <c r="BC161" i="1"/>
  <c r="CC161" i="1" s="1"/>
  <c r="BL161" i="1"/>
  <c r="CL161" i="1"/>
  <c r="CP162" i="1"/>
  <c r="CE97" i="1" s="1"/>
  <c r="CR163" i="1"/>
  <c r="CF97" i="1" s="1"/>
  <c r="CF99" i="1" s="1"/>
  <c r="CF101" i="1" s="1"/>
  <c r="CF103" i="1" s="1"/>
  <c r="CF105" i="1" s="1"/>
  <c r="CF107" i="1" s="1"/>
  <c r="CF109" i="1" s="1"/>
  <c r="CF111" i="1" s="1"/>
  <c r="CF113" i="1" s="1"/>
  <c r="CF115" i="1" s="1"/>
  <c r="CF117" i="1" s="1"/>
  <c r="CF119" i="1" s="1"/>
  <c r="CF121" i="1" s="1"/>
  <c r="CF123" i="1" s="1"/>
  <c r="CF125" i="1" s="1"/>
  <c r="CF127" i="1" s="1"/>
  <c r="CF129" i="1" s="1"/>
  <c r="CF131" i="1" s="1"/>
  <c r="CF133" i="1" s="1"/>
  <c r="CF135" i="1" s="1"/>
  <c r="CF137" i="1" s="1"/>
  <c r="CF139" i="1" s="1"/>
  <c r="CF141" i="1" s="1"/>
  <c r="CF143" i="1" s="1"/>
  <c r="CF145" i="1" s="1"/>
  <c r="CF147" i="1" s="1"/>
  <c r="CF149" i="1" s="1"/>
  <c r="CF151" i="1" s="1"/>
  <c r="CF153" i="1" s="1"/>
  <c r="CF155" i="1" s="1"/>
  <c r="CF157" i="1" s="1"/>
  <c r="CF159" i="1" s="1"/>
  <c r="CF161" i="1" s="1"/>
  <c r="BQ163" i="1"/>
  <c r="BF97" i="1" s="1"/>
  <c r="BF99" i="1" s="1"/>
  <c r="BO162" i="1"/>
  <c r="BE97" i="1" s="1"/>
  <c r="U17" i="1"/>
  <c r="V17" i="1" s="1"/>
  <c r="BB18" i="1"/>
  <c r="CB18" i="1" s="1"/>
  <c r="U15" i="1"/>
  <c r="AV15" i="1" s="1"/>
  <c r="CH18" i="1"/>
  <c r="CG18" i="1"/>
  <c r="BG18" i="1"/>
  <c r="U19" i="1"/>
  <c r="BB20" i="1"/>
  <c r="CB20" i="1" s="1"/>
  <c r="U21" i="1"/>
  <c r="BB22" i="1"/>
  <c r="CB22" i="1" s="1"/>
  <c r="BG20" i="1"/>
  <c r="U23" i="1"/>
  <c r="AO23" i="1" s="1"/>
  <c r="AV19" i="1" l="1"/>
  <c r="CK14" i="1"/>
  <c r="CS21" i="1"/>
  <c r="AV23" i="1"/>
  <c r="V19" i="1"/>
  <c r="AO19" i="1"/>
  <c r="BR17" i="1"/>
  <c r="AO17" i="1"/>
  <c r="AV17" i="1"/>
  <c r="AY114" i="1"/>
  <c r="AY115" i="1" s="1"/>
  <c r="AY116" i="1" s="1"/>
  <c r="AY117" i="1" s="1"/>
  <c r="AY118" i="1" s="1"/>
  <c r="AY119" i="1" s="1"/>
  <c r="AY120" i="1" s="1"/>
  <c r="AY121" i="1" s="1"/>
  <c r="AY122" i="1" s="1"/>
  <c r="AY123" i="1" s="1"/>
  <c r="AY124" i="1" s="1"/>
  <c r="AY125" i="1" s="1"/>
  <c r="AY126" i="1" s="1"/>
  <c r="AY127" i="1" s="1"/>
  <c r="AY128" i="1" s="1"/>
  <c r="AY129" i="1" s="1"/>
  <c r="AY130" i="1" s="1"/>
  <c r="AY131" i="1" s="1"/>
  <c r="AY132" i="1" s="1"/>
  <c r="AY133" i="1" s="1"/>
  <c r="AY134" i="1" s="1"/>
  <c r="AY135" i="1" s="1"/>
  <c r="AY136" i="1" s="1"/>
  <c r="AY137" i="1" s="1"/>
  <c r="AY138" i="1" s="1"/>
  <c r="AY139" i="1" s="1"/>
  <c r="AY140" i="1" s="1"/>
  <c r="AY141" i="1" s="1"/>
  <c r="AY142" i="1" s="1"/>
  <c r="AY143" i="1" s="1"/>
  <c r="AY144" i="1" s="1"/>
  <c r="AY145" i="1" s="1"/>
  <c r="AY146" i="1" s="1"/>
  <c r="AY147" i="1" s="1"/>
  <c r="AY148" i="1" s="1"/>
  <c r="AY149" i="1" s="1"/>
  <c r="AY150" i="1" s="1"/>
  <c r="AY151" i="1" s="1"/>
  <c r="AY152" i="1" s="1"/>
  <c r="AY153" i="1" s="1"/>
  <c r="AY154" i="1" s="1"/>
  <c r="AY155" i="1" s="1"/>
  <c r="AY156" i="1" s="1"/>
  <c r="AY157" i="1" s="1"/>
  <c r="AY158" i="1" s="1"/>
  <c r="AY159" i="1" s="1"/>
  <c r="AY160" i="1" s="1"/>
  <c r="AY161" i="1" s="1"/>
  <c r="BE99" i="1"/>
  <c r="BE101" i="1" s="1"/>
  <c r="BE103" i="1" s="1"/>
  <c r="BE105" i="1" s="1"/>
  <c r="BE107" i="1" s="1"/>
  <c r="BE109" i="1" s="1"/>
  <c r="BE111" i="1" s="1"/>
  <c r="BE113" i="1" s="1"/>
  <c r="BE115" i="1" s="1"/>
  <c r="BE117" i="1" s="1"/>
  <c r="BE119" i="1" s="1"/>
  <c r="BE121" i="1" s="1"/>
  <c r="BE123" i="1" s="1"/>
  <c r="BE125" i="1" s="1"/>
  <c r="BE127" i="1" s="1"/>
  <c r="BE129" i="1" s="1"/>
  <c r="BE131" i="1" s="1"/>
  <c r="BE133" i="1" s="1"/>
  <c r="BE135" i="1" s="1"/>
  <c r="BE137" i="1" s="1"/>
  <c r="BE139" i="1" s="1"/>
  <c r="BK97" i="1"/>
  <c r="CK18" i="1"/>
  <c r="CE20" i="1"/>
  <c r="CE22" i="1" s="1"/>
  <c r="CE24" i="1" s="1"/>
  <c r="AA20" i="1"/>
  <c r="AA22" i="1" s="1"/>
  <c r="AA24" i="1" s="1"/>
  <c r="AA26" i="1" s="1"/>
  <c r="AA28" i="1" s="1"/>
  <c r="AA30" i="1" s="1"/>
  <c r="AA32" i="1" s="1"/>
  <c r="AA34" i="1" s="1"/>
  <c r="AA36" i="1" s="1"/>
  <c r="AA38" i="1" s="1"/>
  <c r="AA40" i="1" s="1"/>
  <c r="AA42" i="1" s="1"/>
  <c r="AA44" i="1" s="1"/>
  <c r="AA46" i="1" s="1"/>
  <c r="AA48" i="1" s="1"/>
  <c r="AA50" i="1" s="1"/>
  <c r="AA52" i="1" s="1"/>
  <c r="AA54" i="1" s="1"/>
  <c r="AA56" i="1" s="1"/>
  <c r="AA58" i="1" s="1"/>
  <c r="AA60" i="1" s="1"/>
  <c r="AA62" i="1" s="1"/>
  <c r="AA64" i="1" s="1"/>
  <c r="AA68" i="1" s="1"/>
  <c r="AA70" i="1" s="1"/>
  <c r="AA72" i="1" s="1"/>
  <c r="AA74" i="1" s="1"/>
  <c r="AA76" i="1" s="1"/>
  <c r="AA78" i="1" s="1"/>
  <c r="AA97" i="1" s="1"/>
  <c r="AA99" i="1" s="1"/>
  <c r="AA101" i="1" s="1"/>
  <c r="AA103" i="1" s="1"/>
  <c r="AA105" i="1" s="1"/>
  <c r="AA107" i="1" s="1"/>
  <c r="AA109" i="1" s="1"/>
  <c r="CK97" i="1"/>
  <c r="BR21" i="1"/>
  <c r="BH22" i="1"/>
  <c r="AV21" i="1"/>
  <c r="BR19" i="1"/>
  <c r="BR15" i="1"/>
  <c r="CE99" i="1"/>
  <c r="AS14" i="1"/>
  <c r="M14" i="1" s="1"/>
  <c r="N14" i="1" s="1"/>
  <c r="Z101" i="1"/>
  <c r="Z103" i="1" s="1"/>
  <c r="Z105" i="1" s="1"/>
  <c r="Z107" i="1" s="1"/>
  <c r="Z109" i="1" s="1"/>
  <c r="BH14" i="1"/>
  <c r="CK16" i="1"/>
  <c r="CF22" i="1"/>
  <c r="CF24" i="1" s="1"/>
  <c r="CF26" i="1" s="1"/>
  <c r="CF28" i="1" s="1"/>
  <c r="CF30" i="1" s="1"/>
  <c r="CF32" i="1" s="1"/>
  <c r="CF34" i="1" s="1"/>
  <c r="CF36" i="1" s="1"/>
  <c r="CF38" i="1" s="1"/>
  <c r="CF40" i="1" s="1"/>
  <c r="CF42" i="1" s="1"/>
  <c r="CF44" i="1" s="1"/>
  <c r="CF46" i="1" s="1"/>
  <c r="CF48" i="1" s="1"/>
  <c r="CF50" i="1" s="1"/>
  <c r="CF52" i="1" s="1"/>
  <c r="CF54" i="1" s="1"/>
  <c r="CF56" i="1" s="1"/>
  <c r="CF58" i="1" s="1"/>
  <c r="CF60" i="1" s="1"/>
  <c r="CF62" i="1" s="1"/>
  <c r="CF64" i="1" s="1"/>
  <c r="CF66" i="1" s="1"/>
  <c r="CF68" i="1" s="1"/>
  <c r="CF70" i="1" s="1"/>
  <c r="CF72" i="1" s="1"/>
  <c r="CF74" i="1" s="1"/>
  <c r="CF76" i="1" s="1"/>
  <c r="CF78" i="1" s="1"/>
  <c r="AO21" i="1"/>
  <c r="CS19" i="1"/>
  <c r="B18" i="1"/>
  <c r="BF22" i="1"/>
  <c r="BK20" i="1"/>
  <c r="BK18" i="1"/>
  <c r="BK14" i="1"/>
  <c r="AN97" i="1"/>
  <c r="W18" i="1"/>
  <c r="AC16" i="1"/>
  <c r="AQ17" i="1"/>
  <c r="AS16" i="1"/>
  <c r="M16" i="1" s="1"/>
  <c r="L16" i="1" s="1"/>
  <c r="AS15" i="1"/>
  <c r="V21" i="1"/>
  <c r="Y24" i="1"/>
  <c r="Y26" i="1" s="1"/>
  <c r="Y28" i="1" s="1"/>
  <c r="Y30" i="1" s="1"/>
  <c r="Y32" i="1" s="1"/>
  <c r="Y34" i="1" s="1"/>
  <c r="Y36" i="1" s="1"/>
  <c r="Y38" i="1" s="1"/>
  <c r="Y40" i="1" s="1"/>
  <c r="BG16" i="1"/>
  <c r="CG20" i="1"/>
  <c r="CH20" i="1"/>
  <c r="CS15" i="1"/>
  <c r="CS17" i="1"/>
  <c r="BE42" i="1"/>
  <c r="BH24" i="1"/>
  <c r="BG24" i="1"/>
  <c r="U25" i="1"/>
  <c r="BB26" i="1"/>
  <c r="BF101" i="1"/>
  <c r="BK99" i="1"/>
  <c r="BB24" i="1"/>
  <c r="AO15" i="1"/>
  <c r="V15" i="1"/>
  <c r="CG16" i="1"/>
  <c r="BK16" i="1"/>
  <c r="CK20" i="1" l="1"/>
  <c r="AA111" i="1"/>
  <c r="AA113" i="1" s="1"/>
  <c r="AA117" i="1" s="1"/>
  <c r="AA119" i="1" s="1"/>
  <c r="AA121" i="1" s="1"/>
  <c r="AA123" i="1" s="1"/>
  <c r="AA125" i="1" s="1"/>
  <c r="AA127" i="1" s="1"/>
  <c r="AA129" i="1" s="1"/>
  <c r="AA131" i="1" s="1"/>
  <c r="AA133" i="1" s="1"/>
  <c r="AA135" i="1" s="1"/>
  <c r="AA137" i="1" s="1"/>
  <c r="AA139" i="1" s="1"/>
  <c r="AA141" i="1" s="1"/>
  <c r="AA143" i="1" s="1"/>
  <c r="AA145" i="1" s="1"/>
  <c r="AA147" i="1" s="1"/>
  <c r="AA149" i="1" s="1"/>
  <c r="AA151" i="1" s="1"/>
  <c r="AA153" i="1" s="1"/>
  <c r="AA155" i="1" s="1"/>
  <c r="AA157" i="1" s="1"/>
  <c r="AA159" i="1" s="1"/>
  <c r="AA161" i="1" s="1"/>
  <c r="Z111" i="1"/>
  <c r="Z113" i="1" s="1"/>
  <c r="Z117" i="1" s="1"/>
  <c r="Z119" i="1" s="1"/>
  <c r="Z121" i="1" s="1"/>
  <c r="Z123" i="1" s="1"/>
  <c r="Z125" i="1" s="1"/>
  <c r="Z127" i="1" s="1"/>
  <c r="Z129" i="1" s="1"/>
  <c r="Z131" i="1" s="1"/>
  <c r="Z133" i="1" s="1"/>
  <c r="Z135" i="1" s="1"/>
  <c r="Z137" i="1" s="1"/>
  <c r="Z139" i="1" s="1"/>
  <c r="Z141" i="1" s="1"/>
  <c r="Z143" i="1" s="1"/>
  <c r="Z145" i="1" s="1"/>
  <c r="Z147" i="1" s="1"/>
  <c r="Z149" i="1" s="1"/>
  <c r="Z151" i="1" s="1"/>
  <c r="Z153" i="1" s="1"/>
  <c r="Z155" i="1" s="1"/>
  <c r="Z157" i="1" s="1"/>
  <c r="Z159" i="1" s="1"/>
  <c r="Z161" i="1" s="1"/>
  <c r="N16" i="1"/>
  <c r="AG16" i="1" s="1"/>
  <c r="AF14" i="1"/>
  <c r="CD14" i="1" s="1"/>
  <c r="CJ14" i="1" s="1"/>
  <c r="CN14" i="1" s="1"/>
  <c r="CK99" i="1"/>
  <c r="CE101" i="1"/>
  <c r="L14" i="1"/>
  <c r="K15" i="1" s="1"/>
  <c r="O14" i="1"/>
  <c r="AG14" i="1"/>
  <c r="AF16" i="1"/>
  <c r="CD16" i="1" s="1"/>
  <c r="CJ16" i="1" s="1"/>
  <c r="CK24" i="1"/>
  <c r="CE26" i="1"/>
  <c r="V23" i="1"/>
  <c r="CA18" i="1"/>
  <c r="BA18" i="1"/>
  <c r="B20" i="1"/>
  <c r="CK22" i="1"/>
  <c r="BF24" i="1"/>
  <c r="BK22" i="1"/>
  <c r="W20" i="1"/>
  <c r="AB18" i="1"/>
  <c r="AC18" i="1"/>
  <c r="AS17" i="1"/>
  <c r="CH22" i="1"/>
  <c r="CG22" i="1"/>
  <c r="CB24" i="1"/>
  <c r="CS23" i="1" s="1"/>
  <c r="BR23" i="1"/>
  <c r="BR25" i="1"/>
  <c r="CB26" i="1"/>
  <c r="CS25" i="1" s="1"/>
  <c r="AV25" i="1"/>
  <c r="V25" i="1"/>
  <c r="AO25" i="1"/>
  <c r="BH26" i="1"/>
  <c r="BG26" i="1"/>
  <c r="Y42" i="1"/>
  <c r="BE44" i="1"/>
  <c r="BF103" i="1"/>
  <c r="BK101" i="1"/>
  <c r="BB28" i="1"/>
  <c r="U27" i="1"/>
  <c r="BE141" i="1"/>
  <c r="R15" i="1" l="1"/>
  <c r="O16" i="1"/>
  <c r="AH16" i="1" s="1"/>
  <c r="BD16" i="1" s="1"/>
  <c r="BJ16" i="1" s="1"/>
  <c r="CM14" i="1"/>
  <c r="DE14" i="1" s="1"/>
  <c r="CE103" i="1"/>
  <c r="CK101" i="1"/>
  <c r="P14" i="1"/>
  <c r="AH14" i="1"/>
  <c r="BA20" i="1"/>
  <c r="B22" i="1"/>
  <c r="CA20" i="1"/>
  <c r="CK26" i="1"/>
  <c r="CE28" i="1"/>
  <c r="BF26" i="1"/>
  <c r="BK24" i="1"/>
  <c r="W22" i="1"/>
  <c r="AC20" i="1"/>
  <c r="AB20" i="1"/>
  <c r="AQ19" i="1"/>
  <c r="AS18" i="1"/>
  <c r="M18" i="1" s="1"/>
  <c r="CG24" i="1"/>
  <c r="CH24" i="1"/>
  <c r="BE143" i="1"/>
  <c r="AV27" i="1"/>
  <c r="V27" i="1"/>
  <c r="AO27" i="1"/>
  <c r="BF105" i="1"/>
  <c r="BK103" i="1"/>
  <c r="U29" i="1"/>
  <c r="BB30" i="1"/>
  <c r="BR27" i="1"/>
  <c r="CB28" i="1"/>
  <c r="CS27" i="1" s="1"/>
  <c r="CM16" i="1"/>
  <c r="CN16" i="1"/>
  <c r="BE46" i="1"/>
  <c r="Y44" i="1"/>
  <c r="BH28" i="1"/>
  <c r="BG28" i="1"/>
  <c r="P16" i="1"/>
  <c r="CE105" i="1" l="1"/>
  <c r="CK103" i="1"/>
  <c r="BD14" i="1"/>
  <c r="BJ14" i="1" s="1"/>
  <c r="AM14" i="1"/>
  <c r="CA22" i="1"/>
  <c r="BA22" i="1"/>
  <c r="B24" i="1"/>
  <c r="CE30" i="1"/>
  <c r="CK28" i="1"/>
  <c r="BF28" i="1"/>
  <c r="BK26" i="1"/>
  <c r="W24" i="1"/>
  <c r="AC22" i="1"/>
  <c r="AB22" i="1"/>
  <c r="AS19" i="1"/>
  <c r="N18" i="1"/>
  <c r="AF18" i="1"/>
  <c r="CD18" i="1" s="1"/>
  <c r="CJ18" i="1" s="1"/>
  <c r="L18" i="1"/>
  <c r="CG26" i="1"/>
  <c r="CH26" i="1"/>
  <c r="BM16" i="1"/>
  <c r="BN16" i="1"/>
  <c r="BH30" i="1"/>
  <c r="BG30" i="1"/>
  <c r="U31" i="1"/>
  <c r="BB32" i="1"/>
  <c r="BK105" i="1"/>
  <c r="BF107" i="1"/>
  <c r="Q15" i="1"/>
  <c r="Y46" i="1"/>
  <c r="BE48" i="1"/>
  <c r="DE16" i="1"/>
  <c r="CB30" i="1"/>
  <c r="CS29" i="1" s="1"/>
  <c r="BR29" i="1"/>
  <c r="AO29" i="1"/>
  <c r="AV29" i="1"/>
  <c r="V29" i="1"/>
  <c r="BE145" i="1"/>
  <c r="AM16" i="1"/>
  <c r="CE107" i="1" l="1"/>
  <c r="CK105" i="1"/>
  <c r="BM14" i="1"/>
  <c r="DD14" i="1" s="1"/>
  <c r="BN14" i="1"/>
  <c r="CA24" i="1"/>
  <c r="B26" i="1"/>
  <c r="BA24" i="1"/>
  <c r="CE32" i="1"/>
  <c r="CK30" i="1"/>
  <c r="BF30" i="1"/>
  <c r="BK28" i="1"/>
  <c r="W26" i="1"/>
  <c r="AB24" i="1"/>
  <c r="AC24" i="1"/>
  <c r="K17" i="1"/>
  <c r="O18" i="1"/>
  <c r="R17" i="1"/>
  <c r="AG18" i="1"/>
  <c r="CM18" i="1"/>
  <c r="DE18" i="1" s="1"/>
  <c r="CN18" i="1"/>
  <c r="AS20" i="1"/>
  <c r="M20" i="1" s="1"/>
  <c r="AQ21" i="1"/>
  <c r="CH28" i="1"/>
  <c r="CG28" i="1"/>
  <c r="AP15" i="1"/>
  <c r="BE50" i="1"/>
  <c r="Y48" i="1"/>
  <c r="BF109" i="1"/>
  <c r="BK107" i="1"/>
  <c r="U33" i="1"/>
  <c r="BB34" i="1"/>
  <c r="BH32" i="1"/>
  <c r="BG32" i="1"/>
  <c r="DD16" i="1"/>
  <c r="BO15" i="1"/>
  <c r="BE147" i="1"/>
  <c r="BR31" i="1"/>
  <c r="CB32" i="1"/>
  <c r="CS31" i="1" s="1"/>
  <c r="AV31" i="1"/>
  <c r="V31" i="1"/>
  <c r="AO31" i="1"/>
  <c r="BQ15" i="1"/>
  <c r="CE109" i="1" l="1"/>
  <c r="CK107" i="1"/>
  <c r="CE34" i="1"/>
  <c r="CK32" i="1"/>
  <c r="BA26" i="1"/>
  <c r="B28" i="1"/>
  <c r="CA26" i="1"/>
  <c r="BF32" i="1"/>
  <c r="BK30" i="1"/>
  <c r="W28" i="1"/>
  <c r="AB26" i="1"/>
  <c r="AC26" i="1"/>
  <c r="N20" i="1"/>
  <c r="L20" i="1"/>
  <c r="AF20" i="1"/>
  <c r="P18" i="1"/>
  <c r="AH18" i="1"/>
  <c r="BD18" i="1" s="1"/>
  <c r="BJ18" i="1" s="1"/>
  <c r="AS21" i="1"/>
  <c r="S16" i="1"/>
  <c r="CH30" i="1"/>
  <c r="CG30" i="1"/>
  <c r="BT15" i="1"/>
  <c r="CR15" i="1"/>
  <c r="CU15" i="1" s="1"/>
  <c r="BS15" i="1"/>
  <c r="CP15" i="1"/>
  <c r="CT15" i="1" s="1"/>
  <c r="BH34" i="1"/>
  <c r="BG34" i="1"/>
  <c r="BR33" i="1"/>
  <c r="CB34" i="1"/>
  <c r="CS33" i="1" s="1"/>
  <c r="AO33" i="1"/>
  <c r="AV33" i="1"/>
  <c r="V33" i="1"/>
  <c r="BE149" i="1"/>
  <c r="BB36" i="1"/>
  <c r="U35" i="1"/>
  <c r="BK109" i="1"/>
  <c r="BF111" i="1"/>
  <c r="Y50" i="1"/>
  <c r="BE52" i="1"/>
  <c r="CE111" i="1" l="1"/>
  <c r="CK109" i="1"/>
  <c r="CK34" i="1"/>
  <c r="CE36" i="1"/>
  <c r="CA28" i="1"/>
  <c r="BA28" i="1"/>
  <c r="B30" i="1"/>
  <c r="BF34" i="1"/>
  <c r="BK32" i="1"/>
  <c r="W30" i="1"/>
  <c r="AB28" i="1"/>
  <c r="AC28" i="1"/>
  <c r="AM18" i="1"/>
  <c r="AP17" i="1" s="1"/>
  <c r="BN18" i="1"/>
  <c r="BM18" i="1"/>
  <c r="CD20" i="1"/>
  <c r="CJ20" i="1" s="1"/>
  <c r="O20" i="1"/>
  <c r="AG20" i="1"/>
  <c r="R19" i="1"/>
  <c r="AS22" i="1"/>
  <c r="M22" i="1" s="1"/>
  <c r="AQ23" i="1"/>
  <c r="Q17" i="1"/>
  <c r="K19" i="1"/>
  <c r="CG32" i="1"/>
  <c r="CH32" i="1"/>
  <c r="BE54" i="1"/>
  <c r="Y52" i="1"/>
  <c r="BF113" i="1"/>
  <c r="BK111" i="1"/>
  <c r="BB38" i="1"/>
  <c r="U37" i="1"/>
  <c r="BR35" i="1"/>
  <c r="CB36" i="1"/>
  <c r="CS35" i="1" s="1"/>
  <c r="BE151" i="1"/>
  <c r="BH36" i="1"/>
  <c r="BG36" i="1"/>
  <c r="CV15" i="1"/>
  <c r="CX15" i="1" s="1"/>
  <c r="AV35" i="1"/>
  <c r="AO35" i="1"/>
  <c r="V35" i="1"/>
  <c r="BU15" i="1"/>
  <c r="BV15" i="1" s="1"/>
  <c r="CK111" i="1" l="1"/>
  <c r="CE113" i="1"/>
  <c r="BA30" i="1"/>
  <c r="CA30" i="1"/>
  <c r="CK36" i="1"/>
  <c r="CE38" i="1"/>
  <c r="BF36" i="1"/>
  <c r="BK34" i="1"/>
  <c r="W32" i="1"/>
  <c r="AB30" i="1"/>
  <c r="AC30" i="1"/>
  <c r="L22" i="1"/>
  <c r="AF22" i="1"/>
  <c r="N22" i="1"/>
  <c r="AH20" i="1"/>
  <c r="BD20" i="1" s="1"/>
  <c r="BJ20" i="1" s="1"/>
  <c r="P20" i="1"/>
  <c r="CM20" i="1"/>
  <c r="CN20" i="1"/>
  <c r="BQ17" i="1"/>
  <c r="AS23" i="1"/>
  <c r="S18" i="1"/>
  <c r="DD18" i="1"/>
  <c r="BO17" i="1"/>
  <c r="CG34" i="1"/>
  <c r="CH34" i="1"/>
  <c r="BE153" i="1"/>
  <c r="BB40" i="1"/>
  <c r="U39" i="1"/>
  <c r="CB38" i="1"/>
  <c r="CS37" i="1" s="1"/>
  <c r="BR37" i="1"/>
  <c r="BF115" i="1"/>
  <c r="BK113" i="1"/>
  <c r="BW15" i="1"/>
  <c r="BX15" i="1" s="1"/>
  <c r="BH38" i="1"/>
  <c r="BG38" i="1"/>
  <c r="AO37" i="1"/>
  <c r="AV37" i="1"/>
  <c r="V37" i="1"/>
  <c r="Y54" i="1"/>
  <c r="BE56" i="1"/>
  <c r="CW15" i="1"/>
  <c r="CE115" i="1" l="1"/>
  <c r="CK113" i="1"/>
  <c r="CK38" i="1"/>
  <c r="CE40" i="1"/>
  <c r="BA32" i="1"/>
  <c r="B34" i="1"/>
  <c r="CA32" i="1"/>
  <c r="BF38" i="1"/>
  <c r="BK36" i="1"/>
  <c r="W34" i="1"/>
  <c r="AB32" i="1"/>
  <c r="AC32" i="1"/>
  <c r="DE20" i="1"/>
  <c r="BN20" i="1"/>
  <c r="BM20" i="1"/>
  <c r="CD22" i="1"/>
  <c r="CJ22" i="1" s="1"/>
  <c r="AM20" i="1"/>
  <c r="CP17" i="1"/>
  <c r="CT17" i="1" s="1"/>
  <c r="BS17" i="1"/>
  <c r="AQ25" i="1"/>
  <c r="AS24" i="1"/>
  <c r="M24" i="1" s="1"/>
  <c r="CR17" i="1"/>
  <c r="CU17" i="1" s="1"/>
  <c r="BT17" i="1"/>
  <c r="Q19" i="1"/>
  <c r="O22" i="1"/>
  <c r="AG22" i="1"/>
  <c r="R21" i="1"/>
  <c r="S20" i="1" s="1"/>
  <c r="K21" i="1"/>
  <c r="CG36" i="1"/>
  <c r="CH36" i="1"/>
  <c r="CY15" i="1"/>
  <c r="BE58" i="1"/>
  <c r="Y56" i="1"/>
  <c r="AV39" i="1"/>
  <c r="AO39" i="1"/>
  <c r="V39" i="1"/>
  <c r="U41" i="1"/>
  <c r="BB42" i="1"/>
  <c r="BE155" i="1"/>
  <c r="BH40" i="1"/>
  <c r="BG40" i="1"/>
  <c r="BF117" i="1"/>
  <c r="BK115" i="1"/>
  <c r="CB40" i="1"/>
  <c r="CS39" i="1" s="1"/>
  <c r="BR39" i="1"/>
  <c r="CE117" i="1" l="1"/>
  <c r="CK115" i="1"/>
  <c r="BA34" i="1"/>
  <c r="B36" i="1"/>
  <c r="CA34" i="1"/>
  <c r="CK40" i="1"/>
  <c r="CE42" i="1"/>
  <c r="BF40" i="1"/>
  <c r="BK38" i="1"/>
  <c r="W36" i="1"/>
  <c r="AB34" i="1"/>
  <c r="AC34" i="1"/>
  <c r="P22" i="1"/>
  <c r="AH22" i="1"/>
  <c r="BD22" i="1" s="1"/>
  <c r="BJ22" i="1" s="1"/>
  <c r="AS25" i="1"/>
  <c r="DD20" i="1"/>
  <c r="BO19" i="1"/>
  <c r="CV17" i="1"/>
  <c r="CW17" i="1" s="1"/>
  <c r="AF24" i="1"/>
  <c r="L24" i="1"/>
  <c r="N24" i="1"/>
  <c r="AP19" i="1"/>
  <c r="CM22" i="1"/>
  <c r="CN22" i="1"/>
  <c r="BQ19" i="1"/>
  <c r="BU17" i="1"/>
  <c r="BV17" i="1" s="1"/>
  <c r="CG38" i="1"/>
  <c r="CH38" i="1"/>
  <c r="BF119" i="1"/>
  <c r="BK117" i="1"/>
  <c r="U43" i="1"/>
  <c r="BB44" i="1"/>
  <c r="BE60" i="1"/>
  <c r="BH42" i="1"/>
  <c r="BG42" i="1"/>
  <c r="BE157" i="1"/>
  <c r="CB42" i="1"/>
  <c r="CS41" i="1" s="1"/>
  <c r="BR41" i="1"/>
  <c r="AV41" i="1"/>
  <c r="AO41" i="1"/>
  <c r="V41" i="1"/>
  <c r="Y58" i="1"/>
  <c r="CE119" i="1" l="1"/>
  <c r="CK117" i="1"/>
  <c r="CK42" i="1"/>
  <c r="CE44" i="1"/>
  <c r="BA36" i="1"/>
  <c r="B38" i="1"/>
  <c r="CA36" i="1"/>
  <c r="BF42" i="1"/>
  <c r="BK40" i="1"/>
  <c r="W38" i="1"/>
  <c r="AB36" i="1"/>
  <c r="AC36" i="1"/>
  <c r="DE22" i="1"/>
  <c r="K23" i="1"/>
  <c r="AQ27" i="1"/>
  <c r="AS26" i="1"/>
  <c r="M26" i="1" s="1"/>
  <c r="BM22" i="1"/>
  <c r="BN22" i="1"/>
  <c r="BW17" i="1"/>
  <c r="BX17" i="1" s="1"/>
  <c r="AM22" i="1"/>
  <c r="BT19" i="1"/>
  <c r="CR19" i="1"/>
  <c r="CU19" i="1" s="1"/>
  <c r="AG24" i="1"/>
  <c r="O24" i="1"/>
  <c r="R23" i="1"/>
  <c r="CD24" i="1"/>
  <c r="CJ24" i="1" s="1"/>
  <c r="BS19" i="1"/>
  <c r="CP19" i="1"/>
  <c r="CT19" i="1" s="1"/>
  <c r="Q21" i="1"/>
  <c r="CX17" i="1"/>
  <c r="CY17" i="1" s="1"/>
  <c r="CG40" i="1"/>
  <c r="CH40" i="1"/>
  <c r="Y60" i="1"/>
  <c r="BE159" i="1"/>
  <c r="BE62" i="1"/>
  <c r="BB46" i="1"/>
  <c r="U45" i="1"/>
  <c r="BH44" i="1"/>
  <c r="BG44" i="1"/>
  <c r="BR43" i="1"/>
  <c r="CB44" i="1"/>
  <c r="CS43" i="1" s="1"/>
  <c r="AO43" i="1"/>
  <c r="AV43" i="1"/>
  <c r="V43" i="1"/>
  <c r="BF121" i="1"/>
  <c r="BK119" i="1"/>
  <c r="CK119" i="1" l="1"/>
  <c r="CE121" i="1"/>
  <c r="CA38" i="1"/>
  <c r="BA38" i="1"/>
  <c r="B40" i="1"/>
  <c r="CK44" i="1"/>
  <c r="CE46" i="1"/>
  <c r="BF44" i="1"/>
  <c r="BK42" i="1"/>
  <c r="W40" i="1"/>
  <c r="AB38" i="1"/>
  <c r="AC38" i="1"/>
  <c r="CV19" i="1"/>
  <c r="CX19" i="1" s="1"/>
  <c r="S22" i="1"/>
  <c r="AH24" i="1"/>
  <c r="P24" i="1"/>
  <c r="AP21" i="1"/>
  <c r="BQ21" i="1"/>
  <c r="AF26" i="1"/>
  <c r="L26" i="1"/>
  <c r="N26" i="1"/>
  <c r="BU19" i="1"/>
  <c r="BW19" i="1" s="1"/>
  <c r="CM24" i="1"/>
  <c r="CN24" i="1"/>
  <c r="DD22" i="1"/>
  <c r="BO21" i="1"/>
  <c r="AS27" i="1"/>
  <c r="CG42" i="1"/>
  <c r="CH42" i="1"/>
  <c r="AO45" i="1"/>
  <c r="AV45" i="1"/>
  <c r="V45" i="1"/>
  <c r="BE161" i="1"/>
  <c r="BF123" i="1"/>
  <c r="BK121" i="1"/>
  <c r="BH46" i="1"/>
  <c r="BG46" i="1"/>
  <c r="U47" i="1"/>
  <c r="BB48" i="1"/>
  <c r="BR45" i="1"/>
  <c r="CB46" i="1"/>
  <c r="CS45" i="1" s="1"/>
  <c r="BE64" i="1"/>
  <c r="Y62" i="1"/>
  <c r="CE123" i="1" l="1"/>
  <c r="CK121" i="1"/>
  <c r="CK46" i="1"/>
  <c r="CE48" i="1"/>
  <c r="BA40" i="1"/>
  <c r="CA40" i="1"/>
  <c r="B42" i="1"/>
  <c r="BF46" i="1"/>
  <c r="BK44" i="1"/>
  <c r="W42" i="1"/>
  <c r="AB40" i="1"/>
  <c r="AC40" i="1"/>
  <c r="DE24" i="1"/>
  <c r="O26" i="1"/>
  <c r="AG26" i="1"/>
  <c r="R25" i="1"/>
  <c r="CD26" i="1"/>
  <c r="CJ26" i="1" s="1"/>
  <c r="BD24" i="1"/>
  <c r="BJ24" i="1" s="1"/>
  <c r="AM24" i="1"/>
  <c r="AS28" i="1"/>
  <c r="M28" i="1" s="1"/>
  <c r="AQ29" i="1"/>
  <c r="BS21" i="1"/>
  <c r="CP21" i="1"/>
  <c r="CT21" i="1" s="1"/>
  <c r="K25" i="1"/>
  <c r="BT21" i="1"/>
  <c r="CR21" i="1"/>
  <c r="CU21" i="1" s="1"/>
  <c r="Q23" i="1"/>
  <c r="BV19" i="1"/>
  <c r="BX19" i="1" s="1"/>
  <c r="CW19" i="1"/>
  <c r="CY19" i="1" s="1"/>
  <c r="CG44" i="1"/>
  <c r="CH44" i="1"/>
  <c r="Y64" i="1"/>
  <c r="BE66" i="1"/>
  <c r="U49" i="1"/>
  <c r="BB50" i="1"/>
  <c r="BF125" i="1"/>
  <c r="BK123" i="1"/>
  <c r="CB48" i="1"/>
  <c r="CS47" i="1" s="1"/>
  <c r="BR47" i="1"/>
  <c r="AV47" i="1"/>
  <c r="AO47" i="1"/>
  <c r="V47" i="1"/>
  <c r="BH48" i="1"/>
  <c r="BG48" i="1"/>
  <c r="CE125" i="1" l="1"/>
  <c r="CK123" i="1"/>
  <c r="CA42" i="1"/>
  <c r="B44" i="1"/>
  <c r="BA42" i="1"/>
  <c r="CK48" i="1"/>
  <c r="CE50" i="1"/>
  <c r="BF48" i="1"/>
  <c r="BK46" i="1"/>
  <c r="W44" i="1"/>
  <c r="AB42" i="1"/>
  <c r="AC42" i="1"/>
  <c r="CV21" i="1"/>
  <c r="CX21" i="1" s="1"/>
  <c r="AS29" i="1"/>
  <c r="AP23" i="1"/>
  <c r="S24" i="1"/>
  <c r="L28" i="1"/>
  <c r="N28" i="1"/>
  <c r="AF28" i="1"/>
  <c r="BN24" i="1"/>
  <c r="BM24" i="1"/>
  <c r="CN26" i="1"/>
  <c r="CM26" i="1"/>
  <c r="P26" i="1"/>
  <c r="AH26" i="1"/>
  <c r="BU21" i="1"/>
  <c r="BV21" i="1" s="1"/>
  <c r="CG46" i="1"/>
  <c r="CH46" i="1"/>
  <c r="U51" i="1"/>
  <c r="BB52" i="1"/>
  <c r="BH50" i="1"/>
  <c r="BG50" i="1"/>
  <c r="BF127" i="1"/>
  <c r="BK125" i="1"/>
  <c r="BR49" i="1"/>
  <c r="CB50" i="1"/>
  <c r="CS49" i="1" s="1"/>
  <c r="AO49" i="1"/>
  <c r="AV49" i="1"/>
  <c r="V49" i="1"/>
  <c r="BE68" i="1"/>
  <c r="Y66" i="1"/>
  <c r="CK125" i="1" l="1"/>
  <c r="CE127" i="1"/>
  <c r="CK50" i="1"/>
  <c r="CE52" i="1"/>
  <c r="CA44" i="1"/>
  <c r="B46" i="1"/>
  <c r="BA44" i="1"/>
  <c r="BF50" i="1"/>
  <c r="BK48" i="1"/>
  <c r="W46" i="1"/>
  <c r="AB44" i="1"/>
  <c r="AC44" i="1"/>
  <c r="Q25" i="1"/>
  <c r="BQ23" i="1"/>
  <c r="O28" i="1"/>
  <c r="AG28" i="1"/>
  <c r="R27" i="1"/>
  <c r="AQ31" i="1"/>
  <c r="AS30" i="1"/>
  <c r="M30" i="1" s="1"/>
  <c r="BD26" i="1"/>
  <c r="BJ26" i="1" s="1"/>
  <c r="AM26" i="1"/>
  <c r="DE26" i="1"/>
  <c r="BO23" i="1"/>
  <c r="DD24" i="1"/>
  <c r="CD28" i="1"/>
  <c r="CJ28" i="1" s="1"/>
  <c r="K27" i="1"/>
  <c r="BW21" i="1"/>
  <c r="BX21" i="1" s="1"/>
  <c r="CW21" i="1"/>
  <c r="CY21" i="1" s="1"/>
  <c r="CH48" i="1"/>
  <c r="CG48" i="1"/>
  <c r="Y68" i="1"/>
  <c r="Y70" i="1" s="1"/>
  <c r="Y72" i="1" s="1"/>
  <c r="Y74" i="1" s="1"/>
  <c r="Y76" i="1" s="1"/>
  <c r="Y78" i="1" s="1"/>
  <c r="CB52" i="1"/>
  <c r="CS51" i="1" s="1"/>
  <c r="BR51" i="1"/>
  <c r="AO51" i="1"/>
  <c r="AV51" i="1"/>
  <c r="V51" i="1"/>
  <c r="BE70" i="1"/>
  <c r="BF129" i="1"/>
  <c r="BK127" i="1"/>
  <c r="BH52" i="1"/>
  <c r="BG52" i="1"/>
  <c r="G97" i="1"/>
  <c r="U53" i="1"/>
  <c r="BB54" i="1"/>
  <c r="CK127" i="1" l="1"/>
  <c r="CE129" i="1"/>
  <c r="CA46" i="1"/>
  <c r="B48" i="1"/>
  <c r="BA46" i="1"/>
  <c r="CK52" i="1"/>
  <c r="CE54" i="1"/>
  <c r="BF52" i="1"/>
  <c r="BK50" i="1"/>
  <c r="W48" i="1"/>
  <c r="AB46" i="1"/>
  <c r="AC46" i="1"/>
  <c r="BS23" i="1"/>
  <c r="CP23" i="1"/>
  <c r="CT23" i="1" s="1"/>
  <c r="AP25" i="1"/>
  <c r="L30" i="1"/>
  <c r="N30" i="1"/>
  <c r="AF30" i="1"/>
  <c r="S26" i="1"/>
  <c r="BT23" i="1"/>
  <c r="CR23" i="1"/>
  <c r="CU23" i="1" s="1"/>
  <c r="CM28" i="1"/>
  <c r="CN28" i="1"/>
  <c r="BN26" i="1"/>
  <c r="BM26" i="1"/>
  <c r="AS31" i="1"/>
  <c r="AH28" i="1"/>
  <c r="P28" i="1"/>
  <c r="CG50" i="1"/>
  <c r="CH50" i="1"/>
  <c r="BB56" i="1"/>
  <c r="U55" i="1"/>
  <c r="BF131" i="1"/>
  <c r="BK129" i="1"/>
  <c r="CB54" i="1"/>
  <c r="CS53" i="1" s="1"/>
  <c r="BR53" i="1"/>
  <c r="AV53" i="1"/>
  <c r="AO53" i="1"/>
  <c r="V53" i="1"/>
  <c r="BH54" i="1"/>
  <c r="BG54" i="1"/>
  <c r="BE72" i="1"/>
  <c r="CE131" i="1" l="1"/>
  <c r="CK129" i="1"/>
  <c r="CK54" i="1"/>
  <c r="CE56" i="1"/>
  <c r="B50" i="1"/>
  <c r="BA48" i="1"/>
  <c r="CA48" i="1"/>
  <c r="BF54" i="1"/>
  <c r="BK52" i="1"/>
  <c r="W50" i="1"/>
  <c r="AB48" i="1"/>
  <c r="AC48" i="1"/>
  <c r="Q27" i="1"/>
  <c r="AQ33" i="1"/>
  <c r="AS32" i="1"/>
  <c r="M32" i="1" s="1"/>
  <c r="DD26" i="1"/>
  <c r="BO25" i="1"/>
  <c r="AG30" i="1"/>
  <c r="O30" i="1"/>
  <c r="R29" i="1"/>
  <c r="CV23" i="1"/>
  <c r="CW23" i="1" s="1"/>
  <c r="BD28" i="1"/>
  <c r="BJ28" i="1" s="1"/>
  <c r="AM28" i="1"/>
  <c r="BQ25" i="1"/>
  <c r="DE28" i="1"/>
  <c r="CD30" i="1"/>
  <c r="CJ30" i="1" s="1"/>
  <c r="K29" i="1"/>
  <c r="BU23" i="1"/>
  <c r="BW23" i="1" s="1"/>
  <c r="CG52" i="1"/>
  <c r="CH52" i="1"/>
  <c r="BE74" i="1"/>
  <c r="BH56" i="1"/>
  <c r="BG56" i="1"/>
  <c r="BR55" i="1"/>
  <c r="CB56" i="1"/>
  <c r="CS55" i="1" s="1"/>
  <c r="BF133" i="1"/>
  <c r="BK131" i="1"/>
  <c r="AV55" i="1"/>
  <c r="AO55" i="1"/>
  <c r="V55" i="1"/>
  <c r="BB58" i="1"/>
  <c r="U57" i="1"/>
  <c r="CX23" i="1" l="1"/>
  <c r="CY23" i="1" s="1"/>
  <c r="CK131" i="1"/>
  <c r="CE133" i="1"/>
  <c r="BA50" i="1"/>
  <c r="B52" i="1"/>
  <c r="CA50" i="1"/>
  <c r="CE58" i="1"/>
  <c r="CK56" i="1"/>
  <c r="BF56" i="1"/>
  <c r="BK54" i="1"/>
  <c r="W52" i="1"/>
  <c r="AB50" i="1"/>
  <c r="AC50" i="1"/>
  <c r="BN28" i="1"/>
  <c r="BM28" i="1"/>
  <c r="S28" i="1"/>
  <c r="P30" i="1"/>
  <c r="AH30" i="1"/>
  <c r="BS25" i="1"/>
  <c r="CP25" i="1"/>
  <c r="CT25" i="1" s="1"/>
  <c r="AS33" i="1"/>
  <c r="BV23" i="1"/>
  <c r="BX23" i="1" s="1"/>
  <c r="CN30" i="1"/>
  <c r="CM30" i="1"/>
  <c r="BT25" i="1"/>
  <c r="CR25" i="1"/>
  <c r="CU25" i="1" s="1"/>
  <c r="AP27" i="1"/>
  <c r="L32" i="1"/>
  <c r="N32" i="1"/>
  <c r="CG54" i="1"/>
  <c r="CH54" i="1"/>
  <c r="AO57" i="1"/>
  <c r="AV57" i="1"/>
  <c r="V57" i="1"/>
  <c r="U59" i="1"/>
  <c r="BB60" i="1"/>
  <c r="CB58" i="1"/>
  <c r="CS57" i="1" s="1"/>
  <c r="BR57" i="1"/>
  <c r="BF135" i="1"/>
  <c r="BK133" i="1"/>
  <c r="BH58" i="1"/>
  <c r="BG58" i="1"/>
  <c r="BE76" i="1"/>
  <c r="CE135" i="1" l="1"/>
  <c r="CK133" i="1"/>
  <c r="CK58" i="1"/>
  <c r="CE60" i="1"/>
  <c r="B54" i="1"/>
  <c r="CA52" i="1"/>
  <c r="BA52" i="1"/>
  <c r="BF58" i="1"/>
  <c r="BK56" i="1"/>
  <c r="W54" i="1"/>
  <c r="AB52" i="1"/>
  <c r="AC52" i="1"/>
  <c r="O32" i="1"/>
  <c r="R31" i="1"/>
  <c r="DE30" i="1"/>
  <c r="AS34" i="1"/>
  <c r="M34" i="1" s="1"/>
  <c r="AQ35" i="1"/>
  <c r="Q29" i="1"/>
  <c r="BQ27" i="1"/>
  <c r="BU25" i="1"/>
  <c r="BV25" i="1" s="1"/>
  <c r="CD32" i="1"/>
  <c r="CJ32" i="1" s="1"/>
  <c r="K31" i="1"/>
  <c r="BD30" i="1"/>
  <c r="BJ30" i="1" s="1"/>
  <c r="AM30" i="1"/>
  <c r="DD28" i="1"/>
  <c r="BO27" i="1"/>
  <c r="CV25" i="1"/>
  <c r="CW25" i="1" s="1"/>
  <c r="CG56" i="1"/>
  <c r="CH56" i="1"/>
  <c r="BE78" i="1"/>
  <c r="BH60" i="1"/>
  <c r="BG60" i="1"/>
  <c r="BB62" i="1"/>
  <c r="U61" i="1"/>
  <c r="BF137" i="1"/>
  <c r="BK135" i="1"/>
  <c r="BR59" i="1"/>
  <c r="CB60" i="1"/>
  <c r="CS59" i="1" s="1"/>
  <c r="AO59" i="1"/>
  <c r="AV59" i="1"/>
  <c r="V59" i="1"/>
  <c r="CE137" i="1" l="1"/>
  <c r="CK135" i="1"/>
  <c r="CA54" i="1"/>
  <c r="B56" i="1"/>
  <c r="BA54" i="1"/>
  <c r="CE62" i="1"/>
  <c r="CK60" i="1"/>
  <c r="BF60" i="1"/>
  <c r="BK58" i="1"/>
  <c r="W56" i="1"/>
  <c r="AB54" i="1"/>
  <c r="AC54" i="1"/>
  <c r="BW25" i="1"/>
  <c r="BX25" i="1" s="1"/>
  <c r="AP29" i="1"/>
  <c r="BT27" i="1"/>
  <c r="CR27" i="1"/>
  <c r="CU27" i="1" s="1"/>
  <c r="AS35" i="1"/>
  <c r="P32" i="1"/>
  <c r="CX25" i="1"/>
  <c r="CY25" i="1" s="1"/>
  <c r="BS27" i="1"/>
  <c r="CP27" i="1"/>
  <c r="CT27" i="1" s="1"/>
  <c r="BN30" i="1"/>
  <c r="BM30" i="1"/>
  <c r="CM32" i="1"/>
  <c r="CN32" i="1"/>
  <c r="N34" i="1"/>
  <c r="AF34" i="1"/>
  <c r="L34" i="1"/>
  <c r="S30" i="1"/>
  <c r="CG58" i="1"/>
  <c r="CH58" i="1"/>
  <c r="Y97" i="1"/>
  <c r="BF139" i="1"/>
  <c r="BK137" i="1"/>
  <c r="AO61" i="1"/>
  <c r="AV61" i="1"/>
  <c r="V61" i="1"/>
  <c r="BH62" i="1"/>
  <c r="BG62" i="1"/>
  <c r="F97" i="1"/>
  <c r="U63" i="1"/>
  <c r="BB64" i="1"/>
  <c r="BR61" i="1"/>
  <c r="CB62" i="1"/>
  <c r="CS61" i="1" s="1"/>
  <c r="CK137" i="1" l="1"/>
  <c r="CE139" i="1"/>
  <c r="CK62" i="1"/>
  <c r="CE64" i="1"/>
  <c r="CA56" i="1"/>
  <c r="B58" i="1"/>
  <c r="BA56" i="1"/>
  <c r="BF62" i="1"/>
  <c r="BK60" i="1"/>
  <c r="BU27" i="1"/>
  <c r="BV27" i="1" s="1"/>
  <c r="W58" i="1"/>
  <c r="AB56" i="1"/>
  <c r="AC56" i="1"/>
  <c r="CD34" i="1"/>
  <c r="CJ34" i="1" s="1"/>
  <c r="DD30" i="1"/>
  <c r="BO29" i="1"/>
  <c r="CV27" i="1"/>
  <c r="CW27" i="1" s="1"/>
  <c r="Q31" i="1"/>
  <c r="AS36" i="1"/>
  <c r="M36" i="1" s="1"/>
  <c r="AQ37" i="1"/>
  <c r="K33" i="1"/>
  <c r="AG34" i="1"/>
  <c r="O34" i="1"/>
  <c r="R33" i="1"/>
  <c r="DE32" i="1"/>
  <c r="BQ29" i="1"/>
  <c r="BD32" i="1"/>
  <c r="BJ32" i="1" s="1"/>
  <c r="AM32" i="1"/>
  <c r="CG60" i="1"/>
  <c r="CH60" i="1"/>
  <c r="U65" i="1"/>
  <c r="BB66" i="1"/>
  <c r="CB64" i="1"/>
  <c r="CS63" i="1" s="1"/>
  <c r="BR63" i="1"/>
  <c r="AO63" i="1"/>
  <c r="AV63" i="1"/>
  <c r="V63" i="1"/>
  <c r="BH64" i="1"/>
  <c r="BG64" i="1"/>
  <c r="BF141" i="1"/>
  <c r="BK139" i="1"/>
  <c r="Y99" i="1"/>
  <c r="CK139" i="1" l="1"/>
  <c r="CE141" i="1"/>
  <c r="CA58" i="1"/>
  <c r="B60" i="1"/>
  <c r="BA58" i="1"/>
  <c r="CE66" i="1"/>
  <c r="CK64" i="1"/>
  <c r="BW27" i="1"/>
  <c r="BX27" i="1" s="1"/>
  <c r="BF64" i="1"/>
  <c r="BK62" i="1"/>
  <c r="W60" i="1"/>
  <c r="AB58" i="1"/>
  <c r="AC58" i="1"/>
  <c r="CX27" i="1"/>
  <c r="CY27" i="1" s="1"/>
  <c r="BM32" i="1"/>
  <c r="BN32" i="1"/>
  <c r="S32" i="1"/>
  <c r="P34" i="1"/>
  <c r="AH34" i="1"/>
  <c r="BD34" i="1" s="1"/>
  <c r="BJ34" i="1" s="1"/>
  <c r="L36" i="1"/>
  <c r="N36" i="1"/>
  <c r="AF36" i="1"/>
  <c r="CM34" i="1"/>
  <c r="CN34" i="1"/>
  <c r="AP31" i="1"/>
  <c r="BT29" i="1"/>
  <c r="CR29" i="1"/>
  <c r="CU29" i="1" s="1"/>
  <c r="AS37" i="1"/>
  <c r="BS29" i="1"/>
  <c r="CP29" i="1"/>
  <c r="CT29" i="1" s="1"/>
  <c r="CH62" i="1"/>
  <c r="CG62" i="1"/>
  <c r="Y101" i="1"/>
  <c r="BF143" i="1"/>
  <c r="BK141" i="1"/>
  <c r="BB68" i="1"/>
  <c r="U67" i="1"/>
  <c r="BH66" i="1"/>
  <c r="BG66" i="1"/>
  <c r="CB66" i="1"/>
  <c r="CS65" i="1" s="1"/>
  <c r="BR65" i="1"/>
  <c r="AO65" i="1"/>
  <c r="AV65" i="1"/>
  <c r="V65" i="1"/>
  <c r="BU29" i="1" l="1"/>
  <c r="BV29" i="1" s="1"/>
  <c r="CK141" i="1"/>
  <c r="CE143" i="1"/>
  <c r="CE68" i="1"/>
  <c r="CK66" i="1"/>
  <c r="CA60" i="1"/>
  <c r="B62" i="1"/>
  <c r="BA60" i="1"/>
  <c r="CV29" i="1"/>
  <c r="CW29" i="1" s="1"/>
  <c r="BF66" i="1"/>
  <c r="BK64" i="1"/>
  <c r="W62" i="1"/>
  <c r="AB60" i="1"/>
  <c r="AC60" i="1"/>
  <c r="AQ39" i="1"/>
  <c r="AS38" i="1"/>
  <c r="M38" i="1" s="1"/>
  <c r="DE34" i="1"/>
  <c r="AG36" i="1"/>
  <c r="O36" i="1"/>
  <c r="R35" i="1"/>
  <c r="BM34" i="1"/>
  <c r="BO33" i="1" s="1"/>
  <c r="BS33" i="1" s="1"/>
  <c r="BN34" i="1"/>
  <c r="BQ31" i="1"/>
  <c r="AM34" i="1"/>
  <c r="CD36" i="1"/>
  <c r="CJ36" i="1" s="1"/>
  <c r="K35" i="1"/>
  <c r="Q33" i="1"/>
  <c r="BO31" i="1"/>
  <c r="DD32" i="1"/>
  <c r="CH64" i="1"/>
  <c r="CG64" i="1"/>
  <c r="AV67" i="1"/>
  <c r="AO67" i="1"/>
  <c r="V67" i="1"/>
  <c r="BF145" i="1"/>
  <c r="BK143" i="1"/>
  <c r="Y103" i="1"/>
  <c r="BH68" i="1"/>
  <c r="BG68" i="1"/>
  <c r="U69" i="1"/>
  <c r="BB70" i="1"/>
  <c r="CB68" i="1"/>
  <c r="CS67" i="1" s="1"/>
  <c r="BR67" i="1"/>
  <c r="BW29" i="1" l="1"/>
  <c r="BX29" i="1" s="1"/>
  <c r="CK143" i="1"/>
  <c r="CE145" i="1"/>
  <c r="CX29" i="1"/>
  <c r="CY29" i="1" s="1"/>
  <c r="CE70" i="1"/>
  <c r="CK68" i="1"/>
  <c r="BA62" i="1"/>
  <c r="CA62" i="1"/>
  <c r="B64" i="1"/>
  <c r="BF68" i="1"/>
  <c r="BK66" i="1"/>
  <c r="W64" i="1"/>
  <c r="AB62" i="1"/>
  <c r="AC62" i="1"/>
  <c r="AP33" i="1"/>
  <c r="BT31" i="1"/>
  <c r="CR31" i="1"/>
  <c r="CU31" i="1" s="1"/>
  <c r="S34" i="1"/>
  <c r="P36" i="1"/>
  <c r="AH36" i="1"/>
  <c r="AS39" i="1"/>
  <c r="CP33" i="1"/>
  <c r="CT33" i="1" s="1"/>
  <c r="BS31" i="1"/>
  <c r="CP31" i="1"/>
  <c r="CT31" i="1" s="1"/>
  <c r="CN36" i="1"/>
  <c r="CM36" i="1"/>
  <c r="DD34" i="1"/>
  <c r="L38" i="1"/>
  <c r="N38" i="1"/>
  <c r="AF38" i="1"/>
  <c r="BQ33" i="1"/>
  <c r="CH66" i="1"/>
  <c r="CG66" i="1"/>
  <c r="BB72" i="1"/>
  <c r="U71" i="1"/>
  <c r="BH70" i="1"/>
  <c r="BG70" i="1"/>
  <c r="Y105" i="1"/>
  <c r="BF147" i="1"/>
  <c r="BK145" i="1"/>
  <c r="BR69" i="1"/>
  <c r="CB70" i="1"/>
  <c r="CS69" i="1" s="1"/>
  <c r="AO69" i="1"/>
  <c r="AV69" i="1"/>
  <c r="V69" i="1"/>
  <c r="G117" i="1"/>
  <c r="CK145" i="1" l="1"/>
  <c r="CE147" i="1"/>
  <c r="BU31" i="1"/>
  <c r="BV31" i="1" s="1"/>
  <c r="B66" i="1"/>
  <c r="BA64" i="1"/>
  <c r="CA64" i="1"/>
  <c r="CK70" i="1"/>
  <c r="CE72" i="1"/>
  <c r="CV31" i="1"/>
  <c r="CW31" i="1" s="1"/>
  <c r="BF70" i="1"/>
  <c r="BK68" i="1"/>
  <c r="W66" i="1"/>
  <c r="AB64" i="1"/>
  <c r="AC64" i="1"/>
  <c r="BT33" i="1"/>
  <c r="BU33" i="1" s="1"/>
  <c r="CR33" i="1"/>
  <c r="CU33" i="1" s="1"/>
  <c r="O38" i="1"/>
  <c r="AG38" i="1"/>
  <c r="R37" i="1"/>
  <c r="DE36" i="1"/>
  <c r="BD36" i="1"/>
  <c r="BJ36" i="1" s="1"/>
  <c r="AM36" i="1"/>
  <c r="CD38" i="1"/>
  <c r="CJ38" i="1" s="1"/>
  <c r="K37" i="1"/>
  <c r="AQ41" i="1"/>
  <c r="AS40" i="1"/>
  <c r="M40" i="1" s="1"/>
  <c r="Q35" i="1"/>
  <c r="CV33" i="1"/>
  <c r="CW33" i="1" s="1"/>
  <c r="CH68" i="1"/>
  <c r="CG68" i="1"/>
  <c r="U73" i="1"/>
  <c r="BB74" i="1"/>
  <c r="CB72" i="1"/>
  <c r="CS71" i="1" s="1"/>
  <c r="BR71" i="1"/>
  <c r="G119" i="1"/>
  <c r="BF149" i="1"/>
  <c r="BK147" i="1"/>
  <c r="Y107" i="1"/>
  <c r="BH72" i="1"/>
  <c r="I97" i="1"/>
  <c r="BG72" i="1"/>
  <c r="AO71" i="1"/>
  <c r="AV71" i="1"/>
  <c r="V71" i="1"/>
  <c r="CX31" i="1" l="1"/>
  <c r="CY31" i="1" s="1"/>
  <c r="CE149" i="1"/>
  <c r="CK147" i="1"/>
  <c r="BW31" i="1"/>
  <c r="BX31" i="1" s="1"/>
  <c r="CE74" i="1"/>
  <c r="CK72" i="1"/>
  <c r="BA66" i="1"/>
  <c r="B68" i="1"/>
  <c r="CA66" i="1"/>
  <c r="BF72" i="1"/>
  <c r="BK70" i="1"/>
  <c r="W68" i="1"/>
  <c r="W70" i="1" s="1"/>
  <c r="W72" i="1" s="1"/>
  <c r="W74" i="1" s="1"/>
  <c r="W76" i="1" s="1"/>
  <c r="W78" i="1" s="1"/>
  <c r="AB66" i="1"/>
  <c r="AC66" i="1"/>
  <c r="AS41" i="1"/>
  <c r="CN38" i="1"/>
  <c r="CM38" i="1"/>
  <c r="BN36" i="1"/>
  <c r="BM36" i="1"/>
  <c r="S36" i="1"/>
  <c r="CX33" i="1"/>
  <c r="CY33" i="1" s="1"/>
  <c r="N40" i="1"/>
  <c r="AF40" i="1"/>
  <c r="L40" i="1"/>
  <c r="AP35" i="1"/>
  <c r="P38" i="1"/>
  <c r="AH38" i="1"/>
  <c r="BW33" i="1"/>
  <c r="BV33" i="1"/>
  <c r="CG70" i="1"/>
  <c r="CH70" i="1"/>
  <c r="Y109" i="1"/>
  <c r="BF151" i="1"/>
  <c r="BK149" i="1"/>
  <c r="BB76" i="1"/>
  <c r="U75" i="1"/>
  <c r="BH74" i="1"/>
  <c r="BG74" i="1"/>
  <c r="G121" i="1"/>
  <c r="BR73" i="1"/>
  <c r="CB74" i="1"/>
  <c r="CS73" i="1" s="1"/>
  <c r="AV73" i="1"/>
  <c r="AO73" i="1"/>
  <c r="V73" i="1"/>
  <c r="CK149" i="1" l="1"/>
  <c r="CE151" i="1"/>
  <c r="CK74" i="1"/>
  <c r="CE76" i="1"/>
  <c r="CA68" i="1"/>
  <c r="B70" i="1"/>
  <c r="BA68" i="1"/>
  <c r="BF74" i="1"/>
  <c r="BK72" i="1"/>
  <c r="BX33" i="1"/>
  <c r="AB68" i="1"/>
  <c r="AC68" i="1"/>
  <c r="Q37" i="1"/>
  <c r="CD40" i="1"/>
  <c r="CJ40" i="1" s="1"/>
  <c r="BQ35" i="1"/>
  <c r="BD38" i="1"/>
  <c r="BJ38" i="1" s="1"/>
  <c r="AM38" i="1"/>
  <c r="K39" i="1"/>
  <c r="O40" i="1"/>
  <c r="AG40" i="1"/>
  <c r="R39" i="1"/>
  <c r="DD36" i="1"/>
  <c r="BO35" i="1"/>
  <c r="DE38" i="1"/>
  <c r="AS42" i="1"/>
  <c r="M42" i="1" s="1"/>
  <c r="AQ43" i="1"/>
  <c r="CH72" i="1"/>
  <c r="CG72" i="1"/>
  <c r="BH76" i="1"/>
  <c r="BG76" i="1"/>
  <c r="U77" i="1"/>
  <c r="BB78" i="1"/>
  <c r="BR75" i="1"/>
  <c r="CB76" i="1"/>
  <c r="CS75" i="1" s="1"/>
  <c r="G123" i="1"/>
  <c r="AO75" i="1"/>
  <c r="AV75" i="1"/>
  <c r="V75" i="1"/>
  <c r="BF153" i="1"/>
  <c r="BK151" i="1"/>
  <c r="Y111" i="1"/>
  <c r="CE153" i="1" l="1"/>
  <c r="CK151" i="1"/>
  <c r="BA70" i="1"/>
  <c r="CA70" i="1"/>
  <c r="B72" i="1"/>
  <c r="CE78" i="1"/>
  <c r="CK78" i="1" s="1"/>
  <c r="CK76" i="1"/>
  <c r="BF76" i="1"/>
  <c r="BK74" i="1"/>
  <c r="AB70" i="1"/>
  <c r="AC70" i="1"/>
  <c r="L42" i="1"/>
  <c r="N42" i="1"/>
  <c r="AF42" i="1"/>
  <c r="BS35" i="1"/>
  <c r="CP35" i="1"/>
  <c r="CT35" i="1" s="1"/>
  <c r="AH40" i="1"/>
  <c r="BD40" i="1" s="1"/>
  <c r="BJ40" i="1" s="1"/>
  <c r="P40" i="1"/>
  <c r="BM38" i="1"/>
  <c r="BN38" i="1"/>
  <c r="CN40" i="1"/>
  <c r="CM40" i="1"/>
  <c r="AS43" i="1"/>
  <c r="S38" i="1"/>
  <c r="AP37" i="1"/>
  <c r="BT35" i="1"/>
  <c r="CR35" i="1"/>
  <c r="CU35" i="1" s="1"/>
  <c r="CG74" i="1"/>
  <c r="CH74" i="1"/>
  <c r="CB78" i="1"/>
  <c r="CS77" i="1" s="1"/>
  <c r="BR77" i="1"/>
  <c r="Y113" i="1"/>
  <c r="BF155" i="1"/>
  <c r="BK153" i="1"/>
  <c r="G125" i="1"/>
  <c r="BB97" i="1"/>
  <c r="CB97" i="1" s="1"/>
  <c r="AV77" i="1"/>
  <c r="AV79" i="1" s="1"/>
  <c r="AV91" i="1" s="1"/>
  <c r="AO77" i="1"/>
  <c r="AO79" i="1" s="1"/>
  <c r="Z79" i="1"/>
  <c r="V77" i="1"/>
  <c r="H97" i="1"/>
  <c r="BH78" i="1"/>
  <c r="BG78" i="1"/>
  <c r="CK153" i="1" l="1"/>
  <c r="CE155" i="1"/>
  <c r="B74" i="1"/>
  <c r="BA72" i="1"/>
  <c r="CA72" i="1"/>
  <c r="Z80" i="1"/>
  <c r="BF78" i="1"/>
  <c r="BK78" i="1" s="1"/>
  <c r="BK76" i="1"/>
  <c r="AB72" i="1"/>
  <c r="AC72" i="1"/>
  <c r="AS44" i="1"/>
  <c r="M44" i="1" s="1"/>
  <c r="AQ45" i="1"/>
  <c r="DD38" i="1"/>
  <c r="BO37" i="1"/>
  <c r="BM40" i="1"/>
  <c r="DD40" i="1" s="1"/>
  <c r="BN40" i="1"/>
  <c r="BQ39" i="1" s="1"/>
  <c r="BT39" i="1" s="1"/>
  <c r="O42" i="1"/>
  <c r="AG42" i="1"/>
  <c r="R41" i="1"/>
  <c r="BU35" i="1"/>
  <c r="BV35" i="1" s="1"/>
  <c r="AM40" i="1"/>
  <c r="DE40" i="1"/>
  <c r="BQ37" i="1"/>
  <c r="Q39" i="1"/>
  <c r="CD42" i="1"/>
  <c r="CJ42" i="1" s="1"/>
  <c r="K41" i="1"/>
  <c r="CV35" i="1"/>
  <c r="CW35" i="1" s="1"/>
  <c r="CG76" i="1"/>
  <c r="CH76" i="1"/>
  <c r="BH97" i="1"/>
  <c r="BG97" i="1"/>
  <c r="U98" i="1"/>
  <c r="BB99" i="1"/>
  <c r="BF157" i="1"/>
  <c r="BK155" i="1"/>
  <c r="AO83" i="1"/>
  <c r="AO91" i="1"/>
  <c r="G127" i="1"/>
  <c r="CE157" i="1" l="1"/>
  <c r="CK155" i="1"/>
  <c r="BA74" i="1"/>
  <c r="CA74" i="1"/>
  <c r="B76" i="1"/>
  <c r="AB74" i="1"/>
  <c r="AC74" i="1"/>
  <c r="BT37" i="1"/>
  <c r="CR37" i="1"/>
  <c r="CU37" i="1" s="1"/>
  <c r="S40" i="1"/>
  <c r="BS37" i="1"/>
  <c r="CP37" i="1"/>
  <c r="CT37" i="1" s="1"/>
  <c r="L44" i="1"/>
  <c r="N44" i="1"/>
  <c r="AF44" i="1"/>
  <c r="CM42" i="1"/>
  <c r="CN42" i="1"/>
  <c r="AP39" i="1"/>
  <c r="P42" i="1"/>
  <c r="AH42" i="1"/>
  <c r="AS45" i="1"/>
  <c r="CX35" i="1"/>
  <c r="CY35" i="1" s="1"/>
  <c r="BW35" i="1"/>
  <c r="BX35" i="1" s="1"/>
  <c r="BO39" i="1"/>
  <c r="CR39" i="1"/>
  <c r="CU39" i="1" s="1"/>
  <c r="E97" i="1"/>
  <c r="CH78" i="1"/>
  <c r="CG78" i="1"/>
  <c r="CB99" i="1"/>
  <c r="CS98" i="1" s="1"/>
  <c r="BR98" i="1"/>
  <c r="AV98" i="1"/>
  <c r="AO98" i="1"/>
  <c r="V98" i="1"/>
  <c r="G129" i="1"/>
  <c r="F117" i="1"/>
  <c r="Y117" i="1"/>
  <c r="BF159" i="1"/>
  <c r="BK157" i="1"/>
  <c r="U100" i="1"/>
  <c r="BB101" i="1"/>
  <c r="BH99" i="1"/>
  <c r="BG99" i="1"/>
  <c r="CE159" i="1" l="1"/>
  <c r="CK157" i="1"/>
  <c r="BA76" i="1"/>
  <c r="CA76" i="1"/>
  <c r="B78" i="1"/>
  <c r="BU37" i="1"/>
  <c r="BV37" i="1" s="1"/>
  <c r="AB76" i="1"/>
  <c r="AC76" i="1"/>
  <c r="CV37" i="1"/>
  <c r="CW37" i="1" s="1"/>
  <c r="BS39" i="1"/>
  <c r="BU39" i="1" s="1"/>
  <c r="CP39" i="1"/>
  <c r="CT39" i="1" s="1"/>
  <c r="BD42" i="1"/>
  <c r="BJ42" i="1" s="1"/>
  <c r="AM42" i="1"/>
  <c r="CD44" i="1"/>
  <c r="CJ44" i="1" s="1"/>
  <c r="K43" i="1"/>
  <c r="AS46" i="1"/>
  <c r="M46" i="1" s="1"/>
  <c r="AQ47" i="1"/>
  <c r="Q41" i="1"/>
  <c r="DE42" i="1"/>
  <c r="AG44" i="1"/>
  <c r="O44" i="1"/>
  <c r="R43" i="1"/>
  <c r="CG97" i="1"/>
  <c r="CH97" i="1"/>
  <c r="U102" i="1"/>
  <c r="BB103" i="1"/>
  <c r="BH101" i="1"/>
  <c r="BG101" i="1"/>
  <c r="CB101" i="1"/>
  <c r="CS100" i="1" s="1"/>
  <c r="BR100" i="1"/>
  <c r="AO100" i="1"/>
  <c r="AV100" i="1"/>
  <c r="V100" i="1"/>
  <c r="BF161" i="1"/>
  <c r="BK161" i="1" s="1"/>
  <c r="BK159" i="1"/>
  <c r="Y119" i="1"/>
  <c r="F119" i="1"/>
  <c r="G131" i="1"/>
  <c r="BW37" i="1" l="1"/>
  <c r="BX37" i="1" s="1"/>
  <c r="CE161" i="1"/>
  <c r="CK161" i="1" s="1"/>
  <c r="CK159" i="1"/>
  <c r="CA78" i="1"/>
  <c r="B97" i="1"/>
  <c r="BA78" i="1"/>
  <c r="CX37" i="1"/>
  <c r="CY37" i="1" s="1"/>
  <c r="W97" i="1"/>
  <c r="W99" i="1" s="1"/>
  <c r="AB78" i="1"/>
  <c r="AB97" i="1" s="1"/>
  <c r="AC78" i="1"/>
  <c r="AC97" i="1" s="1"/>
  <c r="AS47" i="1"/>
  <c r="AP41" i="1"/>
  <c r="CV39" i="1"/>
  <c r="CX39" i="1" s="1"/>
  <c r="S42" i="1"/>
  <c r="P44" i="1"/>
  <c r="AH44" i="1"/>
  <c r="BD44" i="1" s="1"/>
  <c r="BJ44" i="1" s="1"/>
  <c r="AF46" i="1"/>
  <c r="L46" i="1"/>
  <c r="N46" i="1"/>
  <c r="CM44" i="1"/>
  <c r="CN44" i="1"/>
  <c r="BM42" i="1"/>
  <c r="BN42" i="1"/>
  <c r="BV39" i="1"/>
  <c r="BW39" i="1"/>
  <c r="CH99" i="1"/>
  <c r="CG99" i="1"/>
  <c r="I117" i="1"/>
  <c r="Y121" i="1"/>
  <c r="BH103" i="1"/>
  <c r="BG103" i="1"/>
  <c r="BB105" i="1"/>
  <c r="U104" i="1"/>
  <c r="G133" i="1"/>
  <c r="F121" i="1"/>
  <c r="BR102" i="1"/>
  <c r="CB103" i="1"/>
  <c r="CS102" i="1" s="1"/>
  <c r="AO102" i="1"/>
  <c r="AV102" i="1"/>
  <c r="V102" i="1"/>
  <c r="BA97" i="1" l="1"/>
  <c r="B99" i="1"/>
  <c r="CA97" i="1"/>
  <c r="W101" i="1"/>
  <c r="AB99" i="1"/>
  <c r="AC99" i="1"/>
  <c r="BX39" i="1"/>
  <c r="BQ41" i="1"/>
  <c r="O46" i="1"/>
  <c r="AG46" i="1"/>
  <c r="R45" i="1"/>
  <c r="CD46" i="1"/>
  <c r="CJ46" i="1" s="1"/>
  <c r="Q43" i="1"/>
  <c r="AQ49" i="1"/>
  <c r="AS48" i="1"/>
  <c r="M48" i="1" s="1"/>
  <c r="AM44" i="1"/>
  <c r="BO41" i="1"/>
  <c r="DD42" i="1"/>
  <c r="DE44" i="1"/>
  <c r="K45" i="1"/>
  <c r="BN44" i="1"/>
  <c r="BM44" i="1"/>
  <c r="BO43" i="1" s="1"/>
  <c r="CW39" i="1"/>
  <c r="CY39" i="1" s="1"/>
  <c r="CG101" i="1"/>
  <c r="CH101" i="1"/>
  <c r="CB105" i="1"/>
  <c r="CS104" i="1" s="1"/>
  <c r="BR104" i="1"/>
  <c r="Y123" i="1"/>
  <c r="F123" i="1"/>
  <c r="G135" i="1"/>
  <c r="AV104" i="1"/>
  <c r="AO104" i="1"/>
  <c r="V104" i="1"/>
  <c r="U106" i="1"/>
  <c r="BB107" i="1"/>
  <c r="BH105" i="1"/>
  <c r="BG105" i="1"/>
  <c r="I119" i="1"/>
  <c r="B101" i="1" l="1"/>
  <c r="BA99" i="1"/>
  <c r="CA99" i="1"/>
  <c r="W103" i="1"/>
  <c r="AB101" i="1"/>
  <c r="AC101" i="1"/>
  <c r="BS43" i="1"/>
  <c r="CP43" i="1"/>
  <c r="CT43" i="1" s="1"/>
  <c r="BS41" i="1"/>
  <c r="CP41" i="1"/>
  <c r="CT41" i="1" s="1"/>
  <c r="L48" i="1"/>
  <c r="N48" i="1"/>
  <c r="AF48" i="1"/>
  <c r="S44" i="1"/>
  <c r="BT41" i="1"/>
  <c r="CR41" i="1"/>
  <c r="CU41" i="1" s="1"/>
  <c r="DD44" i="1"/>
  <c r="AP43" i="1"/>
  <c r="AS49" i="1"/>
  <c r="CN46" i="1"/>
  <c r="CM46" i="1"/>
  <c r="P46" i="1"/>
  <c r="AH46" i="1"/>
  <c r="BQ43" i="1"/>
  <c r="CH103" i="1"/>
  <c r="CG103" i="1"/>
  <c r="BR106" i="1"/>
  <c r="CB107" i="1"/>
  <c r="CS106" i="1" s="1"/>
  <c r="AO106" i="1"/>
  <c r="AV106" i="1"/>
  <c r="V106" i="1"/>
  <c r="G137" i="1"/>
  <c r="Y125" i="1"/>
  <c r="I121" i="1"/>
  <c r="BH107" i="1"/>
  <c r="BG107" i="1"/>
  <c r="BB109" i="1"/>
  <c r="U108" i="1"/>
  <c r="F125" i="1"/>
  <c r="BA101" i="1" l="1"/>
  <c r="CA101" i="1"/>
  <c r="B103" i="1"/>
  <c r="W105" i="1"/>
  <c r="AB103" i="1"/>
  <c r="AC103" i="1"/>
  <c r="BD46" i="1"/>
  <c r="BJ46" i="1" s="1"/>
  <c r="AM46" i="1"/>
  <c r="DE46" i="1"/>
  <c r="CD48" i="1"/>
  <c r="CJ48" i="1" s="1"/>
  <c r="K47" i="1"/>
  <c r="BU41" i="1"/>
  <c r="BW41" i="1" s="1"/>
  <c r="BT43" i="1"/>
  <c r="BU43" i="1" s="1"/>
  <c r="BV43" i="1" s="1"/>
  <c r="CR43" i="1"/>
  <c r="CU43" i="1" s="1"/>
  <c r="CV43" i="1" s="1"/>
  <c r="CW43" i="1" s="1"/>
  <c r="Q45" i="1"/>
  <c r="AS50" i="1"/>
  <c r="M50" i="1" s="1"/>
  <c r="AQ51" i="1"/>
  <c r="AG48" i="1"/>
  <c r="O48" i="1"/>
  <c r="R47" i="1"/>
  <c r="CV41" i="1"/>
  <c r="CW41" i="1" s="1"/>
  <c r="CG105" i="1"/>
  <c r="CH105" i="1"/>
  <c r="F127" i="1"/>
  <c r="BR108" i="1"/>
  <c r="CB109" i="1"/>
  <c r="CS108" i="1" s="1"/>
  <c r="Y127" i="1"/>
  <c r="AO108" i="1"/>
  <c r="AV108" i="1"/>
  <c r="V108" i="1"/>
  <c r="BB111" i="1"/>
  <c r="U110" i="1"/>
  <c r="BH109" i="1"/>
  <c r="BG109" i="1"/>
  <c r="I123" i="1"/>
  <c r="G139" i="1"/>
  <c r="CA103" i="1" l="1"/>
  <c r="B105" i="1"/>
  <c r="BA103" i="1"/>
  <c r="W107" i="1"/>
  <c r="AB105" i="1"/>
  <c r="AC105" i="1"/>
  <c r="S46" i="1"/>
  <c r="AH48" i="1"/>
  <c r="BD48" i="1" s="1"/>
  <c r="BJ48" i="1" s="1"/>
  <c r="P48" i="1"/>
  <c r="AS51" i="1"/>
  <c r="BN46" i="1"/>
  <c r="BM46" i="1"/>
  <c r="CX43" i="1"/>
  <c r="BV41" i="1"/>
  <c r="BX41" i="1" s="1"/>
  <c r="N50" i="1"/>
  <c r="AF50" i="1"/>
  <c r="L50" i="1"/>
  <c r="CN48" i="1"/>
  <c r="CM48" i="1"/>
  <c r="AP45" i="1"/>
  <c r="BW43" i="1"/>
  <c r="CX41" i="1"/>
  <c r="CY41" i="1" s="1"/>
  <c r="CH107" i="1"/>
  <c r="CG107" i="1"/>
  <c r="BB113" i="1"/>
  <c r="U112" i="1"/>
  <c r="BR110" i="1"/>
  <c r="CB111" i="1"/>
  <c r="CS110" i="1" s="1"/>
  <c r="G141" i="1"/>
  <c r="I125" i="1"/>
  <c r="BH111" i="1"/>
  <c r="BG111" i="1"/>
  <c r="AO110" i="1"/>
  <c r="AV110" i="1"/>
  <c r="V110" i="1"/>
  <c r="Y129" i="1"/>
  <c r="F129" i="1"/>
  <c r="CA105" i="1" l="1"/>
  <c r="B107" i="1"/>
  <c r="BA105" i="1"/>
  <c r="W109" i="1"/>
  <c r="AB107" i="1"/>
  <c r="AC107" i="1"/>
  <c r="CD50" i="1"/>
  <c r="CJ50" i="1" s="1"/>
  <c r="DD46" i="1"/>
  <c r="BO45" i="1"/>
  <c r="Q47" i="1"/>
  <c r="BX43" i="1"/>
  <c r="AM48" i="1"/>
  <c r="DE48" i="1"/>
  <c r="K49" i="1"/>
  <c r="O50" i="1"/>
  <c r="AG50" i="1"/>
  <c r="R49" i="1"/>
  <c r="BQ45" i="1"/>
  <c r="AS52" i="1"/>
  <c r="M52" i="1" s="1"/>
  <c r="AQ53" i="1"/>
  <c r="BM48" i="1"/>
  <c r="BN48" i="1"/>
  <c r="BQ47" i="1" s="1"/>
  <c r="BT47" i="1" s="1"/>
  <c r="CY43" i="1"/>
  <c r="CH109" i="1"/>
  <c r="CG109" i="1"/>
  <c r="F131" i="1"/>
  <c r="Y131" i="1"/>
  <c r="BR112" i="1"/>
  <c r="CB113" i="1"/>
  <c r="CS112" i="1" s="1"/>
  <c r="BH113" i="1"/>
  <c r="BG113" i="1"/>
  <c r="I127" i="1"/>
  <c r="G143" i="1"/>
  <c r="AV112" i="1"/>
  <c r="AO112" i="1"/>
  <c r="V112" i="1"/>
  <c r="BB115" i="1"/>
  <c r="U114" i="1"/>
  <c r="CA107" i="1" l="1"/>
  <c r="B109" i="1"/>
  <c r="BA107" i="1"/>
  <c r="W111" i="1"/>
  <c r="AB109" i="1"/>
  <c r="AC109" i="1"/>
  <c r="DD48" i="1"/>
  <c r="L52" i="1"/>
  <c r="N52" i="1"/>
  <c r="AF52" i="1"/>
  <c r="P50" i="1"/>
  <c r="AH50" i="1"/>
  <c r="BD50" i="1" s="1"/>
  <c r="BJ50" i="1" s="1"/>
  <c r="AP47" i="1"/>
  <c r="BS45" i="1"/>
  <c r="CP45" i="1"/>
  <c r="CT45" i="1" s="1"/>
  <c r="CM50" i="1"/>
  <c r="CN50" i="1"/>
  <c r="AS53" i="1"/>
  <c r="BT45" i="1"/>
  <c r="CR45" i="1"/>
  <c r="CU45" i="1" s="1"/>
  <c r="S48" i="1"/>
  <c r="BO47" i="1"/>
  <c r="CR47" i="1"/>
  <c r="CU47" i="1" s="1"/>
  <c r="CG111" i="1"/>
  <c r="CH111" i="1"/>
  <c r="AO114" i="1"/>
  <c r="AV114" i="1"/>
  <c r="V114" i="1"/>
  <c r="BB117" i="1"/>
  <c r="U116" i="1"/>
  <c r="BR114" i="1"/>
  <c r="CB115" i="1"/>
  <c r="CS114" i="1" s="1"/>
  <c r="G145" i="1"/>
  <c r="I129" i="1"/>
  <c r="H117" i="1"/>
  <c r="BH115" i="1"/>
  <c r="BG115" i="1"/>
  <c r="Y133" i="1"/>
  <c r="F133" i="1"/>
  <c r="CA109" i="1" l="1"/>
  <c r="B111" i="1"/>
  <c r="BA109" i="1"/>
  <c r="W113" i="1"/>
  <c r="AB111" i="1"/>
  <c r="AC111" i="1"/>
  <c r="AQ55" i="1"/>
  <c r="AS54" i="1"/>
  <c r="M54" i="1" s="1"/>
  <c r="DE50" i="1"/>
  <c r="Q49" i="1"/>
  <c r="AG52" i="1"/>
  <c r="O52" i="1"/>
  <c r="R51" i="1"/>
  <c r="BU45" i="1"/>
  <c r="BV45" i="1" s="1"/>
  <c r="AM50" i="1"/>
  <c r="BS47" i="1"/>
  <c r="BU47" i="1" s="1"/>
  <c r="CP47" i="1"/>
  <c r="CT47" i="1" s="1"/>
  <c r="CV47" i="1" s="1"/>
  <c r="CW47" i="1" s="1"/>
  <c r="CV45" i="1"/>
  <c r="CX45" i="1" s="1"/>
  <c r="BN50" i="1"/>
  <c r="BM50" i="1"/>
  <c r="CD52" i="1"/>
  <c r="CJ52" i="1" s="1"/>
  <c r="K51" i="1"/>
  <c r="CG113" i="1"/>
  <c r="CH113" i="1"/>
  <c r="Y135" i="1"/>
  <c r="G147" i="1"/>
  <c r="CB117" i="1"/>
  <c r="CS116" i="1" s="1"/>
  <c r="BR116" i="1"/>
  <c r="F135" i="1"/>
  <c r="H119" i="1"/>
  <c r="BH117" i="1"/>
  <c r="BG117" i="1"/>
  <c r="I131" i="1"/>
  <c r="AV116" i="1"/>
  <c r="AO116" i="1"/>
  <c r="V116" i="1"/>
  <c r="U118" i="1"/>
  <c r="BB119" i="1"/>
  <c r="BA111" i="1" l="1"/>
  <c r="CA111" i="1"/>
  <c r="B113" i="1"/>
  <c r="AB113" i="1"/>
  <c r="AC113" i="1"/>
  <c r="BW45" i="1"/>
  <c r="BX45" i="1" s="1"/>
  <c r="CN52" i="1"/>
  <c r="CM52" i="1"/>
  <c r="BQ49" i="1"/>
  <c r="BV47" i="1"/>
  <c r="BW47" i="1"/>
  <c r="S50" i="1"/>
  <c r="AH52" i="1"/>
  <c r="P52" i="1"/>
  <c r="AS55" i="1"/>
  <c r="DD50" i="1"/>
  <c r="BO49" i="1"/>
  <c r="AP49" i="1"/>
  <c r="AF54" i="1"/>
  <c r="L54" i="1"/>
  <c r="N54" i="1"/>
  <c r="CW45" i="1"/>
  <c r="CY45" i="1" s="1"/>
  <c r="CX47" i="1"/>
  <c r="CG115" i="1"/>
  <c r="E117" i="1"/>
  <c r="CH115" i="1"/>
  <c r="BB121" i="1"/>
  <c r="U120" i="1"/>
  <c r="CB119" i="1"/>
  <c r="CS118" i="1" s="1"/>
  <c r="BR118" i="1"/>
  <c r="AO118" i="1"/>
  <c r="AV118" i="1"/>
  <c r="V118" i="1"/>
  <c r="I133" i="1"/>
  <c r="F137" i="1"/>
  <c r="G149" i="1"/>
  <c r="Y137" i="1"/>
  <c r="H121" i="1"/>
  <c r="BH119" i="1"/>
  <c r="BG119" i="1"/>
  <c r="BA113" i="1" l="1"/>
  <c r="CA113" i="1"/>
  <c r="B115" i="1"/>
  <c r="BX47" i="1"/>
  <c r="W117" i="1"/>
  <c r="AB115" i="1"/>
  <c r="AC115" i="1"/>
  <c r="CY47" i="1"/>
  <c r="K53" i="1"/>
  <c r="BS49" i="1"/>
  <c r="CP49" i="1"/>
  <c r="CT49" i="1" s="1"/>
  <c r="BD52" i="1"/>
  <c r="BJ52" i="1" s="1"/>
  <c r="AM52" i="1"/>
  <c r="AG54" i="1"/>
  <c r="O54" i="1"/>
  <c r="R53" i="1"/>
  <c r="CD54" i="1"/>
  <c r="CJ54" i="1" s="1"/>
  <c r="AS56" i="1"/>
  <c r="M56" i="1" s="1"/>
  <c r="AQ57" i="1"/>
  <c r="Q51" i="1"/>
  <c r="BT49" i="1"/>
  <c r="CR49" i="1"/>
  <c r="CU49" i="1" s="1"/>
  <c r="DE52" i="1"/>
  <c r="CH117" i="1"/>
  <c r="E119" i="1"/>
  <c r="CG117" i="1"/>
  <c r="H123" i="1"/>
  <c r="BH121" i="1"/>
  <c r="BG121" i="1"/>
  <c r="Y139" i="1"/>
  <c r="CB121" i="1"/>
  <c r="CS120" i="1" s="1"/>
  <c r="BR120" i="1"/>
  <c r="G151" i="1"/>
  <c r="F139" i="1"/>
  <c r="I135" i="1"/>
  <c r="AO120" i="1"/>
  <c r="AV120" i="1"/>
  <c r="V120" i="1"/>
  <c r="U122" i="1"/>
  <c r="BB123" i="1"/>
  <c r="B117" i="1" l="1"/>
  <c r="BA115" i="1"/>
  <c r="CA115" i="1"/>
  <c r="W119" i="1"/>
  <c r="AB117" i="1"/>
  <c r="AC117" i="1"/>
  <c r="AS57" i="1"/>
  <c r="S52" i="1"/>
  <c r="P54" i="1"/>
  <c r="AH54" i="1"/>
  <c r="BN52" i="1"/>
  <c r="BM52" i="1"/>
  <c r="BU49" i="1"/>
  <c r="BV49" i="1" s="1"/>
  <c r="L56" i="1"/>
  <c r="N56" i="1"/>
  <c r="AF56" i="1"/>
  <c r="CM54" i="1"/>
  <c r="CN54" i="1"/>
  <c r="AP51" i="1"/>
  <c r="CV49" i="1"/>
  <c r="CW49" i="1" s="1"/>
  <c r="CH119" i="1"/>
  <c r="E121" i="1"/>
  <c r="CG119" i="1"/>
  <c r="U124" i="1"/>
  <c r="BB125" i="1"/>
  <c r="I137" i="1"/>
  <c r="CB123" i="1"/>
  <c r="CS122" i="1" s="1"/>
  <c r="BR122" i="1"/>
  <c r="AV122" i="1"/>
  <c r="AO122" i="1"/>
  <c r="V122" i="1"/>
  <c r="G153" i="1"/>
  <c r="BH123" i="1"/>
  <c r="H125" i="1"/>
  <c r="BG123" i="1"/>
  <c r="F141" i="1"/>
  <c r="Y141" i="1"/>
  <c r="BA117" i="1" l="1"/>
  <c r="CA117" i="1"/>
  <c r="B119" i="1"/>
  <c r="W121" i="1"/>
  <c r="AB119" i="1"/>
  <c r="AC119" i="1"/>
  <c r="BW49" i="1"/>
  <c r="CD56" i="1"/>
  <c r="CJ56" i="1" s="1"/>
  <c r="K55" i="1"/>
  <c r="BQ51" i="1"/>
  <c r="Q53" i="1"/>
  <c r="AS58" i="1"/>
  <c r="M58" i="1" s="1"/>
  <c r="AQ59" i="1"/>
  <c r="DE54" i="1"/>
  <c r="AG56" i="1"/>
  <c r="O56" i="1"/>
  <c r="R55" i="1"/>
  <c r="DD52" i="1"/>
  <c r="BO51" i="1"/>
  <c r="BD54" i="1"/>
  <c r="BJ54" i="1" s="1"/>
  <c r="AM54" i="1"/>
  <c r="CX49" i="1"/>
  <c r="CY49" i="1" s="1"/>
  <c r="BX49" i="1"/>
  <c r="E123" i="1"/>
  <c r="CH121" i="1"/>
  <c r="CG121" i="1"/>
  <c r="Y143" i="1"/>
  <c r="F143" i="1"/>
  <c r="CB125" i="1"/>
  <c r="CS124" i="1" s="1"/>
  <c r="BR124" i="1"/>
  <c r="AO124" i="1"/>
  <c r="AV124" i="1"/>
  <c r="V124" i="1"/>
  <c r="H127" i="1"/>
  <c r="BH125" i="1"/>
  <c r="BG125" i="1"/>
  <c r="G155" i="1"/>
  <c r="I139" i="1"/>
  <c r="U126" i="1"/>
  <c r="BB127" i="1"/>
  <c r="CA119" i="1" l="1"/>
  <c r="B121" i="1"/>
  <c r="BA119" i="1"/>
  <c r="W123" i="1"/>
  <c r="AB121" i="1"/>
  <c r="AC121" i="1"/>
  <c r="BN54" i="1"/>
  <c r="BM54" i="1"/>
  <c r="S54" i="1"/>
  <c r="P56" i="1"/>
  <c r="AH56" i="1"/>
  <c r="BD56" i="1" s="1"/>
  <c r="BJ56" i="1" s="1"/>
  <c r="AF58" i="1"/>
  <c r="L58" i="1"/>
  <c r="N58" i="1"/>
  <c r="CM56" i="1"/>
  <c r="CN56" i="1"/>
  <c r="AP53" i="1"/>
  <c r="BS51" i="1"/>
  <c r="CP51" i="1"/>
  <c r="CT51" i="1" s="1"/>
  <c r="AS59" i="1"/>
  <c r="BT51" i="1"/>
  <c r="CR51" i="1"/>
  <c r="CU51" i="1" s="1"/>
  <c r="E125" i="1"/>
  <c r="CG123" i="1"/>
  <c r="CH123" i="1"/>
  <c r="BR126" i="1"/>
  <c r="CB127" i="1"/>
  <c r="CS126" i="1" s="1"/>
  <c r="AO126" i="1"/>
  <c r="AV126" i="1"/>
  <c r="V126" i="1"/>
  <c r="I141" i="1"/>
  <c r="Y145" i="1"/>
  <c r="BB129" i="1"/>
  <c r="U128" i="1"/>
  <c r="G157" i="1"/>
  <c r="H129" i="1"/>
  <c r="BH127" i="1"/>
  <c r="BG127" i="1"/>
  <c r="F145" i="1"/>
  <c r="CA121" i="1" l="1"/>
  <c r="B123" i="1"/>
  <c r="BA121" i="1"/>
  <c r="W125" i="1"/>
  <c r="AC125" i="1" s="1"/>
  <c r="AB123" i="1"/>
  <c r="AC123" i="1"/>
  <c r="DE56" i="1"/>
  <c r="K57" i="1"/>
  <c r="BN56" i="1"/>
  <c r="BQ55" i="1" s="1"/>
  <c r="BT55" i="1" s="1"/>
  <c r="BM56" i="1"/>
  <c r="BO55" i="1" s="1"/>
  <c r="BS55" i="1" s="1"/>
  <c r="DD54" i="1"/>
  <c r="BO53" i="1"/>
  <c r="BU51" i="1"/>
  <c r="BV51" i="1" s="1"/>
  <c r="AM56" i="1"/>
  <c r="AS60" i="1"/>
  <c r="M60" i="1" s="1"/>
  <c r="AQ61" i="1"/>
  <c r="O58" i="1"/>
  <c r="AG58" i="1"/>
  <c r="R57" i="1"/>
  <c r="CD58" i="1"/>
  <c r="CJ58" i="1" s="1"/>
  <c r="Q55" i="1"/>
  <c r="BQ53" i="1"/>
  <c r="CV51" i="1"/>
  <c r="CW51" i="1" s="1"/>
  <c r="E127" i="1"/>
  <c r="CG125" i="1"/>
  <c r="CH125" i="1"/>
  <c r="F147" i="1"/>
  <c r="BH129" i="1"/>
  <c r="H131" i="1"/>
  <c r="BG129" i="1"/>
  <c r="AV128" i="1"/>
  <c r="AO128" i="1"/>
  <c r="V128" i="1"/>
  <c r="BB131" i="1"/>
  <c r="U130" i="1"/>
  <c r="Y147" i="1"/>
  <c r="I143" i="1"/>
  <c r="G159" i="1"/>
  <c r="BR128" i="1"/>
  <c r="CB129" i="1"/>
  <c r="CS128" i="1" s="1"/>
  <c r="B125" i="1" l="1"/>
  <c r="BA123" i="1"/>
  <c r="CA123" i="1"/>
  <c r="CX51" i="1"/>
  <c r="CY51" i="1" s="1"/>
  <c r="BW51" i="1"/>
  <c r="BX51" i="1" s="1"/>
  <c r="W127" i="1"/>
  <c r="AB125" i="1"/>
  <c r="BT53" i="1"/>
  <c r="CR53" i="1"/>
  <c r="CU53" i="1" s="1"/>
  <c r="S56" i="1"/>
  <c r="AS61" i="1"/>
  <c r="AP55" i="1"/>
  <c r="DD56" i="1"/>
  <c r="CR55" i="1"/>
  <c r="CU55" i="1" s="1"/>
  <c r="BU55" i="1"/>
  <c r="BV55" i="1" s="1"/>
  <c r="CP55" i="1"/>
  <c r="CT55" i="1" s="1"/>
  <c r="CN58" i="1"/>
  <c r="CM58" i="1"/>
  <c r="AH58" i="1"/>
  <c r="P58" i="1"/>
  <c r="L60" i="1"/>
  <c r="N60" i="1"/>
  <c r="AF60" i="1"/>
  <c r="BS53" i="1"/>
  <c r="CP53" i="1"/>
  <c r="CT53" i="1" s="1"/>
  <c r="CH127" i="1"/>
  <c r="E129" i="1"/>
  <c r="CG127" i="1"/>
  <c r="I145" i="1"/>
  <c r="U132" i="1"/>
  <c r="BB133" i="1"/>
  <c r="CB131" i="1"/>
  <c r="CS130" i="1" s="1"/>
  <c r="BR130" i="1"/>
  <c r="BH131" i="1"/>
  <c r="H133" i="1"/>
  <c r="BG131" i="1"/>
  <c r="G161" i="1"/>
  <c r="Y149" i="1"/>
  <c r="AV130" i="1"/>
  <c r="AO130" i="1"/>
  <c r="V130" i="1"/>
  <c r="F149" i="1"/>
  <c r="CV55" i="1" l="1"/>
  <c r="CW55" i="1" s="1"/>
  <c r="B127" i="1"/>
  <c r="BA125" i="1"/>
  <c r="CA125" i="1"/>
  <c r="BW55" i="1"/>
  <c r="BU53" i="1"/>
  <c r="BV53" i="1" s="1"/>
  <c r="W129" i="1"/>
  <c r="AB127" i="1"/>
  <c r="AC127" i="1"/>
  <c r="CV53" i="1"/>
  <c r="CW53" i="1" s="1"/>
  <c r="CD60" i="1"/>
  <c r="CJ60" i="1" s="1"/>
  <c r="K59" i="1"/>
  <c r="BD58" i="1"/>
  <c r="BJ58" i="1" s="1"/>
  <c r="AM58" i="1"/>
  <c r="AG60" i="1"/>
  <c r="O60" i="1"/>
  <c r="R59" i="1"/>
  <c r="Q57" i="1"/>
  <c r="DE58" i="1"/>
  <c r="AQ63" i="1"/>
  <c r="AS62" i="1"/>
  <c r="M62" i="1" s="1"/>
  <c r="CH129" i="1"/>
  <c r="E131" i="1"/>
  <c r="CG129" i="1"/>
  <c r="F151" i="1"/>
  <c r="H135" i="1"/>
  <c r="BH133" i="1"/>
  <c r="BG133" i="1"/>
  <c r="CB133" i="1"/>
  <c r="CS132" i="1" s="1"/>
  <c r="BR132" i="1"/>
  <c r="AO132" i="1"/>
  <c r="AV132" i="1"/>
  <c r="V132" i="1"/>
  <c r="I147" i="1"/>
  <c r="Y151" i="1"/>
  <c r="U134" i="1"/>
  <c r="BB135" i="1"/>
  <c r="CX55" i="1" l="1"/>
  <c r="CX53" i="1"/>
  <c r="CY53" i="1" s="1"/>
  <c r="BW53" i="1"/>
  <c r="BX53" i="1" s="1"/>
  <c r="BX55" i="1" s="1"/>
  <c r="B129" i="1"/>
  <c r="BA127" i="1"/>
  <c r="CA127" i="1"/>
  <c r="W131" i="1"/>
  <c r="AB129" i="1"/>
  <c r="AC129" i="1"/>
  <c r="AS63" i="1"/>
  <c r="S58" i="1"/>
  <c r="AH60" i="1"/>
  <c r="BD60" i="1" s="1"/>
  <c r="BJ60" i="1" s="1"/>
  <c r="P60" i="1"/>
  <c r="AP57" i="1"/>
  <c r="L62" i="1"/>
  <c r="N62" i="1"/>
  <c r="AF62" i="1"/>
  <c r="BM58" i="1"/>
  <c r="BN58" i="1"/>
  <c r="CM60" i="1"/>
  <c r="CN60" i="1"/>
  <c r="CH131" i="1"/>
  <c r="E133" i="1"/>
  <c r="CG131" i="1"/>
  <c r="F153" i="1"/>
  <c r="BR134" i="1"/>
  <c r="CB135" i="1"/>
  <c r="CS134" i="1" s="1"/>
  <c r="AO134" i="1"/>
  <c r="AV134" i="1"/>
  <c r="V134" i="1"/>
  <c r="U136" i="1"/>
  <c r="BB137" i="1"/>
  <c r="Y153" i="1"/>
  <c r="I149" i="1"/>
  <c r="H137" i="1"/>
  <c r="BH135" i="1"/>
  <c r="BG135" i="1"/>
  <c r="CY55" i="1" l="1"/>
  <c r="CA129" i="1"/>
  <c r="B131" i="1"/>
  <c r="BA129" i="1"/>
  <c r="W133" i="1"/>
  <c r="AB131" i="1"/>
  <c r="AC131" i="1"/>
  <c r="BQ57" i="1"/>
  <c r="CD62" i="1"/>
  <c r="CJ62" i="1" s="1"/>
  <c r="K61" i="1"/>
  <c r="BN60" i="1"/>
  <c r="BM60" i="1"/>
  <c r="BO59" i="1" s="1"/>
  <c r="BS59" i="1" s="1"/>
  <c r="AQ65" i="1"/>
  <c r="AS64" i="1"/>
  <c r="M64" i="1" s="1"/>
  <c r="DE60" i="1"/>
  <c r="DD58" i="1"/>
  <c r="BO57" i="1"/>
  <c r="O62" i="1"/>
  <c r="AG62" i="1"/>
  <c r="R61" i="1"/>
  <c r="Q59" i="1"/>
  <c r="AM60" i="1"/>
  <c r="CH133" i="1"/>
  <c r="E135" i="1"/>
  <c r="CG133" i="1"/>
  <c r="H139" i="1"/>
  <c r="BH137" i="1"/>
  <c r="BG137" i="1"/>
  <c r="Y155" i="1"/>
  <c r="BB139" i="1"/>
  <c r="U138" i="1"/>
  <c r="I151" i="1"/>
  <c r="CB137" i="1"/>
  <c r="CS136" i="1" s="1"/>
  <c r="BR136" i="1"/>
  <c r="AO136" i="1"/>
  <c r="AV136" i="1"/>
  <c r="V136" i="1"/>
  <c r="F155" i="1"/>
  <c r="B133" i="1" l="1"/>
  <c r="BA131" i="1"/>
  <c r="CA131" i="1"/>
  <c r="W135" i="1"/>
  <c r="AB133" i="1"/>
  <c r="AC133" i="1"/>
  <c r="AH62" i="1"/>
  <c r="BD62" i="1" s="1"/>
  <c r="BJ62" i="1" s="1"/>
  <c r="P62" i="1"/>
  <c r="AS65" i="1"/>
  <c r="CN62" i="1"/>
  <c r="CM62" i="1"/>
  <c r="CP59" i="1"/>
  <c r="CT59" i="1" s="1"/>
  <c r="BQ59" i="1"/>
  <c r="AP59" i="1"/>
  <c r="S60" i="1"/>
  <c r="BS57" i="1"/>
  <c r="CP57" i="1"/>
  <c r="CT57" i="1" s="1"/>
  <c r="L64" i="1"/>
  <c r="N64" i="1"/>
  <c r="AF64" i="1"/>
  <c r="DD60" i="1"/>
  <c r="BT57" i="1"/>
  <c r="CR57" i="1"/>
  <c r="CU57" i="1" s="1"/>
  <c r="CG135" i="1"/>
  <c r="E137" i="1"/>
  <c r="CH135" i="1"/>
  <c r="I153" i="1"/>
  <c r="U140" i="1"/>
  <c r="BB141" i="1"/>
  <c r="BR138" i="1"/>
  <c r="CB139" i="1"/>
  <c r="CS138" i="1" s="1"/>
  <c r="F157" i="1"/>
  <c r="AO138" i="1"/>
  <c r="AV138" i="1"/>
  <c r="V138" i="1"/>
  <c r="Y157" i="1"/>
  <c r="H141" i="1"/>
  <c r="BH139" i="1"/>
  <c r="BG139" i="1"/>
  <c r="B135" i="1" l="1"/>
  <c r="BA133" i="1"/>
  <c r="CA133" i="1"/>
  <c r="W137" i="1"/>
  <c r="AB135" i="1"/>
  <c r="AC135" i="1"/>
  <c r="AM62" i="1"/>
  <c r="AP61" i="1" s="1"/>
  <c r="AG64" i="1"/>
  <c r="O64" i="1"/>
  <c r="R63" i="1"/>
  <c r="CV57" i="1"/>
  <c r="CX57" i="1" s="1"/>
  <c r="BT59" i="1"/>
  <c r="CR59" i="1"/>
  <c r="CU59" i="1" s="1"/>
  <c r="CV59" i="1" s="1"/>
  <c r="CW59" i="1" s="1"/>
  <c r="DE62" i="1"/>
  <c r="Q61" i="1"/>
  <c r="CD64" i="1"/>
  <c r="CJ64" i="1" s="1"/>
  <c r="K63" i="1"/>
  <c r="AS66" i="1"/>
  <c r="M66" i="1" s="1"/>
  <c r="AF66" i="1" s="1"/>
  <c r="AQ67" i="1"/>
  <c r="BN62" i="1"/>
  <c r="BM62" i="1"/>
  <c r="BU57" i="1"/>
  <c r="BV57" i="1" s="1"/>
  <c r="E139" i="1"/>
  <c r="CH137" i="1"/>
  <c r="CG137" i="1"/>
  <c r="H143" i="1"/>
  <c r="BH141" i="1"/>
  <c r="BG141" i="1"/>
  <c r="Y159" i="1"/>
  <c r="CB141" i="1"/>
  <c r="CS140" i="1" s="1"/>
  <c r="BR140" i="1"/>
  <c r="AO140" i="1"/>
  <c r="AV140" i="1"/>
  <c r="V140" i="1"/>
  <c r="I155" i="1"/>
  <c r="F159" i="1"/>
  <c r="U142" i="1"/>
  <c r="BB143" i="1"/>
  <c r="CA135" i="1" l="1"/>
  <c r="B137" i="1"/>
  <c r="BA135" i="1"/>
  <c r="W139" i="1"/>
  <c r="AB137" i="1"/>
  <c r="AC137" i="1"/>
  <c r="BQ61" i="1"/>
  <c r="L66" i="1"/>
  <c r="N66" i="1"/>
  <c r="CN64" i="1"/>
  <c r="CM64" i="1"/>
  <c r="BU59" i="1"/>
  <c r="BV59" i="1" s="1"/>
  <c r="DD62" i="1"/>
  <c r="BO61" i="1"/>
  <c r="AS67" i="1"/>
  <c r="S62" i="1"/>
  <c r="AH64" i="1"/>
  <c r="BD64" i="1" s="1"/>
  <c r="BJ64" i="1" s="1"/>
  <c r="P64" i="1"/>
  <c r="BW57" i="1"/>
  <c r="BX57" i="1" s="1"/>
  <c r="CX59" i="1"/>
  <c r="CW57" i="1"/>
  <c r="CY57" i="1" s="1"/>
  <c r="E141" i="1"/>
  <c r="CG139" i="1"/>
  <c r="CH139" i="1"/>
  <c r="BR142" i="1"/>
  <c r="CB143" i="1"/>
  <c r="CS142" i="1" s="1"/>
  <c r="AO142" i="1"/>
  <c r="AV142" i="1"/>
  <c r="V142" i="1"/>
  <c r="F161" i="1"/>
  <c r="I157" i="1"/>
  <c r="BB145" i="1"/>
  <c r="U144" i="1"/>
  <c r="Y161" i="1"/>
  <c r="H145" i="1"/>
  <c r="BH143" i="1"/>
  <c r="BG143" i="1"/>
  <c r="BA137" i="1" l="1"/>
  <c r="CA137" i="1"/>
  <c r="B139" i="1"/>
  <c r="W141" i="1"/>
  <c r="AB139" i="1"/>
  <c r="AC139" i="1"/>
  <c r="BW59" i="1"/>
  <c r="BX59" i="1" s="1"/>
  <c r="Q63" i="1"/>
  <c r="BS61" i="1"/>
  <c r="CP61" i="1"/>
  <c r="CT61" i="1" s="1"/>
  <c r="AG66" i="1"/>
  <c r="O66" i="1"/>
  <c r="AH66" i="1" s="1"/>
  <c r="R65" i="1"/>
  <c r="BT61" i="1"/>
  <c r="CR61" i="1"/>
  <c r="CU61" i="1" s="1"/>
  <c r="AM64" i="1"/>
  <c r="BN64" i="1"/>
  <c r="BM64" i="1"/>
  <c r="AQ69" i="1"/>
  <c r="AS68" i="1"/>
  <c r="M68" i="1" s="1"/>
  <c r="DE64" i="1"/>
  <c r="CD66" i="1"/>
  <c r="CJ66" i="1" s="1"/>
  <c r="K65" i="1"/>
  <c r="CY59" i="1"/>
  <c r="E143" i="1"/>
  <c r="CH141" i="1"/>
  <c r="CG141" i="1"/>
  <c r="AV144" i="1"/>
  <c r="AO144" i="1"/>
  <c r="V144" i="1"/>
  <c r="BB147" i="1"/>
  <c r="U146" i="1"/>
  <c r="I159" i="1"/>
  <c r="BH145" i="1"/>
  <c r="H147" i="1"/>
  <c r="BG145" i="1"/>
  <c r="BR144" i="1"/>
  <c r="CB145" i="1"/>
  <c r="CS144" i="1" s="1"/>
  <c r="CA139" i="1" l="1"/>
  <c r="B141" i="1"/>
  <c r="BA139" i="1"/>
  <c r="W143" i="1"/>
  <c r="AB141" i="1"/>
  <c r="AC141" i="1"/>
  <c r="AS69" i="1"/>
  <c r="BQ63" i="1"/>
  <c r="S64" i="1"/>
  <c r="P66" i="1"/>
  <c r="CV61" i="1"/>
  <c r="CX61" i="1" s="1"/>
  <c r="CN66" i="1"/>
  <c r="CM66" i="1"/>
  <c r="L68" i="1"/>
  <c r="N68" i="1"/>
  <c r="AF68" i="1"/>
  <c r="DD64" i="1"/>
  <c r="BO63" i="1"/>
  <c r="AP63" i="1"/>
  <c r="BU61" i="1"/>
  <c r="BV61" i="1" s="1"/>
  <c r="E145" i="1"/>
  <c r="CG143" i="1"/>
  <c r="CH143" i="1"/>
  <c r="I161" i="1"/>
  <c r="U148" i="1"/>
  <c r="BB149" i="1"/>
  <c r="CB147" i="1"/>
  <c r="CS146" i="1" s="1"/>
  <c r="BR146" i="1"/>
  <c r="H149" i="1"/>
  <c r="BH147" i="1"/>
  <c r="BG147" i="1"/>
  <c r="AV146" i="1"/>
  <c r="AO146" i="1"/>
  <c r="V146" i="1"/>
  <c r="B143" i="1" l="1"/>
  <c r="BA141" i="1"/>
  <c r="CA141" i="1"/>
  <c r="W145" i="1"/>
  <c r="AB143" i="1"/>
  <c r="AC143" i="1"/>
  <c r="CD68" i="1"/>
  <c r="CJ68" i="1" s="1"/>
  <c r="K67" i="1"/>
  <c r="Q65" i="1"/>
  <c r="AQ71" i="1"/>
  <c r="AS70" i="1"/>
  <c r="M70" i="1" s="1"/>
  <c r="BW61" i="1"/>
  <c r="BX61" i="1" s="1"/>
  <c r="BS63" i="1"/>
  <c r="CP63" i="1"/>
  <c r="CT63" i="1" s="1"/>
  <c r="O68" i="1"/>
  <c r="AG68" i="1"/>
  <c r="R67" i="1"/>
  <c r="DE66" i="1"/>
  <c r="BD66" i="1"/>
  <c r="BJ66" i="1" s="1"/>
  <c r="AM66" i="1"/>
  <c r="BT63" i="1"/>
  <c r="CR63" i="1"/>
  <c r="CU63" i="1" s="1"/>
  <c r="CW61" i="1"/>
  <c r="CY61" i="1" s="1"/>
  <c r="CH145" i="1"/>
  <c r="E147" i="1"/>
  <c r="CG145" i="1"/>
  <c r="H151" i="1"/>
  <c r="BH149" i="1"/>
  <c r="BG149" i="1"/>
  <c r="CB149" i="1"/>
  <c r="CS148" i="1" s="1"/>
  <c r="BR148" i="1"/>
  <c r="AO148" i="1"/>
  <c r="AV148" i="1"/>
  <c r="V148" i="1"/>
  <c r="U150" i="1"/>
  <c r="BB151" i="1"/>
  <c r="B145" i="1" l="1"/>
  <c r="CA143" i="1"/>
  <c r="BA143" i="1"/>
  <c r="W147" i="1"/>
  <c r="AB145" i="1"/>
  <c r="AC145" i="1"/>
  <c r="BM66" i="1"/>
  <c r="BN66" i="1"/>
  <c r="S66" i="1"/>
  <c r="AS71" i="1"/>
  <c r="CM68" i="1"/>
  <c r="CN68" i="1"/>
  <c r="CV63" i="1"/>
  <c r="CW63" i="1" s="1"/>
  <c r="AP65" i="1"/>
  <c r="AH68" i="1"/>
  <c r="BD68" i="1" s="1"/>
  <c r="BJ68" i="1" s="1"/>
  <c r="P68" i="1"/>
  <c r="BU63" i="1"/>
  <c r="BW63" i="1" s="1"/>
  <c r="L70" i="1"/>
  <c r="N70" i="1"/>
  <c r="AF70" i="1"/>
  <c r="CH147" i="1"/>
  <c r="E149" i="1"/>
  <c r="CG147" i="1"/>
  <c r="BR150" i="1"/>
  <c r="CB151" i="1"/>
  <c r="CS150" i="1" s="1"/>
  <c r="AO150" i="1"/>
  <c r="AV150" i="1"/>
  <c r="V150" i="1"/>
  <c r="BB153" i="1"/>
  <c r="U152" i="1"/>
  <c r="H153" i="1"/>
  <c r="BH151" i="1"/>
  <c r="BG151" i="1"/>
  <c r="CX63" i="1" l="1"/>
  <c r="CY63" i="1" s="1"/>
  <c r="CA145" i="1"/>
  <c r="B147" i="1"/>
  <c r="BA145" i="1"/>
  <c r="W149" i="1"/>
  <c r="AB147" i="1"/>
  <c r="AC147" i="1"/>
  <c r="CD70" i="1"/>
  <c r="CJ70" i="1" s="1"/>
  <c r="K69" i="1"/>
  <c r="BM68" i="1"/>
  <c r="BN68" i="1"/>
  <c r="AQ73" i="1"/>
  <c r="AS72" i="1"/>
  <c r="M72" i="1" s="1"/>
  <c r="BQ65" i="1"/>
  <c r="AM68" i="1"/>
  <c r="AG70" i="1"/>
  <c r="O70" i="1"/>
  <c r="R69" i="1"/>
  <c r="Q67" i="1"/>
  <c r="DE68" i="1"/>
  <c r="DD66" i="1"/>
  <c r="BO67" i="1"/>
  <c r="BS67" i="1" s="1"/>
  <c r="BO65" i="1"/>
  <c r="BV63" i="1"/>
  <c r="BX63" i="1" s="1"/>
  <c r="CH149" i="1"/>
  <c r="E151" i="1"/>
  <c r="CG149" i="1"/>
  <c r="BH153" i="1"/>
  <c r="H155" i="1"/>
  <c r="BG153" i="1"/>
  <c r="AV152" i="1"/>
  <c r="AO152" i="1"/>
  <c r="V152" i="1"/>
  <c r="U154" i="1"/>
  <c r="BB155" i="1"/>
  <c r="CB153" i="1"/>
  <c r="CS152" i="1" s="1"/>
  <c r="BR152" i="1"/>
  <c r="BA147" i="1" l="1"/>
  <c r="CA147" i="1"/>
  <c r="B149" i="1"/>
  <c r="W151" i="1"/>
  <c r="AB149" i="1"/>
  <c r="AC149" i="1"/>
  <c r="BT65" i="1"/>
  <c r="CR65" i="1"/>
  <c r="CU65" i="1" s="1"/>
  <c r="L72" i="1"/>
  <c r="N72" i="1"/>
  <c r="AF72" i="1"/>
  <c r="BS65" i="1"/>
  <c r="CP65" i="1"/>
  <c r="CT65" i="1" s="1"/>
  <c r="S68" i="1"/>
  <c r="AH70" i="1"/>
  <c r="BD70" i="1" s="1"/>
  <c r="BJ70" i="1" s="1"/>
  <c r="P70" i="1"/>
  <c r="AP67" i="1"/>
  <c r="AS73" i="1"/>
  <c r="AQ74" i="1"/>
  <c r="DD68" i="1"/>
  <c r="CN70" i="1"/>
  <c r="CM70" i="1"/>
  <c r="CP67" i="1"/>
  <c r="CT67" i="1" s="1"/>
  <c r="BQ67" i="1"/>
  <c r="CH151" i="1"/>
  <c r="E153" i="1"/>
  <c r="CG151" i="1"/>
  <c r="BB157" i="1"/>
  <c r="U156" i="1"/>
  <c r="BR154" i="1"/>
  <c r="CB155" i="1"/>
  <c r="CS154" i="1" s="1"/>
  <c r="AO154" i="1"/>
  <c r="AV154" i="1"/>
  <c r="V154" i="1"/>
  <c r="H157" i="1"/>
  <c r="BH155" i="1"/>
  <c r="BG155" i="1"/>
  <c r="BA149" i="1" l="1"/>
  <c r="CA149" i="1"/>
  <c r="B151" i="1"/>
  <c r="BU65" i="1"/>
  <c r="BV65" i="1" s="1"/>
  <c r="W153" i="1"/>
  <c r="AB151" i="1"/>
  <c r="AC151" i="1"/>
  <c r="CV65" i="1"/>
  <c r="CW65" i="1" s="1"/>
  <c r="BT67" i="1"/>
  <c r="CR67" i="1"/>
  <c r="CU67" i="1" s="1"/>
  <c r="CV67" i="1" s="1"/>
  <c r="CX67" i="1" s="1"/>
  <c r="BN70" i="1"/>
  <c r="BM70" i="1"/>
  <c r="AG72" i="1"/>
  <c r="O72" i="1"/>
  <c r="R71" i="1"/>
  <c r="CX65" i="1"/>
  <c r="AM70" i="1"/>
  <c r="DE70" i="1"/>
  <c r="AS74" i="1"/>
  <c r="M74" i="1" s="1"/>
  <c r="AQ75" i="1"/>
  <c r="Q69" i="1"/>
  <c r="CD72" i="1"/>
  <c r="CJ72" i="1" s="1"/>
  <c r="K71" i="1"/>
  <c r="BW65" i="1"/>
  <c r="BX65" i="1" s="1"/>
  <c r="E155" i="1"/>
  <c r="CG153" i="1"/>
  <c r="CH153" i="1"/>
  <c r="BH157" i="1"/>
  <c r="H159" i="1"/>
  <c r="BG157" i="1"/>
  <c r="AV156" i="1"/>
  <c r="AO156" i="1"/>
  <c r="V156" i="1"/>
  <c r="U158" i="1"/>
  <c r="BB159" i="1"/>
  <c r="CB157" i="1"/>
  <c r="CS156" i="1" s="1"/>
  <c r="BR156" i="1"/>
  <c r="BA151" i="1" l="1"/>
  <c r="CA151" i="1"/>
  <c r="B153" i="1"/>
  <c r="CY65" i="1"/>
  <c r="W155" i="1"/>
  <c r="AB153" i="1"/>
  <c r="AC153" i="1"/>
  <c r="CW67" i="1"/>
  <c r="CY67" i="1" s="1"/>
  <c r="AQ76" i="1"/>
  <c r="AS75" i="1"/>
  <c r="BQ69" i="1"/>
  <c r="BU67" i="1"/>
  <c r="BV67" i="1" s="1"/>
  <c r="CN72" i="1"/>
  <c r="CM72" i="1"/>
  <c r="N74" i="1"/>
  <c r="AF74" i="1"/>
  <c r="L74" i="1"/>
  <c r="AP69" i="1"/>
  <c r="S70" i="1"/>
  <c r="P72" i="1"/>
  <c r="AH72" i="1"/>
  <c r="DD70" i="1"/>
  <c r="BO69" i="1"/>
  <c r="CH155" i="1"/>
  <c r="E157" i="1"/>
  <c r="CG155" i="1"/>
  <c r="BB161" i="1"/>
  <c r="U160" i="1"/>
  <c r="Y162" i="1" s="1"/>
  <c r="CB159" i="1"/>
  <c r="CS158" i="1" s="1"/>
  <c r="BR158" i="1"/>
  <c r="AO158" i="1"/>
  <c r="AV158" i="1"/>
  <c r="V158" i="1"/>
  <c r="BH159" i="1"/>
  <c r="H161" i="1"/>
  <c r="BG159" i="1"/>
  <c r="CA153" i="1" l="1"/>
  <c r="B155" i="1"/>
  <c r="BA153" i="1"/>
  <c r="W157" i="1"/>
  <c r="AB155" i="1"/>
  <c r="AC155" i="1"/>
  <c r="BW67" i="1"/>
  <c r="BX67" i="1" s="1"/>
  <c r="BD72" i="1"/>
  <c r="BJ72" i="1" s="1"/>
  <c r="AM72" i="1"/>
  <c r="K73" i="1"/>
  <c r="AG74" i="1"/>
  <c r="O74" i="1"/>
  <c r="R73" i="1"/>
  <c r="AS76" i="1"/>
  <c r="M76" i="1" s="1"/>
  <c r="AQ77" i="1"/>
  <c r="BS69" i="1"/>
  <c r="CP69" i="1"/>
  <c r="CT69" i="1" s="1"/>
  <c r="Q71" i="1"/>
  <c r="CD74" i="1"/>
  <c r="CJ74" i="1" s="1"/>
  <c r="DE72" i="1"/>
  <c r="BT69" i="1"/>
  <c r="CR69" i="1"/>
  <c r="CU69" i="1" s="1"/>
  <c r="E159" i="1"/>
  <c r="CH157" i="1"/>
  <c r="CG157" i="1"/>
  <c r="BH161" i="1"/>
  <c r="BG161" i="1"/>
  <c r="AO160" i="1"/>
  <c r="AO162" i="1" s="1"/>
  <c r="AV160" i="1"/>
  <c r="AV162" i="1" s="1"/>
  <c r="V160" i="1"/>
  <c r="Y163" i="1" s="1"/>
  <c r="CB161" i="1"/>
  <c r="CS160" i="1" s="1"/>
  <c r="BR160" i="1"/>
  <c r="BA155" i="1" l="1"/>
  <c r="CA155" i="1"/>
  <c r="B157" i="1"/>
  <c r="W159" i="1"/>
  <c r="AB157" i="1"/>
  <c r="AC157" i="1"/>
  <c r="CM74" i="1"/>
  <c r="CN74" i="1"/>
  <c r="BU69" i="1"/>
  <c r="BW69" i="1" s="1"/>
  <c r="N76" i="1"/>
  <c r="AF76" i="1"/>
  <c r="L76" i="1"/>
  <c r="K75" i="1" s="1"/>
  <c r="BM72" i="1"/>
  <c r="BN72" i="1"/>
  <c r="BQ71" i="1" s="1"/>
  <c r="CV69" i="1"/>
  <c r="CW69" i="1" s="1"/>
  <c r="AS77" i="1"/>
  <c r="S72" i="1"/>
  <c r="P74" i="1"/>
  <c r="AH74" i="1"/>
  <c r="AP71" i="1"/>
  <c r="E161" i="1"/>
  <c r="CG159" i="1"/>
  <c r="CH159" i="1"/>
  <c r="AO166" i="1"/>
  <c r="CA157" i="1" l="1"/>
  <c r="B159" i="1"/>
  <c r="BA157" i="1"/>
  <c r="W161" i="1"/>
  <c r="AB159" i="1"/>
  <c r="AC159" i="1"/>
  <c r="BD74" i="1"/>
  <c r="BJ74" i="1" s="1"/>
  <c r="AM74" i="1"/>
  <c r="AS78" i="1"/>
  <c r="M78" i="1" s="1"/>
  <c r="AQ96" i="1"/>
  <c r="AQ97" i="1" s="1"/>
  <c r="CX69" i="1"/>
  <c r="CY69" i="1" s="1"/>
  <c r="BT71" i="1"/>
  <c r="CR71" i="1"/>
  <c r="CU71" i="1" s="1"/>
  <c r="O76" i="1"/>
  <c r="AG76" i="1"/>
  <c r="R75" i="1"/>
  <c r="S74" i="1" s="1"/>
  <c r="BV69" i="1"/>
  <c r="BX69" i="1" s="1"/>
  <c r="DE74" i="1"/>
  <c r="Q73" i="1"/>
  <c r="DD72" i="1"/>
  <c r="BO71" i="1"/>
  <c r="CD76" i="1"/>
  <c r="CJ76" i="1" s="1"/>
  <c r="CG161" i="1"/>
  <c r="CH161" i="1"/>
  <c r="CA159" i="1" l="1"/>
  <c r="B161" i="1"/>
  <c r="BA159" i="1"/>
  <c r="AB161" i="1"/>
  <c r="AC161" i="1"/>
  <c r="CM76" i="1"/>
  <c r="CN76" i="1"/>
  <c r="P76" i="1"/>
  <c r="Q75" i="1" s="1"/>
  <c r="AH76" i="1"/>
  <c r="AF78" i="1"/>
  <c r="N78" i="1"/>
  <c r="L78" i="1"/>
  <c r="K77" i="1" s="1"/>
  <c r="BN74" i="1"/>
  <c r="BM74" i="1"/>
  <c r="BS71" i="1"/>
  <c r="CP71" i="1"/>
  <c r="CT71" i="1" s="1"/>
  <c r="AS97" i="1"/>
  <c r="M97" i="1" s="1"/>
  <c r="AQ98" i="1"/>
  <c r="AP73" i="1"/>
  <c r="BA161" i="1" l="1"/>
  <c r="CA161" i="1"/>
  <c r="CV71" i="1"/>
  <c r="DD74" i="1"/>
  <c r="BO73" i="1"/>
  <c r="CD78" i="1"/>
  <c r="CJ78" i="1" s="1"/>
  <c r="DE76" i="1"/>
  <c r="AS98" i="1"/>
  <c r="L97" i="1"/>
  <c r="N97" i="1"/>
  <c r="AF97" i="1"/>
  <c r="BU71" i="1"/>
  <c r="BQ73" i="1"/>
  <c r="O78" i="1"/>
  <c r="AG78" i="1"/>
  <c r="R77" i="1"/>
  <c r="S76" i="1" s="1"/>
  <c r="BD76" i="1"/>
  <c r="BJ76" i="1" s="1"/>
  <c r="AM76" i="1"/>
  <c r="AP75" i="1" s="1"/>
  <c r="BN76" i="1" l="1"/>
  <c r="BQ75" i="1" s="1"/>
  <c r="BM76" i="1"/>
  <c r="CD97" i="1"/>
  <c r="CJ97" i="1" s="1"/>
  <c r="AQ100" i="1"/>
  <c r="AS99" i="1"/>
  <c r="M99" i="1" s="1"/>
  <c r="BS73" i="1"/>
  <c r="CP73" i="1"/>
  <c r="CT73" i="1" s="1"/>
  <c r="CW71" i="1"/>
  <c r="CX71" i="1"/>
  <c r="AH78" i="1"/>
  <c r="BD78" i="1" s="1"/>
  <c r="BJ78" i="1" s="1"/>
  <c r="P78" i="1"/>
  <c r="Q77" i="1" s="1"/>
  <c r="BT73" i="1"/>
  <c r="CR73" i="1"/>
  <c r="CU73" i="1" s="1"/>
  <c r="BV71" i="1"/>
  <c r="BW71" i="1"/>
  <c r="AG97" i="1"/>
  <c r="O97" i="1"/>
  <c r="CM78" i="1"/>
  <c r="CN78" i="1"/>
  <c r="BX71" i="1" l="1"/>
  <c r="CY71" i="1"/>
  <c r="BU73" i="1"/>
  <c r="AS100" i="1"/>
  <c r="CN97" i="1"/>
  <c r="CM97" i="1"/>
  <c r="BT75" i="1"/>
  <c r="CR75" i="1"/>
  <c r="CU75" i="1" s="1"/>
  <c r="DE78" i="1"/>
  <c r="DE79" i="1" s="1"/>
  <c r="AH97" i="1"/>
  <c r="BD97" i="1" s="1"/>
  <c r="BJ97" i="1" s="1"/>
  <c r="P97" i="1"/>
  <c r="BM78" i="1"/>
  <c r="DD78" i="1" s="1"/>
  <c r="BN78" i="1"/>
  <c r="BQ77" i="1" s="1"/>
  <c r="BT77" i="1" s="1"/>
  <c r="BT6" i="1" s="1"/>
  <c r="BW85" i="1" s="1"/>
  <c r="CV73" i="1"/>
  <c r="CX73" i="1" s="1"/>
  <c r="L99" i="1"/>
  <c r="N99" i="1"/>
  <c r="AF99" i="1"/>
  <c r="DD76" i="1"/>
  <c r="BO75" i="1"/>
  <c r="AM78" i="1"/>
  <c r="AP77" i="1" s="1"/>
  <c r="AP79" i="1" s="1"/>
  <c r="BO77" i="1" l="1"/>
  <c r="BS75" i="1"/>
  <c r="CP75" i="1"/>
  <c r="CT75" i="1" s="1"/>
  <c r="AG99" i="1"/>
  <c r="O99" i="1"/>
  <c r="R98" i="1"/>
  <c r="DE97" i="1"/>
  <c r="BW73" i="1"/>
  <c r="AO82" i="1"/>
  <c r="AO84" i="1" s="1"/>
  <c r="AL81" i="1"/>
  <c r="AP91" i="1"/>
  <c r="AO81" i="1"/>
  <c r="CD99" i="1"/>
  <c r="CJ99" i="1" s="1"/>
  <c r="K98" i="1"/>
  <c r="CW73" i="1"/>
  <c r="BN97" i="1"/>
  <c r="BM97" i="1"/>
  <c r="AS101" i="1"/>
  <c r="M101" i="1" s="1"/>
  <c r="AQ102" i="1"/>
  <c r="CR77" i="1"/>
  <c r="CU77" i="1" s="1"/>
  <c r="DD79" i="1"/>
  <c r="BV73" i="1"/>
  <c r="AM97" i="1"/>
  <c r="BS77" i="1" l="1"/>
  <c r="BU77" i="1" s="1"/>
  <c r="CP77" i="1"/>
  <c r="CT77" i="1" s="1"/>
  <c r="BX73" i="1"/>
  <c r="CU79" i="1"/>
  <c r="CX88" i="1" s="1"/>
  <c r="N101" i="1"/>
  <c r="AF101" i="1"/>
  <c r="L101" i="1"/>
  <c r="CY73" i="1"/>
  <c r="CN99" i="1"/>
  <c r="CM99" i="1"/>
  <c r="P99" i="1"/>
  <c r="AH99" i="1"/>
  <c r="CV75" i="1"/>
  <c r="CT79" i="1"/>
  <c r="AS102" i="1"/>
  <c r="DD97" i="1"/>
  <c r="BU75" i="1"/>
  <c r="BV75" i="1" s="1"/>
  <c r="CV77" i="1"/>
  <c r="CW77" i="1" s="1"/>
  <c r="AO85" i="1"/>
  <c r="BS6" i="1" l="1"/>
  <c r="BW83" i="1" s="1"/>
  <c r="BW87" i="1" s="1"/>
  <c r="BV77" i="1"/>
  <c r="BV6" i="1" s="1"/>
  <c r="BW77" i="1"/>
  <c r="BD99" i="1"/>
  <c r="BJ99" i="1" s="1"/>
  <c r="AM99" i="1"/>
  <c r="DE99" i="1"/>
  <c r="K100" i="1"/>
  <c r="AG101" i="1"/>
  <c r="O101" i="1"/>
  <c r="R100" i="1"/>
  <c r="CX77" i="1"/>
  <c r="BW75" i="1"/>
  <c r="BU6" i="1"/>
  <c r="AQ104" i="1"/>
  <c r="AS103" i="1"/>
  <c r="M103" i="1" s="1"/>
  <c r="CW75" i="1"/>
  <c r="CW79" i="1" s="1"/>
  <c r="CV79" i="1"/>
  <c r="CX82" i="1" s="1"/>
  <c r="CX75" i="1"/>
  <c r="Q98" i="1"/>
  <c r="CD101" i="1"/>
  <c r="CJ101" i="1" s="1"/>
  <c r="BS87" i="1" l="1"/>
  <c r="BW6" i="1"/>
  <c r="CY75" i="1"/>
  <c r="CY77" i="1" s="1"/>
  <c r="CX89" i="1" s="1"/>
  <c r="AS104" i="1"/>
  <c r="S99" i="1"/>
  <c r="P101" i="1"/>
  <c r="AH101" i="1"/>
  <c r="BM99" i="1"/>
  <c r="BN99" i="1"/>
  <c r="BX75" i="1"/>
  <c r="BX77" i="1" s="1"/>
  <c r="BX91" i="1" s="1"/>
  <c r="CM101" i="1"/>
  <c r="CN101" i="1"/>
  <c r="L103" i="1"/>
  <c r="N103" i="1"/>
  <c r="AF103" i="1"/>
  <c r="AP98" i="1"/>
  <c r="CX79" i="1"/>
  <c r="CY91" i="1" l="1"/>
  <c r="CX84" i="1"/>
  <c r="CT89" i="1"/>
  <c r="CX86" i="1"/>
  <c r="CD103" i="1"/>
  <c r="CJ103" i="1" s="1"/>
  <c r="K102" i="1"/>
  <c r="DE101" i="1"/>
  <c r="DD99" i="1"/>
  <c r="BO98" i="1"/>
  <c r="Q100" i="1"/>
  <c r="AQ106" i="1"/>
  <c r="AS105" i="1"/>
  <c r="M105" i="1" s="1"/>
  <c r="AG103" i="1"/>
  <c r="O103" i="1"/>
  <c r="R102" i="1"/>
  <c r="BQ98" i="1"/>
  <c r="BD101" i="1"/>
  <c r="BJ101" i="1" s="1"/>
  <c r="AM101" i="1"/>
  <c r="CX87" i="1" l="1"/>
  <c r="BN101" i="1"/>
  <c r="BM101" i="1"/>
  <c r="AS106" i="1"/>
  <c r="CN103" i="1"/>
  <c r="CM103" i="1"/>
  <c r="AP100" i="1"/>
  <c r="BT98" i="1"/>
  <c r="CR98" i="1"/>
  <c r="CU98" i="1" s="1"/>
  <c r="S101" i="1"/>
  <c r="P103" i="1"/>
  <c r="AH103" i="1"/>
  <c r="BD103" i="1" s="1"/>
  <c r="BJ103" i="1" s="1"/>
  <c r="N105" i="1"/>
  <c r="AF105" i="1"/>
  <c r="L105" i="1"/>
  <c r="BS98" i="1"/>
  <c r="BU98" i="1" s="1"/>
  <c r="BV98" i="1" s="1"/>
  <c r="CP98" i="1"/>
  <c r="CT98" i="1" s="1"/>
  <c r="CV98" i="1" l="1"/>
  <c r="CW98" i="1" s="1"/>
  <c r="CD105" i="1"/>
  <c r="CJ105" i="1" s="1"/>
  <c r="BM103" i="1"/>
  <c r="BN103" i="1"/>
  <c r="BQ102" i="1" s="1"/>
  <c r="BT102" i="1" s="1"/>
  <c r="DE103" i="1"/>
  <c r="DD101" i="1"/>
  <c r="BO102" i="1"/>
  <c r="BS102" i="1" s="1"/>
  <c r="BO100" i="1"/>
  <c r="AM103" i="1"/>
  <c r="K104" i="1"/>
  <c r="AG105" i="1"/>
  <c r="O105" i="1"/>
  <c r="R104" i="1"/>
  <c r="Q102" i="1"/>
  <c r="AS107" i="1"/>
  <c r="M107" i="1" s="1"/>
  <c r="AQ108" i="1"/>
  <c r="BQ100" i="1"/>
  <c r="BW98" i="1"/>
  <c r="BX98" i="1" s="1"/>
  <c r="CX98" i="1" l="1"/>
  <c r="CY98" i="1" s="1"/>
  <c r="CR102" i="1"/>
  <c r="CU102" i="1" s="1"/>
  <c r="BU102" i="1"/>
  <c r="BV102" i="1" s="1"/>
  <c r="BT100" i="1"/>
  <c r="CR100" i="1"/>
  <c r="CU100" i="1" s="1"/>
  <c r="AS108" i="1"/>
  <c r="S103" i="1"/>
  <c r="P105" i="1"/>
  <c r="AH105" i="1"/>
  <c r="BD105" i="1" s="1"/>
  <c r="BJ105" i="1" s="1"/>
  <c r="AP102" i="1"/>
  <c r="DD103" i="1"/>
  <c r="CN105" i="1"/>
  <c r="CM105" i="1"/>
  <c r="L107" i="1"/>
  <c r="N107" i="1"/>
  <c r="AF107" i="1"/>
  <c r="BS100" i="1"/>
  <c r="CP100" i="1"/>
  <c r="CT100" i="1" s="1"/>
  <c r="CP102" i="1"/>
  <c r="CT102" i="1" s="1"/>
  <c r="BW102" i="1" l="1"/>
  <c r="CV102" i="1"/>
  <c r="CW102" i="1" s="1"/>
  <c r="CV100" i="1"/>
  <c r="CX100" i="1" s="1"/>
  <c r="CD107" i="1"/>
  <c r="CJ107" i="1" s="1"/>
  <c r="CN107" i="1" s="1"/>
  <c r="K106" i="1"/>
  <c r="Q104" i="1"/>
  <c r="AS109" i="1"/>
  <c r="M109" i="1" s="1"/>
  <c r="AQ110" i="1"/>
  <c r="BU100" i="1"/>
  <c r="BW100" i="1" s="1"/>
  <c r="AG107" i="1"/>
  <c r="O107" i="1"/>
  <c r="R106" i="1"/>
  <c r="DE105" i="1"/>
  <c r="BN105" i="1"/>
  <c r="BM105" i="1"/>
  <c r="AM105" i="1"/>
  <c r="CX102" i="1" l="1"/>
  <c r="BV100" i="1"/>
  <c r="BX100" i="1" s="1"/>
  <c r="BX102" i="1" s="1"/>
  <c r="CW100" i="1"/>
  <c r="CY100" i="1" s="1"/>
  <c r="AP104" i="1"/>
  <c r="BQ104" i="1"/>
  <c r="S105" i="1"/>
  <c r="P107" i="1"/>
  <c r="AH107" i="1"/>
  <c r="AS110" i="1"/>
  <c r="DD105" i="1"/>
  <c r="BO104" i="1"/>
  <c r="AF109" i="1"/>
  <c r="L109" i="1"/>
  <c r="N109" i="1"/>
  <c r="CM107" i="1"/>
  <c r="CY102" i="1" l="1"/>
  <c r="DE107" i="1"/>
  <c r="O109" i="1"/>
  <c r="AG109" i="1"/>
  <c r="R108" i="1"/>
  <c r="CD109" i="1"/>
  <c r="CJ109" i="1" s="1"/>
  <c r="AS111" i="1"/>
  <c r="M111" i="1" s="1"/>
  <c r="AQ112" i="1"/>
  <c r="BD107" i="1"/>
  <c r="BJ107" i="1" s="1"/>
  <c r="AM107" i="1"/>
  <c r="K108" i="1"/>
  <c r="BS104" i="1"/>
  <c r="CP104" i="1"/>
  <c r="CT104" i="1" s="1"/>
  <c r="Q106" i="1"/>
  <c r="BT104" i="1"/>
  <c r="CR104" i="1"/>
  <c r="CU104" i="1" s="1"/>
  <c r="CV104" i="1" l="1"/>
  <c r="CX104" i="1" s="1"/>
  <c r="AP106" i="1"/>
  <c r="AS112" i="1"/>
  <c r="S107" i="1"/>
  <c r="BU104" i="1"/>
  <c r="BW104" i="1" s="1"/>
  <c r="BM107" i="1"/>
  <c r="L111" i="1"/>
  <c r="N111" i="1"/>
  <c r="AF111" i="1"/>
  <c r="CN109" i="1"/>
  <c r="CM109" i="1"/>
  <c r="AH109" i="1"/>
  <c r="P109" i="1"/>
  <c r="Q108" i="1" l="1"/>
  <c r="DE109" i="1"/>
  <c r="CD111" i="1"/>
  <c r="CJ111" i="1" s="1"/>
  <c r="CN111" i="1" s="1"/>
  <c r="K110" i="1"/>
  <c r="DD107" i="1"/>
  <c r="BO106" i="1"/>
  <c r="AS113" i="1"/>
  <c r="M113" i="1" s="1"/>
  <c r="AQ114" i="1"/>
  <c r="BD109" i="1"/>
  <c r="BJ109" i="1" s="1"/>
  <c r="AM109" i="1"/>
  <c r="O111" i="1"/>
  <c r="AG111" i="1"/>
  <c r="R110" i="1"/>
  <c r="BQ106" i="1"/>
  <c r="BV104" i="1"/>
  <c r="BX104" i="1" s="1"/>
  <c r="CW104" i="1"/>
  <c r="CY104" i="1" s="1"/>
  <c r="P111" i="1" l="1"/>
  <c r="AH111" i="1"/>
  <c r="BD111" i="1" s="1"/>
  <c r="BJ111" i="1" s="1"/>
  <c r="BM111" i="1" s="1"/>
  <c r="BM109" i="1"/>
  <c r="BN109" i="1"/>
  <c r="L113" i="1"/>
  <c r="N113" i="1"/>
  <c r="BT106" i="1"/>
  <c r="CR106" i="1"/>
  <c r="CU106" i="1" s="1"/>
  <c r="S109" i="1"/>
  <c r="AP108" i="1"/>
  <c r="AS114" i="1"/>
  <c r="BS106" i="1"/>
  <c r="CP106" i="1"/>
  <c r="CT106" i="1" s="1"/>
  <c r="CM111" i="1"/>
  <c r="DE111" i="1" l="1"/>
  <c r="BU106" i="1"/>
  <c r="BV106" i="1" s="1"/>
  <c r="AS115" i="1"/>
  <c r="M115" i="1" s="1"/>
  <c r="AQ116" i="1"/>
  <c r="K112" i="1"/>
  <c r="BQ108" i="1"/>
  <c r="DD111" i="1"/>
  <c r="BN111" i="1"/>
  <c r="BQ110" i="1" s="1"/>
  <c r="BT110" i="1" s="1"/>
  <c r="AM111" i="1"/>
  <c r="CV106" i="1"/>
  <c r="CX106" i="1" s="1"/>
  <c r="AG113" i="1"/>
  <c r="O113" i="1"/>
  <c r="R112" i="1"/>
  <c r="CD113" i="1"/>
  <c r="CJ113" i="1" s="1"/>
  <c r="CN113" i="1" s="1"/>
  <c r="DD109" i="1"/>
  <c r="BO108" i="1"/>
  <c r="Q110" i="1"/>
  <c r="BW106" i="1" l="1"/>
  <c r="BX106" i="1" s="1"/>
  <c r="BS108" i="1"/>
  <c r="CP108" i="1"/>
  <c r="CT108" i="1" s="1"/>
  <c r="S111" i="1"/>
  <c r="P113" i="1"/>
  <c r="BD113" i="1"/>
  <c r="BJ113" i="1" s="1"/>
  <c r="AP110" i="1"/>
  <c r="BT108" i="1"/>
  <c r="CR108" i="1"/>
  <c r="CU108" i="1" s="1"/>
  <c r="AQ117" i="1"/>
  <c r="AS116" i="1"/>
  <c r="BO110" i="1"/>
  <c r="CW106" i="1"/>
  <c r="CY106" i="1" s="1"/>
  <c r="CR110" i="1"/>
  <c r="CU110" i="1" s="1"/>
  <c r="CM113" i="1"/>
  <c r="L115" i="1"/>
  <c r="N115" i="1"/>
  <c r="AG115" i="1" s="1"/>
  <c r="AF115" i="1"/>
  <c r="O115" i="1" l="1"/>
  <c r="R114" i="1"/>
  <c r="BN113" i="1"/>
  <c r="CV108" i="1"/>
  <c r="CX108" i="1" s="1"/>
  <c r="CD115" i="1"/>
  <c r="CJ115" i="1" s="1"/>
  <c r="K114" i="1"/>
  <c r="DE113" i="1"/>
  <c r="BS110" i="1"/>
  <c r="CP110" i="1"/>
  <c r="CT110" i="1" s="1"/>
  <c r="CV110" i="1" s="1"/>
  <c r="CW110" i="1" s="1"/>
  <c r="AQ118" i="1"/>
  <c r="AS117" i="1"/>
  <c r="M117" i="1" s="1"/>
  <c r="Q112" i="1"/>
  <c r="AM113" i="1"/>
  <c r="BU108" i="1"/>
  <c r="BV108" i="1" s="1"/>
  <c r="CX110" i="1" l="1"/>
  <c r="CW108" i="1"/>
  <c r="CY108" i="1" s="1"/>
  <c r="AS118" i="1"/>
  <c r="AQ119" i="1"/>
  <c r="BU110" i="1"/>
  <c r="BW110" i="1" s="1"/>
  <c r="BO112" i="1"/>
  <c r="DD113" i="1"/>
  <c r="S113" i="1"/>
  <c r="AP112" i="1"/>
  <c r="L117" i="1"/>
  <c r="N117" i="1"/>
  <c r="AF117" i="1"/>
  <c r="CM115" i="1"/>
  <c r="CN115" i="1"/>
  <c r="BQ112" i="1"/>
  <c r="AH115" i="1"/>
  <c r="P115" i="1"/>
  <c r="BW108" i="1"/>
  <c r="BX108" i="1" s="1"/>
  <c r="CY110" i="1" l="1"/>
  <c r="BD115" i="1"/>
  <c r="BJ115" i="1" s="1"/>
  <c r="AM115" i="1"/>
  <c r="BT112" i="1"/>
  <c r="CR112" i="1"/>
  <c r="CU112" i="1" s="1"/>
  <c r="DE115" i="1"/>
  <c r="O117" i="1"/>
  <c r="AG117" i="1"/>
  <c r="R116" i="1"/>
  <c r="BS112" i="1"/>
  <c r="CP112" i="1"/>
  <c r="CT112" i="1" s="1"/>
  <c r="Q114" i="1"/>
  <c r="CD117" i="1"/>
  <c r="CJ117" i="1" s="1"/>
  <c r="K116" i="1"/>
  <c r="AQ120" i="1"/>
  <c r="AS119" i="1"/>
  <c r="M119" i="1" s="1"/>
  <c r="BV110" i="1"/>
  <c r="BX110" i="1" s="1"/>
  <c r="CV112" i="1" l="1"/>
  <c r="CW112" i="1" s="1"/>
  <c r="N119" i="1"/>
  <c r="AF119" i="1"/>
  <c r="L119" i="1"/>
  <c r="S115" i="1"/>
  <c r="BM115" i="1"/>
  <c r="BN115" i="1"/>
  <c r="AS120" i="1"/>
  <c r="AQ121" i="1"/>
  <c r="CM117" i="1"/>
  <c r="CN117" i="1"/>
  <c r="AH117" i="1"/>
  <c r="P117" i="1"/>
  <c r="AP114" i="1"/>
  <c r="BU112" i="1"/>
  <c r="BV112" i="1" s="1"/>
  <c r="CX112" i="1" l="1"/>
  <c r="CY112" i="1" s="1"/>
  <c r="Q116" i="1"/>
  <c r="AQ122" i="1"/>
  <c r="AS121" i="1"/>
  <c r="M121" i="1" s="1"/>
  <c r="BQ114" i="1"/>
  <c r="K118" i="1"/>
  <c r="AG119" i="1"/>
  <c r="O119" i="1"/>
  <c r="R118" i="1"/>
  <c r="BD117" i="1"/>
  <c r="BJ117" i="1" s="1"/>
  <c r="AM117" i="1"/>
  <c r="DE117" i="1"/>
  <c r="DD115" i="1"/>
  <c r="BO114" i="1"/>
  <c r="CD119" i="1"/>
  <c r="CJ119" i="1" s="1"/>
  <c r="BW112" i="1"/>
  <c r="BX112" i="1" s="1"/>
  <c r="CN119" i="1" l="1"/>
  <c r="CM119" i="1"/>
  <c r="BN117" i="1"/>
  <c r="BQ116" i="1" s="1"/>
  <c r="BM117" i="1"/>
  <c r="AQ123" i="1"/>
  <c r="AS122" i="1"/>
  <c r="BS114" i="1"/>
  <c r="CP114" i="1"/>
  <c r="CT114" i="1" s="1"/>
  <c r="AP116" i="1"/>
  <c r="S117" i="1"/>
  <c r="AH119" i="1"/>
  <c r="P119" i="1"/>
  <c r="BT114" i="1"/>
  <c r="CR114" i="1"/>
  <c r="CU114" i="1" s="1"/>
  <c r="L121" i="1"/>
  <c r="N121" i="1"/>
  <c r="AF121" i="1"/>
  <c r="O121" i="1" l="1"/>
  <c r="AG121" i="1"/>
  <c r="R120" i="1"/>
  <c r="Q118" i="1"/>
  <c r="DD117" i="1"/>
  <c r="BO116" i="1"/>
  <c r="DE119" i="1"/>
  <c r="CD121" i="1"/>
  <c r="CJ121" i="1" s="1"/>
  <c r="K120" i="1"/>
  <c r="BD119" i="1"/>
  <c r="BJ119" i="1" s="1"/>
  <c r="AM119" i="1"/>
  <c r="AQ124" i="1"/>
  <c r="AS123" i="1"/>
  <c r="M123" i="1" s="1"/>
  <c r="BT116" i="1"/>
  <c r="CR116" i="1"/>
  <c r="CU116" i="1" s="1"/>
  <c r="CV114" i="1"/>
  <c r="CW114" i="1" s="1"/>
  <c r="BU114" i="1"/>
  <c r="BV114" i="1" s="1"/>
  <c r="AS124" i="1" l="1"/>
  <c r="AQ125" i="1"/>
  <c r="BM119" i="1"/>
  <c r="BN119" i="1"/>
  <c r="CM121" i="1"/>
  <c r="CN121" i="1"/>
  <c r="BS116" i="1"/>
  <c r="BU116" i="1" s="1"/>
  <c r="BV116" i="1" s="1"/>
  <c r="CP116" i="1"/>
  <c r="CT116" i="1" s="1"/>
  <c r="AH121" i="1"/>
  <c r="P121" i="1"/>
  <c r="BW114" i="1"/>
  <c r="BX114" i="1" s="1"/>
  <c r="CX114" i="1"/>
  <c r="CY114" i="1" s="1"/>
  <c r="BW116" i="1"/>
  <c r="L123" i="1"/>
  <c r="N123" i="1"/>
  <c r="AF123" i="1"/>
  <c r="AP118" i="1"/>
  <c r="S119" i="1"/>
  <c r="BX116" i="1" l="1"/>
  <c r="O123" i="1"/>
  <c r="AG123" i="1"/>
  <c r="R122" i="1"/>
  <c r="BD121" i="1"/>
  <c r="BJ121" i="1" s="1"/>
  <c r="AM121" i="1"/>
  <c r="DE121" i="1"/>
  <c r="DD119" i="1"/>
  <c r="BO118" i="1"/>
  <c r="CD123" i="1"/>
  <c r="CJ123" i="1" s="1"/>
  <c r="K122" i="1"/>
  <c r="Q120" i="1"/>
  <c r="CV116" i="1"/>
  <c r="CX116" i="1" s="1"/>
  <c r="BQ118" i="1"/>
  <c r="AS125" i="1"/>
  <c r="M125" i="1" s="1"/>
  <c r="AQ126" i="1"/>
  <c r="CW116" i="1" l="1"/>
  <c r="CY116" i="1" s="1"/>
  <c r="AQ127" i="1"/>
  <c r="AS126" i="1"/>
  <c r="BN121" i="1"/>
  <c r="BM121" i="1"/>
  <c r="P123" i="1"/>
  <c r="AH123" i="1"/>
  <c r="L125" i="1"/>
  <c r="N125" i="1"/>
  <c r="AF125" i="1"/>
  <c r="BT118" i="1"/>
  <c r="CR118" i="1"/>
  <c r="CU118" i="1" s="1"/>
  <c r="CM123" i="1"/>
  <c r="CN123" i="1"/>
  <c r="BS118" i="1"/>
  <c r="CP118" i="1"/>
  <c r="CT118" i="1" s="1"/>
  <c r="CV118" i="1" s="1"/>
  <c r="CW118" i="1" s="1"/>
  <c r="AP120" i="1"/>
  <c r="S121" i="1"/>
  <c r="BU118" i="1" l="1"/>
  <c r="BV118" i="1" s="1"/>
  <c r="CD125" i="1"/>
  <c r="CJ125" i="1" s="1"/>
  <c r="K124" i="1"/>
  <c r="Q122" i="1"/>
  <c r="BQ120" i="1"/>
  <c r="AS127" i="1"/>
  <c r="M127" i="1" s="1"/>
  <c r="AQ128" i="1"/>
  <c r="DE123" i="1"/>
  <c r="AG125" i="1"/>
  <c r="O125" i="1"/>
  <c r="R124" i="1"/>
  <c r="BD123" i="1"/>
  <c r="BJ123" i="1" s="1"/>
  <c r="AM123" i="1"/>
  <c r="DD121" i="1"/>
  <c r="BO120" i="1"/>
  <c r="CX118" i="1"/>
  <c r="CY118" i="1" s="1"/>
  <c r="BW118" i="1"/>
  <c r="BX118" i="1" s="1"/>
  <c r="AP122" i="1" l="1"/>
  <c r="S123" i="1"/>
  <c r="P125" i="1"/>
  <c r="AH125" i="1"/>
  <c r="BD125" i="1" s="1"/>
  <c r="BJ125" i="1" s="1"/>
  <c r="AF127" i="1"/>
  <c r="L127" i="1"/>
  <c r="N127" i="1"/>
  <c r="CM125" i="1"/>
  <c r="CN125" i="1"/>
  <c r="BS120" i="1"/>
  <c r="CP120" i="1"/>
  <c r="CT120" i="1" s="1"/>
  <c r="BM123" i="1"/>
  <c r="BN123" i="1"/>
  <c r="AQ129" i="1"/>
  <c r="AS128" i="1"/>
  <c r="BT120" i="1"/>
  <c r="CR120" i="1"/>
  <c r="CU120" i="1" s="1"/>
  <c r="AM125" i="1" l="1"/>
  <c r="AP124" i="1" s="1"/>
  <c r="BQ122" i="1"/>
  <c r="AG127" i="1"/>
  <c r="O127" i="1"/>
  <c r="R126" i="1"/>
  <c r="CD127" i="1"/>
  <c r="CJ127" i="1" s="1"/>
  <c r="Q124" i="1"/>
  <c r="AQ130" i="1"/>
  <c r="AS129" i="1"/>
  <c r="M129" i="1" s="1"/>
  <c r="DD123" i="1"/>
  <c r="BO122" i="1"/>
  <c r="BU120" i="1"/>
  <c r="BW120" i="1" s="1"/>
  <c r="DE125" i="1"/>
  <c r="K126" i="1"/>
  <c r="BN125" i="1"/>
  <c r="BM125" i="1"/>
  <c r="CV120" i="1"/>
  <c r="CW120" i="1" s="1"/>
  <c r="BS122" i="1" l="1"/>
  <c r="CP122" i="1"/>
  <c r="CT122" i="1" s="1"/>
  <c r="AQ131" i="1"/>
  <c r="AS130" i="1"/>
  <c r="CM127" i="1"/>
  <c r="CN127" i="1"/>
  <c r="CX120" i="1"/>
  <c r="BV120" i="1"/>
  <c r="BX120" i="1" s="1"/>
  <c r="BQ124" i="1"/>
  <c r="DD125" i="1"/>
  <c r="L129" i="1"/>
  <c r="N129" i="1"/>
  <c r="AF129" i="1"/>
  <c r="S125" i="1"/>
  <c r="P127" i="1"/>
  <c r="AH127" i="1"/>
  <c r="BT122" i="1"/>
  <c r="CR122" i="1"/>
  <c r="CU122" i="1" s="1"/>
  <c r="CY120" i="1"/>
  <c r="BO124" i="1"/>
  <c r="BS124" i="1" l="1"/>
  <c r="CP124" i="1"/>
  <c r="CT124" i="1" s="1"/>
  <c r="BD127" i="1"/>
  <c r="BJ127" i="1" s="1"/>
  <c r="AM127" i="1"/>
  <c r="CD129" i="1"/>
  <c r="CJ129" i="1" s="1"/>
  <c r="K128" i="1"/>
  <c r="DE127" i="1"/>
  <c r="AS131" i="1"/>
  <c r="M131" i="1" s="1"/>
  <c r="AQ132" i="1"/>
  <c r="BU122" i="1"/>
  <c r="BV122" i="1" s="1"/>
  <c r="Q126" i="1"/>
  <c r="O129" i="1"/>
  <c r="AG129" i="1"/>
  <c r="R128" i="1"/>
  <c r="BT124" i="1"/>
  <c r="CR124" i="1"/>
  <c r="CU124" i="1" s="1"/>
  <c r="CV122" i="1"/>
  <c r="CX122" i="1" s="1"/>
  <c r="BW122" i="1" l="1"/>
  <c r="BX122" i="1" s="1"/>
  <c r="S127" i="1"/>
  <c r="AQ133" i="1"/>
  <c r="AS132" i="1"/>
  <c r="CN129" i="1"/>
  <c r="CM129" i="1"/>
  <c r="BM127" i="1"/>
  <c r="BN127" i="1"/>
  <c r="CW122" i="1"/>
  <c r="CY122" i="1" s="1"/>
  <c r="BU124" i="1"/>
  <c r="BV124" i="1" s="1"/>
  <c r="AH129" i="1"/>
  <c r="BD129" i="1" s="1"/>
  <c r="BJ129" i="1" s="1"/>
  <c r="P129" i="1"/>
  <c r="AF131" i="1"/>
  <c r="L131" i="1"/>
  <c r="N131" i="1"/>
  <c r="AP126" i="1"/>
  <c r="CV124" i="1"/>
  <c r="CW124" i="1" s="1"/>
  <c r="BW124" i="1" l="1"/>
  <c r="BX124" i="1" s="1"/>
  <c r="K130" i="1"/>
  <c r="Q128" i="1"/>
  <c r="DD127" i="1"/>
  <c r="BO126" i="1"/>
  <c r="AQ134" i="1"/>
  <c r="AS133" i="1"/>
  <c r="M133" i="1" s="1"/>
  <c r="AM129" i="1"/>
  <c r="O131" i="1"/>
  <c r="AG131" i="1"/>
  <c r="R130" i="1"/>
  <c r="CD131" i="1"/>
  <c r="CJ131" i="1" s="1"/>
  <c r="BM129" i="1"/>
  <c r="DD129" i="1" s="1"/>
  <c r="BN129" i="1"/>
  <c r="BQ128" i="1" s="1"/>
  <c r="BT128" i="1" s="1"/>
  <c r="BQ126" i="1"/>
  <c r="DE129" i="1"/>
  <c r="CX124" i="1"/>
  <c r="CY124" i="1" s="1"/>
  <c r="CN131" i="1" l="1"/>
  <c r="CM131" i="1"/>
  <c r="AH131" i="1"/>
  <c r="P131" i="1"/>
  <c r="L133" i="1"/>
  <c r="N133" i="1"/>
  <c r="AF133" i="1"/>
  <c r="BS126" i="1"/>
  <c r="CP126" i="1"/>
  <c r="CT126" i="1" s="1"/>
  <c r="CR128" i="1"/>
  <c r="CU128" i="1" s="1"/>
  <c r="BT126" i="1"/>
  <c r="CR126" i="1"/>
  <c r="CU126" i="1" s="1"/>
  <c r="S129" i="1"/>
  <c r="AP128" i="1"/>
  <c r="AS134" i="1"/>
  <c r="AQ135" i="1"/>
  <c r="BO128" i="1"/>
  <c r="BS128" i="1" l="1"/>
  <c r="BU128" i="1" s="1"/>
  <c r="CP128" i="1"/>
  <c r="CT128" i="1" s="1"/>
  <c r="CV128" i="1" s="1"/>
  <c r="CW128" i="1" s="1"/>
  <c r="AQ136" i="1"/>
  <c r="AS135" i="1"/>
  <c r="M135" i="1" s="1"/>
  <c r="CD133" i="1"/>
  <c r="CJ133" i="1" s="1"/>
  <c r="K132" i="1"/>
  <c r="BD131" i="1"/>
  <c r="BJ131" i="1" s="1"/>
  <c r="AM131" i="1"/>
  <c r="AG133" i="1"/>
  <c r="O133" i="1"/>
  <c r="R132" i="1"/>
  <c r="Q130" i="1"/>
  <c r="DE131" i="1"/>
  <c r="CV126" i="1"/>
  <c r="CW126" i="1" s="1"/>
  <c r="BU126" i="1"/>
  <c r="BV126" i="1" s="1"/>
  <c r="S131" i="1" l="1"/>
  <c r="P133" i="1"/>
  <c r="AH133" i="1"/>
  <c r="AP130" i="1"/>
  <c r="N135" i="1"/>
  <c r="AF135" i="1"/>
  <c r="L135" i="1"/>
  <c r="BM131" i="1"/>
  <c r="BN131" i="1"/>
  <c r="CM133" i="1"/>
  <c r="CN133" i="1"/>
  <c r="AS136" i="1"/>
  <c r="AQ137" i="1"/>
  <c r="BV128" i="1"/>
  <c r="BW128" i="1"/>
  <c r="CX126" i="1"/>
  <c r="CY126" i="1" s="1"/>
  <c r="BW126" i="1"/>
  <c r="BX126" i="1" s="1"/>
  <c r="CX128" i="1"/>
  <c r="DE133" i="1" l="1"/>
  <c r="BO130" i="1"/>
  <c r="DD131" i="1"/>
  <c r="CD135" i="1"/>
  <c r="CJ135" i="1" s="1"/>
  <c r="BD133" i="1"/>
  <c r="BJ133" i="1" s="1"/>
  <c r="AM133" i="1"/>
  <c r="AS137" i="1"/>
  <c r="M137" i="1" s="1"/>
  <c r="AQ138" i="1"/>
  <c r="BQ130" i="1"/>
  <c r="K134" i="1"/>
  <c r="O135" i="1"/>
  <c r="AG135" i="1"/>
  <c r="R134" i="1"/>
  <c r="Q132" i="1"/>
  <c r="CY128" i="1"/>
  <c r="BX128" i="1"/>
  <c r="S133" i="1" l="1"/>
  <c r="BT130" i="1"/>
  <c r="CR130" i="1"/>
  <c r="CU130" i="1" s="1"/>
  <c r="AQ139" i="1"/>
  <c r="AS138" i="1"/>
  <c r="AP132" i="1"/>
  <c r="BS130" i="1"/>
  <c r="CP130" i="1"/>
  <c r="CT130" i="1" s="1"/>
  <c r="P135" i="1"/>
  <c r="AH135" i="1"/>
  <c r="BD135" i="1" s="1"/>
  <c r="BJ135" i="1" s="1"/>
  <c r="N137" i="1"/>
  <c r="AF137" i="1"/>
  <c r="L137" i="1"/>
  <c r="BN133" i="1"/>
  <c r="BM133" i="1"/>
  <c r="CN135" i="1"/>
  <c r="CM135" i="1"/>
  <c r="BQ132" i="1" l="1"/>
  <c r="CD137" i="1"/>
  <c r="CJ137" i="1" s="1"/>
  <c r="BN135" i="1"/>
  <c r="BM135" i="1"/>
  <c r="BO134" i="1" s="1"/>
  <c r="BS134" i="1" s="1"/>
  <c r="CV130" i="1"/>
  <c r="CW130" i="1" s="1"/>
  <c r="AM135" i="1"/>
  <c r="DE135" i="1"/>
  <c r="DD133" i="1"/>
  <c r="BO132" i="1"/>
  <c r="K136" i="1"/>
  <c r="AG137" i="1"/>
  <c r="O137" i="1"/>
  <c r="R136" i="1"/>
  <c r="Q134" i="1"/>
  <c r="AQ140" i="1"/>
  <c r="AS139" i="1"/>
  <c r="M139" i="1" s="1"/>
  <c r="BU130" i="1"/>
  <c r="BV130" i="1" s="1"/>
  <c r="BW130" i="1" l="1"/>
  <c r="BX130" i="1" s="1"/>
  <c r="N139" i="1"/>
  <c r="AF139" i="1"/>
  <c r="L139" i="1"/>
  <c r="S135" i="1"/>
  <c r="AH137" i="1"/>
  <c r="BD137" i="1" s="1"/>
  <c r="BJ137" i="1" s="1"/>
  <c r="P137" i="1"/>
  <c r="BS132" i="1"/>
  <c r="CP132" i="1"/>
  <c r="CT132" i="1" s="1"/>
  <c r="AP134" i="1"/>
  <c r="CM137" i="1"/>
  <c r="CN137" i="1"/>
  <c r="BQ134" i="1"/>
  <c r="AS140" i="1"/>
  <c r="AQ141" i="1"/>
  <c r="DD135" i="1"/>
  <c r="BT132" i="1"/>
  <c r="CR132" i="1"/>
  <c r="CU132" i="1" s="1"/>
  <c r="CP134" i="1"/>
  <c r="CT134" i="1" s="1"/>
  <c r="CX130" i="1"/>
  <c r="CY130" i="1" s="1"/>
  <c r="AS141" i="1" l="1"/>
  <c r="M141" i="1" s="1"/>
  <c r="AQ142" i="1"/>
  <c r="BT134" i="1"/>
  <c r="CR134" i="1"/>
  <c r="CU134" i="1" s="1"/>
  <c r="CV134" i="1" s="1"/>
  <c r="CX134" i="1" s="1"/>
  <c r="DE137" i="1"/>
  <c r="BN137" i="1"/>
  <c r="BM137" i="1"/>
  <c r="CD139" i="1"/>
  <c r="CJ139" i="1" s="1"/>
  <c r="BU132" i="1"/>
  <c r="BV132" i="1" s="1"/>
  <c r="AM137" i="1"/>
  <c r="Q136" i="1"/>
  <c r="K138" i="1"/>
  <c r="O139" i="1"/>
  <c r="AG139" i="1"/>
  <c r="R138" i="1"/>
  <c r="CV132" i="1"/>
  <c r="CW132" i="1" s="1"/>
  <c r="BW132" i="1" l="1"/>
  <c r="BX132" i="1" s="1"/>
  <c r="AH139" i="1"/>
  <c r="BD139" i="1" s="1"/>
  <c r="BJ139" i="1" s="1"/>
  <c r="P139" i="1"/>
  <c r="DD137" i="1"/>
  <c r="BO136" i="1"/>
  <c r="BU134" i="1"/>
  <c r="BV134" i="1" s="1"/>
  <c r="AF141" i="1"/>
  <c r="L141" i="1"/>
  <c r="N141" i="1"/>
  <c r="S137" i="1"/>
  <c r="AP136" i="1"/>
  <c r="CN139" i="1"/>
  <c r="CM139" i="1"/>
  <c r="BQ136" i="1"/>
  <c r="AQ143" i="1"/>
  <c r="AS142" i="1"/>
  <c r="CW134" i="1"/>
  <c r="CX132" i="1"/>
  <c r="CY132" i="1" s="1"/>
  <c r="BT136" i="1" l="1"/>
  <c r="CR136" i="1"/>
  <c r="CU136" i="1" s="1"/>
  <c r="DE139" i="1"/>
  <c r="AG141" i="1"/>
  <c r="O141" i="1"/>
  <c r="R140" i="1"/>
  <c r="CD141" i="1"/>
  <c r="CJ141" i="1" s="1"/>
  <c r="Q138" i="1"/>
  <c r="BW134" i="1"/>
  <c r="BX134" i="1" s="1"/>
  <c r="AM139" i="1"/>
  <c r="AQ144" i="1"/>
  <c r="AS143" i="1"/>
  <c r="M143" i="1" s="1"/>
  <c r="K140" i="1"/>
  <c r="BS136" i="1"/>
  <c r="CP136" i="1"/>
  <c r="CT136" i="1" s="1"/>
  <c r="BM139" i="1"/>
  <c r="BN139" i="1"/>
  <c r="CY134" i="1"/>
  <c r="CV136" i="1" l="1"/>
  <c r="CW136" i="1" s="1"/>
  <c r="BQ138" i="1"/>
  <c r="L143" i="1"/>
  <c r="N143" i="1"/>
  <c r="AF143" i="1"/>
  <c r="AP138" i="1"/>
  <c r="S139" i="1"/>
  <c r="AH141" i="1"/>
  <c r="P141" i="1"/>
  <c r="DD139" i="1"/>
  <c r="BO138" i="1"/>
  <c r="AQ145" i="1"/>
  <c r="AS144" i="1"/>
  <c r="CN141" i="1"/>
  <c r="CM141" i="1"/>
  <c r="BU136" i="1"/>
  <c r="BV136" i="1" s="1"/>
  <c r="CX136" i="1" l="1"/>
  <c r="CY136" i="1" s="1"/>
  <c r="DE141" i="1"/>
  <c r="BS138" i="1"/>
  <c r="CP138" i="1"/>
  <c r="CT138" i="1" s="1"/>
  <c r="BD141" i="1"/>
  <c r="BJ141" i="1" s="1"/>
  <c r="AM141" i="1"/>
  <c r="O143" i="1"/>
  <c r="AG143" i="1"/>
  <c r="R142" i="1"/>
  <c r="BT138" i="1"/>
  <c r="CR138" i="1"/>
  <c r="CU138" i="1" s="1"/>
  <c r="AS145" i="1"/>
  <c r="M145" i="1" s="1"/>
  <c r="AQ146" i="1"/>
  <c r="Q140" i="1"/>
  <c r="CD143" i="1"/>
  <c r="CJ143" i="1" s="1"/>
  <c r="K142" i="1"/>
  <c r="BW136" i="1"/>
  <c r="BX136" i="1" s="1"/>
  <c r="AS146" i="1" l="1"/>
  <c r="AQ147" i="1"/>
  <c r="S141" i="1"/>
  <c r="AP140" i="1"/>
  <c r="CN143" i="1"/>
  <c r="CM143" i="1"/>
  <c r="AF145" i="1"/>
  <c r="L145" i="1"/>
  <c r="N145" i="1"/>
  <c r="AH143" i="1"/>
  <c r="P143" i="1"/>
  <c r="BM141" i="1"/>
  <c r="BN141" i="1"/>
  <c r="CV138" i="1"/>
  <c r="CW138" i="1" s="1"/>
  <c r="BU138" i="1"/>
  <c r="BV138" i="1" s="1"/>
  <c r="BW138" i="1" l="1"/>
  <c r="BX138" i="1" s="1"/>
  <c r="CX138" i="1"/>
  <c r="CY138" i="1" s="1"/>
  <c r="DD141" i="1"/>
  <c r="BO140" i="1"/>
  <c r="BD143" i="1"/>
  <c r="BJ143" i="1" s="1"/>
  <c r="AM143" i="1"/>
  <c r="K144" i="1"/>
  <c r="DE143" i="1"/>
  <c r="AQ148" i="1"/>
  <c r="AS147" i="1"/>
  <c r="M147" i="1" s="1"/>
  <c r="BQ140" i="1"/>
  <c r="Q142" i="1"/>
  <c r="O145" i="1"/>
  <c r="AG145" i="1"/>
  <c r="R144" i="1"/>
  <c r="CD145" i="1"/>
  <c r="CJ145" i="1" s="1"/>
  <c r="CM145" i="1" l="1"/>
  <c r="CN145" i="1"/>
  <c r="AH145" i="1"/>
  <c r="P145" i="1"/>
  <c r="AS148" i="1"/>
  <c r="AQ149" i="1"/>
  <c r="AP142" i="1"/>
  <c r="BS140" i="1"/>
  <c r="CP140" i="1"/>
  <c r="CT140" i="1" s="1"/>
  <c r="S143" i="1"/>
  <c r="BT140" i="1"/>
  <c r="CR140" i="1"/>
  <c r="CU140" i="1" s="1"/>
  <c r="L147" i="1"/>
  <c r="N147" i="1"/>
  <c r="AF147" i="1"/>
  <c r="BN143" i="1"/>
  <c r="BM143" i="1"/>
  <c r="DD143" i="1" l="1"/>
  <c r="BO142" i="1"/>
  <c r="CD147" i="1"/>
  <c r="CJ147" i="1" s="1"/>
  <c r="K146" i="1"/>
  <c r="BD145" i="1"/>
  <c r="BJ145" i="1" s="1"/>
  <c r="AM145" i="1"/>
  <c r="DE145" i="1"/>
  <c r="BU140" i="1"/>
  <c r="BV140" i="1" s="1"/>
  <c r="BQ142" i="1"/>
  <c r="AG147" i="1"/>
  <c r="O147" i="1"/>
  <c r="R146" i="1"/>
  <c r="AS149" i="1"/>
  <c r="M149" i="1" s="1"/>
  <c r="AQ150" i="1"/>
  <c r="Q144" i="1"/>
  <c r="CV140" i="1"/>
  <c r="CW140" i="1" s="1"/>
  <c r="L149" i="1" l="1"/>
  <c r="N149" i="1"/>
  <c r="AF149" i="1"/>
  <c r="AP144" i="1"/>
  <c r="BS142" i="1"/>
  <c r="CP142" i="1"/>
  <c r="CT142" i="1" s="1"/>
  <c r="CX140" i="1"/>
  <c r="CY140" i="1" s="1"/>
  <c r="BW140" i="1"/>
  <c r="BX140" i="1" s="1"/>
  <c r="AS150" i="1"/>
  <c r="AQ151" i="1"/>
  <c r="S145" i="1"/>
  <c r="AH147" i="1"/>
  <c r="BD147" i="1" s="1"/>
  <c r="BJ147" i="1" s="1"/>
  <c r="P147" i="1"/>
  <c r="BT142" i="1"/>
  <c r="CR142" i="1"/>
  <c r="CU142" i="1" s="1"/>
  <c r="BM145" i="1"/>
  <c r="BN145" i="1"/>
  <c r="CM147" i="1"/>
  <c r="CN147" i="1"/>
  <c r="DE147" i="1" l="1"/>
  <c r="DD145" i="1"/>
  <c r="BO144" i="1"/>
  <c r="BN147" i="1"/>
  <c r="BQ146" i="1" s="1"/>
  <c r="BT146" i="1" s="1"/>
  <c r="BM147" i="1"/>
  <c r="BO146" i="1" s="1"/>
  <c r="BS146" i="1" s="1"/>
  <c r="AG149" i="1"/>
  <c r="O149" i="1"/>
  <c r="R148" i="1"/>
  <c r="BU142" i="1"/>
  <c r="BV142" i="1" s="1"/>
  <c r="AM147" i="1"/>
  <c r="BQ144" i="1"/>
  <c r="Q146" i="1"/>
  <c r="AS151" i="1"/>
  <c r="M151" i="1" s="1"/>
  <c r="AQ152" i="1"/>
  <c r="CD149" i="1"/>
  <c r="CJ149" i="1" s="1"/>
  <c r="K148" i="1"/>
  <c r="CV142" i="1"/>
  <c r="CW142" i="1" s="1"/>
  <c r="BW142" i="1" l="1"/>
  <c r="BX142" i="1" s="1"/>
  <c r="CR146" i="1"/>
  <c r="CU146" i="1" s="1"/>
  <c r="AQ153" i="1"/>
  <c r="AS152" i="1"/>
  <c r="BT144" i="1"/>
  <c r="CR144" i="1"/>
  <c r="CU144" i="1" s="1"/>
  <c r="AP146" i="1"/>
  <c r="BU146" i="1"/>
  <c r="BV146" i="1" s="1"/>
  <c r="CP146" i="1"/>
  <c r="CT146" i="1" s="1"/>
  <c r="CN149" i="1"/>
  <c r="CM149" i="1"/>
  <c r="L151" i="1"/>
  <c r="N151" i="1"/>
  <c r="AF151" i="1"/>
  <c r="S147" i="1"/>
  <c r="P149" i="1"/>
  <c r="AH149" i="1"/>
  <c r="DD147" i="1"/>
  <c r="BS144" i="1"/>
  <c r="CP144" i="1"/>
  <c r="CT144" i="1" s="1"/>
  <c r="CX142" i="1"/>
  <c r="CY142" i="1" s="1"/>
  <c r="BW146" i="1" l="1"/>
  <c r="BU144" i="1"/>
  <c r="BV144" i="1" s="1"/>
  <c r="CV144" i="1"/>
  <c r="CW144" i="1" s="1"/>
  <c r="CV146" i="1"/>
  <c r="CW146" i="1" s="1"/>
  <c r="Q148" i="1"/>
  <c r="AG151" i="1"/>
  <c r="O151" i="1"/>
  <c r="R150" i="1"/>
  <c r="DE149" i="1"/>
  <c r="AS153" i="1"/>
  <c r="M153" i="1" s="1"/>
  <c r="AQ154" i="1"/>
  <c r="BD149" i="1"/>
  <c r="BJ149" i="1" s="1"/>
  <c r="AM149" i="1"/>
  <c r="CD151" i="1"/>
  <c r="CJ151" i="1" s="1"/>
  <c r="K150" i="1"/>
  <c r="CX146" i="1" l="1"/>
  <c r="CX144" i="1"/>
  <c r="CY144" i="1" s="1"/>
  <c r="BW144" i="1"/>
  <c r="BX144" i="1" s="1"/>
  <c r="BX146" i="1" s="1"/>
  <c r="AP148" i="1"/>
  <c r="AS154" i="1"/>
  <c r="AQ155" i="1"/>
  <c r="CM151" i="1"/>
  <c r="CN151" i="1"/>
  <c r="BN149" i="1"/>
  <c r="BM149" i="1"/>
  <c r="AF153" i="1"/>
  <c r="L153" i="1"/>
  <c r="N153" i="1"/>
  <c r="S149" i="1"/>
  <c r="AH151" i="1"/>
  <c r="P151" i="1"/>
  <c r="CY146" i="1" l="1"/>
  <c r="BD151" i="1"/>
  <c r="BJ151" i="1" s="1"/>
  <c r="AM151" i="1"/>
  <c r="K152" i="1"/>
  <c r="DD149" i="1"/>
  <c r="BO148" i="1"/>
  <c r="AS155" i="1"/>
  <c r="M155" i="1" s="1"/>
  <c r="AQ156" i="1"/>
  <c r="Q150" i="1"/>
  <c r="O153" i="1"/>
  <c r="AG153" i="1"/>
  <c r="R152" i="1"/>
  <c r="CD153" i="1"/>
  <c r="CJ153" i="1" s="1"/>
  <c r="BQ148" i="1"/>
  <c r="DE151" i="1"/>
  <c r="CM153" i="1" l="1"/>
  <c r="CN153" i="1"/>
  <c r="P153" i="1"/>
  <c r="AH153" i="1"/>
  <c r="L155" i="1"/>
  <c r="N155" i="1"/>
  <c r="AF155" i="1"/>
  <c r="AP150" i="1"/>
  <c r="BT148" i="1"/>
  <c r="CR148" i="1"/>
  <c r="CU148" i="1" s="1"/>
  <c r="S151" i="1"/>
  <c r="AS156" i="1"/>
  <c r="AQ157" i="1"/>
  <c r="BS148" i="1"/>
  <c r="CP148" i="1"/>
  <c r="CT148" i="1" s="1"/>
  <c r="BM151" i="1"/>
  <c r="BN151" i="1"/>
  <c r="CV148" i="1" l="1"/>
  <c r="CW148" i="1" s="1"/>
  <c r="BU148" i="1"/>
  <c r="BV148" i="1" s="1"/>
  <c r="BQ150" i="1"/>
  <c r="AQ158" i="1"/>
  <c r="AS157" i="1"/>
  <c r="M157" i="1" s="1"/>
  <c r="CD155" i="1"/>
  <c r="CJ155" i="1" s="1"/>
  <c r="K154" i="1"/>
  <c r="Q152" i="1"/>
  <c r="DE153" i="1"/>
  <c r="DD151" i="1"/>
  <c r="BO150" i="1"/>
  <c r="AG155" i="1"/>
  <c r="O155" i="1"/>
  <c r="R154" i="1"/>
  <c r="BD153" i="1"/>
  <c r="BJ153" i="1" s="1"/>
  <c r="AM153" i="1"/>
  <c r="CX148" i="1" l="1"/>
  <c r="CY148" i="1" s="1"/>
  <c r="BW148" i="1"/>
  <c r="BX148" i="1" s="1"/>
  <c r="BN153" i="1"/>
  <c r="BM153" i="1"/>
  <c r="CM155" i="1"/>
  <c r="CN155" i="1"/>
  <c r="AS158" i="1"/>
  <c r="AQ159" i="1"/>
  <c r="AP152" i="1"/>
  <c r="S153" i="1"/>
  <c r="P155" i="1"/>
  <c r="AH155" i="1"/>
  <c r="BD155" i="1" s="1"/>
  <c r="BJ155" i="1" s="1"/>
  <c r="BS150" i="1"/>
  <c r="CP150" i="1"/>
  <c r="CT150" i="1" s="1"/>
  <c r="L157" i="1"/>
  <c r="N157" i="1"/>
  <c r="AF157" i="1"/>
  <c r="BT150" i="1"/>
  <c r="CR150" i="1"/>
  <c r="CU150" i="1" s="1"/>
  <c r="CV150" i="1" l="1"/>
  <c r="CW150" i="1" s="1"/>
  <c r="AG157" i="1"/>
  <c r="O157" i="1"/>
  <c r="R156" i="1"/>
  <c r="BM155" i="1"/>
  <c r="BO154" i="1" s="1"/>
  <c r="BN155" i="1"/>
  <c r="BQ154" i="1" s="1"/>
  <c r="BT154" i="1" s="1"/>
  <c r="AS159" i="1"/>
  <c r="M159" i="1" s="1"/>
  <c r="AQ160" i="1"/>
  <c r="DD153" i="1"/>
  <c r="BO152" i="1"/>
  <c r="AM155" i="1"/>
  <c r="CD157" i="1"/>
  <c r="CJ157" i="1" s="1"/>
  <c r="K156" i="1"/>
  <c r="Q154" i="1"/>
  <c r="DE155" i="1"/>
  <c r="BQ152" i="1"/>
  <c r="BU150" i="1"/>
  <c r="BV150" i="1" s="1"/>
  <c r="CX150" i="1" l="1"/>
  <c r="CY150" i="1" s="1"/>
  <c r="BS154" i="1"/>
  <c r="BU154" i="1" s="1"/>
  <c r="BV154" i="1" s="1"/>
  <c r="CP154" i="1"/>
  <c r="CT154" i="1" s="1"/>
  <c r="BT152" i="1"/>
  <c r="CR152" i="1"/>
  <c r="CU152" i="1" s="1"/>
  <c r="CM157" i="1"/>
  <c r="CN157" i="1"/>
  <c r="BS152" i="1"/>
  <c r="CP152" i="1"/>
  <c r="CT152" i="1" s="1"/>
  <c r="L159" i="1"/>
  <c r="K158" i="1" s="1"/>
  <c r="N159" i="1"/>
  <c r="AF159" i="1"/>
  <c r="DD155" i="1"/>
  <c r="BW150" i="1"/>
  <c r="BX150" i="1" s="1"/>
  <c r="AP154" i="1"/>
  <c r="AS160" i="1"/>
  <c r="AQ161" i="1"/>
  <c r="S155" i="1"/>
  <c r="P157" i="1"/>
  <c r="AH157" i="1"/>
  <c r="CR154" i="1"/>
  <c r="CU154" i="1" s="1"/>
  <c r="CV154" i="1" l="1"/>
  <c r="CX154" i="1" s="1"/>
  <c r="BD157" i="1"/>
  <c r="BJ157" i="1" s="1"/>
  <c r="AM157" i="1"/>
  <c r="AS161" i="1"/>
  <c r="M161" i="1" s="1"/>
  <c r="CD159" i="1"/>
  <c r="CJ159" i="1" s="1"/>
  <c r="BU152" i="1"/>
  <c r="DE157" i="1"/>
  <c r="Q156" i="1"/>
  <c r="AG159" i="1"/>
  <c r="O159" i="1"/>
  <c r="R158" i="1"/>
  <c r="S157" i="1" s="1"/>
  <c r="CV152" i="1"/>
  <c r="CX152" i="1" s="1"/>
  <c r="BW154" i="1"/>
  <c r="CW154" i="1" l="1"/>
  <c r="AH159" i="1"/>
  <c r="BD159" i="1" s="1"/>
  <c r="BJ159" i="1" s="1"/>
  <c r="P159" i="1"/>
  <c r="Q158" i="1" s="1"/>
  <c r="BV152" i="1"/>
  <c r="CM159" i="1"/>
  <c r="CN159" i="1"/>
  <c r="L161" i="1"/>
  <c r="K160" i="1" s="1"/>
  <c r="AF161" i="1"/>
  <c r="N161" i="1"/>
  <c r="BM157" i="1"/>
  <c r="BN157" i="1"/>
  <c r="CW152" i="1"/>
  <c r="AP156" i="1"/>
  <c r="BW152" i="1"/>
  <c r="BQ156" i="1" l="1"/>
  <c r="O161" i="1"/>
  <c r="AG161" i="1"/>
  <c r="R160" i="1"/>
  <c r="S159" i="1" s="1"/>
  <c r="DE159" i="1"/>
  <c r="BM159" i="1"/>
  <c r="BN159" i="1"/>
  <c r="BQ158" i="1" s="1"/>
  <c r="BT158" i="1" s="1"/>
  <c r="CY152" i="1"/>
  <c r="CY154" i="1" s="1"/>
  <c r="DD157" i="1"/>
  <c r="BO156" i="1"/>
  <c r="CD161" i="1"/>
  <c r="CJ161" i="1" s="1"/>
  <c r="BX152" i="1"/>
  <c r="BX154" i="1" s="1"/>
  <c r="AM159" i="1"/>
  <c r="AP158" i="1" s="1"/>
  <c r="CN161" i="1" l="1"/>
  <c r="CM161" i="1"/>
  <c r="BO158" i="1"/>
  <c r="DD159" i="1"/>
  <c r="AH161" i="1"/>
  <c r="P161" i="1"/>
  <c r="Q160" i="1" s="1"/>
  <c r="BS156" i="1"/>
  <c r="CP156" i="1"/>
  <c r="CT156" i="1" s="1"/>
  <c r="BT156" i="1"/>
  <c r="CR156" i="1"/>
  <c r="CU156" i="1" s="1"/>
  <c r="CR158" i="1"/>
  <c r="CU158" i="1" s="1"/>
  <c r="BU156" i="1" l="1"/>
  <c r="BD161" i="1"/>
  <c r="BJ161" i="1" s="1"/>
  <c r="AM161" i="1"/>
  <c r="AP160" i="1" s="1"/>
  <c r="AP162" i="1" s="1"/>
  <c r="DE161" i="1"/>
  <c r="DE162" i="1" s="1"/>
  <c r="CV156" i="1"/>
  <c r="BS158" i="1"/>
  <c r="BU158" i="1" s="1"/>
  <c r="CP158" i="1"/>
  <c r="CT158" i="1" s="1"/>
  <c r="BV158" i="1" l="1"/>
  <c r="BW158" i="1"/>
  <c r="CW156" i="1"/>
  <c r="BN161" i="1"/>
  <c r="BQ160" i="1" s="1"/>
  <c r="BM161" i="1"/>
  <c r="BV156" i="1"/>
  <c r="CX156" i="1"/>
  <c r="CV158" i="1"/>
  <c r="BW156" i="1"/>
  <c r="AO164" i="1"/>
  <c r="AL164" i="1"/>
  <c r="AO165" i="1"/>
  <c r="AO167" i="1" s="1"/>
  <c r="AO168" i="1" l="1"/>
  <c r="BX156" i="1"/>
  <c r="BX158" i="1" s="1"/>
  <c r="DD161" i="1"/>
  <c r="DD162" i="1" s="1"/>
  <c r="BO160" i="1"/>
  <c r="CW158" i="1"/>
  <c r="CX158" i="1"/>
  <c r="BT160" i="1"/>
  <c r="CR160" i="1"/>
  <c r="CU160" i="1" s="1"/>
  <c r="CY156" i="1"/>
  <c r="CU162" i="1" l="1"/>
  <c r="CX171" i="1" s="1"/>
  <c r="CY158" i="1"/>
  <c r="BT162" i="1"/>
  <c r="BW168" i="1" s="1"/>
  <c r="BS160" i="1"/>
  <c r="CP160" i="1"/>
  <c r="CT160" i="1" s="1"/>
  <c r="CV160" i="1" l="1"/>
  <c r="CT162" i="1"/>
  <c r="BU160" i="1"/>
  <c r="BV160" i="1" s="1"/>
  <c r="BS162" i="1"/>
  <c r="BW166" i="1" s="1"/>
  <c r="BV162" i="1" l="1"/>
  <c r="BS170" i="1"/>
  <c r="BW170" i="1"/>
  <c r="BU162" i="1"/>
  <c r="BW160" i="1"/>
  <c r="BW162" i="1" s="1"/>
  <c r="CW160" i="1"/>
  <c r="CV162" i="1"/>
  <c r="CX165" i="1" s="1"/>
  <c r="CX160" i="1"/>
  <c r="CX162" i="1" s="1"/>
  <c r="CW162" i="1" l="1"/>
  <c r="CY160" i="1"/>
  <c r="BX160" i="1"/>
  <c r="CT172" i="1" l="1"/>
  <c r="CX167" i="1"/>
  <c r="CX172" i="1"/>
  <c r="CX169" i="1"/>
  <c r="CX170" i="1" l="1"/>
  <c r="X81" i="5"/>
  <c r="Y81" i="5"/>
  <c r="AD81" i="5" s="1"/>
  <c r="X79" i="5"/>
  <c r="Y79" i="5"/>
  <c r="X85" i="5"/>
  <c r="Y85" i="5"/>
  <c r="AD85" i="5" s="1"/>
  <c r="AD79" i="5" l="1"/>
  <c r="AD87" i="5" s="1"/>
  <c r="I27" i="3" s="1"/>
  <c r="Y87" i="5"/>
  <c r="I30" i="3" s="1"/>
  <c r="I33" i="3" s="1"/>
  <c r="I35" i="3" s="1"/>
</calcChain>
</file>

<file path=xl/sharedStrings.xml><?xml version="1.0" encoding="utf-8"?>
<sst xmlns="http://schemas.openxmlformats.org/spreadsheetml/2006/main" count="864" uniqueCount="281">
  <si>
    <t>O B L I C Z E N I E   I L O S C I   R O B O T   Z I E M N Y C H</t>
  </si>
  <si>
    <t xml:space="preserve"> </t>
  </si>
  <si>
    <t xml:space="preserve">O B L I C Z E N I E   I L O S C I   M A S Y   D O   P R O F I L O W A N I A </t>
  </si>
  <si>
    <t>z przeniesienia:</t>
  </si>
  <si>
    <t>odleg przekr:</t>
  </si>
  <si>
    <t xml:space="preserve">  PRZEKROJ ISTNIEJACY</t>
  </si>
  <si>
    <t>ROZNICA</t>
  </si>
  <si>
    <t>Szer.</t>
  </si>
  <si>
    <t xml:space="preserve">  PROJEKTO-</t>
  </si>
  <si>
    <t xml:space="preserve">  PRZEKROJ</t>
  </si>
  <si>
    <t>LOKALNE</t>
  </si>
  <si>
    <t xml:space="preserve">       GRUBOSC PROFILOWANIA - OGOLEM</t>
  </si>
  <si>
    <t xml:space="preserve">PROFILOWANIE </t>
  </si>
  <si>
    <t xml:space="preserve">  POWIERZCHNIA </t>
  </si>
  <si>
    <t xml:space="preserve">    OBJETOSC</t>
  </si>
  <si>
    <t>Szerokosc</t>
  </si>
  <si>
    <t>Powierzchnia</t>
  </si>
  <si>
    <t xml:space="preserve">Grubosc </t>
  </si>
  <si>
    <t>Projektowany</t>
  </si>
  <si>
    <t>Wysokosc mierzona</t>
  </si>
  <si>
    <t xml:space="preserve">Spadek </t>
  </si>
  <si>
    <t xml:space="preserve">Dodatek </t>
  </si>
  <si>
    <t xml:space="preserve">Warunek </t>
  </si>
  <si>
    <t xml:space="preserve">  Powierzchnia</t>
  </si>
  <si>
    <t xml:space="preserve">    Srednia</t>
  </si>
  <si>
    <t>Odleglosc</t>
  </si>
  <si>
    <t xml:space="preserve">     Objetosc</t>
  </si>
  <si>
    <t>Zuzycie</t>
  </si>
  <si>
    <t xml:space="preserve">   Nadm.objeto</t>
  </si>
  <si>
    <t>Suma</t>
  </si>
  <si>
    <t xml:space="preserve">      Srednia   </t>
  </si>
  <si>
    <t>RZEDNA</t>
  </si>
  <si>
    <t>rzedna</t>
  </si>
  <si>
    <t>poch</t>
  </si>
  <si>
    <t>POCHYL.</t>
  </si>
  <si>
    <t>Dlug.</t>
  </si>
  <si>
    <t>jezdni</t>
  </si>
  <si>
    <t>proj.</t>
  </si>
  <si>
    <t xml:space="preserve">   -WANY</t>
  </si>
  <si>
    <t xml:space="preserve"> ISTNIEJACY</t>
  </si>
  <si>
    <t>DEFORM.</t>
  </si>
  <si>
    <t>KRAW.</t>
  </si>
  <si>
    <t>OS</t>
  </si>
  <si>
    <t xml:space="preserve">   PRZEKROJU</t>
  </si>
  <si>
    <t>DO UZUPELNIENIA</t>
  </si>
  <si>
    <t>profilowania</t>
  </si>
  <si>
    <t xml:space="preserve">nowej </t>
  </si>
  <si>
    <t>spadek</t>
  </si>
  <si>
    <t>pobocza</t>
  </si>
  <si>
    <t>od poziomu polozon.</t>
  </si>
  <si>
    <t>nawierzchni</t>
  </si>
  <si>
    <t>powierzchni</t>
  </si>
  <si>
    <t>istnienia</t>
  </si>
  <si>
    <t xml:space="preserve">   str.prawa</t>
  </si>
  <si>
    <t xml:space="preserve">  powierzchnia</t>
  </si>
  <si>
    <t xml:space="preserve">  na </t>
  </si>
  <si>
    <t>Nasyp(-)</t>
  </si>
  <si>
    <t xml:space="preserve">   str.lewa</t>
  </si>
  <si>
    <t xml:space="preserve">   powierzchnia</t>
  </si>
  <si>
    <t>opaska z kamienia</t>
  </si>
  <si>
    <t>powierzchnia plantowania:</t>
  </si>
  <si>
    <t>L.p</t>
  </si>
  <si>
    <t>Km</t>
  </si>
  <si>
    <t>W OSI</t>
  </si>
  <si>
    <t>ISTNIEJ.</t>
  </si>
  <si>
    <t>dna</t>
  </si>
  <si>
    <t>DNA</t>
  </si>
  <si>
    <t>PROJEKT.</t>
  </si>
  <si>
    <t>LUKI</t>
  </si>
  <si>
    <t>odcinka</t>
  </si>
  <si>
    <t>istn.</t>
  </si>
  <si>
    <t>warst.</t>
  </si>
  <si>
    <t xml:space="preserve">   SPADEK </t>
  </si>
  <si>
    <t>PRZEKROJU</t>
  </si>
  <si>
    <t>LEWA</t>
  </si>
  <si>
    <t>PRAWA</t>
  </si>
  <si>
    <t xml:space="preserve">  Str.lewa</t>
  </si>
  <si>
    <t xml:space="preserve">  Str.prawa</t>
  </si>
  <si>
    <t>ogolem</t>
  </si>
  <si>
    <t>w tym</t>
  </si>
  <si>
    <t>wyrown.</t>
  </si>
  <si>
    <t>minimalana</t>
  </si>
  <si>
    <t>kamieniem</t>
  </si>
  <si>
    <t>Gleb.</t>
  </si>
  <si>
    <t>Grubosc</t>
  </si>
  <si>
    <t>L.</t>
  </si>
  <si>
    <t>Luki</t>
  </si>
  <si>
    <t>projektowa</t>
  </si>
  <si>
    <t>na poboczu w cm wzgledem:</t>
  </si>
  <si>
    <t>na</t>
  </si>
  <si>
    <t>na zewn.</t>
  </si>
  <si>
    <t xml:space="preserve">dodatku </t>
  </si>
  <si>
    <t xml:space="preserve">      (m2)</t>
  </si>
  <si>
    <t>Wykop</t>
  </si>
  <si>
    <t>Nasyp</t>
  </si>
  <si>
    <t>miejscu</t>
  </si>
  <si>
    <t>Wykop(+)</t>
  </si>
  <si>
    <t xml:space="preserve">     lacznie</t>
  </si>
  <si>
    <t>na poboczu</t>
  </si>
  <si>
    <t>ROWU</t>
  </si>
  <si>
    <t>lewego</t>
  </si>
  <si>
    <t>KRAWEDZI</t>
  </si>
  <si>
    <t>NIWELETY</t>
  </si>
  <si>
    <t>prawego</t>
  </si>
  <si>
    <t>rowu</t>
  </si>
  <si>
    <t>prof.</t>
  </si>
  <si>
    <t>lewy</t>
  </si>
  <si>
    <t>prawy</t>
  </si>
  <si>
    <t>glebokosc</t>
  </si>
  <si>
    <t>szerokosc</t>
  </si>
  <si>
    <t>szerok.</t>
  </si>
  <si>
    <t>sr.grub.</t>
  </si>
  <si>
    <t>kamien</t>
  </si>
  <si>
    <t>masa</t>
  </si>
  <si>
    <t>do zera:</t>
  </si>
  <si>
    <t>grubosc profilu:</t>
  </si>
  <si>
    <t>rowu w cm:</t>
  </si>
  <si>
    <t>w-wy scieralnej w cm</t>
  </si>
  <si>
    <t>p</t>
  </si>
  <si>
    <t>scieralnej</t>
  </si>
  <si>
    <t>luku</t>
  </si>
  <si>
    <t>stronach</t>
  </si>
  <si>
    <t>na luku</t>
  </si>
  <si>
    <t>(+)</t>
  </si>
  <si>
    <t>(-)</t>
  </si>
  <si>
    <t xml:space="preserve">o powierzchni przekroju: </t>
  </si>
  <si>
    <t>str.prawa</t>
  </si>
  <si>
    <t>str.lewa</t>
  </si>
  <si>
    <t>LEWEGO</t>
  </si>
  <si>
    <t>na koncu</t>
  </si>
  <si>
    <t>LEWEJ</t>
  </si>
  <si>
    <t>PRAWEJ</t>
  </si>
  <si>
    <t>PRAWEGO</t>
  </si>
  <si>
    <t>lewy %</t>
  </si>
  <si>
    <t>praw %</t>
  </si>
  <si>
    <t>[%]</t>
  </si>
  <si>
    <t>[m]</t>
  </si>
  <si>
    <t>[cm]</t>
  </si>
  <si>
    <t>[m2]</t>
  </si>
  <si>
    <t>[m3]</t>
  </si>
  <si>
    <t>(cm)</t>
  </si>
  <si>
    <t>(%)</t>
  </si>
  <si>
    <t>(m)</t>
  </si>
  <si>
    <t>koniec pobocza</t>
  </si>
  <si>
    <t>krawedzi jezdni</t>
  </si>
  <si>
    <t>lukow</t>
  </si>
  <si>
    <t xml:space="preserve"> (mb)</t>
  </si>
  <si>
    <t xml:space="preserve"> (m3)</t>
  </si>
  <si>
    <t>(m3)</t>
  </si>
  <si>
    <t>Dlugosc:</t>
  </si>
  <si>
    <t>m</t>
  </si>
  <si>
    <t>m3:</t>
  </si>
  <si>
    <t>Projektowany spadek pobocza:</t>
  </si>
  <si>
    <t>%</t>
  </si>
  <si>
    <t>Powierzchnia:</t>
  </si>
  <si>
    <t>m2</t>
  </si>
  <si>
    <t>Projektowana szerokosc pobocza:</t>
  </si>
  <si>
    <t>m3 x 2,54 Mg/m3 =</t>
  </si>
  <si>
    <t>Mg</t>
  </si>
  <si>
    <t>Wykop:</t>
  </si>
  <si>
    <t>-z przerzutem w miejscu</t>
  </si>
  <si>
    <t>-</t>
  </si>
  <si>
    <t>m3</t>
  </si>
  <si>
    <t>-z transp. w obr. robot</t>
  </si>
  <si>
    <t xml:space="preserve"> i wbudowaniem w nasyp</t>
  </si>
  <si>
    <t>kg/m2</t>
  </si>
  <si>
    <t xml:space="preserve">Nasyp </t>
  </si>
  <si>
    <t>-z transp.do 3 km</t>
  </si>
  <si>
    <t xml:space="preserve"> i wbudowaniem na odklad</t>
  </si>
  <si>
    <t xml:space="preserve">  -</t>
  </si>
  <si>
    <t>razem:</t>
  </si>
  <si>
    <t>KLIŃCEM 4/20 MM</t>
  </si>
  <si>
    <t>GRUBOSC PROFILOWANIA</t>
  </si>
  <si>
    <t>Powierzchnia profilowania kamieniem -</t>
  </si>
  <si>
    <t>Laczna ilosc kamienia               -</t>
  </si>
  <si>
    <t>Laczna ilosc MMA -</t>
  </si>
  <si>
    <t>Wydatek MMA                         -</t>
  </si>
  <si>
    <t>Powierzchnia profilowania MMA       -</t>
  </si>
  <si>
    <t>O B L I C Z E N I E    I L O Ś C I   B A</t>
  </si>
  <si>
    <t>t</t>
  </si>
  <si>
    <t>Nr poz.</t>
  </si>
  <si>
    <t>Nazwa i opis pozycji</t>
  </si>
  <si>
    <t xml:space="preserve">Jedn. miary </t>
  </si>
  <si>
    <t>Ilość</t>
  </si>
  <si>
    <t>Obliczenie ilości, lokalizacja robót</t>
  </si>
  <si>
    <t>I. ROBOTY  PRZYGOTOWAWCZE</t>
  </si>
  <si>
    <t>Oczyszczenie nawierzchni  bitumicznej</t>
  </si>
  <si>
    <t>m2:</t>
  </si>
  <si>
    <t xml:space="preserve">Roboty ziemne (wykopy) w gruncie kategorii III  </t>
  </si>
  <si>
    <t>z odwozem na odl.do 1 km na odkład</t>
  </si>
  <si>
    <t>Skropienie warstwy podbudowy  emulsją asfaltową, szybkorozpadową</t>
  </si>
  <si>
    <t>C60 B3 ZM w ilości 1,0 kg/m²</t>
  </si>
  <si>
    <t>mb</t>
  </si>
  <si>
    <t>Skropienie warstwy istn.nawierzchni  emulsją asfaltową, szybkorozpadową</t>
  </si>
  <si>
    <t>V. ROBOTY WYKOŃCZENIOWE</t>
  </si>
  <si>
    <t>II.ROBOTY ZIEMNE</t>
  </si>
  <si>
    <t>od km:</t>
  </si>
  <si>
    <t>do km:</t>
  </si>
  <si>
    <t xml:space="preserve"> =</t>
  </si>
  <si>
    <t>założenie:</t>
  </si>
  <si>
    <t>gdy alfa  &lt;90 to R prawe musi być wieksze od R lewego</t>
  </si>
  <si>
    <t>ZJAZDY DO NIERUCHOMOŚCI, SKRZYŻOWANIA  - DANE ZBIORCZE</t>
  </si>
  <si>
    <t>R</t>
  </si>
  <si>
    <t>Kąt</t>
  </si>
  <si>
    <t>Szerokość</t>
  </si>
  <si>
    <t>Długość</t>
  </si>
  <si>
    <t>F</t>
  </si>
  <si>
    <t xml:space="preserve">Roboty </t>
  </si>
  <si>
    <t>Lp</t>
  </si>
  <si>
    <t>km</t>
  </si>
  <si>
    <t xml:space="preserve">Strona </t>
  </si>
  <si>
    <t>Element</t>
  </si>
  <si>
    <t>Nawierz</t>
  </si>
  <si>
    <t>prawo</t>
  </si>
  <si>
    <t>lewo</t>
  </si>
  <si>
    <t>zjazdu</t>
  </si>
  <si>
    <t>rad</t>
  </si>
  <si>
    <t>tan</t>
  </si>
  <si>
    <t>a</t>
  </si>
  <si>
    <t>f l</t>
  </si>
  <si>
    <t>f p</t>
  </si>
  <si>
    <t>ziemne</t>
  </si>
  <si>
    <t>p zjazdu</t>
  </si>
  <si>
    <t>k zjazdu</t>
  </si>
  <si>
    <t>istniejąca</t>
  </si>
  <si>
    <t>projektow</t>
  </si>
  <si>
    <t>skręt</t>
  </si>
  <si>
    <t>do jezdni</t>
  </si>
  <si>
    <t>przy jezdni</t>
  </si>
  <si>
    <t>/m/</t>
  </si>
  <si>
    <t>/stopnie/</t>
  </si>
  <si>
    <t xml:space="preserve"> /m/</t>
  </si>
  <si>
    <t>ukryć</t>
  </si>
  <si>
    <t xml:space="preserve"> /m2/</t>
  </si>
  <si>
    <t xml:space="preserve"> /m3/</t>
  </si>
  <si>
    <t>P</t>
  </si>
  <si>
    <t>Zjazd</t>
  </si>
  <si>
    <t>Beton</t>
  </si>
  <si>
    <t>BA</t>
  </si>
  <si>
    <t>konstr zjazdu grubość:</t>
  </si>
  <si>
    <t>cm</t>
  </si>
  <si>
    <t>beton (kostka) grubość:</t>
  </si>
  <si>
    <t>Cegła</t>
  </si>
  <si>
    <t>Starobruk</t>
  </si>
  <si>
    <t>35*35</t>
  </si>
  <si>
    <t>Fala</t>
  </si>
  <si>
    <t>Ażury</t>
  </si>
  <si>
    <t>dowolne</t>
  </si>
  <si>
    <t>Regulacja</t>
  </si>
  <si>
    <t>kostki</t>
  </si>
  <si>
    <t>krawezn</t>
  </si>
  <si>
    <t>L</t>
  </si>
  <si>
    <t>Grunt</t>
  </si>
  <si>
    <t xml:space="preserve">Ułożenie w-wy profilowej  z betonu asfaltowego wg PN-EN 13108-1   AC 11W"  </t>
  </si>
  <si>
    <t>III ZJAZDY (tabela)</t>
  </si>
  <si>
    <t>IV.NAKŁADKA</t>
  </si>
  <si>
    <t>Uwaga: km roboczy 0+000 przyjęto w odległości 780 mb od końca zakresu</t>
  </si>
  <si>
    <t>Remont krawędzi jezdni MMA bez obcinania krawędzi wyboju. Grubość 4 cm</t>
  </si>
  <si>
    <t>4,3*232</t>
  </si>
  <si>
    <t>232*1,0*0,05</t>
  </si>
  <si>
    <t>232*1,0*0,20</t>
  </si>
  <si>
    <t>Dowóz ziemii i wykonanie nasypów na poboczach</t>
  </si>
  <si>
    <t>Profilowanie poboczy do spadku 8%</t>
  </si>
  <si>
    <t>232*1,0*2</t>
  </si>
  <si>
    <t>232*2,0</t>
  </si>
  <si>
    <t>C60 B3 ZM w ilości 0,2 kg/m²  prawy pas  jezdni</t>
  </si>
  <si>
    <t xml:space="preserve">C60 B3 ZM w ilości 0,2 kg/m²  </t>
  </si>
  <si>
    <t>232*4,3</t>
  </si>
  <si>
    <t xml:space="preserve">Ułożenie geowłókniny (do wzmocnień naw.bitumicznych  - wg DWU) </t>
  </si>
  <si>
    <t>lub geokompozyt  do warstw bitumicznych. Szerokość 3,8 m</t>
  </si>
  <si>
    <t>lub AC 16W o grubości średniej 15 cm  prawy pas jezdni</t>
  </si>
  <si>
    <t>Wycinka krzewów wokół drzew</t>
  </si>
  <si>
    <t>ha</t>
  </si>
  <si>
    <t xml:space="preserve"> stabilizowanego mechanicznie o grubości 20 cm wg PN-EN 13285:2004  </t>
  </si>
  <si>
    <t xml:space="preserve">Ułożenie warstwy podbudowy z kruszywa łamanego, naturalnego 0/31.5  </t>
  </si>
  <si>
    <t xml:space="preserve"> wg PN-EN 13108-1</t>
  </si>
  <si>
    <t xml:space="preserve">Ułożenie warstwy ścieralnej  z betonu asfaltowego "AC 11 S" o grubości 5 cm </t>
  </si>
  <si>
    <t xml:space="preserve">Ułożenie w-wy ścieralnej gr.5 cm   z betonu asfaltowego wg PN-EN 13108-1   AC 11S"  </t>
  </si>
  <si>
    <t>Przebudowa drogi powiatowej nr 1917 Jadwiżyn-Samostrzel</t>
  </si>
  <si>
    <t>Poz.katal.</t>
  </si>
  <si>
    <t>PRZEDMIAR ROBÓT - Część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</si>
</sst>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z_ł_-;\-* #,##0.00\ _z_ł_-;_-* &quot;-&quot;??\ _z_ł_-;_-@_-"/>
    <numFmt numFmtId="164" formatCode="0.00_)"/>
    <numFmt numFmtId="165" formatCode="0.000_)"/>
    <numFmt numFmtId="166" formatCode="0.0_)"/>
    <numFmt numFmtId="167" formatCode="0_)"/>
    <numFmt numFmtId="168" formatCode="#,##0_);\(#,##0\)"/>
    <numFmt numFmtId="169" formatCode="d/m/yyyy"/>
    <numFmt numFmtId="170" formatCode="#,##0.000\ _z_ł"/>
    <numFmt numFmtId="171" formatCode="#,##0\ _z_ł"/>
    <numFmt numFmtId="172" formatCode="0\+000"/>
    <numFmt numFmtId="173" formatCode="_-* #,##0.0\ _z_ł_-;\-* #,##0.0\ _z_ł_-;_-* &quot;-&quot;??\ _z_ł_-;_-@_-"/>
    <numFmt numFmtId="174" formatCode="0.0"/>
    <numFmt numFmtId="175" formatCode="0.000"/>
    <numFmt numFmtId="176" formatCode="_-* #,##0\ _z_ł_-;\-* #,##0\ _z_ł_-;_-* &quot;-&quot;??\ _z_ł_-;_-@_-"/>
    <numFmt numFmtId="177" formatCode="#,##0.000"/>
  </numFmts>
  <fonts count="13">
    <font>
      <sz val="10"/>
      <name val="Arial CE"/>
      <charset val="238"/>
    </font>
    <font>
      <sz val="10"/>
      <name val="Georgia"/>
      <family val="1"/>
      <charset val="238"/>
    </font>
    <font>
      <sz val="8"/>
      <color indexed="8"/>
      <name val="Georgia"/>
      <family val="1"/>
      <charset val="238"/>
    </font>
    <font>
      <sz val="10"/>
      <color indexed="8"/>
      <name val="Georgia"/>
      <family val="1"/>
      <charset val="238"/>
    </font>
    <font>
      <sz val="10"/>
      <color rgb="FFFF0000"/>
      <name val="Georgia"/>
      <family val="1"/>
      <charset val="238"/>
    </font>
    <font>
      <sz val="10"/>
      <color theme="1"/>
      <name val="Georgia"/>
      <family val="1"/>
      <charset val="238"/>
    </font>
    <font>
      <sz val="10"/>
      <color theme="3"/>
      <name val="Georgia"/>
      <family val="1"/>
      <charset val="238"/>
    </font>
    <font>
      <sz val="14"/>
      <color theme="1"/>
      <name val="Czcionka tekstu podstawowego"/>
      <family val="2"/>
      <charset val="238"/>
    </font>
    <font>
      <sz val="11"/>
      <color theme="1"/>
      <name val="Georgia"/>
      <family val="1"/>
      <charset val="238"/>
    </font>
    <font>
      <sz val="10"/>
      <color rgb="FF00B050"/>
      <name val="Georgia"/>
      <family val="1"/>
      <charset val="238"/>
    </font>
    <font>
      <sz val="12"/>
      <color theme="1"/>
      <name val="Georgia"/>
      <family val="1"/>
      <charset val="238"/>
    </font>
    <font>
      <sz val="12"/>
      <name val="Georgia"/>
      <family val="1"/>
      <charset val="238"/>
    </font>
    <font>
      <sz val="12"/>
      <color theme="3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Font="1" applyProtection="1">
      <protection locked="0"/>
    </xf>
    <xf numFmtId="0" fontId="0" fillId="0" borderId="0" xfId="0" applyBorder="1"/>
    <xf numFmtId="0" fontId="1" fillId="0" borderId="0" xfId="0" applyFont="1" applyAlignment="1" applyProtection="1">
      <alignment horizontal="left"/>
    </xf>
    <xf numFmtId="0" fontId="1" fillId="0" borderId="0" xfId="0" applyFont="1"/>
    <xf numFmtId="169" fontId="1" fillId="0" borderId="0" xfId="0" applyNumberFormat="1" applyFont="1" applyProtection="1"/>
    <xf numFmtId="0" fontId="1" fillId="0" borderId="0" xfId="0" applyFont="1" applyProtection="1"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 applyProtection="1"/>
    <xf numFmtId="0" fontId="1" fillId="0" borderId="0" xfId="0" applyFont="1" applyBorder="1" applyProtection="1"/>
    <xf numFmtId="0" fontId="1" fillId="0" borderId="0" xfId="0" applyFont="1" applyBorder="1"/>
    <xf numFmtId="0" fontId="2" fillId="0" borderId="0" xfId="0" applyFont="1" applyFill="1"/>
    <xf numFmtId="164" fontId="1" fillId="0" borderId="0" xfId="0" applyNumberFormat="1" applyFont="1" applyProtection="1"/>
    <xf numFmtId="167" fontId="3" fillId="0" borderId="0" xfId="0" applyNumberFormat="1" applyFont="1" applyFill="1" applyBorder="1" applyAlignment="1" applyProtection="1"/>
    <xf numFmtId="0" fontId="3" fillId="0" borderId="0" xfId="0" applyFont="1" applyFill="1" applyBorder="1"/>
    <xf numFmtId="164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/>
    <xf numFmtId="166" fontId="3" fillId="0" borderId="0" xfId="0" applyNumberFormat="1" applyFont="1" applyFill="1" applyBorder="1" applyProtection="1"/>
    <xf numFmtId="0" fontId="3" fillId="0" borderId="0" xfId="0" applyFont="1" applyFill="1"/>
    <xf numFmtId="167" fontId="1" fillId="0" borderId="0" xfId="0" applyNumberFormat="1" applyFont="1" applyAlignment="1" applyProtection="1">
      <alignment horizontal="left"/>
    </xf>
    <xf numFmtId="166" fontId="1" fillId="0" borderId="0" xfId="0" applyNumberFormat="1" applyFont="1" applyProtection="1"/>
    <xf numFmtId="0" fontId="3" fillId="0" borderId="0" xfId="0" applyFont="1" applyFill="1" applyAlignment="1" applyProtection="1"/>
    <xf numFmtId="165" fontId="3" fillId="0" borderId="2" xfId="0" applyNumberFormat="1" applyFont="1" applyFill="1" applyBorder="1" applyProtection="1"/>
    <xf numFmtId="0" fontId="3" fillId="0" borderId="3" xfId="0" applyFont="1" applyFill="1" applyBorder="1"/>
    <xf numFmtId="0" fontId="3" fillId="0" borderId="3" xfId="0" applyFont="1" applyFill="1" applyBorder="1" applyProtection="1">
      <protection locked="0"/>
    </xf>
    <xf numFmtId="0" fontId="1" fillId="0" borderId="0" xfId="0" applyFont="1" applyProtection="1"/>
    <xf numFmtId="166" fontId="3" fillId="0" borderId="2" xfId="0" applyNumberFormat="1" applyFont="1" applyFill="1" applyBorder="1" applyProtection="1"/>
    <xf numFmtId="0" fontId="3" fillId="0" borderId="2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5" xfId="0" applyFont="1" applyFill="1" applyBorder="1"/>
    <xf numFmtId="0" fontId="3" fillId="0" borderId="6" xfId="0" applyFont="1" applyFill="1" applyBorder="1" applyAlignment="1" applyProtection="1"/>
    <xf numFmtId="0" fontId="3" fillId="0" borderId="7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3" xfId="0" applyFont="1" applyFill="1" applyBorder="1" applyAlignment="1" applyProtection="1"/>
    <xf numFmtId="0" fontId="3" fillId="0" borderId="8" xfId="0" applyFont="1" applyFill="1" applyBorder="1"/>
    <xf numFmtId="0" fontId="3" fillId="0" borderId="3" xfId="0" applyFont="1" applyFill="1" applyBorder="1" applyAlignment="1" applyProtection="1">
      <protection locked="0"/>
    </xf>
    <xf numFmtId="166" fontId="3" fillId="0" borderId="6" xfId="0" applyNumberFormat="1" applyFont="1" applyFill="1" applyBorder="1" applyAlignment="1" applyProtection="1"/>
    <xf numFmtId="166" fontId="3" fillId="0" borderId="7" xfId="0" applyNumberFormat="1" applyFont="1" applyFill="1" applyBorder="1" applyAlignment="1" applyProtection="1"/>
    <xf numFmtId="165" fontId="1" fillId="0" borderId="0" xfId="0" applyNumberFormat="1" applyFont="1" applyProtection="1"/>
    <xf numFmtId="0" fontId="3" fillId="0" borderId="6" xfId="0" applyFont="1" applyFill="1" applyBorder="1"/>
    <xf numFmtId="0" fontId="3" fillId="0" borderId="8" xfId="0" applyFont="1" applyFill="1" applyBorder="1" applyAlignment="1" applyProtection="1"/>
    <xf numFmtId="0" fontId="3" fillId="0" borderId="3" xfId="0" applyFont="1" applyFill="1" applyBorder="1" applyProtection="1"/>
    <xf numFmtId="0" fontId="3" fillId="0" borderId="7" xfId="0" applyFont="1" applyFill="1" applyBorder="1" applyProtection="1"/>
    <xf numFmtId="0" fontId="3" fillId="0" borderId="7" xfId="0" applyFont="1" applyFill="1" applyBorder="1"/>
    <xf numFmtId="167" fontId="3" fillId="0" borderId="2" xfId="0" applyNumberFormat="1" applyFont="1" applyFill="1" applyBorder="1" applyProtection="1"/>
    <xf numFmtId="164" fontId="3" fillId="0" borderId="4" xfId="0" applyNumberFormat="1" applyFont="1" applyFill="1" applyBorder="1" applyProtection="1"/>
    <xf numFmtId="0" fontId="3" fillId="0" borderId="2" xfId="0" applyFont="1" applyFill="1" applyBorder="1" applyProtection="1"/>
    <xf numFmtId="0" fontId="3" fillId="0" borderId="4" xfId="0" applyFont="1" applyFill="1" applyBorder="1" applyProtection="1"/>
    <xf numFmtId="166" fontId="3" fillId="0" borderId="4" xfId="0" applyNumberFormat="1" applyFont="1" applyFill="1" applyBorder="1" applyProtection="1"/>
    <xf numFmtId="166" fontId="3" fillId="0" borderId="4" xfId="0" applyNumberFormat="1" applyFont="1" applyFill="1" applyBorder="1" applyProtection="1">
      <protection locked="0"/>
    </xf>
    <xf numFmtId="166" fontId="3" fillId="0" borderId="2" xfId="0" applyNumberFormat="1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67" fontId="3" fillId="0" borderId="4" xfId="0" applyNumberFormat="1" applyFont="1" applyFill="1" applyBorder="1" applyProtection="1"/>
    <xf numFmtId="167" fontId="3" fillId="0" borderId="3" xfId="0" applyNumberFormat="1" applyFont="1" applyFill="1" applyBorder="1" applyProtection="1">
      <protection locked="0"/>
    </xf>
    <xf numFmtId="0" fontId="3" fillId="0" borderId="8" xfId="0" applyFont="1" applyFill="1" applyBorder="1" applyProtection="1"/>
    <xf numFmtId="165" fontId="3" fillId="0" borderId="4" xfId="0" applyNumberFormat="1" applyFont="1" applyFill="1" applyBorder="1" applyProtection="1"/>
    <xf numFmtId="165" fontId="3" fillId="0" borderId="1" xfId="0" applyNumberFormat="1" applyFont="1" applyFill="1" applyBorder="1" applyProtection="1"/>
    <xf numFmtId="164" fontId="3" fillId="0" borderId="2" xfId="0" applyNumberFormat="1" applyFont="1" applyFill="1" applyBorder="1" applyProtection="1"/>
    <xf numFmtId="167" fontId="3" fillId="0" borderId="3" xfId="0" applyNumberFormat="1" applyFont="1" applyFill="1" applyBorder="1" applyProtection="1"/>
    <xf numFmtId="165" fontId="3" fillId="0" borderId="5" xfId="0" applyNumberFormat="1" applyFont="1" applyFill="1" applyBorder="1" applyProtection="1">
      <protection locked="0"/>
    </xf>
    <xf numFmtId="164" fontId="3" fillId="0" borderId="5" xfId="0" applyNumberFormat="1" applyFont="1" applyFill="1" applyBorder="1" applyProtection="1"/>
    <xf numFmtId="0" fontId="3" fillId="0" borderId="5" xfId="0" applyFont="1" applyFill="1" applyBorder="1" applyProtection="1"/>
    <xf numFmtId="166" fontId="3" fillId="0" borderId="5" xfId="0" applyNumberFormat="1" applyFont="1" applyFill="1" applyBorder="1" applyProtection="1"/>
    <xf numFmtId="164" fontId="3" fillId="0" borderId="5" xfId="0" applyNumberFormat="1" applyFont="1" applyFill="1" applyBorder="1" applyProtection="1">
      <protection locked="0"/>
    </xf>
    <xf numFmtId="166" fontId="3" fillId="0" borderId="3" xfId="0" applyNumberFormat="1" applyFont="1" applyFill="1" applyBorder="1" applyProtection="1">
      <protection locked="0"/>
    </xf>
    <xf numFmtId="166" fontId="3" fillId="0" borderId="5" xfId="0" applyNumberFormat="1" applyFont="1" applyFill="1" applyBorder="1" applyProtection="1">
      <protection locked="0"/>
    </xf>
    <xf numFmtId="166" fontId="3" fillId="0" borderId="3" xfId="0" applyNumberFormat="1" applyFont="1" applyFill="1" applyBorder="1" applyProtection="1"/>
    <xf numFmtId="0" fontId="3" fillId="0" borderId="5" xfId="0" applyFont="1" applyFill="1" applyBorder="1" applyProtection="1">
      <protection locked="0"/>
    </xf>
    <xf numFmtId="167" fontId="3" fillId="0" borderId="5" xfId="0" applyNumberFormat="1" applyFont="1" applyFill="1" applyBorder="1" applyProtection="1"/>
    <xf numFmtId="165" fontId="3" fillId="0" borderId="3" xfId="0" applyNumberFormat="1" applyFont="1" applyFill="1" applyBorder="1" applyProtection="1"/>
    <xf numFmtId="165" fontId="3" fillId="0" borderId="5" xfId="0" applyNumberFormat="1" applyFont="1" applyFill="1" applyBorder="1" applyProtection="1"/>
    <xf numFmtId="0" fontId="3" fillId="0" borderId="9" xfId="0" applyFont="1" applyFill="1" applyBorder="1"/>
    <xf numFmtId="164" fontId="3" fillId="0" borderId="9" xfId="0" applyNumberFormat="1" applyFont="1" applyFill="1" applyBorder="1" applyProtection="1"/>
    <xf numFmtId="165" fontId="3" fillId="0" borderId="0" xfId="0" applyNumberFormat="1" applyFont="1" applyFill="1" applyBorder="1" applyProtection="1"/>
    <xf numFmtId="164" fontId="3" fillId="0" borderId="3" xfId="0" applyNumberFormat="1" applyFont="1" applyFill="1" applyBorder="1" applyProtection="1"/>
    <xf numFmtId="165" fontId="3" fillId="0" borderId="12" xfId="0" applyNumberFormat="1" applyFont="1" applyFill="1" applyBorder="1" applyProtection="1"/>
    <xf numFmtId="165" fontId="1" fillId="0" borderId="10" xfId="0" applyNumberFormat="1" applyFont="1" applyBorder="1" applyProtection="1"/>
    <xf numFmtId="165" fontId="3" fillId="0" borderId="11" xfId="0" applyNumberFormat="1" applyFont="1" applyFill="1" applyBorder="1" applyProtection="1"/>
    <xf numFmtId="167" fontId="3" fillId="0" borderId="1" xfId="0" applyNumberFormat="1" applyFont="1" applyFill="1" applyBorder="1" applyProtection="1"/>
    <xf numFmtId="165" fontId="3" fillId="0" borderId="1" xfId="0" applyNumberFormat="1" applyFont="1" applyFill="1" applyBorder="1" applyAlignment="1" applyProtection="1"/>
    <xf numFmtId="168" fontId="3" fillId="0" borderId="1" xfId="0" applyNumberFormat="1" applyFont="1" applyFill="1" applyBorder="1" applyProtection="1"/>
    <xf numFmtId="166" fontId="3" fillId="0" borderId="1" xfId="0" applyNumberFormat="1" applyFont="1" applyFill="1" applyBorder="1" applyProtection="1"/>
    <xf numFmtId="166" fontId="3" fillId="0" borderId="1" xfId="0" applyNumberFormat="1" applyFont="1" applyFill="1" applyBorder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1" xfId="0" applyFont="1" applyBorder="1"/>
    <xf numFmtId="167" fontId="1" fillId="0" borderId="0" xfId="0" applyNumberFormat="1" applyFont="1" applyProtection="1"/>
    <xf numFmtId="168" fontId="1" fillId="0" borderId="0" xfId="0" applyNumberFormat="1" applyFont="1" applyProtection="1"/>
    <xf numFmtId="164" fontId="3" fillId="0" borderId="1" xfId="0" applyNumberFormat="1" applyFont="1" applyFill="1" applyBorder="1" applyProtection="1"/>
    <xf numFmtId="166" fontId="3" fillId="0" borderId="8" xfId="0" applyNumberFormat="1" applyFont="1" applyFill="1" applyBorder="1" applyProtection="1"/>
    <xf numFmtId="166" fontId="3" fillId="0" borderId="0" xfId="0" applyNumberFormat="1" applyFont="1" applyFill="1" applyProtection="1"/>
    <xf numFmtId="167" fontId="3" fillId="0" borderId="0" xfId="0" applyNumberFormat="1" applyFont="1" applyFill="1" applyAlignment="1" applyProtection="1"/>
    <xf numFmtId="0" fontId="1" fillId="0" borderId="0" xfId="0" applyFont="1" applyAlignment="1" applyProtection="1">
      <alignment horizontal="center"/>
    </xf>
    <xf numFmtId="168" fontId="3" fillId="0" borderId="0" xfId="0" applyNumberFormat="1" applyFont="1" applyFill="1" applyProtection="1"/>
    <xf numFmtId="0" fontId="3" fillId="0" borderId="1" xfId="0" applyFont="1" applyFill="1" applyBorder="1" applyProtection="1"/>
    <xf numFmtId="0" fontId="1" fillId="0" borderId="9" xfId="0" applyFont="1" applyBorder="1"/>
    <xf numFmtId="167" fontId="3" fillId="0" borderId="1" xfId="0" applyNumberFormat="1" applyFont="1" applyFill="1" applyBorder="1" applyAlignment="1" applyProtection="1"/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7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left"/>
    </xf>
    <xf numFmtId="166" fontId="1" fillId="0" borderId="0" xfId="0" applyNumberFormat="1" applyFont="1" applyBorder="1" applyProtection="1"/>
    <xf numFmtId="168" fontId="1" fillId="0" borderId="0" xfId="0" applyNumberFormat="1" applyFont="1" applyBorder="1" applyProtection="1"/>
    <xf numFmtId="166" fontId="4" fillId="0" borderId="3" xfId="0" applyNumberFormat="1" applyFont="1" applyFill="1" applyBorder="1" applyProtection="1">
      <protection locked="0"/>
    </xf>
    <xf numFmtId="166" fontId="4" fillId="0" borderId="5" xfId="0" applyNumberFormat="1" applyFont="1" applyFill="1" applyBorder="1" applyProtection="1">
      <protection locked="0"/>
    </xf>
    <xf numFmtId="167" fontId="3" fillId="0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Protection="1">
      <protection locked="0"/>
    </xf>
    <xf numFmtId="168" fontId="3" fillId="0" borderId="0" xfId="0" applyNumberFormat="1" applyFont="1" applyFill="1" applyBorder="1" applyProtection="1"/>
    <xf numFmtId="165" fontId="1" fillId="0" borderId="0" xfId="0" applyNumberFormat="1" applyFont="1" applyBorder="1" applyProtection="1"/>
    <xf numFmtId="166" fontId="3" fillId="0" borderId="3" xfId="0" applyNumberFormat="1" applyFont="1" applyFill="1" applyBorder="1" applyAlignment="1" applyProtection="1"/>
    <xf numFmtId="166" fontId="3" fillId="0" borderId="5" xfId="0" applyNumberFormat="1" applyFont="1" applyFill="1" applyBorder="1" applyAlignment="1" applyProtection="1"/>
    <xf numFmtId="166" fontId="3" fillId="0" borderId="13" xfId="0" applyNumberFormat="1" applyFont="1" applyFill="1" applyBorder="1" applyAlignment="1" applyProtection="1"/>
    <xf numFmtId="166" fontId="3" fillId="0" borderId="14" xfId="0" applyNumberFormat="1" applyFont="1" applyFill="1" applyBorder="1" applyAlignment="1" applyProtection="1"/>
    <xf numFmtId="2" fontId="3" fillId="0" borderId="5" xfId="0" applyNumberFormat="1" applyFont="1" applyFill="1" applyBorder="1" applyProtection="1"/>
    <xf numFmtId="2" fontId="3" fillId="0" borderId="9" xfId="0" applyNumberFormat="1" applyFont="1" applyFill="1" applyBorder="1" applyProtection="1"/>
    <xf numFmtId="0" fontId="3" fillId="0" borderId="9" xfId="0" applyFont="1" applyFill="1" applyBorder="1" applyProtection="1"/>
    <xf numFmtId="165" fontId="3" fillId="0" borderId="15" xfId="0" applyNumberFormat="1" applyFont="1" applyFill="1" applyBorder="1" applyProtection="1">
      <protection locked="0"/>
    </xf>
    <xf numFmtId="167" fontId="3" fillId="0" borderId="6" xfId="0" applyNumberFormat="1" applyFont="1" applyFill="1" applyBorder="1" applyProtection="1"/>
    <xf numFmtId="165" fontId="3" fillId="0" borderId="7" xfId="0" applyNumberFormat="1" applyFont="1" applyFill="1" applyBorder="1" applyProtection="1">
      <protection locked="0"/>
    </xf>
    <xf numFmtId="164" fontId="3" fillId="0" borderId="7" xfId="0" applyNumberFormat="1" applyFont="1" applyFill="1" applyBorder="1" applyProtection="1"/>
    <xf numFmtId="0" fontId="3" fillId="0" borderId="6" xfId="0" applyFont="1" applyFill="1" applyBorder="1" applyProtection="1"/>
    <xf numFmtId="166" fontId="3" fillId="0" borderId="7" xfId="0" applyNumberFormat="1" applyFont="1" applyFill="1" applyBorder="1" applyProtection="1"/>
    <xf numFmtId="166" fontId="3" fillId="0" borderId="7" xfId="0" applyNumberFormat="1" applyFont="1" applyFill="1" applyBorder="1" applyProtection="1">
      <protection locked="0"/>
    </xf>
    <xf numFmtId="166" fontId="3" fillId="0" borderId="6" xfId="0" applyNumberFormat="1" applyFont="1" applyFill="1" applyBorder="1" applyProtection="1">
      <protection locked="0"/>
    </xf>
    <xf numFmtId="166" fontId="3" fillId="0" borderId="6" xfId="0" applyNumberFormat="1" applyFont="1" applyFill="1" applyBorder="1" applyProtection="1"/>
    <xf numFmtId="0" fontId="3" fillId="0" borderId="6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167" fontId="3" fillId="0" borderId="7" xfId="0" applyNumberFormat="1" applyFont="1" applyFill="1" applyBorder="1" applyProtection="1"/>
    <xf numFmtId="165" fontId="3" fillId="0" borderId="16" xfId="0" applyNumberFormat="1" applyFont="1" applyFill="1" applyBorder="1" applyProtection="1"/>
    <xf numFmtId="165" fontId="3" fillId="0" borderId="6" xfId="0" applyNumberFormat="1" applyFont="1" applyFill="1" applyBorder="1" applyProtection="1"/>
    <xf numFmtId="165" fontId="1" fillId="0" borderId="0" xfId="0" applyNumberFormat="1" applyFont="1" applyBorder="1"/>
    <xf numFmtId="165" fontId="3" fillId="0" borderId="0" xfId="0" applyNumberFormat="1" applyFont="1" applyFill="1" applyBorder="1"/>
    <xf numFmtId="165" fontId="3" fillId="0" borderId="5" xfId="0" applyNumberFormat="1" applyFont="1" applyFill="1" applyBorder="1" applyAlignment="1" applyProtection="1"/>
    <xf numFmtId="165" fontId="3" fillId="0" borderId="5" xfId="0" applyNumberFormat="1" applyFont="1" applyFill="1" applyBorder="1"/>
    <xf numFmtId="165" fontId="3" fillId="0" borderId="9" xfId="0" applyNumberFormat="1" applyFont="1" applyFill="1" applyBorder="1" applyProtection="1">
      <protection locked="0"/>
    </xf>
    <xf numFmtId="165" fontId="1" fillId="0" borderId="9" xfId="0" applyNumberFormat="1" applyFont="1" applyBorder="1"/>
    <xf numFmtId="0" fontId="5" fillId="0" borderId="0" xfId="0" applyFont="1"/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3" fontId="4" fillId="0" borderId="0" xfId="0" applyNumberFormat="1" applyFont="1" applyBorder="1" applyAlignment="1">
      <alignment vertical="center"/>
    </xf>
    <xf numFmtId="173" fontId="5" fillId="0" borderId="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2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175" fontId="5" fillId="0" borderId="9" xfId="0" applyNumberFormat="1" applyFont="1" applyBorder="1" applyAlignment="1">
      <alignment vertical="center"/>
    </xf>
    <xf numFmtId="0" fontId="5" fillId="0" borderId="9" xfId="0" quotePrefix="1" applyFont="1" applyBorder="1" applyAlignment="1">
      <alignment horizont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173" fontId="4" fillId="0" borderId="9" xfId="0" applyNumberFormat="1" applyFont="1" applyBorder="1" applyAlignment="1">
      <alignment vertical="center"/>
    </xf>
    <xf numFmtId="173" fontId="9" fillId="0" borderId="9" xfId="0" applyNumberFormat="1" applyFont="1" applyBorder="1" applyAlignment="1">
      <alignment vertical="center"/>
    </xf>
    <xf numFmtId="173" fontId="5" fillId="0" borderId="9" xfId="0" applyNumberFormat="1" applyFont="1" applyBorder="1" applyAlignment="1">
      <alignment horizontal="center" vertical="center"/>
    </xf>
    <xf numFmtId="174" fontId="5" fillId="0" borderId="9" xfId="0" applyNumberFormat="1" applyFont="1" applyBorder="1" applyAlignment="1">
      <alignment horizontal="center" vertical="center"/>
    </xf>
    <xf numFmtId="173" fontId="6" fillId="0" borderId="9" xfId="0" applyNumberFormat="1" applyFont="1" applyBorder="1" applyAlignment="1" applyProtection="1">
      <alignment vertical="center"/>
    </xf>
    <xf numFmtId="173" fontId="5" fillId="0" borderId="9" xfId="0" applyNumberFormat="1" applyFont="1" applyBorder="1" applyAlignment="1" applyProtection="1">
      <alignment horizontal="center" vertical="center"/>
    </xf>
    <xf numFmtId="43" fontId="5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72" fontId="5" fillId="0" borderId="23" xfId="0" applyNumberFormat="1" applyFont="1" applyBorder="1" applyAlignment="1">
      <alignment horizontal="center" vertical="center"/>
    </xf>
    <xf numFmtId="173" fontId="8" fillId="0" borderId="0" xfId="0" applyNumberFormat="1" applyFont="1" applyAlignment="1">
      <alignment horizontal="center"/>
    </xf>
    <xf numFmtId="173" fontId="8" fillId="0" borderId="9" xfId="0" applyNumberFormat="1" applyFont="1" applyBorder="1" applyAlignment="1">
      <alignment horizontal="center"/>
    </xf>
    <xf numFmtId="173" fontId="5" fillId="0" borderId="9" xfId="0" applyNumberFormat="1" applyFont="1" applyBorder="1" applyAlignment="1">
      <alignment vertical="center"/>
    </xf>
    <xf numFmtId="173" fontId="5" fillId="0" borderId="9" xfId="0" applyNumberFormat="1" applyFont="1" applyBorder="1" applyAlignment="1">
      <alignment horizontal="right" vertical="center"/>
    </xf>
    <xf numFmtId="174" fontId="5" fillId="0" borderId="5" xfId="0" applyNumberFormat="1" applyFont="1" applyBorder="1" applyAlignment="1">
      <alignment horizontal="center" vertical="center"/>
    </xf>
    <xf numFmtId="173" fontId="5" fillId="0" borderId="9" xfId="0" applyNumberFormat="1" applyFont="1" applyBorder="1" applyAlignment="1" applyProtection="1">
      <alignment vertical="center"/>
    </xf>
    <xf numFmtId="1" fontId="0" fillId="0" borderId="0" xfId="0" applyNumberFormat="1"/>
    <xf numFmtId="172" fontId="5" fillId="0" borderId="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175" fontId="5" fillId="0" borderId="8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top"/>
    </xf>
    <xf numFmtId="176" fontId="5" fillId="0" borderId="8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center" vertical="center"/>
    </xf>
    <xf numFmtId="175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/>
    <xf numFmtId="0" fontId="8" fillId="0" borderId="0" xfId="0" applyFont="1"/>
    <xf numFmtId="3" fontId="8" fillId="0" borderId="0" xfId="0" applyNumberFormat="1" applyFont="1" applyAlignment="1">
      <alignment horizontal="right"/>
    </xf>
    <xf numFmtId="176" fontId="8" fillId="0" borderId="0" xfId="0" applyNumberFormat="1" applyFont="1"/>
    <xf numFmtId="3" fontId="8" fillId="0" borderId="0" xfId="0" applyNumberFormat="1" applyFont="1"/>
    <xf numFmtId="0" fontId="8" fillId="0" borderId="0" xfId="0" applyNumberFormat="1" applyFont="1"/>
    <xf numFmtId="3" fontId="8" fillId="0" borderId="8" xfId="0" applyNumberFormat="1" applyFont="1" applyBorder="1" applyAlignment="1">
      <alignment horizontal="right"/>
    </xf>
    <xf numFmtId="0" fontId="8" fillId="0" borderId="8" xfId="0" applyFont="1" applyBorder="1"/>
    <xf numFmtId="0" fontId="5" fillId="0" borderId="0" xfId="0" applyFont="1" applyFill="1" applyBorder="1" applyAlignment="1">
      <alignment horizontal="left" vertical="center"/>
    </xf>
    <xf numFmtId="174" fontId="5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72" fontId="10" fillId="0" borderId="0" xfId="0" applyNumberFormat="1" applyFont="1" applyAlignment="1">
      <alignment horizontal="right" vertical="center"/>
    </xf>
    <xf numFmtId="172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70" fontId="10" fillId="0" borderId="9" xfId="0" applyNumberFormat="1" applyFont="1" applyBorder="1" applyAlignment="1">
      <alignment horizontal="center" vertical="center"/>
    </xf>
    <xf numFmtId="171" fontId="10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3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 vertical="center"/>
    </xf>
    <xf numFmtId="3" fontId="10" fillId="0" borderId="8" xfId="0" applyNumberFormat="1" applyFont="1" applyBorder="1" applyAlignment="1">
      <alignment horizontal="left" vertical="center"/>
    </xf>
    <xf numFmtId="3" fontId="10" fillId="0" borderId="8" xfId="0" applyNumberFormat="1" applyFont="1" applyBorder="1" applyAlignment="1">
      <alignment horizontal="center" vertical="center"/>
    </xf>
    <xf numFmtId="0" fontId="4" fillId="0" borderId="0" xfId="0" applyFont="1"/>
    <xf numFmtId="0" fontId="10" fillId="0" borderId="7" xfId="0" applyFont="1" applyBorder="1" applyAlignment="1">
      <alignment horizontal="center" vertical="center"/>
    </xf>
    <xf numFmtId="171" fontId="10" fillId="0" borderId="2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77" fontId="10" fillId="0" borderId="9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K1" sqref="K1"/>
    </sheetView>
  </sheetViews>
  <sheetFormatPr defaultRowHeight="12.75"/>
  <cols>
    <col min="2" max="2" width="6.7109375" customWidth="1"/>
    <col min="3" max="3" width="10.7109375" customWidth="1"/>
    <col min="4" max="5" width="9.7109375" customWidth="1"/>
    <col min="6" max="6" width="35.7109375" customWidth="1"/>
    <col min="7" max="7" width="28.7109375" customWidth="1"/>
    <col min="8" max="8" width="7.7109375" customWidth="1"/>
    <col min="9" max="9" width="10.140625" customWidth="1"/>
    <col min="10" max="10" width="4.140625" customWidth="1"/>
  </cols>
  <sheetData>
    <row r="1" spans="1:12" ht="15">
      <c r="B1" s="253" t="s">
        <v>280</v>
      </c>
      <c r="C1" s="253"/>
      <c r="D1" s="253"/>
      <c r="E1" s="253"/>
      <c r="F1" s="253"/>
      <c r="G1" s="253"/>
      <c r="H1" s="253"/>
      <c r="I1" s="253"/>
      <c r="J1" s="218"/>
    </row>
    <row r="2" spans="1:12" ht="15">
      <c r="B2" s="253" t="s">
        <v>278</v>
      </c>
      <c r="C2" s="253"/>
      <c r="D2" s="253"/>
      <c r="E2" s="253"/>
      <c r="F2" s="253"/>
      <c r="G2" s="253"/>
      <c r="H2" s="253"/>
      <c r="I2" s="253"/>
      <c r="J2" s="218"/>
    </row>
    <row r="3" spans="1:12" ht="15">
      <c r="B3" s="219"/>
      <c r="C3" s="219"/>
      <c r="D3" s="219" t="s">
        <v>196</v>
      </c>
      <c r="E3" s="220">
        <f>G3-232</f>
        <v>3928</v>
      </c>
      <c r="F3" s="221" t="s">
        <v>197</v>
      </c>
      <c r="G3" s="222">
        <v>4160</v>
      </c>
      <c r="H3" s="219" t="s">
        <v>198</v>
      </c>
      <c r="I3" s="223">
        <f>G3-E3</f>
        <v>232</v>
      </c>
      <c r="J3" s="218" t="s">
        <v>192</v>
      </c>
      <c r="K3" s="5"/>
    </row>
    <row r="4" spans="1:12" ht="15">
      <c r="A4" s="150"/>
      <c r="B4" s="254" t="s">
        <v>180</v>
      </c>
      <c r="C4" s="254" t="s">
        <v>279</v>
      </c>
      <c r="D4" s="255" t="s">
        <v>181</v>
      </c>
      <c r="E4" s="256"/>
      <c r="F4" s="256"/>
      <c r="G4" s="257"/>
      <c r="H4" s="254" t="s">
        <v>182</v>
      </c>
      <c r="I4" s="254" t="s">
        <v>183</v>
      </c>
      <c r="J4" s="218"/>
      <c r="K4" s="150"/>
      <c r="L4" s="150"/>
    </row>
    <row r="5" spans="1:12" ht="15">
      <c r="A5" s="150"/>
      <c r="B5" s="254"/>
      <c r="C5" s="254"/>
      <c r="D5" s="258" t="s">
        <v>184</v>
      </c>
      <c r="E5" s="259"/>
      <c r="F5" s="259"/>
      <c r="G5" s="260"/>
      <c r="H5" s="254"/>
      <c r="I5" s="254"/>
      <c r="J5" s="218"/>
      <c r="K5" s="150"/>
      <c r="L5" s="150"/>
    </row>
    <row r="6" spans="1:12" ht="15">
      <c r="A6" s="150"/>
      <c r="B6" s="225"/>
      <c r="C6" s="225"/>
      <c r="D6" s="226"/>
      <c r="E6" s="226"/>
      <c r="F6" s="226"/>
      <c r="G6" s="226"/>
      <c r="H6" s="227"/>
      <c r="I6" s="225"/>
      <c r="J6" s="218"/>
      <c r="K6" s="150"/>
      <c r="L6" s="150"/>
    </row>
    <row r="7" spans="1:12" ht="15">
      <c r="B7" s="228"/>
      <c r="C7" s="229"/>
      <c r="D7" s="249" t="s">
        <v>185</v>
      </c>
      <c r="E7" s="250"/>
      <c r="F7" s="250"/>
      <c r="G7" s="251"/>
      <c r="H7" s="231"/>
      <c r="I7" s="228"/>
      <c r="J7" s="218"/>
    </row>
    <row r="8" spans="1:12" ht="15">
      <c r="B8" s="228"/>
      <c r="C8" s="229"/>
      <c r="D8" s="232"/>
      <c r="E8" s="224"/>
      <c r="F8" s="224"/>
      <c r="G8" s="224"/>
      <c r="H8" s="231"/>
      <c r="I8" s="233"/>
      <c r="J8" s="218"/>
    </row>
    <row r="9" spans="1:12" ht="15">
      <c r="B9" s="228">
        <v>1</v>
      </c>
      <c r="C9" s="229"/>
      <c r="D9" s="232" t="s">
        <v>257</v>
      </c>
      <c r="E9" s="224"/>
      <c r="F9" s="224"/>
      <c r="G9" s="224"/>
      <c r="H9" s="231" t="s">
        <v>179</v>
      </c>
      <c r="I9" s="234">
        <v>4</v>
      </c>
      <c r="J9" s="218"/>
    </row>
    <row r="10" spans="1:12" ht="15">
      <c r="B10" s="228"/>
      <c r="C10" s="229"/>
      <c r="D10" s="232"/>
      <c r="E10" s="224"/>
      <c r="F10" s="224"/>
      <c r="G10" s="224"/>
      <c r="H10" s="231"/>
      <c r="I10" s="234"/>
      <c r="J10" s="218"/>
    </row>
    <row r="11" spans="1:12" ht="15">
      <c r="B11" s="228">
        <v>2</v>
      </c>
      <c r="C11" s="229"/>
      <c r="D11" s="232" t="s">
        <v>186</v>
      </c>
      <c r="E11" s="224"/>
      <c r="F11" s="224"/>
      <c r="G11" s="224"/>
      <c r="H11" s="231"/>
      <c r="I11" s="233"/>
      <c r="J11" s="218"/>
    </row>
    <row r="12" spans="1:12" ht="15">
      <c r="B12" s="228"/>
      <c r="C12" s="229"/>
      <c r="D12" s="232" t="s">
        <v>187</v>
      </c>
      <c r="E12" s="224" t="s">
        <v>258</v>
      </c>
      <c r="F12" s="224"/>
      <c r="G12" s="224"/>
      <c r="H12" s="231" t="s">
        <v>155</v>
      </c>
      <c r="I12" s="234">
        <f>I3*4.3</f>
        <v>997.59999999999991</v>
      </c>
      <c r="J12" s="218"/>
    </row>
    <row r="13" spans="1:12" ht="15">
      <c r="B13" s="228"/>
      <c r="C13" s="229"/>
      <c r="D13" s="232"/>
      <c r="E13" s="224"/>
      <c r="F13" s="224"/>
      <c r="G13" s="224"/>
      <c r="H13" s="231"/>
      <c r="I13" s="234"/>
      <c r="J13" s="218"/>
    </row>
    <row r="14" spans="1:12" ht="15">
      <c r="B14" s="228"/>
      <c r="C14" s="229"/>
      <c r="D14" s="235" t="s">
        <v>195</v>
      </c>
      <c r="E14" s="224"/>
      <c r="F14" s="224"/>
      <c r="G14" s="224"/>
      <c r="H14" s="231"/>
      <c r="I14" s="233"/>
      <c r="J14" s="218"/>
    </row>
    <row r="15" spans="1:12" ht="15">
      <c r="B15" s="228"/>
      <c r="C15" s="229"/>
      <c r="D15" s="232"/>
      <c r="E15" s="224"/>
      <c r="F15" s="224"/>
      <c r="G15" s="224"/>
      <c r="H15" s="231"/>
      <c r="I15" s="233"/>
      <c r="J15" s="218"/>
    </row>
    <row r="16" spans="1:12" ht="15">
      <c r="B16" s="228">
        <v>3</v>
      </c>
      <c r="C16" s="229"/>
      <c r="D16" s="232" t="s">
        <v>261</v>
      </c>
      <c r="E16" s="224"/>
      <c r="F16" s="224"/>
      <c r="G16" s="224"/>
      <c r="H16" s="231"/>
      <c r="I16" s="234"/>
      <c r="J16" s="218"/>
    </row>
    <row r="17" spans="2:10" ht="15">
      <c r="B17" s="228"/>
      <c r="C17" s="229"/>
      <c r="D17" s="232" t="s">
        <v>151</v>
      </c>
      <c r="E17" s="224" t="s">
        <v>259</v>
      </c>
      <c r="F17" s="224"/>
      <c r="G17" s="224" t="s">
        <v>127</v>
      </c>
      <c r="H17" s="231" t="s">
        <v>162</v>
      </c>
      <c r="I17" s="234">
        <f>232*1*0.05</f>
        <v>11.600000000000001</v>
      </c>
      <c r="J17" s="218"/>
    </row>
    <row r="18" spans="2:10" ht="15">
      <c r="B18" s="228"/>
      <c r="C18" s="229"/>
      <c r="D18" s="232"/>
      <c r="E18" s="224" t="s">
        <v>260</v>
      </c>
      <c r="F18" s="224"/>
      <c r="G18" s="224" t="s">
        <v>126</v>
      </c>
      <c r="H18" s="231" t="s">
        <v>162</v>
      </c>
      <c r="I18" s="234">
        <f>232*1*0.2</f>
        <v>46.400000000000006</v>
      </c>
      <c r="J18" s="218"/>
    </row>
    <row r="19" spans="2:10" ht="15">
      <c r="B19" s="228"/>
      <c r="C19" s="229"/>
      <c r="D19" s="232"/>
      <c r="E19" s="224"/>
      <c r="F19" s="224"/>
      <c r="G19" s="224"/>
      <c r="H19" s="245" t="s">
        <v>162</v>
      </c>
      <c r="I19" s="246">
        <f>SUM(I17:I18)</f>
        <v>58.000000000000007</v>
      </c>
      <c r="J19" s="218"/>
    </row>
    <row r="20" spans="2:10" ht="15">
      <c r="B20" s="228"/>
      <c r="C20" s="229"/>
      <c r="D20" s="232"/>
      <c r="E20" s="224"/>
      <c r="F20" s="224"/>
      <c r="G20" s="224"/>
      <c r="H20" s="231"/>
      <c r="I20" s="233"/>
      <c r="J20" s="218"/>
    </row>
    <row r="21" spans="2:10" ht="15">
      <c r="B21" s="228">
        <v>4</v>
      </c>
      <c r="C21" s="229"/>
      <c r="D21" s="232" t="s">
        <v>262</v>
      </c>
      <c r="E21" s="224"/>
      <c r="F21" s="224"/>
      <c r="G21" s="224"/>
      <c r="H21" s="231"/>
      <c r="I21" s="233"/>
      <c r="J21" s="218"/>
    </row>
    <row r="22" spans="2:10" ht="15">
      <c r="B22" s="228"/>
      <c r="C22" s="229"/>
      <c r="D22" s="232" t="s">
        <v>187</v>
      </c>
      <c r="E22" s="224" t="s">
        <v>263</v>
      </c>
      <c r="F22" s="224"/>
      <c r="G22" s="224"/>
      <c r="H22" s="231" t="s">
        <v>155</v>
      </c>
      <c r="I22" s="234">
        <f>232*2</f>
        <v>464</v>
      </c>
      <c r="J22" s="218"/>
    </row>
    <row r="23" spans="2:10" ht="15">
      <c r="B23" s="228"/>
      <c r="C23" s="229"/>
      <c r="D23" s="232"/>
      <c r="E23" s="224"/>
      <c r="F23" s="224"/>
      <c r="G23" s="224"/>
      <c r="H23" s="231"/>
      <c r="I23" s="234"/>
      <c r="J23" s="218"/>
    </row>
    <row r="24" spans="2:10" ht="15">
      <c r="B24" s="228"/>
      <c r="C24" s="229"/>
      <c r="D24" s="236" t="s">
        <v>254</v>
      </c>
      <c r="E24" s="224"/>
      <c r="F24" s="224"/>
      <c r="G24" s="224"/>
      <c r="H24" s="231"/>
      <c r="I24" s="234"/>
      <c r="J24" s="218"/>
    </row>
    <row r="25" spans="2:10" ht="15">
      <c r="B25" s="228"/>
      <c r="C25" s="229"/>
      <c r="D25" s="235"/>
      <c r="E25" s="224"/>
      <c r="F25" s="224"/>
      <c r="G25" s="224"/>
      <c r="H25" s="231"/>
      <c r="I25" s="234"/>
      <c r="J25" s="218"/>
    </row>
    <row r="26" spans="2:10" ht="15">
      <c r="B26" s="228">
        <v>5</v>
      </c>
      <c r="C26" s="229"/>
      <c r="D26" s="224" t="s">
        <v>188</v>
      </c>
      <c r="E26" s="224"/>
      <c r="F26" s="224"/>
      <c r="G26" s="224"/>
      <c r="H26" s="231"/>
      <c r="I26" s="234"/>
      <c r="J26" s="218"/>
    </row>
    <row r="27" spans="2:10" ht="15">
      <c r="B27" s="228"/>
      <c r="C27" s="229"/>
      <c r="D27" s="224" t="s">
        <v>189</v>
      </c>
      <c r="E27" s="224"/>
      <c r="F27" s="224"/>
      <c r="G27" s="224"/>
      <c r="H27" s="231" t="s">
        <v>162</v>
      </c>
      <c r="I27" s="234">
        <f>zjazdy!AD87</f>
        <v>7.181388058935994</v>
      </c>
      <c r="J27" s="218"/>
    </row>
    <row r="28" spans="2:10" ht="15">
      <c r="B28" s="228"/>
      <c r="C28" s="229"/>
      <c r="D28" s="232"/>
      <c r="E28" s="224"/>
      <c r="F28" s="224"/>
      <c r="G28" s="224"/>
      <c r="H28" s="231"/>
      <c r="I28" s="234"/>
      <c r="J28" s="218"/>
    </row>
    <row r="29" spans="2:10" ht="15">
      <c r="B29" s="228">
        <v>6</v>
      </c>
      <c r="C29" s="229"/>
      <c r="D29" s="224" t="s">
        <v>274</v>
      </c>
      <c r="E29" s="224"/>
      <c r="F29" s="224"/>
      <c r="G29" s="224"/>
      <c r="H29" s="231"/>
      <c r="I29" s="234"/>
      <c r="J29" s="218"/>
    </row>
    <row r="30" spans="2:10" ht="15">
      <c r="B30" s="228"/>
      <c r="C30" s="229"/>
      <c r="D30" s="224" t="s">
        <v>273</v>
      </c>
      <c r="E30" s="224"/>
      <c r="F30" s="224"/>
      <c r="G30" s="224"/>
      <c r="H30" s="231" t="s">
        <v>155</v>
      </c>
      <c r="I30" s="234">
        <f>zjazdy!Y87</f>
        <v>28.725552235743976</v>
      </c>
      <c r="J30" s="218"/>
    </row>
    <row r="31" spans="2:10" ht="15">
      <c r="B31" s="228"/>
      <c r="C31" s="229"/>
      <c r="D31" s="232"/>
      <c r="E31" s="224"/>
      <c r="F31" s="224"/>
      <c r="G31" s="224"/>
      <c r="H31" s="231"/>
      <c r="I31" s="234"/>
      <c r="J31" s="218"/>
    </row>
    <row r="32" spans="2:10" ht="15">
      <c r="B32" s="228">
        <v>7</v>
      </c>
      <c r="C32" s="229"/>
      <c r="D32" s="224" t="s">
        <v>190</v>
      </c>
      <c r="E32" s="224"/>
      <c r="F32" s="224"/>
      <c r="G32" s="224"/>
      <c r="H32" s="231"/>
      <c r="I32" s="234"/>
      <c r="J32" s="218"/>
    </row>
    <row r="33" spans="2:10" ht="15">
      <c r="B33" s="228"/>
      <c r="C33" s="229"/>
      <c r="D33" s="224" t="s">
        <v>191</v>
      </c>
      <c r="E33" s="224"/>
      <c r="F33" s="224"/>
      <c r="G33" s="224"/>
      <c r="H33" s="231" t="s">
        <v>155</v>
      </c>
      <c r="I33" s="234">
        <f>I30</f>
        <v>28.725552235743976</v>
      </c>
      <c r="J33" s="218"/>
    </row>
    <row r="34" spans="2:10" ht="15">
      <c r="B34" s="228"/>
      <c r="C34" s="229"/>
      <c r="D34" s="224"/>
      <c r="E34" s="224"/>
      <c r="F34" s="224"/>
      <c r="G34" s="224"/>
      <c r="H34" s="231"/>
      <c r="I34" s="234"/>
      <c r="J34" s="218"/>
    </row>
    <row r="35" spans="2:10" ht="15">
      <c r="B35" s="228">
        <v>8</v>
      </c>
      <c r="C35" s="229"/>
      <c r="D35" s="224" t="s">
        <v>276</v>
      </c>
      <c r="E35" s="224"/>
      <c r="F35" s="224"/>
      <c r="G35" s="224"/>
      <c r="H35" s="231" t="s">
        <v>155</v>
      </c>
      <c r="I35" s="234">
        <f>I33</f>
        <v>28.725552235743976</v>
      </c>
      <c r="J35" s="218"/>
    </row>
    <row r="36" spans="2:10" ht="15">
      <c r="B36" s="228"/>
      <c r="C36" s="229"/>
      <c r="D36" s="224" t="s">
        <v>275</v>
      </c>
      <c r="E36" s="224"/>
      <c r="F36" s="224"/>
      <c r="G36" s="224"/>
      <c r="H36" s="231"/>
      <c r="I36" s="234"/>
      <c r="J36" s="218"/>
    </row>
    <row r="37" spans="2:10" ht="15">
      <c r="B37" s="228"/>
      <c r="C37" s="229"/>
      <c r="D37" s="224"/>
      <c r="E37" s="224"/>
      <c r="F37" s="224"/>
      <c r="G37" s="224"/>
      <c r="H37" s="231"/>
      <c r="I37" s="234"/>
      <c r="J37" s="218"/>
    </row>
    <row r="38" spans="2:10" ht="15">
      <c r="B38" s="228"/>
      <c r="C38" s="229"/>
      <c r="D38" s="236" t="s">
        <v>255</v>
      </c>
      <c r="E38" s="224"/>
      <c r="F38" s="224"/>
      <c r="G38" s="224"/>
      <c r="H38" s="231"/>
      <c r="I38" s="234"/>
      <c r="J38" s="218"/>
    </row>
    <row r="39" spans="2:10" ht="15">
      <c r="B39" s="228"/>
      <c r="C39" s="229"/>
      <c r="D39" s="232"/>
      <c r="E39" s="224"/>
      <c r="F39" s="224"/>
      <c r="G39" s="224"/>
      <c r="H39" s="231"/>
      <c r="I39" s="234"/>
      <c r="J39" s="218"/>
    </row>
    <row r="40" spans="2:10" ht="15">
      <c r="B40" s="228">
        <v>9</v>
      </c>
      <c r="C40" s="229"/>
      <c r="D40" s="224" t="s">
        <v>193</v>
      </c>
      <c r="E40" s="224"/>
      <c r="F40" s="224"/>
      <c r="G40" s="224"/>
      <c r="H40" s="231"/>
      <c r="I40" s="234"/>
      <c r="J40" s="218"/>
    </row>
    <row r="41" spans="2:10" ht="15">
      <c r="B41" s="228"/>
      <c r="C41" s="229"/>
      <c r="D41" s="224" t="s">
        <v>265</v>
      </c>
      <c r="E41" s="224"/>
      <c r="F41" s="224"/>
      <c r="G41" s="224"/>
      <c r="H41" s="231"/>
      <c r="I41" s="234"/>
      <c r="J41" s="218"/>
    </row>
    <row r="42" spans="2:10" ht="15">
      <c r="B42" s="228"/>
      <c r="C42" s="229"/>
      <c r="D42" s="224" t="s">
        <v>187</v>
      </c>
      <c r="E42" s="224" t="s">
        <v>264</v>
      </c>
      <c r="F42" s="224"/>
      <c r="G42" s="224"/>
      <c r="H42" s="231" t="s">
        <v>155</v>
      </c>
      <c r="I42" s="234">
        <f>232*2</f>
        <v>464</v>
      </c>
      <c r="J42" s="218"/>
    </row>
    <row r="43" spans="2:10" ht="15">
      <c r="B43" s="228"/>
      <c r="C43" s="229"/>
      <c r="D43" s="232"/>
      <c r="E43" s="224"/>
      <c r="F43" s="224"/>
      <c r="G43" s="224"/>
      <c r="H43" s="231"/>
      <c r="I43" s="234"/>
      <c r="J43" s="218"/>
    </row>
    <row r="44" spans="2:10" ht="15">
      <c r="B44" s="228">
        <v>10</v>
      </c>
      <c r="C44" s="229"/>
      <c r="D44" s="224" t="s">
        <v>253</v>
      </c>
      <c r="E44" s="224"/>
      <c r="F44" s="224"/>
      <c r="G44" s="224"/>
      <c r="H44" s="231"/>
      <c r="I44" s="234"/>
      <c r="J44" s="218"/>
    </row>
    <row r="45" spans="2:10" ht="15">
      <c r="B45" s="228"/>
      <c r="C45" s="229"/>
      <c r="D45" s="224" t="s">
        <v>270</v>
      </c>
      <c r="E45" s="224"/>
      <c r="F45" s="224"/>
      <c r="G45" s="224"/>
      <c r="H45" s="231" t="s">
        <v>179</v>
      </c>
      <c r="I45" s="234">
        <f>I42*0.15*2.5</f>
        <v>174</v>
      </c>
      <c r="J45" s="218"/>
    </row>
    <row r="46" spans="2:10" ht="15">
      <c r="B46" s="228"/>
      <c r="C46" s="229"/>
      <c r="D46" s="219"/>
      <c r="E46" s="220"/>
      <c r="F46" s="221"/>
      <c r="G46" s="222"/>
      <c r="H46" s="231"/>
      <c r="I46" s="234"/>
      <c r="J46" s="218"/>
    </row>
    <row r="47" spans="2:10" ht="15">
      <c r="B47" s="228">
        <v>11</v>
      </c>
      <c r="C47" s="229"/>
      <c r="D47" s="224" t="s">
        <v>193</v>
      </c>
      <c r="E47" s="224"/>
      <c r="F47" s="224"/>
      <c r="G47" s="224"/>
      <c r="H47" s="231"/>
      <c r="I47" s="234"/>
      <c r="J47" s="218"/>
    </row>
    <row r="48" spans="2:10" ht="15">
      <c r="B48" s="228"/>
      <c r="C48" s="229"/>
      <c r="D48" s="224" t="s">
        <v>266</v>
      </c>
      <c r="E48" s="224"/>
      <c r="F48" s="224"/>
      <c r="G48" s="224"/>
      <c r="H48" s="231"/>
      <c r="I48" s="234"/>
      <c r="J48" s="218"/>
    </row>
    <row r="49" spans="2:10" ht="15">
      <c r="B49" s="228"/>
      <c r="C49" s="229"/>
      <c r="D49" s="224" t="s">
        <v>187</v>
      </c>
      <c r="E49" s="224" t="s">
        <v>267</v>
      </c>
      <c r="F49" s="224"/>
      <c r="G49" s="224"/>
      <c r="H49" s="231" t="s">
        <v>155</v>
      </c>
      <c r="I49" s="234">
        <f>232*4.3</f>
        <v>997.59999999999991</v>
      </c>
      <c r="J49" s="218"/>
    </row>
    <row r="50" spans="2:10" ht="15">
      <c r="B50" s="228"/>
      <c r="C50" s="229"/>
      <c r="D50" s="247"/>
      <c r="E50" s="230"/>
      <c r="F50" s="224"/>
      <c r="G50" s="224"/>
      <c r="H50" s="231"/>
      <c r="I50" s="234"/>
      <c r="J50" s="218"/>
    </row>
    <row r="51" spans="2:10" ht="15">
      <c r="B51" s="228">
        <v>12</v>
      </c>
      <c r="C51" s="229"/>
      <c r="D51" s="247" t="s">
        <v>268</v>
      </c>
      <c r="E51" s="230"/>
      <c r="F51" s="224"/>
      <c r="G51" s="224"/>
      <c r="H51" s="231"/>
      <c r="I51" s="234"/>
      <c r="J51" s="218"/>
    </row>
    <row r="52" spans="2:10" ht="15">
      <c r="B52" s="228"/>
      <c r="C52" s="229"/>
      <c r="D52" s="230" t="s">
        <v>269</v>
      </c>
      <c r="E52" s="230"/>
      <c r="F52" s="224"/>
      <c r="G52" s="224"/>
      <c r="H52" s="231" t="s">
        <v>155</v>
      </c>
      <c r="I52" s="234">
        <f>232*3.8</f>
        <v>881.59999999999991</v>
      </c>
      <c r="J52" s="218"/>
    </row>
    <row r="53" spans="2:10" ht="15">
      <c r="B53" s="228"/>
      <c r="C53" s="229"/>
      <c r="D53" s="230"/>
      <c r="E53" s="230"/>
      <c r="F53" s="224"/>
      <c r="G53" s="224"/>
      <c r="H53" s="231"/>
      <c r="I53" s="234"/>
      <c r="J53" s="218"/>
    </row>
    <row r="54" spans="2:10" ht="15">
      <c r="B54" s="228">
        <v>13</v>
      </c>
      <c r="C54" s="229"/>
      <c r="D54" s="224" t="s">
        <v>277</v>
      </c>
      <c r="E54" s="230"/>
      <c r="F54" s="224"/>
      <c r="G54" s="224"/>
      <c r="H54" s="231"/>
      <c r="I54" s="234"/>
      <c r="J54" s="218"/>
    </row>
    <row r="55" spans="2:10" ht="15">
      <c r="B55" s="228"/>
      <c r="C55" s="229"/>
      <c r="D55" s="230" t="s">
        <v>187</v>
      </c>
      <c r="E55" s="230" t="s">
        <v>267</v>
      </c>
      <c r="F55" s="224"/>
      <c r="G55" s="224"/>
      <c r="H55" s="231" t="s">
        <v>155</v>
      </c>
      <c r="I55" s="234">
        <f>232*4.3</f>
        <v>997.59999999999991</v>
      </c>
      <c r="J55" s="218"/>
    </row>
    <row r="56" spans="2:10" ht="15">
      <c r="B56" s="228"/>
      <c r="C56" s="229"/>
      <c r="D56" s="230"/>
      <c r="E56" s="230"/>
      <c r="F56" s="224"/>
      <c r="G56" s="224"/>
      <c r="H56" s="231"/>
      <c r="I56" s="234"/>
      <c r="J56" s="218"/>
    </row>
    <row r="57" spans="2:10" ht="15">
      <c r="B57" s="228"/>
      <c r="C57" s="229"/>
      <c r="D57" s="249" t="s">
        <v>194</v>
      </c>
      <c r="E57" s="252"/>
      <c r="F57" s="252"/>
      <c r="G57" s="251"/>
      <c r="H57" s="231"/>
      <c r="I57" s="234"/>
      <c r="J57" s="218"/>
    </row>
    <row r="58" spans="2:10" ht="15">
      <c r="B58" s="228"/>
      <c r="C58" s="229"/>
      <c r="D58" s="224"/>
      <c r="E58" s="237"/>
      <c r="F58" s="224"/>
      <c r="G58" s="224"/>
      <c r="H58" s="231"/>
      <c r="I58" s="238"/>
      <c r="J58" s="218"/>
    </row>
    <row r="59" spans="2:10" ht="15">
      <c r="B59" s="228">
        <v>14</v>
      </c>
      <c r="C59" s="229"/>
      <c r="D59" s="224" t="s">
        <v>271</v>
      </c>
      <c r="E59" s="237"/>
      <c r="F59" s="224"/>
      <c r="G59" s="224"/>
      <c r="H59" s="231" t="s">
        <v>272</v>
      </c>
      <c r="I59" s="248">
        <f>232*2*1/10000</f>
        <v>4.6399999999999997E-2</v>
      </c>
      <c r="J59" s="218"/>
    </row>
    <row r="60" spans="2:10" ht="15">
      <c r="B60" s="239"/>
      <c r="C60" s="240"/>
      <c r="D60" s="241"/>
      <c r="E60" s="242"/>
      <c r="F60" s="241"/>
      <c r="G60" s="241"/>
      <c r="H60" s="239"/>
      <c r="I60" s="243"/>
      <c r="J60" s="218"/>
    </row>
  </sheetData>
  <mergeCells count="10">
    <mergeCell ref="D7:G7"/>
    <mergeCell ref="D57:G57"/>
    <mergeCell ref="B1:I1"/>
    <mergeCell ref="B2:I2"/>
    <mergeCell ref="B4:B5"/>
    <mergeCell ref="C4:C5"/>
    <mergeCell ref="D4:G4"/>
    <mergeCell ref="H4:H5"/>
    <mergeCell ref="I4:I5"/>
    <mergeCell ref="D5:G5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85"/>
  <sheetViews>
    <sheetView workbookViewId="0">
      <selection activeCell="AC3" sqref="AC3"/>
    </sheetView>
  </sheetViews>
  <sheetFormatPr defaultRowHeight="12.75"/>
  <cols>
    <col min="2" max="2" width="6.7109375" customWidth="1"/>
    <col min="3" max="3" width="0" hidden="1" customWidth="1"/>
    <col min="4" max="23" width="9.140625" hidden="1" customWidth="1"/>
    <col min="24" max="24" width="9.140625" customWidth="1"/>
    <col min="30" max="31" width="9.140625" hidden="1" customWidth="1"/>
    <col min="35" max="37" width="9.140625" hidden="1" customWidth="1"/>
    <col min="38" max="38" width="12.7109375" hidden="1" customWidth="1"/>
    <col min="42" max="42" width="12.7109375" customWidth="1"/>
    <col min="43" max="43" width="10.140625" bestFit="1" customWidth="1"/>
    <col min="53" max="53" width="6.7109375" customWidth="1"/>
    <col min="56" max="64" width="9.140625" hidden="1" customWidth="1"/>
    <col min="67" max="90" width="9.140625" hidden="1" customWidth="1"/>
    <col min="93" max="96" width="9.140625" hidden="1" customWidth="1"/>
    <col min="98" max="98" width="11.28515625" bestFit="1" customWidth="1"/>
    <col min="103" max="103" width="10.7109375" customWidth="1"/>
    <col min="115" max="115" width="15.5703125" customWidth="1"/>
    <col min="116" max="116" width="6.7109375" customWidth="1"/>
    <col min="122" max="124" width="14.42578125" customWidth="1"/>
    <col min="125" max="125" width="16.7109375" customWidth="1"/>
    <col min="127" max="127" width="14.42578125" customWidth="1"/>
    <col min="128" max="128" width="16.7109375" customWidth="1"/>
    <col min="132" max="132" width="7.5703125" customWidth="1"/>
    <col min="134" max="134" width="21.28515625" customWidth="1"/>
    <col min="135" max="135" width="22.42578125" customWidth="1"/>
    <col min="136" max="136" width="5.28515625" customWidth="1"/>
    <col min="137" max="138" width="15.5703125" customWidth="1"/>
    <col min="139" max="141" width="7.5703125" customWidth="1"/>
    <col min="143" max="145" width="9.85546875" customWidth="1"/>
    <col min="146" max="147" width="6.140625" customWidth="1"/>
    <col min="151" max="151" width="42.140625" customWidth="1"/>
    <col min="152" max="153" width="10" customWidth="1"/>
    <col min="154" max="154" width="12.7109375" customWidth="1"/>
    <col min="157" max="157" width="13.85546875" bestFit="1" customWidth="1"/>
  </cols>
  <sheetData>
    <row r="1" spans="1:115">
      <c r="Z1" s="1"/>
      <c r="AT1" s="2"/>
      <c r="AU1" s="2"/>
      <c r="AV1" s="2"/>
    </row>
    <row r="2" spans="1:115">
      <c r="AT2" s="2"/>
      <c r="AU2" s="2"/>
      <c r="AV2" s="2"/>
      <c r="BM2" s="1" t="s">
        <v>0</v>
      </c>
    </row>
    <row r="3" spans="1:1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" t="s">
        <v>2</v>
      </c>
      <c r="X3" s="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6">
        <f ca="1">NOW()</f>
        <v>44335.332119791667</v>
      </c>
      <c r="AR3" s="5"/>
      <c r="AS3" s="5"/>
      <c r="AT3" s="7"/>
      <c r="AU3" s="7"/>
      <c r="AV3" s="7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</row>
    <row r="4" spans="1:1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7"/>
      <c r="AU4" s="7"/>
      <c r="AV4" s="7"/>
      <c r="AW4" s="5"/>
      <c r="AX4" s="5"/>
      <c r="AY4" s="5"/>
      <c r="AZ4" s="5"/>
      <c r="BA4" s="8"/>
      <c r="BB4" s="8"/>
      <c r="BC4" s="8"/>
      <c r="BD4" s="8"/>
      <c r="BE4" s="8"/>
      <c r="BF4" s="9"/>
      <c r="BG4" s="8"/>
      <c r="BH4" s="8"/>
      <c r="BI4" s="8"/>
      <c r="BJ4" s="8"/>
      <c r="BK4" s="8"/>
      <c r="BL4" s="8"/>
      <c r="BM4" s="10"/>
      <c r="BN4" s="8"/>
      <c r="BO4" s="8"/>
      <c r="BP4" s="11"/>
      <c r="BQ4" s="8"/>
      <c r="BR4" s="8"/>
      <c r="BS4" s="8"/>
      <c r="BT4" s="8"/>
      <c r="BU4" s="8"/>
      <c r="BV4" s="8"/>
      <c r="BW4" s="8"/>
      <c r="BX4" s="8"/>
      <c r="BY4" s="8"/>
      <c r="BZ4" s="11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11"/>
      <c r="CN4" s="8"/>
      <c r="CO4" s="12"/>
      <c r="CP4" s="12"/>
      <c r="CQ4" s="5"/>
      <c r="CR4" s="12"/>
      <c r="CS4" s="12"/>
      <c r="CT4" s="12"/>
      <c r="CU4" s="12"/>
      <c r="CV4" s="12"/>
      <c r="CW4" s="12"/>
      <c r="CX4" s="12"/>
      <c r="CY4" s="12"/>
      <c r="CZ4" s="12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15">
      <c r="A5" s="5"/>
      <c r="AQ5" s="5"/>
      <c r="AR5" s="5"/>
      <c r="AS5" s="5"/>
      <c r="AT5" s="7"/>
      <c r="AU5" s="7"/>
      <c r="AV5" s="7"/>
      <c r="AW5" s="5"/>
      <c r="AX5" s="5"/>
      <c r="AY5" s="5"/>
      <c r="AZ5" s="5"/>
      <c r="BA5" s="8"/>
      <c r="BB5" s="11"/>
      <c r="BC5" s="11"/>
      <c r="BD5" s="8"/>
      <c r="BE5" s="8"/>
      <c r="BF5" s="8"/>
      <c r="BG5" s="8"/>
      <c r="BH5" s="8"/>
      <c r="BI5" s="8"/>
      <c r="BJ5" s="8"/>
      <c r="BK5" s="8"/>
      <c r="BL5" s="8"/>
      <c r="BM5" s="8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8"/>
      <c r="BZ5" s="11"/>
      <c r="CA5" s="8"/>
      <c r="CB5" s="11"/>
      <c r="CC5" s="11"/>
      <c r="CD5" s="8"/>
      <c r="CE5" s="11"/>
      <c r="CF5" s="11"/>
      <c r="CG5" s="11"/>
      <c r="CH5" s="11"/>
      <c r="CI5" s="11"/>
      <c r="CJ5" s="11"/>
      <c r="CK5" s="8"/>
      <c r="CL5" s="8"/>
      <c r="CM5" s="8"/>
      <c r="CN5" s="11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12"/>
      <c r="DA5" s="5"/>
      <c r="DB5" s="5"/>
      <c r="DC5" s="5"/>
      <c r="DD5" s="13"/>
      <c r="DE5" s="5"/>
      <c r="DF5" s="5"/>
      <c r="DG5" s="5"/>
      <c r="DH5" s="5"/>
      <c r="DI5" s="5"/>
      <c r="DJ5" s="5"/>
      <c r="DK5" s="5"/>
    </row>
    <row r="6" spans="1:115">
      <c r="A6" s="5"/>
      <c r="B6" s="261" t="s">
        <v>178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5"/>
      <c r="AR6" s="5"/>
      <c r="AS6" s="5"/>
      <c r="AT6" s="7"/>
      <c r="AU6" s="7"/>
      <c r="AV6" s="7"/>
      <c r="AW6" s="5"/>
      <c r="AX6" s="5"/>
      <c r="AY6" s="5"/>
      <c r="AZ6" s="5"/>
      <c r="BA6" s="14" t="s">
        <v>152</v>
      </c>
      <c r="BB6" s="15"/>
      <c r="BC6" s="15"/>
      <c r="BD6" s="15"/>
      <c r="BE6" s="15"/>
      <c r="BF6" s="15"/>
      <c r="BG6" s="15"/>
      <c r="BH6" s="15"/>
      <c r="BI6" s="15"/>
      <c r="BJ6" s="16"/>
      <c r="BK6" s="15"/>
      <c r="BL6" s="15"/>
      <c r="BM6" s="15"/>
      <c r="BN6" s="15"/>
      <c r="BO6" s="17">
        <f>CM6</f>
        <v>6</v>
      </c>
      <c r="BP6" s="18" t="s">
        <v>153</v>
      </c>
      <c r="BQ6" s="15"/>
      <c r="BR6" s="15"/>
      <c r="BS6" s="19">
        <f>SUM(BS15:BS77)</f>
        <v>19.171875000000149</v>
      </c>
      <c r="BT6" s="19">
        <f>SUM(BT15:BT77)</f>
        <v>52.500000000002039</v>
      </c>
      <c r="BU6" s="19">
        <f>SUM(BU15:BU77)</f>
        <v>0.56250000000005373</v>
      </c>
      <c r="BV6" s="19">
        <f>SUM(BV15:BV77)</f>
        <v>18.609375000000096</v>
      </c>
      <c r="BW6" s="19">
        <f>SUM(BW15:BW77)</f>
        <v>51.937500000001982</v>
      </c>
      <c r="BX6" s="15"/>
      <c r="BY6" s="20"/>
      <c r="BZ6" s="5"/>
      <c r="CA6" s="14" t="s">
        <v>152</v>
      </c>
      <c r="CB6" s="15"/>
      <c r="CC6" s="15"/>
      <c r="CD6" s="15"/>
      <c r="CE6" s="15"/>
      <c r="CF6" s="15"/>
      <c r="CG6" s="15"/>
      <c r="CH6" s="15"/>
      <c r="CI6" s="15"/>
      <c r="CJ6" s="16"/>
      <c r="CK6" s="15"/>
      <c r="CL6" s="15"/>
      <c r="CM6" s="17">
        <v>6</v>
      </c>
      <c r="CN6" s="18" t="s">
        <v>153</v>
      </c>
      <c r="CO6" s="5"/>
      <c r="CP6" s="5"/>
      <c r="CQ6" s="5"/>
      <c r="CR6" s="5"/>
      <c r="CS6" s="5"/>
      <c r="CT6" s="5"/>
      <c r="CU6" s="5"/>
      <c r="CV6" s="5"/>
      <c r="CW6" s="5"/>
      <c r="CX6" s="12"/>
      <c r="CY6" s="12"/>
      <c r="CZ6" s="12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</row>
    <row r="7" spans="1:115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44" t="s">
        <v>256</v>
      </c>
      <c r="Y7" s="5"/>
      <c r="Z7" s="4"/>
      <c r="AA7" s="4"/>
      <c r="AB7" s="5"/>
      <c r="AC7" s="4"/>
      <c r="AD7" s="5"/>
      <c r="AE7" s="5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7"/>
      <c r="AV7" s="7"/>
      <c r="AW7" s="7"/>
      <c r="AX7" s="5"/>
      <c r="AY7" s="5"/>
      <c r="AZ7" s="5"/>
      <c r="BA7" s="21" t="s">
        <v>156</v>
      </c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13">
        <f>CM7</f>
        <v>1.5</v>
      </c>
      <c r="BR7" s="4" t="s">
        <v>150</v>
      </c>
      <c r="BS7" s="5"/>
      <c r="BT7" s="5"/>
      <c r="BU7" s="5"/>
      <c r="BV7" s="5"/>
      <c r="BW7" s="5"/>
      <c r="BX7" s="5"/>
      <c r="BY7" s="20"/>
      <c r="BZ7" s="5"/>
      <c r="CA7" s="21" t="s">
        <v>156</v>
      </c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22">
        <v>1.5</v>
      </c>
      <c r="CN7" s="4" t="s">
        <v>150</v>
      </c>
      <c r="CO7" s="5"/>
      <c r="CP7" s="5"/>
      <c r="CQ7" s="5"/>
      <c r="CR7" s="5"/>
      <c r="CS7" s="5"/>
      <c r="CT7" s="5"/>
      <c r="CU7" s="5"/>
      <c r="CV7" s="5"/>
      <c r="CW7" s="5"/>
      <c r="CX7" s="12"/>
      <c r="CY7" s="12"/>
      <c r="CZ7" s="12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</row>
    <row r="8" spans="1:115" ht="14.25" thickTop="1" thickBot="1">
      <c r="A8" s="5"/>
      <c r="B8" s="23"/>
      <c r="C8" s="20"/>
      <c r="D8" s="20"/>
      <c r="E8" s="20"/>
      <c r="F8" s="20"/>
      <c r="G8" s="20"/>
      <c r="H8" s="20"/>
      <c r="I8" s="20"/>
      <c r="J8" s="20"/>
      <c r="K8" s="20"/>
      <c r="L8" s="2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4" t="s">
        <v>3</v>
      </c>
      <c r="AF8" s="5"/>
      <c r="AG8" s="5"/>
      <c r="AH8" s="5"/>
      <c r="AI8" s="5"/>
      <c r="AJ8" s="5"/>
      <c r="AK8" s="5"/>
      <c r="AL8" s="5"/>
      <c r="AM8" s="20"/>
      <c r="AN8" s="20"/>
      <c r="AO8" s="24">
        <v>0</v>
      </c>
      <c r="AP8" s="24">
        <v>0</v>
      </c>
      <c r="AQ8" s="25"/>
      <c r="AR8" s="5"/>
      <c r="AS8" s="5"/>
      <c r="AT8" s="5"/>
      <c r="AU8" s="5"/>
      <c r="AV8" s="24"/>
      <c r="AW8" s="26"/>
      <c r="AX8" s="5"/>
      <c r="AY8" s="7"/>
      <c r="AZ8" s="5"/>
      <c r="BA8" s="5"/>
      <c r="BB8" s="5"/>
      <c r="BC8" s="5"/>
      <c r="BD8" s="5"/>
      <c r="BE8" s="5"/>
      <c r="BF8" s="4"/>
      <c r="BG8" s="5"/>
      <c r="BH8" s="5"/>
      <c r="BI8" s="5"/>
      <c r="BJ8" s="5"/>
      <c r="BK8" s="5"/>
      <c r="BL8" s="5"/>
      <c r="BM8" s="27"/>
      <c r="BN8" s="4"/>
      <c r="BO8" s="5"/>
      <c r="BP8" s="5"/>
      <c r="BQ8" s="20"/>
      <c r="BR8" s="20"/>
      <c r="BS8" s="20"/>
      <c r="BT8" s="20"/>
      <c r="BU8" s="20"/>
      <c r="BV8" s="4" t="s">
        <v>3</v>
      </c>
      <c r="BW8" s="20"/>
      <c r="BX8" s="28">
        <v>0</v>
      </c>
      <c r="BY8" s="25"/>
      <c r="BZ8" s="5"/>
      <c r="CA8" s="5"/>
      <c r="CB8" s="5"/>
      <c r="CC8" s="5"/>
      <c r="CD8" s="5"/>
      <c r="CE8" s="27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20"/>
      <c r="CS8" s="20"/>
      <c r="CT8" s="20"/>
      <c r="CU8" s="20"/>
      <c r="CV8" s="20"/>
      <c r="CW8" s="4" t="s">
        <v>3</v>
      </c>
      <c r="CX8" s="20"/>
      <c r="CY8" s="28">
        <v>0</v>
      </c>
      <c r="CZ8" s="2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ht="14.25" thickTop="1" thickBot="1">
      <c r="A9" s="4" t="s">
        <v>4</v>
      </c>
      <c r="B9" s="29"/>
      <c r="C9" s="30"/>
      <c r="D9" s="29"/>
      <c r="E9" s="31"/>
      <c r="F9" s="32" t="s">
        <v>5</v>
      </c>
      <c r="G9" s="31"/>
      <c r="H9" s="31"/>
      <c r="I9" s="31"/>
      <c r="J9" s="31"/>
      <c r="K9" s="31"/>
      <c r="L9" s="29"/>
      <c r="M9" s="31"/>
      <c r="N9" s="31"/>
      <c r="O9" s="31"/>
      <c r="P9" s="31"/>
      <c r="Q9" s="31"/>
      <c r="R9" s="29"/>
      <c r="S9" s="33" t="s">
        <v>6</v>
      </c>
      <c r="T9" s="30"/>
      <c r="U9" s="30"/>
      <c r="V9" s="30"/>
      <c r="W9" s="33" t="s">
        <v>7</v>
      </c>
      <c r="X9" s="33"/>
      <c r="Y9" s="103" t="s">
        <v>7</v>
      </c>
      <c r="Z9" s="34" t="s">
        <v>8</v>
      </c>
      <c r="AA9" s="31"/>
      <c r="AB9" s="34" t="s">
        <v>9</v>
      </c>
      <c r="AC9" s="31"/>
      <c r="AD9" s="34" t="s">
        <v>10</v>
      </c>
      <c r="AE9" s="31"/>
      <c r="AF9" s="34" t="s">
        <v>172</v>
      </c>
      <c r="AG9" s="31"/>
      <c r="AH9" s="31"/>
      <c r="AI9" s="34" t="s">
        <v>1</v>
      </c>
      <c r="AJ9" s="32" t="s">
        <v>12</v>
      </c>
      <c r="AK9" s="31"/>
      <c r="AL9" s="31"/>
      <c r="AM9" s="34" t="s">
        <v>13</v>
      </c>
      <c r="AN9" s="31"/>
      <c r="AO9" s="34" t="s">
        <v>14</v>
      </c>
      <c r="AP9" s="31"/>
      <c r="AQ9" s="25"/>
      <c r="AR9" s="5"/>
      <c r="AS9" s="5"/>
      <c r="AT9" s="5"/>
      <c r="AU9" s="34" t="s">
        <v>15</v>
      </c>
      <c r="AV9" s="33" t="s">
        <v>16</v>
      </c>
      <c r="AW9" s="25"/>
      <c r="AX9" s="5"/>
      <c r="AY9" s="5"/>
      <c r="AZ9" s="5"/>
      <c r="BA9" s="29"/>
      <c r="BB9" s="30"/>
      <c r="BC9" s="30"/>
      <c r="BD9" s="33" t="s">
        <v>17</v>
      </c>
      <c r="BE9" s="33" t="s">
        <v>18</v>
      </c>
      <c r="BF9" s="33" t="s">
        <v>15</v>
      </c>
      <c r="BG9" s="33" t="s">
        <v>19</v>
      </c>
      <c r="BH9" s="31"/>
      <c r="BI9" s="33" t="s">
        <v>20</v>
      </c>
      <c r="BJ9" s="30"/>
      <c r="BK9" s="33" t="s">
        <v>21</v>
      </c>
      <c r="BL9" s="33" t="s">
        <v>22</v>
      </c>
      <c r="BM9" s="33" t="s">
        <v>23</v>
      </c>
      <c r="BN9" s="31"/>
      <c r="BO9" s="34" t="s">
        <v>24</v>
      </c>
      <c r="BP9" s="31"/>
      <c r="BQ9" s="31"/>
      <c r="BR9" s="34" t="s">
        <v>25</v>
      </c>
      <c r="BS9" s="34" t="s">
        <v>26</v>
      </c>
      <c r="BT9" s="31"/>
      <c r="BU9" s="34" t="s">
        <v>27</v>
      </c>
      <c r="BV9" s="34" t="s">
        <v>28</v>
      </c>
      <c r="BW9" s="31"/>
      <c r="BX9" s="34" t="s">
        <v>29</v>
      </c>
      <c r="BY9" s="25"/>
      <c r="BZ9" s="5"/>
      <c r="CA9" s="29"/>
      <c r="CB9" s="30"/>
      <c r="CC9" s="30"/>
      <c r="CD9" s="33" t="s">
        <v>17</v>
      </c>
      <c r="CE9" s="33" t="s">
        <v>18</v>
      </c>
      <c r="CF9" s="33" t="s">
        <v>15</v>
      </c>
      <c r="CG9" s="33" t="s">
        <v>19</v>
      </c>
      <c r="CH9" s="31"/>
      <c r="CI9" s="33" t="s">
        <v>20</v>
      </c>
      <c r="CJ9" s="30"/>
      <c r="CK9" s="33" t="s">
        <v>21</v>
      </c>
      <c r="CL9" s="33" t="s">
        <v>22</v>
      </c>
      <c r="CM9" s="33" t="s">
        <v>23</v>
      </c>
      <c r="CN9" s="31"/>
      <c r="CO9" s="29"/>
      <c r="CP9" s="32" t="s">
        <v>30</v>
      </c>
      <c r="CQ9" s="31"/>
      <c r="CR9" s="31"/>
      <c r="CS9" s="34" t="s">
        <v>25</v>
      </c>
      <c r="CT9" s="34" t="s">
        <v>26</v>
      </c>
      <c r="CU9" s="31"/>
      <c r="CV9" s="34" t="s">
        <v>27</v>
      </c>
      <c r="CW9" s="34" t="s">
        <v>28</v>
      </c>
      <c r="CX9" s="31"/>
      <c r="CY9" s="34" t="s">
        <v>29</v>
      </c>
      <c r="CZ9" s="2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ht="13.5" thickTop="1">
      <c r="A10" s="27">
        <v>2.5000000000000001E-2</v>
      </c>
      <c r="B10" s="25"/>
      <c r="C10" s="35"/>
      <c r="D10" s="36" t="s">
        <v>31</v>
      </c>
      <c r="E10" s="37" t="s">
        <v>32</v>
      </c>
      <c r="F10" s="37" t="s">
        <v>31</v>
      </c>
      <c r="G10" s="37" t="s">
        <v>31</v>
      </c>
      <c r="H10" s="37" t="s">
        <v>31</v>
      </c>
      <c r="I10" s="37" t="s">
        <v>32</v>
      </c>
      <c r="J10" s="37" t="s">
        <v>31</v>
      </c>
      <c r="K10" s="37" t="s">
        <v>33</v>
      </c>
      <c r="L10" s="36" t="s">
        <v>31</v>
      </c>
      <c r="M10" s="37" t="s">
        <v>31</v>
      </c>
      <c r="N10" s="37" t="s">
        <v>31</v>
      </c>
      <c r="O10" s="37" t="s">
        <v>31</v>
      </c>
      <c r="P10" s="37" t="s">
        <v>31</v>
      </c>
      <c r="Q10" s="37" t="s">
        <v>33</v>
      </c>
      <c r="R10" s="25"/>
      <c r="S10" s="38" t="s">
        <v>34</v>
      </c>
      <c r="T10" s="35"/>
      <c r="U10" s="38" t="s">
        <v>35</v>
      </c>
      <c r="V10" s="35"/>
      <c r="W10" s="38" t="s">
        <v>36</v>
      </c>
      <c r="X10" s="38"/>
      <c r="Y10" s="104" t="s">
        <v>37</v>
      </c>
      <c r="Z10" s="39" t="s">
        <v>38</v>
      </c>
      <c r="AA10" s="5"/>
      <c r="AB10" s="39" t="s">
        <v>39</v>
      </c>
      <c r="AC10" s="5"/>
      <c r="AD10" s="39" t="s">
        <v>40</v>
      </c>
      <c r="AE10" s="5"/>
      <c r="AF10" s="36" t="s">
        <v>41</v>
      </c>
      <c r="AG10" s="37" t="s">
        <v>42</v>
      </c>
      <c r="AH10" s="37" t="s">
        <v>41</v>
      </c>
      <c r="AI10" s="25"/>
      <c r="AJ10" s="4" t="s">
        <v>171</v>
      </c>
      <c r="AK10" s="5"/>
      <c r="AL10" s="5"/>
      <c r="AM10" s="39" t="s">
        <v>43</v>
      </c>
      <c r="AN10" s="5"/>
      <c r="AO10" s="39" t="s">
        <v>44</v>
      </c>
      <c r="AP10" s="5"/>
      <c r="AQ10" s="25"/>
      <c r="AR10" s="5"/>
      <c r="AS10" s="5"/>
      <c r="AT10" s="5"/>
      <c r="AU10" s="39" t="s">
        <v>45</v>
      </c>
      <c r="AV10" s="38" t="s">
        <v>45</v>
      </c>
      <c r="AW10" s="26"/>
      <c r="AX10" s="5"/>
      <c r="AY10" s="5"/>
      <c r="AZ10" s="5"/>
      <c r="BA10" s="25"/>
      <c r="BB10" s="35"/>
      <c r="BC10" s="35"/>
      <c r="BD10" s="38" t="s">
        <v>46</v>
      </c>
      <c r="BE10" s="38" t="s">
        <v>47</v>
      </c>
      <c r="BF10" s="38" t="s">
        <v>48</v>
      </c>
      <c r="BG10" s="38" t="s">
        <v>49</v>
      </c>
      <c r="BH10" s="5"/>
      <c r="BI10" s="38" t="s">
        <v>50</v>
      </c>
      <c r="BJ10" s="35"/>
      <c r="BK10" s="38" t="s">
        <v>51</v>
      </c>
      <c r="BL10" s="38" t="s">
        <v>52</v>
      </c>
      <c r="BM10" s="38" t="s">
        <v>53</v>
      </c>
      <c r="BN10" s="5"/>
      <c r="BO10" s="39" t="s">
        <v>54</v>
      </c>
      <c r="BP10" s="5"/>
      <c r="BQ10" s="5"/>
      <c r="BR10" s="25"/>
      <c r="BS10" s="29"/>
      <c r="BT10" s="30"/>
      <c r="BU10" s="39" t="s">
        <v>55</v>
      </c>
      <c r="BV10" s="29"/>
      <c r="BW10" s="30"/>
      <c r="BX10" s="34" t="s">
        <v>56</v>
      </c>
      <c r="BY10" s="26"/>
      <c r="BZ10" s="5"/>
      <c r="CA10" s="25"/>
      <c r="CB10" s="35"/>
      <c r="CC10" s="35"/>
      <c r="CD10" s="38" t="s">
        <v>46</v>
      </c>
      <c r="CE10" s="38" t="s">
        <v>47</v>
      </c>
      <c r="CF10" s="38" t="s">
        <v>48</v>
      </c>
      <c r="CG10" s="38" t="s">
        <v>49</v>
      </c>
      <c r="CH10" s="5"/>
      <c r="CI10" s="38" t="s">
        <v>50</v>
      </c>
      <c r="CJ10" s="35"/>
      <c r="CK10" s="38" t="s">
        <v>51</v>
      </c>
      <c r="CL10" s="38" t="s">
        <v>52</v>
      </c>
      <c r="CM10" s="38" t="s">
        <v>57</v>
      </c>
      <c r="CN10" s="5"/>
      <c r="CO10" s="25"/>
      <c r="CP10" s="4" t="s">
        <v>58</v>
      </c>
      <c r="CQ10" s="5"/>
      <c r="CR10" s="5"/>
      <c r="CS10" s="25"/>
      <c r="CT10" s="29"/>
      <c r="CU10" s="30"/>
      <c r="CV10" s="39" t="s">
        <v>55</v>
      </c>
      <c r="CW10" s="29"/>
      <c r="CX10" s="30"/>
      <c r="CY10" s="34" t="s">
        <v>56</v>
      </c>
      <c r="CZ10" s="26"/>
      <c r="DA10" s="4" t="s">
        <v>59</v>
      </c>
      <c r="DB10" s="5"/>
      <c r="DC10" s="5"/>
      <c r="DD10" s="4" t="s">
        <v>60</v>
      </c>
      <c r="DE10" s="5"/>
      <c r="DF10" s="5"/>
      <c r="DG10" s="4"/>
      <c r="DH10" s="5"/>
      <c r="DI10" s="5"/>
      <c r="DJ10" s="5"/>
      <c r="DK10" s="5"/>
    </row>
    <row r="11" spans="1:115" ht="13.5" thickBot="1">
      <c r="A11" s="5"/>
      <c r="B11" s="39" t="s">
        <v>61</v>
      </c>
      <c r="C11" s="38" t="s">
        <v>62</v>
      </c>
      <c r="D11" s="39" t="s">
        <v>63</v>
      </c>
      <c r="E11" s="38" t="s">
        <v>48</v>
      </c>
      <c r="F11" s="38" t="s">
        <v>64</v>
      </c>
      <c r="G11" s="38" t="s">
        <v>64</v>
      </c>
      <c r="H11" s="38" t="s">
        <v>64</v>
      </c>
      <c r="I11" s="38" t="s">
        <v>48</v>
      </c>
      <c r="J11" s="38" t="s">
        <v>63</v>
      </c>
      <c r="K11" s="38" t="s">
        <v>65</v>
      </c>
      <c r="L11" s="39" t="s">
        <v>66</v>
      </c>
      <c r="M11" s="38" t="s">
        <v>67</v>
      </c>
      <c r="N11" s="38" t="s">
        <v>67</v>
      </c>
      <c r="O11" s="38" t="s">
        <v>67</v>
      </c>
      <c r="P11" s="38" t="s">
        <v>66</v>
      </c>
      <c r="Q11" s="38" t="s">
        <v>65</v>
      </c>
      <c r="R11" s="25"/>
      <c r="S11" s="38" t="s">
        <v>67</v>
      </c>
      <c r="T11" s="38" t="s">
        <v>68</v>
      </c>
      <c r="U11" s="38" t="s">
        <v>69</v>
      </c>
      <c r="V11" s="35"/>
      <c r="W11" s="38" t="s">
        <v>70</v>
      </c>
      <c r="X11" s="104" t="s">
        <v>62</v>
      </c>
      <c r="Y11" s="104" t="s">
        <v>71</v>
      </c>
      <c r="Z11" s="39" t="s">
        <v>72</v>
      </c>
      <c r="AA11" s="5"/>
      <c r="AB11" s="25"/>
      <c r="AC11" s="5"/>
      <c r="AD11" s="39" t="s">
        <v>73</v>
      </c>
      <c r="AE11" s="5"/>
      <c r="AF11" s="39" t="s">
        <v>74</v>
      </c>
      <c r="AG11" s="38" t="s">
        <v>67</v>
      </c>
      <c r="AH11" s="38" t="s">
        <v>75</v>
      </c>
      <c r="AI11" s="36" t="s">
        <v>76</v>
      </c>
      <c r="AJ11" s="40"/>
      <c r="AK11" s="37" t="s">
        <v>77</v>
      </c>
      <c r="AL11" s="40"/>
      <c r="AM11" s="36" t="s">
        <v>78</v>
      </c>
      <c r="AN11" s="36" t="s">
        <v>79</v>
      </c>
      <c r="AO11" s="25"/>
      <c r="AP11" s="5"/>
      <c r="AQ11" s="39" t="s">
        <v>80</v>
      </c>
      <c r="AR11" s="4" t="s">
        <v>81</v>
      </c>
      <c r="AS11" s="5"/>
      <c r="AT11" s="5"/>
      <c r="AU11" s="39" t="s">
        <v>82</v>
      </c>
      <c r="AV11" s="38" t="s">
        <v>82</v>
      </c>
      <c r="AW11" s="41" t="s">
        <v>83</v>
      </c>
      <c r="AX11" s="5"/>
      <c r="AY11" s="4" t="s">
        <v>84</v>
      </c>
      <c r="AZ11" s="5"/>
      <c r="BA11" s="39" t="s">
        <v>85</v>
      </c>
      <c r="BB11" s="38" t="s">
        <v>62</v>
      </c>
      <c r="BC11" s="38" t="s">
        <v>86</v>
      </c>
      <c r="BD11" s="38" t="s">
        <v>50</v>
      </c>
      <c r="BE11" s="38" t="s">
        <v>48</v>
      </c>
      <c r="BF11" s="38" t="s">
        <v>87</v>
      </c>
      <c r="BG11" s="38" t="s">
        <v>88</v>
      </c>
      <c r="BH11" s="5"/>
      <c r="BI11" s="38" t="s">
        <v>89</v>
      </c>
      <c r="BJ11" s="35"/>
      <c r="BK11" s="38" t="s">
        <v>90</v>
      </c>
      <c r="BL11" s="38" t="s">
        <v>91</v>
      </c>
      <c r="BM11" s="38" t="s">
        <v>92</v>
      </c>
      <c r="BN11" s="5"/>
      <c r="BO11" s="39" t="s">
        <v>92</v>
      </c>
      <c r="BP11" s="20"/>
      <c r="BQ11" s="20"/>
      <c r="BR11" s="25"/>
      <c r="BS11" s="39" t="s">
        <v>93</v>
      </c>
      <c r="BT11" s="38" t="s">
        <v>94</v>
      </c>
      <c r="BU11" s="39" t="s">
        <v>95</v>
      </c>
      <c r="BV11" s="39" t="s">
        <v>93</v>
      </c>
      <c r="BW11" s="38" t="s">
        <v>94</v>
      </c>
      <c r="BX11" s="39" t="s">
        <v>96</v>
      </c>
      <c r="BY11" s="26"/>
      <c r="BZ11" s="5"/>
      <c r="CA11" s="39" t="s">
        <v>85</v>
      </c>
      <c r="CB11" s="38" t="s">
        <v>62</v>
      </c>
      <c r="CC11" s="38" t="s">
        <v>86</v>
      </c>
      <c r="CD11" s="38" t="s">
        <v>50</v>
      </c>
      <c r="CE11" s="38" t="s">
        <v>48</v>
      </c>
      <c r="CF11" s="38" t="s">
        <v>87</v>
      </c>
      <c r="CG11" s="38" t="s">
        <v>88</v>
      </c>
      <c r="CH11" s="5"/>
      <c r="CI11" s="38" t="s">
        <v>89</v>
      </c>
      <c r="CJ11" s="35"/>
      <c r="CK11" s="38" t="s">
        <v>90</v>
      </c>
      <c r="CL11" s="38" t="s">
        <v>91</v>
      </c>
      <c r="CM11" s="38" t="s">
        <v>92</v>
      </c>
      <c r="CN11" s="5"/>
      <c r="CO11" s="25"/>
      <c r="CP11" s="23" t="s">
        <v>97</v>
      </c>
      <c r="CQ11" s="20"/>
      <c r="CR11" s="20"/>
      <c r="CS11" s="25"/>
      <c r="CT11" s="39" t="s">
        <v>93</v>
      </c>
      <c r="CU11" s="38" t="s">
        <v>94</v>
      </c>
      <c r="CV11" s="39" t="s">
        <v>95</v>
      </c>
      <c r="CW11" s="39" t="s">
        <v>93</v>
      </c>
      <c r="CX11" s="38" t="s">
        <v>94</v>
      </c>
      <c r="CY11" s="39" t="s">
        <v>96</v>
      </c>
      <c r="CZ11" s="26"/>
      <c r="DA11" s="4" t="s">
        <v>98</v>
      </c>
      <c r="DB11" s="5"/>
      <c r="DC11" s="5"/>
      <c r="DD11" s="5"/>
      <c r="DE11" s="5"/>
      <c r="DF11" s="5"/>
      <c r="DG11" s="4"/>
      <c r="DH11" s="5"/>
      <c r="DI11" s="5"/>
      <c r="DJ11" s="5"/>
      <c r="DK11" s="5"/>
    </row>
    <row r="12" spans="1:115" ht="13.5" thickTop="1">
      <c r="A12" s="5"/>
      <c r="B12" s="25"/>
      <c r="C12" s="35"/>
      <c r="D12" s="39" t="s">
        <v>99</v>
      </c>
      <c r="E12" s="38" t="s">
        <v>100</v>
      </c>
      <c r="F12" s="38" t="s">
        <v>101</v>
      </c>
      <c r="G12" s="38" t="s">
        <v>102</v>
      </c>
      <c r="H12" s="38" t="s">
        <v>101</v>
      </c>
      <c r="I12" s="38" t="s">
        <v>103</v>
      </c>
      <c r="J12" s="38" t="s">
        <v>99</v>
      </c>
      <c r="K12" s="38" t="s">
        <v>104</v>
      </c>
      <c r="L12" s="39" t="s">
        <v>99</v>
      </c>
      <c r="M12" s="38" t="s">
        <v>101</v>
      </c>
      <c r="N12" s="38" t="s">
        <v>102</v>
      </c>
      <c r="O12" s="38" t="s">
        <v>101</v>
      </c>
      <c r="P12" s="38" t="s">
        <v>99</v>
      </c>
      <c r="Q12" s="38" t="s">
        <v>104</v>
      </c>
      <c r="R12" s="25"/>
      <c r="S12" s="38" t="s">
        <v>102</v>
      </c>
      <c r="T12" s="35"/>
      <c r="U12" s="35"/>
      <c r="V12" s="35"/>
      <c r="W12" s="35"/>
      <c r="X12" s="35"/>
      <c r="Y12" s="104"/>
      <c r="Z12" s="36" t="s">
        <v>106</v>
      </c>
      <c r="AA12" s="37" t="s">
        <v>107</v>
      </c>
      <c r="AB12" s="36" t="s">
        <v>106</v>
      </c>
      <c r="AC12" s="37" t="s">
        <v>107</v>
      </c>
      <c r="AD12" s="36" t="s">
        <v>108</v>
      </c>
      <c r="AE12" s="37" t="s">
        <v>109</v>
      </c>
      <c r="AF12" s="39" t="s">
        <v>67</v>
      </c>
      <c r="AG12" s="35"/>
      <c r="AH12" s="38" t="s">
        <v>67</v>
      </c>
      <c r="AI12" s="42" t="s">
        <v>110</v>
      </c>
      <c r="AJ12" s="43" t="s">
        <v>111</v>
      </c>
      <c r="AK12" s="43" t="s">
        <v>110</v>
      </c>
      <c r="AL12" s="43" t="s">
        <v>111</v>
      </c>
      <c r="AM12" s="25"/>
      <c r="AN12" s="39" t="s">
        <v>112</v>
      </c>
      <c r="AO12" s="36" t="s">
        <v>112</v>
      </c>
      <c r="AP12" s="36" t="s">
        <v>113</v>
      </c>
      <c r="AQ12" s="39" t="s">
        <v>114</v>
      </c>
      <c r="AR12" s="4" t="s">
        <v>115</v>
      </c>
      <c r="AS12" s="5"/>
      <c r="AT12" s="5"/>
      <c r="AU12" s="25"/>
      <c r="AV12" s="35"/>
      <c r="AW12" s="41" t="s">
        <v>116</v>
      </c>
      <c r="AX12" s="5"/>
      <c r="AY12" s="4" t="s">
        <v>117</v>
      </c>
      <c r="AZ12" s="5"/>
      <c r="BA12" s="39" t="s">
        <v>118</v>
      </c>
      <c r="BB12" s="35"/>
      <c r="BC12" s="35"/>
      <c r="BD12" s="38" t="s">
        <v>119</v>
      </c>
      <c r="BE12" s="38" t="s">
        <v>103</v>
      </c>
      <c r="BF12" s="38" t="s">
        <v>103</v>
      </c>
      <c r="BG12" s="35"/>
      <c r="BH12" s="5"/>
      <c r="BI12" s="38" t="s">
        <v>120</v>
      </c>
      <c r="BJ12" s="35"/>
      <c r="BK12" s="38" t="s">
        <v>121</v>
      </c>
      <c r="BL12" s="38" t="s">
        <v>122</v>
      </c>
      <c r="BM12" s="33" t="s">
        <v>93</v>
      </c>
      <c r="BN12" s="33" t="s">
        <v>94</v>
      </c>
      <c r="BO12" s="34" t="s">
        <v>93</v>
      </c>
      <c r="BP12" s="30"/>
      <c r="BQ12" s="32" t="s">
        <v>94</v>
      </c>
      <c r="BR12" s="25"/>
      <c r="BS12" s="25"/>
      <c r="BT12" s="35"/>
      <c r="BU12" s="25"/>
      <c r="BV12" s="39" t="s">
        <v>123</v>
      </c>
      <c r="BW12" s="38" t="s">
        <v>124</v>
      </c>
      <c r="BX12" s="25"/>
      <c r="BY12" s="26"/>
      <c r="BZ12" s="5"/>
      <c r="CA12" s="39" t="s">
        <v>118</v>
      </c>
      <c r="CB12" s="35"/>
      <c r="CC12" s="35"/>
      <c r="CD12" s="38" t="s">
        <v>119</v>
      </c>
      <c r="CE12" s="38" t="s">
        <v>100</v>
      </c>
      <c r="CF12" s="38" t="s">
        <v>100</v>
      </c>
      <c r="CG12" s="35"/>
      <c r="CH12" s="5"/>
      <c r="CI12" s="38" t="s">
        <v>120</v>
      </c>
      <c r="CJ12" s="35"/>
      <c r="CK12" s="38" t="s">
        <v>121</v>
      </c>
      <c r="CL12" s="38" t="s">
        <v>122</v>
      </c>
      <c r="CM12" s="33" t="s">
        <v>93</v>
      </c>
      <c r="CN12" s="33" t="s">
        <v>94</v>
      </c>
      <c r="CO12" s="29"/>
      <c r="CP12" s="32" t="s">
        <v>93</v>
      </c>
      <c r="CQ12" s="30"/>
      <c r="CR12" s="32" t="s">
        <v>94</v>
      </c>
      <c r="CS12" s="25"/>
      <c r="CT12" s="25"/>
      <c r="CU12" s="35"/>
      <c r="CV12" s="25"/>
      <c r="CW12" s="39" t="s">
        <v>123</v>
      </c>
      <c r="CX12" s="38" t="s">
        <v>124</v>
      </c>
      <c r="CY12" s="25"/>
      <c r="CZ12" s="26"/>
      <c r="DA12" s="4" t="s">
        <v>125</v>
      </c>
      <c r="DB12" s="5"/>
      <c r="DC12" s="5"/>
      <c r="DD12" s="4" t="s">
        <v>126</v>
      </c>
      <c r="DE12" s="4" t="s">
        <v>127</v>
      </c>
      <c r="DF12" s="5"/>
      <c r="DG12" s="4"/>
      <c r="DH12" s="4"/>
      <c r="DI12" s="5"/>
      <c r="DJ12" s="5"/>
      <c r="DK12" s="5"/>
    </row>
    <row r="13" spans="1:115">
      <c r="A13" s="44"/>
      <c r="B13" s="25"/>
      <c r="C13" s="35"/>
      <c r="D13" s="39" t="s">
        <v>128</v>
      </c>
      <c r="E13" s="38" t="s">
        <v>129</v>
      </c>
      <c r="F13" s="38" t="s">
        <v>130</v>
      </c>
      <c r="G13" s="35"/>
      <c r="H13" s="38" t="s">
        <v>131</v>
      </c>
      <c r="I13" s="38" t="s">
        <v>129</v>
      </c>
      <c r="J13" s="38" t="s">
        <v>132</v>
      </c>
      <c r="K13" s="38" t="s">
        <v>133</v>
      </c>
      <c r="L13" s="39" t="s">
        <v>128</v>
      </c>
      <c r="M13" s="38" t="s">
        <v>130</v>
      </c>
      <c r="N13" s="35"/>
      <c r="O13" s="38" t="s">
        <v>131</v>
      </c>
      <c r="P13" s="38" t="s">
        <v>132</v>
      </c>
      <c r="Q13" s="38" t="s">
        <v>134</v>
      </c>
      <c r="R13" s="25"/>
      <c r="S13" s="38" t="s">
        <v>135</v>
      </c>
      <c r="T13" s="35"/>
      <c r="U13" s="38" t="s">
        <v>136</v>
      </c>
      <c r="V13" s="35"/>
      <c r="W13" s="38" t="s">
        <v>136</v>
      </c>
      <c r="X13" s="38"/>
      <c r="Y13" s="38" t="s">
        <v>136</v>
      </c>
      <c r="Z13" s="45"/>
      <c r="AA13" s="46" t="s">
        <v>135</v>
      </c>
      <c r="AB13" s="45"/>
      <c r="AC13" s="46" t="s">
        <v>135</v>
      </c>
      <c r="AD13" s="36" t="s">
        <v>136</v>
      </c>
      <c r="AE13" s="37" t="s">
        <v>136</v>
      </c>
      <c r="AF13" s="36" t="s">
        <v>137</v>
      </c>
      <c r="AG13" s="37" t="s">
        <v>137</v>
      </c>
      <c r="AH13" s="37" t="s">
        <v>137</v>
      </c>
      <c r="AI13" s="42" t="s">
        <v>136</v>
      </c>
      <c r="AJ13" s="43" t="s">
        <v>137</v>
      </c>
      <c r="AK13" s="43" t="s">
        <v>136</v>
      </c>
      <c r="AL13" s="43" t="s">
        <v>137</v>
      </c>
      <c r="AM13" s="36" t="s">
        <v>138</v>
      </c>
      <c r="AN13" s="36" t="s">
        <v>138</v>
      </c>
      <c r="AO13" s="36" t="s">
        <v>139</v>
      </c>
      <c r="AP13" s="36" t="s">
        <v>139</v>
      </c>
      <c r="AQ13" s="47">
        <v>0</v>
      </c>
      <c r="AR13" s="27">
        <v>3</v>
      </c>
      <c r="AS13" s="5"/>
      <c r="AT13" s="5"/>
      <c r="AU13" s="25"/>
      <c r="AV13" s="35"/>
      <c r="AW13" s="26">
        <v>0</v>
      </c>
      <c r="AX13" s="5"/>
      <c r="AY13" s="48">
        <v>4</v>
      </c>
      <c r="AZ13" s="35"/>
      <c r="BA13" s="25"/>
      <c r="BB13" s="35"/>
      <c r="BC13" s="35"/>
      <c r="BD13" s="38" t="s">
        <v>140</v>
      </c>
      <c r="BE13" s="38" t="s">
        <v>141</v>
      </c>
      <c r="BF13" s="38" t="s">
        <v>142</v>
      </c>
      <c r="BG13" s="37" t="s">
        <v>143</v>
      </c>
      <c r="BH13" s="37" t="s">
        <v>144</v>
      </c>
      <c r="BI13" s="38" t="s">
        <v>141</v>
      </c>
      <c r="BJ13" s="35"/>
      <c r="BK13" s="38" t="s">
        <v>145</v>
      </c>
      <c r="BL13" s="35"/>
      <c r="BM13" s="37" t="s">
        <v>123</v>
      </c>
      <c r="BN13" s="37" t="s">
        <v>124</v>
      </c>
      <c r="BO13" s="36" t="s">
        <v>123</v>
      </c>
      <c r="BP13" s="49"/>
      <c r="BQ13" s="46" t="s">
        <v>124</v>
      </c>
      <c r="BR13" s="36" t="s">
        <v>146</v>
      </c>
      <c r="BS13" s="36" t="s">
        <v>147</v>
      </c>
      <c r="BT13" s="37" t="s">
        <v>148</v>
      </c>
      <c r="BU13" s="36" t="s">
        <v>148</v>
      </c>
      <c r="BV13" s="36" t="s">
        <v>148</v>
      </c>
      <c r="BW13" s="37" t="s">
        <v>148</v>
      </c>
      <c r="BX13" s="36" t="s">
        <v>148</v>
      </c>
      <c r="BY13" s="25"/>
      <c r="BZ13" s="5"/>
      <c r="CA13" s="25"/>
      <c r="CB13" s="35"/>
      <c r="CC13" s="35"/>
      <c r="CD13" s="38" t="s">
        <v>140</v>
      </c>
      <c r="CE13" s="38" t="s">
        <v>141</v>
      </c>
      <c r="CF13" s="38" t="s">
        <v>142</v>
      </c>
      <c r="CG13" s="37" t="s">
        <v>143</v>
      </c>
      <c r="CH13" s="37" t="s">
        <v>144</v>
      </c>
      <c r="CI13" s="38" t="s">
        <v>141</v>
      </c>
      <c r="CJ13" s="35"/>
      <c r="CK13" s="38" t="s">
        <v>145</v>
      </c>
      <c r="CL13" s="35"/>
      <c r="CM13" s="37" t="s">
        <v>123</v>
      </c>
      <c r="CN13" s="37" t="s">
        <v>124</v>
      </c>
      <c r="CO13" s="45"/>
      <c r="CP13" s="46" t="s">
        <v>123</v>
      </c>
      <c r="CQ13" s="49"/>
      <c r="CR13" s="46" t="s">
        <v>124</v>
      </c>
      <c r="CS13" s="36" t="s">
        <v>146</v>
      </c>
      <c r="CT13" s="36" t="s">
        <v>147</v>
      </c>
      <c r="CU13" s="37" t="s">
        <v>148</v>
      </c>
      <c r="CV13" s="36" t="s">
        <v>148</v>
      </c>
      <c r="CW13" s="36" t="s">
        <v>148</v>
      </c>
      <c r="CX13" s="37" t="s">
        <v>148</v>
      </c>
      <c r="CY13" s="36" t="s">
        <v>148</v>
      </c>
      <c r="CZ13" s="25"/>
      <c r="DA13" s="27">
        <v>0</v>
      </c>
      <c r="DB13" s="5"/>
      <c r="DC13" s="5"/>
      <c r="DD13" s="5"/>
      <c r="DE13" s="5"/>
      <c r="DF13" s="5"/>
      <c r="DG13" s="5"/>
      <c r="DH13" s="5"/>
      <c r="DI13" s="5"/>
      <c r="DJ13" s="5"/>
      <c r="DK13" s="5"/>
    </row>
    <row r="14" spans="1:115" ht="13.5" hidden="1" thickTop="1">
      <c r="A14" s="44"/>
      <c r="B14" s="50">
        <v>1</v>
      </c>
      <c r="C14" s="123">
        <f>C16</f>
        <v>0.22</v>
      </c>
      <c r="D14" s="29"/>
      <c r="E14" s="51">
        <f>F14</f>
        <v>49.9</v>
      </c>
      <c r="F14" s="51">
        <v>49.9</v>
      </c>
      <c r="G14" s="51">
        <v>50</v>
      </c>
      <c r="H14" s="51">
        <v>49.962499999999999</v>
      </c>
      <c r="I14" s="51">
        <f>H14</f>
        <v>49.962499999999999</v>
      </c>
      <c r="J14" s="30"/>
      <c r="K14" s="30"/>
      <c r="L14" s="52">
        <f>M14-CF14*CE14/100-AW14/100</f>
        <v>49.879999999999995</v>
      </c>
      <c r="M14" s="51">
        <f>ROUND(+F14+AY14/100+AS14/100,2)</f>
        <v>49.97</v>
      </c>
      <c r="N14" s="51">
        <f>ROUND(+M14+Y14/200*Z14,2)</f>
        <v>50.07</v>
      </c>
      <c r="O14" s="51">
        <f>ROUND(+N14-Y14/2*AA14/100,2)</f>
        <v>50.03</v>
      </c>
      <c r="P14" s="53">
        <f>O14-BF14*BE14/100-AW14/100</f>
        <v>49.94</v>
      </c>
      <c r="Q14" s="30"/>
      <c r="R14" s="29"/>
      <c r="S14" s="54"/>
      <c r="T14" s="33"/>
      <c r="U14" s="30"/>
      <c r="V14" s="30"/>
      <c r="W14" s="55">
        <f>Y14</f>
        <v>5</v>
      </c>
      <c r="X14" s="55"/>
      <c r="Y14" s="54">
        <v>5</v>
      </c>
      <c r="Z14" s="56">
        <v>4.0000000000000568</v>
      </c>
      <c r="AA14" s="55">
        <v>1.5000000000000568</v>
      </c>
      <c r="AB14" s="28">
        <f>(G14-F14)/W14*2*100</f>
        <v>4.0000000000000568</v>
      </c>
      <c r="AC14" s="54">
        <f>(G14-H14)/W14*200</f>
        <v>1.5000000000000568</v>
      </c>
      <c r="AD14" s="57">
        <v>0</v>
      </c>
      <c r="AE14" s="58">
        <v>0</v>
      </c>
      <c r="AF14" s="50">
        <f>(+M14-F14)*100-AY14</f>
        <v>3.0000000000000284</v>
      </c>
      <c r="AG14" s="59">
        <f>(+N14-(-AB14*(Y14-W14)/200+G14))*100-AY14</f>
        <v>3.0000000000000284</v>
      </c>
      <c r="AH14" s="59">
        <f>(+O14-H14)*100-AY14</f>
        <v>2.7500000000002558</v>
      </c>
      <c r="AI14" s="28"/>
      <c r="AJ14" s="59"/>
      <c r="AK14" s="54"/>
      <c r="AL14" s="59"/>
      <c r="AM14" s="24">
        <f>((AF14+AG14)*0.5*Y14/2+(+AG14+AH14)/2*Y14/2)/100+AD14*AE14</f>
        <v>0.14687500000000425</v>
      </c>
      <c r="AN14" s="24">
        <f>AI14*AJ14/100+AK14*AL14/100</f>
        <v>0</v>
      </c>
      <c r="AO14" s="24"/>
      <c r="AP14" s="24"/>
      <c r="AQ14" s="47">
        <f t="shared" ref="AQ14:AQ77" si="0">AQ13</f>
        <v>0</v>
      </c>
      <c r="AR14" s="27">
        <f t="shared" ref="AR14:AR77" si="1">AR13</f>
        <v>3</v>
      </c>
      <c r="AS14" s="27">
        <f t="shared" ref="AS14:AS77" si="2">AQ14+AR14</f>
        <v>3</v>
      </c>
      <c r="AT14" s="5"/>
      <c r="AU14" s="24">
        <f>AI14+AK14</f>
        <v>0</v>
      </c>
      <c r="AV14" s="24"/>
      <c r="AW14" s="60">
        <f t="shared" ref="AW14:AW77" si="3">AW13</f>
        <v>0</v>
      </c>
      <c r="AX14" s="44"/>
      <c r="AY14" s="61">
        <f t="shared" ref="AY14:AY77" si="4">AY13</f>
        <v>4</v>
      </c>
      <c r="AZ14" s="5"/>
      <c r="BA14" s="50">
        <f>B14</f>
        <v>1</v>
      </c>
      <c r="BB14" s="62">
        <f>C14</f>
        <v>0.22</v>
      </c>
      <c r="BC14" s="53" t="str">
        <f>IF(+T14="","",+T14)</f>
        <v/>
      </c>
      <c r="BD14" s="53">
        <f>AH14+AY14</f>
        <v>6.7500000000002558</v>
      </c>
      <c r="BE14" s="53">
        <f>BO6</f>
        <v>6</v>
      </c>
      <c r="BF14" s="54">
        <f>BQ7</f>
        <v>1.5</v>
      </c>
      <c r="BG14" s="53">
        <f>IF(+I14-H14&gt;=0,0,+(H14-I14)*100)</f>
        <v>0</v>
      </c>
      <c r="BH14" s="53">
        <f>IF(+H14-I14&gt;=0,0,+(I14-H14)*100)</f>
        <v>0</v>
      </c>
      <c r="BI14" s="30"/>
      <c r="BJ14" s="51">
        <f>IF(+BH14=0,(BE14*BF14^2/200-BF14*(+BG14)/200-BD14*BF14/100)-BL14,(+BE14*BF14^2/200-BF14*(BG14-BH14)/200-BD14*BF14/100)-BL14+(BH14+BG14)*0.5*BF14*0.5/100)</f>
        <v>-3.3750000000003832E-2</v>
      </c>
      <c r="BK14" s="53">
        <f>BE14*BF14^2/200+(BI14-BF14+1)*(BF14-1)/100+(BF14-1)^2/200+BI14/200</f>
        <v>6.6250000000000003E-2</v>
      </c>
      <c r="BL14" s="53">
        <f>IF(BI14&gt;0,BK14,0)</f>
        <v>0</v>
      </c>
      <c r="BM14" s="51">
        <f>IF(BJ14&gt;=0,BJ14+DA14,0)+IF(+AW14=0,0,3/2*(+J14-P14)^2+0.4*(+J14-P14))+DX14</f>
        <v>0</v>
      </c>
      <c r="BN14" s="51">
        <f>IF((BJ14+DA14)&lt;0,-(BJ14+DA14),0)</f>
        <v>3.3750000000003832E-2</v>
      </c>
      <c r="BO14" s="24"/>
      <c r="BP14" s="62"/>
      <c r="BQ14" s="63"/>
      <c r="BR14" s="28"/>
      <c r="BS14" s="29"/>
      <c r="BT14" s="30"/>
      <c r="BU14" s="64"/>
      <c r="BV14" s="29"/>
      <c r="BW14" s="30"/>
      <c r="BX14" s="29"/>
      <c r="BY14" s="25"/>
      <c r="BZ14" s="5"/>
      <c r="CA14" s="50">
        <f>B14</f>
        <v>1</v>
      </c>
      <c r="CB14" s="62">
        <f>BB14</f>
        <v>0.22</v>
      </c>
      <c r="CC14" s="53" t="str">
        <f>BC14</f>
        <v/>
      </c>
      <c r="CD14" s="53">
        <f>AF14+AY14</f>
        <v>7.0000000000000284</v>
      </c>
      <c r="CE14" s="53">
        <f>CM6</f>
        <v>6</v>
      </c>
      <c r="CF14" s="54">
        <f>CM7</f>
        <v>1.5</v>
      </c>
      <c r="CG14" s="53">
        <f>IF(+E14-F14&gt;=0,0,+(F14-E14)*100)</f>
        <v>0</v>
      </c>
      <c r="CH14" s="53">
        <f>IF(+F14-E14&gt;=0,0,+(E14-F14)*100)</f>
        <v>0</v>
      </c>
      <c r="CI14" s="30"/>
      <c r="CJ14" s="51">
        <f>IF(+CH14=0,(CE14*CF14^2/200-CF14*(+CG14)/200-CD14*CF14/100)-CL14,(+CE14*CF14^2/200-CF14*(CG14-CH14)/200-CD14*CF14/100)-CL14+(CH14+CG14)*0.5*CF14*0.5/100)</f>
        <v>-3.7500000000000422E-2</v>
      </c>
      <c r="CK14" s="53">
        <f>CE14*CF14^2/200+(CI14-CF14+1)*(CF14-1)/100+(CF14-1)^2/200+CI14/200</f>
        <v>6.6250000000000003E-2</v>
      </c>
      <c r="CL14" s="53">
        <f>IF(CI14&gt;0,CK14,0)</f>
        <v>0</v>
      </c>
      <c r="CM14" s="51">
        <f>IF(CJ14&gt;=0,CJ14+DA14,0)+IF(+AW14=0,0,3/2*(+D14-L14)^2+0.4*(+D14-L14))+DH14</f>
        <v>0</v>
      </c>
      <c r="CN14" s="51">
        <f>IF((CJ14+DA14)&lt;0,-(CJ14+DA14),0)</f>
        <v>3.7500000000000422E-2</v>
      </c>
      <c r="CO14" s="64"/>
      <c r="CP14" s="63"/>
      <c r="CQ14" s="62"/>
      <c r="CR14" s="63"/>
      <c r="CS14" s="28"/>
      <c r="CT14" s="29"/>
      <c r="CU14" s="30"/>
      <c r="CV14" s="64"/>
      <c r="CW14" s="29"/>
      <c r="CX14" s="30"/>
      <c r="CY14" s="29"/>
      <c r="CZ14" s="25"/>
      <c r="DA14" s="27">
        <f t="shared" ref="DA14:DA77" si="5">DA13</f>
        <v>0</v>
      </c>
      <c r="DB14" s="44"/>
      <c r="DC14" s="22"/>
      <c r="DD14" s="22">
        <f>IF(+BM14&lt;=0.004,0,+BF14*(+BR15/2))</f>
        <v>0</v>
      </c>
      <c r="DE14" s="22">
        <f>IF(+CM14&lt;=0.004,0,+CF14*(+CS15/2))</f>
        <v>0</v>
      </c>
      <c r="DF14" s="22"/>
      <c r="DG14" s="5"/>
      <c r="DH14" s="5"/>
      <c r="DI14" s="5"/>
      <c r="DJ14" s="5"/>
      <c r="DK14" s="5"/>
    </row>
    <row r="15" spans="1:115" hidden="1">
      <c r="A15" s="44"/>
      <c r="B15" s="65"/>
      <c r="C15" s="66"/>
      <c r="D15" s="25"/>
      <c r="E15" s="67"/>
      <c r="F15" s="67"/>
      <c r="G15" s="67"/>
      <c r="H15" s="67"/>
      <c r="I15" s="67"/>
      <c r="J15" s="35"/>
      <c r="K15" s="68" t="e">
        <f>(L14-L16)*100/U15</f>
        <v>#DIV/0!</v>
      </c>
      <c r="L15" s="25"/>
      <c r="M15" s="35"/>
      <c r="N15" s="67"/>
      <c r="O15" s="35"/>
      <c r="P15" s="35"/>
      <c r="Q15" s="68" t="e">
        <f>(P14-P16)*100/U15</f>
        <v>#DIV/0!</v>
      </c>
      <c r="R15" s="47" t="e">
        <f>(N14-N16)/U15*100</f>
        <v>#DIV/0!</v>
      </c>
      <c r="S15" s="69"/>
      <c r="T15" s="35"/>
      <c r="U15" s="69">
        <f>(C16-C14)*1000</f>
        <v>0</v>
      </c>
      <c r="V15" s="68">
        <f>(+Y14+Y16)*U15/2</f>
        <v>0</v>
      </c>
      <c r="W15" s="70"/>
      <c r="X15" s="70"/>
      <c r="Y15" s="35"/>
      <c r="Z15" s="71"/>
      <c r="AA15" s="72"/>
      <c r="AB15" s="73"/>
      <c r="AC15" s="69"/>
      <c r="AD15" s="26"/>
      <c r="AE15" s="74"/>
      <c r="AF15" s="65"/>
      <c r="AG15" s="75"/>
      <c r="AH15" s="75"/>
      <c r="AI15" s="73"/>
      <c r="AJ15" s="75"/>
      <c r="AK15" s="69"/>
      <c r="AL15" s="75"/>
      <c r="AM15" s="76"/>
      <c r="AN15" s="76"/>
      <c r="AO15" s="76">
        <f>(+AN14+AN16)*0.5*U15</f>
        <v>0</v>
      </c>
      <c r="AP15" s="76">
        <f>(+AM14+AM16)*0.5*U15-AO15</f>
        <v>0</v>
      </c>
      <c r="AQ15" s="47">
        <f t="shared" si="0"/>
        <v>0</v>
      </c>
      <c r="AR15" s="27">
        <f t="shared" si="1"/>
        <v>3</v>
      </c>
      <c r="AS15" s="27">
        <f t="shared" si="2"/>
        <v>3</v>
      </c>
      <c r="AT15" s="5"/>
      <c r="AU15" s="76"/>
      <c r="AV15" s="76">
        <f>(AU14+AU16)*0.5*U15</f>
        <v>0</v>
      </c>
      <c r="AW15" s="60">
        <f t="shared" si="3"/>
        <v>0</v>
      </c>
      <c r="AX15" s="44"/>
      <c r="AY15" s="27">
        <f t="shared" si="4"/>
        <v>4</v>
      </c>
      <c r="AZ15" s="5"/>
      <c r="BA15" s="65"/>
      <c r="BB15" s="77"/>
      <c r="BC15" s="35"/>
      <c r="BD15" s="35"/>
      <c r="BE15" s="35"/>
      <c r="BF15" s="69"/>
      <c r="BG15" s="35"/>
      <c r="BH15" s="35"/>
      <c r="BI15" s="35"/>
      <c r="BJ15" s="35"/>
      <c r="BK15" s="35"/>
      <c r="BL15" s="78"/>
      <c r="BM15" s="67"/>
      <c r="BN15" s="79"/>
      <c r="BO15" s="80">
        <f>(BM14+BM16)/2</f>
        <v>0</v>
      </c>
      <c r="BP15" s="77"/>
      <c r="BQ15" s="44">
        <f>(BN14+BN16)/2</f>
        <v>6.7500000000005111E-2</v>
      </c>
      <c r="BR15" s="73">
        <f>(BB16-BB14)*1000</f>
        <v>0</v>
      </c>
      <c r="BS15" s="81">
        <f>BO15*BR15</f>
        <v>0</v>
      </c>
      <c r="BT15" s="67">
        <f>BQ15*BR15</f>
        <v>0</v>
      </c>
      <c r="BU15" s="81">
        <f>MIN(BS15:BT15)</f>
        <v>0</v>
      </c>
      <c r="BV15" s="73">
        <f>BS15-BU15</f>
        <v>0</v>
      </c>
      <c r="BW15" s="69">
        <f>BT15-BU15</f>
        <v>0</v>
      </c>
      <c r="BX15" s="73">
        <f>BV15-BW15+BX8</f>
        <v>0</v>
      </c>
      <c r="BY15" s="25"/>
      <c r="BZ15" s="5"/>
      <c r="CA15" s="65"/>
      <c r="CB15" s="77"/>
      <c r="CC15" s="35"/>
      <c r="CD15" s="35"/>
      <c r="CE15" s="35"/>
      <c r="CF15" s="69"/>
      <c r="CG15" s="35"/>
      <c r="CH15" s="35"/>
      <c r="CI15" s="35"/>
      <c r="CJ15" s="35"/>
      <c r="CK15" s="35"/>
      <c r="CL15" s="35"/>
      <c r="CM15" s="79"/>
      <c r="CN15" s="67"/>
      <c r="CO15" s="81"/>
      <c r="CP15" s="44">
        <f>(CM14+CM16)/2+BO15</f>
        <v>0</v>
      </c>
      <c r="CQ15" s="77"/>
      <c r="CR15" s="44">
        <f>(CN14+CN16)/2+BQ15</f>
        <v>0.13687500000000852</v>
      </c>
      <c r="CS15" s="73">
        <f>(CB16-CB14)*1000</f>
        <v>0</v>
      </c>
      <c r="CT15" s="81">
        <f>CP15*CS15</f>
        <v>0</v>
      </c>
      <c r="CU15" s="67">
        <f>CR15*CS15</f>
        <v>0</v>
      </c>
      <c r="CV15" s="81">
        <f>MIN(CT15:CU15)</f>
        <v>0</v>
      </c>
      <c r="CW15" s="73">
        <f>CT15-CV15</f>
        <v>0</v>
      </c>
      <c r="CX15" s="69">
        <f>CU15-CV15</f>
        <v>0</v>
      </c>
      <c r="CY15" s="73">
        <f>CW15-CX15+CY8</f>
        <v>0</v>
      </c>
      <c r="CZ15" s="25"/>
      <c r="DA15" s="27">
        <f t="shared" si="5"/>
        <v>0</v>
      </c>
      <c r="DB15" s="44"/>
      <c r="DC15" s="22"/>
      <c r="DD15" s="22"/>
      <c r="DE15" s="22"/>
      <c r="DF15" s="22"/>
      <c r="DG15" s="5"/>
      <c r="DH15" s="5"/>
      <c r="DI15" s="5"/>
      <c r="DJ15" s="5"/>
      <c r="DK15" s="5"/>
    </row>
    <row r="16" spans="1:115" hidden="1">
      <c r="A16" s="44"/>
      <c r="B16" s="65">
        <f>B14+1</f>
        <v>2</v>
      </c>
      <c r="C16" s="66">
        <f>C18</f>
        <v>0.22</v>
      </c>
      <c r="D16" s="25"/>
      <c r="E16" s="67">
        <f>F16</f>
        <v>49.907499999999999</v>
      </c>
      <c r="F16" s="67">
        <v>49.907499999999999</v>
      </c>
      <c r="G16" s="67">
        <v>50</v>
      </c>
      <c r="H16" s="67">
        <v>49.907499999999999</v>
      </c>
      <c r="I16" s="67">
        <f>H16</f>
        <v>49.907499999999999</v>
      </c>
      <c r="J16" s="35"/>
      <c r="K16" s="35"/>
      <c r="L16" s="47">
        <f>M16-CF16*CE16/100-AW16/100</f>
        <v>49.93</v>
      </c>
      <c r="M16" s="67">
        <f>ROUND(+F16+AY16/100+AS16/100,2)</f>
        <v>50.02</v>
      </c>
      <c r="N16" s="67">
        <f>ROUND(+M16+Y16/200*Z16,2)</f>
        <v>50.07</v>
      </c>
      <c r="O16" s="67">
        <f>ROUND(+N16-Y16/2*AA16/100,2)</f>
        <v>50.02</v>
      </c>
      <c r="P16" s="68">
        <f>O16-BF16*BE16/100-AW16/100</f>
        <v>49.93</v>
      </c>
      <c r="Q16" s="35"/>
      <c r="R16" s="25"/>
      <c r="S16" s="69" t="e">
        <f>ABS(+R15-R17)</f>
        <v>#DIV/0!</v>
      </c>
      <c r="T16" s="35"/>
      <c r="U16" s="69"/>
      <c r="V16" s="35"/>
      <c r="W16" s="72">
        <v>5</v>
      </c>
      <c r="X16" s="72"/>
      <c r="Y16" s="69">
        <v>5</v>
      </c>
      <c r="Z16" s="71">
        <v>2</v>
      </c>
      <c r="AA16" s="72">
        <v>2</v>
      </c>
      <c r="AB16" s="73">
        <f>(G16-F16)/W16*2*100</f>
        <v>3.7000000000000455</v>
      </c>
      <c r="AC16" s="69">
        <f>(G16-H16)/W16*200</f>
        <v>3.7000000000000455</v>
      </c>
      <c r="AD16" s="26">
        <v>0</v>
      </c>
      <c r="AE16" s="74">
        <v>0</v>
      </c>
      <c r="AF16" s="65">
        <f>(+M16-F16)*100-AY16</f>
        <v>7.2500000000004263</v>
      </c>
      <c r="AG16" s="75">
        <f>(+N16-(-AB16*(Y16-W16)/200+G16))*100-AY16</f>
        <v>3.0000000000000284</v>
      </c>
      <c r="AH16" s="75">
        <f>(+O16-H16)*100-AY16</f>
        <v>7.2500000000004263</v>
      </c>
      <c r="AI16" s="73"/>
      <c r="AJ16" s="75"/>
      <c r="AK16" s="69"/>
      <c r="AL16" s="75"/>
      <c r="AM16" s="82">
        <f>((AF16+AG16)*0.5*Y16/2+(+AG16+AH16)/2*Y16/2)/100+AD16*AE16</f>
        <v>0.25625000000001136</v>
      </c>
      <c r="AN16" s="76">
        <f>AI16*AJ16/100+AK16*AL16/100</f>
        <v>0</v>
      </c>
      <c r="AO16" s="76"/>
      <c r="AP16" s="76"/>
      <c r="AQ16" s="47">
        <v>4</v>
      </c>
      <c r="AR16" s="27">
        <f t="shared" si="1"/>
        <v>3</v>
      </c>
      <c r="AS16" s="27">
        <f t="shared" si="2"/>
        <v>7</v>
      </c>
      <c r="AT16" s="5"/>
      <c r="AU16" s="76">
        <f>AI16+AK16</f>
        <v>0</v>
      </c>
      <c r="AV16" s="35"/>
      <c r="AW16" s="60">
        <f t="shared" si="3"/>
        <v>0</v>
      </c>
      <c r="AX16" s="44"/>
      <c r="AY16" s="27">
        <f t="shared" si="4"/>
        <v>4</v>
      </c>
      <c r="AZ16" s="5"/>
      <c r="BA16" s="65">
        <f>B16</f>
        <v>2</v>
      </c>
      <c r="BB16" s="77">
        <f>C16</f>
        <v>0.22</v>
      </c>
      <c r="BC16" s="68" t="str">
        <f>IF(+T16="","",+T16)</f>
        <v/>
      </c>
      <c r="BD16" s="68">
        <f>AH16+AY16</f>
        <v>11.250000000000426</v>
      </c>
      <c r="BE16" s="68">
        <f>BE14</f>
        <v>6</v>
      </c>
      <c r="BF16" s="69">
        <f>BF14</f>
        <v>1.5</v>
      </c>
      <c r="BG16" s="68">
        <f>IF(+I16-H16&gt;=0,0,+(H16-I16)*100)</f>
        <v>0</v>
      </c>
      <c r="BH16" s="68">
        <f>IF(+H16-I16&gt;=0,0,+(I16-H16)*100)</f>
        <v>0</v>
      </c>
      <c r="BI16" s="35"/>
      <c r="BJ16" s="67">
        <f>IF(+BH16=0,(BE16*BF16^2/200-BF16*(+BG16)/200-BD16*BF16/100)-BL16,(+BE16*BF16^2/200-BF16*(BG16-BH16)/200-BD16*BF16/100)-BL16+(BH16+BG16)*0.5*BF16*0.5/100)</f>
        <v>-0.10125000000000639</v>
      </c>
      <c r="BK16" s="68">
        <f>BE16*BF16^2/200+(BI16-BF16+1)*(BF16-1)/100+(BF16-1)^2/200+BI16/200</f>
        <v>6.6250000000000003E-2</v>
      </c>
      <c r="BL16" s="68">
        <f>IF(BI16&gt;0,BK16,0)</f>
        <v>0</v>
      </c>
      <c r="BM16" s="67">
        <f>IF(BJ16&gt;=0,BJ16+DA16,0)+IF(+AW16=0,0,3/2*(+J16-P16)^2+0.4*(+J16-P16))+DX16</f>
        <v>0</v>
      </c>
      <c r="BN16" s="67">
        <f>IF((BJ16+DA16)&lt;0,-(BJ16+DA16),0)</f>
        <v>0.10125000000000639</v>
      </c>
      <c r="BO16" s="76"/>
      <c r="BP16" s="77"/>
      <c r="BQ16" s="44"/>
      <c r="BR16" s="25"/>
      <c r="BS16" s="81"/>
      <c r="BT16" s="67"/>
      <c r="BU16" s="81"/>
      <c r="BV16" s="73"/>
      <c r="BW16" s="69"/>
      <c r="BX16" s="73"/>
      <c r="BY16" s="25"/>
      <c r="BZ16" s="5"/>
      <c r="CA16" s="65">
        <f>B16</f>
        <v>2</v>
      </c>
      <c r="CB16" s="77">
        <f>BB16</f>
        <v>0.22</v>
      </c>
      <c r="CC16" s="68" t="str">
        <f>BC16</f>
        <v/>
      </c>
      <c r="CD16" s="68">
        <f>AF16+AY16</f>
        <v>11.250000000000426</v>
      </c>
      <c r="CE16" s="68">
        <f>CE14</f>
        <v>6</v>
      </c>
      <c r="CF16" s="69">
        <f>CF14</f>
        <v>1.5</v>
      </c>
      <c r="CG16" s="68">
        <f>IF(+E16-F16&gt;=0,0,+(F16-E16)*100)</f>
        <v>0</v>
      </c>
      <c r="CH16" s="68">
        <f>IF(+F16-E16&gt;=0,0,+(E16-F16)*100)</f>
        <v>0</v>
      </c>
      <c r="CI16" s="35"/>
      <c r="CJ16" s="67">
        <f>IF(+CH16=0,(CE16*CF16^2/200-CF16*(+CG16)/200-CD16*CF16/100)-CL16,(+CE16*CF16^2/200-CF16*(CG16-CH16)/200-CD16*CF16/100)-CL16+(CH16+CG16)*0.5*CF16*0.5/100)</f>
        <v>-0.10125000000000639</v>
      </c>
      <c r="CK16" s="68">
        <f>CE16*CF16^2/200+(CI16-CF16+1)*(CF16-1)/100+(CF16-1)^2/200+CI16/200</f>
        <v>6.6250000000000003E-2</v>
      </c>
      <c r="CL16" s="68">
        <f>IF(CI16&gt;0,CK16,0)</f>
        <v>0</v>
      </c>
      <c r="CM16" s="67">
        <f>IF(CJ16&gt;=0,CJ16+DA16,0)+IF(+AW16=0,0,3/2*(+D16-L16)^2+0.4*(+D16-L16))+DH16</f>
        <v>0</v>
      </c>
      <c r="CN16" s="67">
        <f>IF((CJ16+DA16)&lt;0,-(CJ16+DA16),0)</f>
        <v>0.10125000000000639</v>
      </c>
      <c r="CO16" s="81"/>
      <c r="CP16" s="44"/>
      <c r="CQ16" s="77"/>
      <c r="CR16" s="44"/>
      <c r="CS16" s="25"/>
      <c r="CT16" s="81"/>
      <c r="CU16" s="67"/>
      <c r="CV16" s="81"/>
      <c r="CW16" s="73"/>
      <c r="CX16" s="69"/>
      <c r="CY16" s="73"/>
      <c r="CZ16" s="25"/>
      <c r="DA16" s="27">
        <f t="shared" si="5"/>
        <v>0</v>
      </c>
      <c r="DB16" s="44"/>
      <c r="DC16" s="22"/>
      <c r="DD16" s="22">
        <f>IF(+BM16&lt;=0.004,0,+BF16*(+BR15/2+BR17/2))</f>
        <v>0</v>
      </c>
      <c r="DE16" s="22">
        <f>IF(+CM16&lt;=0.004,0,+CF16*(+CS15/2+CS17/2))</f>
        <v>0</v>
      </c>
      <c r="DF16" s="22"/>
      <c r="DG16" s="5"/>
      <c r="DH16" s="5"/>
      <c r="DI16" s="5"/>
      <c r="DJ16" s="5"/>
      <c r="DK16" s="5"/>
    </row>
    <row r="17" spans="1:115" hidden="1">
      <c r="A17" s="44"/>
      <c r="B17" s="65"/>
      <c r="C17" s="66"/>
      <c r="D17" s="25"/>
      <c r="E17" s="67"/>
      <c r="F17" s="67"/>
      <c r="G17" s="67"/>
      <c r="H17" s="67"/>
      <c r="I17" s="79"/>
      <c r="J17" s="35"/>
      <c r="K17" s="68" t="e">
        <f>(L16-L18)*100/U17</f>
        <v>#DIV/0!</v>
      </c>
      <c r="L17" s="25"/>
      <c r="M17" s="67"/>
      <c r="N17" s="67"/>
      <c r="O17" s="67"/>
      <c r="P17" s="35"/>
      <c r="Q17" s="68" t="e">
        <f>(P16-P18)*100/U17</f>
        <v>#DIV/0!</v>
      </c>
      <c r="R17" s="47" t="e">
        <f>(N16-N18)/U17*100</f>
        <v>#DIV/0!</v>
      </c>
      <c r="S17" s="69"/>
      <c r="T17" s="35"/>
      <c r="U17" s="69">
        <f>(C18-C16)*1000</f>
        <v>0</v>
      </c>
      <c r="V17" s="68">
        <f>(+Y16+Y18)*U17/2</f>
        <v>0</v>
      </c>
      <c r="W17" s="70"/>
      <c r="X17" s="70"/>
      <c r="Y17" s="69"/>
      <c r="Z17" s="71"/>
      <c r="AA17" s="72"/>
      <c r="AB17" s="73"/>
      <c r="AC17" s="69"/>
      <c r="AD17" s="26"/>
      <c r="AE17" s="74"/>
      <c r="AF17" s="65"/>
      <c r="AG17" s="75"/>
      <c r="AH17" s="75"/>
      <c r="AI17" s="73"/>
      <c r="AJ17" s="75"/>
      <c r="AK17" s="69"/>
      <c r="AL17" s="75"/>
      <c r="AM17" s="76"/>
      <c r="AN17" s="76"/>
      <c r="AO17" s="76">
        <f>(+AN16+AN18)*0.5*U17</f>
        <v>0</v>
      </c>
      <c r="AP17" s="76">
        <f>(+AM16+AM18)*0.5*U17-AO17</f>
        <v>0</v>
      </c>
      <c r="AQ17" s="47">
        <f t="shared" si="0"/>
        <v>4</v>
      </c>
      <c r="AR17" s="27">
        <f t="shared" si="1"/>
        <v>3</v>
      </c>
      <c r="AS17" s="27">
        <f t="shared" si="2"/>
        <v>7</v>
      </c>
      <c r="AT17" s="5"/>
      <c r="AU17" s="76"/>
      <c r="AV17" s="76">
        <f>(AU16+AU18)*0.5*U17</f>
        <v>0</v>
      </c>
      <c r="AW17" s="60">
        <f t="shared" si="3"/>
        <v>0</v>
      </c>
      <c r="AX17" s="44"/>
      <c r="AY17" s="27">
        <f t="shared" si="4"/>
        <v>4</v>
      </c>
      <c r="AZ17" s="5"/>
      <c r="BA17" s="65"/>
      <c r="BB17" s="77"/>
      <c r="BC17" s="35"/>
      <c r="BD17" s="35"/>
      <c r="BE17" s="35"/>
      <c r="BF17" s="69"/>
      <c r="BG17" s="35"/>
      <c r="BH17" s="35"/>
      <c r="BI17" s="35"/>
      <c r="BJ17" s="67"/>
      <c r="BK17" s="35"/>
      <c r="BL17" s="35"/>
      <c r="BM17" s="67"/>
      <c r="BN17" s="67"/>
      <c r="BO17" s="76">
        <f>(BM16+BM18)/2</f>
        <v>0</v>
      </c>
      <c r="BP17" s="77"/>
      <c r="BQ17" s="44">
        <f>(BN16+BN18)/2</f>
        <v>8.2500000000007456E-2</v>
      </c>
      <c r="BR17" s="73">
        <f>(BB18-BB16)*1000</f>
        <v>0</v>
      </c>
      <c r="BS17" s="81">
        <f>BO17*BR17</f>
        <v>0</v>
      </c>
      <c r="BT17" s="67">
        <f>BQ17*BR17</f>
        <v>0</v>
      </c>
      <c r="BU17" s="81">
        <f>MIN(BS17:BT17)</f>
        <v>0</v>
      </c>
      <c r="BV17" s="73">
        <f>BS17-BU17</f>
        <v>0</v>
      </c>
      <c r="BW17" s="69">
        <f>BT17-BU17</f>
        <v>0</v>
      </c>
      <c r="BX17" s="73">
        <f>BX15+BV17-BW17</f>
        <v>0</v>
      </c>
      <c r="BY17" s="25"/>
      <c r="BZ17" s="5"/>
      <c r="CA17" s="65"/>
      <c r="CB17" s="77"/>
      <c r="CC17" s="35"/>
      <c r="CD17" s="35"/>
      <c r="CE17" s="35"/>
      <c r="CF17" s="69"/>
      <c r="CG17" s="35"/>
      <c r="CH17" s="35"/>
      <c r="CI17" s="35"/>
      <c r="CJ17" s="67"/>
      <c r="CK17" s="35"/>
      <c r="CL17" s="35"/>
      <c r="CM17" s="67"/>
      <c r="CN17" s="67"/>
      <c r="CO17" s="81"/>
      <c r="CP17" s="44">
        <f>(CM16+CM18)/2+BO17</f>
        <v>0</v>
      </c>
      <c r="CQ17" s="77"/>
      <c r="CR17" s="44">
        <f>(CN16+CN18)/2+BQ17</f>
        <v>0.21750000000001513</v>
      </c>
      <c r="CS17" s="73">
        <f>(CB18-CB16)*1000</f>
        <v>0</v>
      </c>
      <c r="CT17" s="81">
        <f>CP17*CS17</f>
        <v>0</v>
      </c>
      <c r="CU17" s="67">
        <f>CR17*CS17</f>
        <v>0</v>
      </c>
      <c r="CV17" s="81">
        <f>MIN(CT17:CU17)</f>
        <v>0</v>
      </c>
      <c r="CW17" s="73">
        <f>CT17-CV17</f>
        <v>0</v>
      </c>
      <c r="CX17" s="69">
        <f>CU17-CV17</f>
        <v>0</v>
      </c>
      <c r="CY17" s="73">
        <f>CY15+CW17-CX17</f>
        <v>0</v>
      </c>
      <c r="CZ17" s="25"/>
      <c r="DA17" s="27">
        <f t="shared" si="5"/>
        <v>0</v>
      </c>
      <c r="DB17" s="44"/>
      <c r="DC17" s="22"/>
      <c r="DD17" s="22"/>
      <c r="DE17" s="22"/>
      <c r="DF17" s="22"/>
      <c r="DG17" s="5"/>
      <c r="DH17" s="5"/>
      <c r="DI17" s="5"/>
      <c r="DJ17" s="5"/>
      <c r="DK17" s="5"/>
    </row>
    <row r="18" spans="1:115" hidden="1">
      <c r="A18" s="44"/>
      <c r="B18" s="65">
        <f>B16+1</f>
        <v>3</v>
      </c>
      <c r="C18" s="66">
        <f>C20</f>
        <v>0.22</v>
      </c>
      <c r="D18" s="25"/>
      <c r="E18" s="67">
        <f>F18</f>
        <v>49.862499999999997</v>
      </c>
      <c r="F18" s="67">
        <v>49.862499999999997</v>
      </c>
      <c r="G18" s="67">
        <v>50</v>
      </c>
      <c r="H18" s="67">
        <v>49.932499999999997</v>
      </c>
      <c r="I18" s="67">
        <f t="shared" ref="I18" si="6">H18</f>
        <v>49.932499999999997</v>
      </c>
      <c r="J18" s="35"/>
      <c r="K18" s="35"/>
      <c r="L18" s="47">
        <f>M18-CF18*CE18/100-AW18/100</f>
        <v>49.93</v>
      </c>
      <c r="M18" s="67">
        <f>ROUND(+F18+AY18/100+AS18/100,2)</f>
        <v>50.02</v>
      </c>
      <c r="N18" s="67">
        <f>ROUND(+M18+Y18/200*Z18,2)</f>
        <v>50.07</v>
      </c>
      <c r="O18" s="67">
        <f>ROUND(+N18-Y18/2*AA18/100,2)</f>
        <v>50.02</v>
      </c>
      <c r="P18" s="68">
        <f>O18-BF18*BE18/100-AW18/100</f>
        <v>49.93</v>
      </c>
      <c r="Q18" s="35"/>
      <c r="R18" s="25"/>
      <c r="S18" s="69" t="e">
        <f>ABS(+R17-R19)</f>
        <v>#DIV/0!</v>
      </c>
      <c r="T18" s="38"/>
      <c r="U18" s="69"/>
      <c r="V18" s="35"/>
      <c r="W18" s="72">
        <f>W16</f>
        <v>5</v>
      </c>
      <c r="X18" s="72"/>
      <c r="Y18" s="69">
        <f>Y16</f>
        <v>5</v>
      </c>
      <c r="Z18" s="71">
        <f>Z16</f>
        <v>2</v>
      </c>
      <c r="AA18" s="72">
        <f>AA16</f>
        <v>2</v>
      </c>
      <c r="AB18" s="73">
        <f>(G18-F18)/W18*2*100</f>
        <v>5.5000000000001137</v>
      </c>
      <c r="AC18" s="69">
        <f>(G18-H18)/W18*200</f>
        <v>2.7000000000001023</v>
      </c>
      <c r="AD18" s="26">
        <f>AD16</f>
        <v>0</v>
      </c>
      <c r="AE18" s="74">
        <f>AE16</f>
        <v>0</v>
      </c>
      <c r="AF18" s="65">
        <f>(+M18-F18)*100-AY18</f>
        <v>11.750000000000597</v>
      </c>
      <c r="AG18" s="75">
        <f>(+N18-(-AB18*(Y18-W18)/200+G18))*100-AY18</f>
        <v>3.0000000000000284</v>
      </c>
      <c r="AH18" s="75">
        <f>(+O18-H18)*100-AY18</f>
        <v>4.7500000000005684</v>
      </c>
      <c r="AI18" s="73"/>
      <c r="AJ18" s="75"/>
      <c r="AK18" s="69"/>
      <c r="AL18" s="75"/>
      <c r="AM18" s="82">
        <f>((AF18+AG18)*0.5*Y18/2+(+AG18+AH18)/2*Y18/2)/100+AD18*AE18</f>
        <v>0.28125000000001527</v>
      </c>
      <c r="AN18" s="76">
        <f>AI18*AJ18/100+AK18*AL18/100</f>
        <v>0</v>
      </c>
      <c r="AO18" s="76"/>
      <c r="AP18" s="76"/>
      <c r="AQ18" s="47">
        <v>9</v>
      </c>
      <c r="AR18" s="27">
        <f t="shared" si="1"/>
        <v>3</v>
      </c>
      <c r="AS18" s="27">
        <f t="shared" si="2"/>
        <v>12</v>
      </c>
      <c r="AT18" s="5"/>
      <c r="AU18" s="76">
        <f>AI18+AK18</f>
        <v>0</v>
      </c>
      <c r="AV18" s="35"/>
      <c r="AW18" s="60">
        <f t="shared" si="3"/>
        <v>0</v>
      </c>
      <c r="AX18" s="44"/>
      <c r="AY18" s="27">
        <f t="shared" si="4"/>
        <v>4</v>
      </c>
      <c r="AZ18" s="5"/>
      <c r="BA18" s="65">
        <f>B18</f>
        <v>3</v>
      </c>
      <c r="BB18" s="77">
        <f>C18</f>
        <v>0.22</v>
      </c>
      <c r="BC18" s="68" t="str">
        <f t="shared" ref="BC18:BC78" si="7">IF(+T18="","",+T18)</f>
        <v/>
      </c>
      <c r="BD18" s="68">
        <f>AH18+AY18</f>
        <v>8.7500000000005684</v>
      </c>
      <c r="BE18" s="68">
        <f>BE16</f>
        <v>6</v>
      </c>
      <c r="BF18" s="69">
        <f>BF16</f>
        <v>1.5</v>
      </c>
      <c r="BG18" s="68">
        <f>IF(+I18-H18&gt;=0,0,+(H18-I18)*100)</f>
        <v>0</v>
      </c>
      <c r="BH18" s="68">
        <f>IF(+H18-I18&gt;=0,0,+(I18-H18)*100)</f>
        <v>0</v>
      </c>
      <c r="BI18" s="35"/>
      <c r="BJ18" s="67">
        <f>IF(+BH18=0,(BE18*BF18^2/200-BF18*(+BG18)/200-BD18*BF18/100)-BL18,(+BE18*BF18^2/200-BF18*(BG18-BH18)/200-BD18*BF18/100)-BL18+(BH18+BG18)*0.5*BF18*0.5/100)</f>
        <v>-6.3750000000008522E-2</v>
      </c>
      <c r="BK18" s="68">
        <f>BE18*BF18^2/200+(BI18-BF18+1)*(BF18-1)/100+(BF18-1)^2/200+BI18/200</f>
        <v>6.6250000000000003E-2</v>
      </c>
      <c r="BL18" s="68">
        <f>IF(BI18&gt;0,BK18,0)</f>
        <v>0</v>
      </c>
      <c r="BM18" s="67">
        <f>IF(BJ18&gt;=0,BJ18+DA18,0)+IF(+AW18=0,0,3/2*(+J18-P18)^2+0.4*(+J18-P18))+DX18</f>
        <v>0</v>
      </c>
      <c r="BN18" s="67">
        <f>IF((BJ18+DA18)&lt;0,-(BJ18+DA18),0)</f>
        <v>6.3750000000008522E-2</v>
      </c>
      <c r="BO18" s="76"/>
      <c r="BP18" s="77"/>
      <c r="BQ18" s="44"/>
      <c r="BR18" s="73"/>
      <c r="BS18" s="81"/>
      <c r="BT18" s="67"/>
      <c r="BU18" s="81"/>
      <c r="BV18" s="73"/>
      <c r="BW18" s="69"/>
      <c r="BX18" s="73"/>
      <c r="BY18" s="25"/>
      <c r="BZ18" s="5"/>
      <c r="CA18" s="65">
        <f>B18</f>
        <v>3</v>
      </c>
      <c r="CB18" s="77">
        <f>BB18</f>
        <v>0.22</v>
      </c>
      <c r="CC18" s="68" t="str">
        <f>BC18</f>
        <v/>
      </c>
      <c r="CD18" s="68">
        <f>AF18+AY18</f>
        <v>15.750000000000597</v>
      </c>
      <c r="CE18" s="68">
        <f>CE16</f>
        <v>6</v>
      </c>
      <c r="CF18" s="69">
        <f>CF16</f>
        <v>1.5</v>
      </c>
      <c r="CG18" s="68">
        <f>IF(+E18-F18&gt;=0,0,+(F18-E18)*100)</f>
        <v>0</v>
      </c>
      <c r="CH18" s="68">
        <f>IF(+F18-E18&gt;=0,0,+(E18-F18)*100)</f>
        <v>0</v>
      </c>
      <c r="CI18" s="35"/>
      <c r="CJ18" s="67">
        <f>IF(+CH18=0,(CE18*CF18^2/200-CF18*(+CG18)/200-CD18*CF18/100)-CL18,(+CE18*CF18^2/200-CF18*(CG18-CH18)/200-CD18*CF18/100)-CL18+(CH18+CG18)*0.5*CF18*0.5/100)</f>
        <v>-0.16875000000000895</v>
      </c>
      <c r="CK18" s="68">
        <f>CE18*CF18^2/200+(CI18-CF18+1)*(CF18-1)/100+(CF18-1)^2/200+CI18/200</f>
        <v>6.6250000000000003E-2</v>
      </c>
      <c r="CL18" s="68">
        <f>IF(CI18&gt;0,CK18,0)</f>
        <v>0</v>
      </c>
      <c r="CM18" s="67">
        <f>IF(CJ18&gt;=0,CJ18+DA18,0)+IF(+AW18=0,0,3/2*(+D18-L18)^2+0.4*(+D18-L18))+DH18</f>
        <v>0</v>
      </c>
      <c r="CN18" s="67">
        <f>IF((CJ18+DA18)&lt;0,-(CJ18+DA18),0)</f>
        <v>0.16875000000000895</v>
      </c>
      <c r="CO18" s="81"/>
      <c r="CP18" s="44"/>
      <c r="CQ18" s="77"/>
      <c r="CR18" s="44"/>
      <c r="CS18" s="73"/>
      <c r="CT18" s="81"/>
      <c r="CU18" s="67"/>
      <c r="CV18" s="81"/>
      <c r="CW18" s="73"/>
      <c r="CX18" s="69"/>
      <c r="CY18" s="73"/>
      <c r="CZ18" s="25"/>
      <c r="DA18" s="27">
        <f t="shared" si="5"/>
        <v>0</v>
      </c>
      <c r="DB18" s="44"/>
      <c r="DC18" s="22"/>
      <c r="DD18" s="22">
        <f>IF(+BM18&lt;=0.004,0,+BF18*(+BR17/2+BR19/2))</f>
        <v>0</v>
      </c>
      <c r="DE18" s="22">
        <f>IF(+CM18&lt;=0.004,0,+CF18*(+CS17/2+CS19/2))</f>
        <v>0</v>
      </c>
      <c r="DF18" s="22"/>
      <c r="DG18" s="5"/>
      <c r="DH18" s="5"/>
      <c r="DI18" s="5"/>
      <c r="DJ18" s="5"/>
      <c r="DK18" s="5"/>
    </row>
    <row r="19" spans="1:115" hidden="1">
      <c r="A19" s="44"/>
      <c r="B19" s="65"/>
      <c r="C19" s="66"/>
      <c r="D19" s="25"/>
      <c r="E19" s="67"/>
      <c r="F19" s="67"/>
      <c r="G19" s="67"/>
      <c r="H19" s="67"/>
      <c r="I19" s="79"/>
      <c r="J19" s="35"/>
      <c r="K19" s="68" t="e">
        <f>(L18-L20)*100/U19</f>
        <v>#DIV/0!</v>
      </c>
      <c r="L19" s="25"/>
      <c r="M19" s="67"/>
      <c r="N19" s="67"/>
      <c r="O19" s="67"/>
      <c r="P19" s="35"/>
      <c r="Q19" s="68" t="e">
        <f>(P18-P20)*100/U19</f>
        <v>#DIV/0!</v>
      </c>
      <c r="R19" s="47" t="e">
        <f>(N18-N20)/U19*100</f>
        <v>#DIV/0!</v>
      </c>
      <c r="S19" s="69"/>
      <c r="T19" s="35"/>
      <c r="U19" s="69">
        <f>(C20-C18)*1000</f>
        <v>0</v>
      </c>
      <c r="V19" s="68">
        <f>(+Y18+Y20)*U19/2</f>
        <v>0</v>
      </c>
      <c r="W19" s="72"/>
      <c r="X19" s="72"/>
      <c r="Y19" s="69"/>
      <c r="Z19" s="71"/>
      <c r="AA19" s="72"/>
      <c r="AB19" s="73"/>
      <c r="AC19" s="69"/>
      <c r="AD19" s="26"/>
      <c r="AE19" s="74"/>
      <c r="AF19" s="65"/>
      <c r="AG19" s="75"/>
      <c r="AH19" s="75"/>
      <c r="AI19" s="73"/>
      <c r="AJ19" s="75"/>
      <c r="AK19" s="69"/>
      <c r="AL19" s="75"/>
      <c r="AM19" s="76"/>
      <c r="AN19" s="76"/>
      <c r="AO19" s="76">
        <f>(+AN18+AN20)*0.5*U19</f>
        <v>0</v>
      </c>
      <c r="AP19" s="76">
        <f>(+AM18+AM20)*0.5*U19-AO19</f>
        <v>0</v>
      </c>
      <c r="AQ19" s="47">
        <f t="shared" si="0"/>
        <v>9</v>
      </c>
      <c r="AR19" s="27">
        <f t="shared" si="1"/>
        <v>3</v>
      </c>
      <c r="AS19" s="27">
        <f t="shared" si="2"/>
        <v>12</v>
      </c>
      <c r="AT19" s="5"/>
      <c r="AU19" s="76"/>
      <c r="AV19" s="76">
        <f>(AU18+AU20)*0.5*U19</f>
        <v>0</v>
      </c>
      <c r="AW19" s="60">
        <f t="shared" si="3"/>
        <v>0</v>
      </c>
      <c r="AX19" s="44"/>
      <c r="AY19" s="27">
        <f t="shared" si="4"/>
        <v>4</v>
      </c>
      <c r="AZ19" s="5"/>
      <c r="BA19" s="65"/>
      <c r="BB19" s="77"/>
      <c r="BC19" s="68" t="str">
        <f t="shared" si="7"/>
        <v/>
      </c>
      <c r="BD19" s="35"/>
      <c r="BE19" s="35"/>
      <c r="BF19" s="69"/>
      <c r="BG19" s="35"/>
      <c r="BH19" s="35"/>
      <c r="BI19" s="35"/>
      <c r="BJ19" s="67"/>
      <c r="BK19" s="35"/>
      <c r="BL19" s="35"/>
      <c r="BM19" s="67"/>
      <c r="BN19" s="67"/>
      <c r="BO19" s="76">
        <f>(BM18+BM20)/2</f>
        <v>0</v>
      </c>
      <c r="BP19" s="77"/>
      <c r="BQ19" s="44">
        <f>(BN18+BN20)/2</f>
        <v>5.2500000000002767E-2</v>
      </c>
      <c r="BR19" s="73">
        <f>(BB20-BB18)*1000</f>
        <v>0</v>
      </c>
      <c r="BS19" s="81">
        <f>BO19*BR19</f>
        <v>0</v>
      </c>
      <c r="BT19" s="67">
        <f>BQ19*BR19</f>
        <v>0</v>
      </c>
      <c r="BU19" s="81">
        <f>MIN(BS19:BT19)</f>
        <v>0</v>
      </c>
      <c r="BV19" s="73">
        <f>BS19-BU19</f>
        <v>0</v>
      </c>
      <c r="BW19" s="69">
        <f>BT19-BU19</f>
        <v>0</v>
      </c>
      <c r="BX19" s="73">
        <f>BX17+BV19-BW19</f>
        <v>0</v>
      </c>
      <c r="BY19" s="25"/>
      <c r="BZ19" s="5"/>
      <c r="CA19" s="65"/>
      <c r="CB19" s="77"/>
      <c r="CC19" s="68" t="str">
        <f t="shared" ref="CC19:CC78" si="8">BC19</f>
        <v/>
      </c>
      <c r="CD19" s="35"/>
      <c r="CE19" s="35"/>
      <c r="CF19" s="69"/>
      <c r="CG19" s="35"/>
      <c r="CH19" s="35"/>
      <c r="CI19" s="35"/>
      <c r="CJ19" s="67"/>
      <c r="CK19" s="35"/>
      <c r="CL19" s="35"/>
      <c r="CM19" s="67"/>
      <c r="CN19" s="67"/>
      <c r="CO19" s="81"/>
      <c r="CP19" s="44">
        <f>(CM18+CM20)/2+BO19</f>
        <v>0</v>
      </c>
      <c r="CQ19" s="77"/>
      <c r="CR19" s="44">
        <f>(CN18+CN20)/2+BQ19</f>
        <v>0.23625000000000873</v>
      </c>
      <c r="CS19" s="73">
        <f>(CB20-CB18)*1000</f>
        <v>0</v>
      </c>
      <c r="CT19" s="81">
        <f>CP19*CS19</f>
        <v>0</v>
      </c>
      <c r="CU19" s="67">
        <f>CR19*CS19</f>
        <v>0</v>
      </c>
      <c r="CV19" s="81">
        <f>MIN(CT19:CU19)</f>
        <v>0</v>
      </c>
      <c r="CW19" s="73">
        <f>CT19-CV19</f>
        <v>0</v>
      </c>
      <c r="CX19" s="69">
        <f>CU19-CV19</f>
        <v>0</v>
      </c>
      <c r="CY19" s="73">
        <f>CY17+CW19-CX19</f>
        <v>0</v>
      </c>
      <c r="CZ19" s="25"/>
      <c r="DA19" s="27">
        <f t="shared" si="5"/>
        <v>0</v>
      </c>
      <c r="DB19" s="44"/>
      <c r="DC19" s="22"/>
      <c r="DD19" s="22"/>
      <c r="DE19" s="22"/>
      <c r="DF19" s="22"/>
      <c r="DG19" s="5"/>
      <c r="DH19" s="5"/>
      <c r="DI19" s="5"/>
      <c r="DJ19" s="5"/>
      <c r="DK19" s="5"/>
    </row>
    <row r="20" spans="1:115" hidden="1">
      <c r="A20" s="44"/>
      <c r="B20" s="65">
        <f>B18+1</f>
        <v>4</v>
      </c>
      <c r="C20" s="66">
        <f>C22</f>
        <v>0.22</v>
      </c>
      <c r="D20" s="25"/>
      <c r="E20" s="67">
        <f t="shared" ref="E20" si="9">F20</f>
        <v>49.852499999999999</v>
      </c>
      <c r="F20" s="67">
        <v>49.852499999999999</v>
      </c>
      <c r="G20" s="67">
        <v>50</v>
      </c>
      <c r="H20" s="67">
        <v>49.957500000000003</v>
      </c>
      <c r="I20" s="67">
        <f t="shared" ref="I20" si="10">H20</f>
        <v>49.957500000000003</v>
      </c>
      <c r="J20" s="35"/>
      <c r="K20" s="35"/>
      <c r="L20" s="47">
        <f>M20-CF20*CE20/100-AW20/100</f>
        <v>49.94</v>
      </c>
      <c r="M20" s="67">
        <f>ROUND(+F20+AY20/100+AS20/100,2)</f>
        <v>50.03</v>
      </c>
      <c r="N20" s="67">
        <f>ROUND(+M20+Y20/200*Z20,2)</f>
        <v>50.08</v>
      </c>
      <c r="O20" s="67">
        <f>ROUND(+N20-Y20/2*AA20/100,2)</f>
        <v>50.03</v>
      </c>
      <c r="P20" s="68">
        <f>O20-BF20*BE20/100-AW20/100</f>
        <v>49.94</v>
      </c>
      <c r="Q20" s="35"/>
      <c r="R20" s="25"/>
      <c r="S20" s="69" t="e">
        <f>ABS(+R19-R21)</f>
        <v>#DIV/0!</v>
      </c>
      <c r="T20" s="38"/>
      <c r="U20" s="69"/>
      <c r="V20" s="35"/>
      <c r="W20" s="72">
        <f>W18</f>
        <v>5</v>
      </c>
      <c r="X20" s="72"/>
      <c r="Y20" s="69">
        <f>Y18</f>
        <v>5</v>
      </c>
      <c r="Z20" s="71">
        <f t="shared" ref="Z20:AA20" si="11">Z18</f>
        <v>2</v>
      </c>
      <c r="AA20" s="72">
        <f t="shared" si="11"/>
        <v>2</v>
      </c>
      <c r="AB20" s="73">
        <f>(G20-F20)/W20*2*100</f>
        <v>5.9000000000000341</v>
      </c>
      <c r="AC20" s="69">
        <f>(G20-H20)/W20*200</f>
        <v>1.6999999999998749</v>
      </c>
      <c r="AD20" s="26">
        <f>AD18</f>
        <v>0</v>
      </c>
      <c r="AE20" s="74">
        <f>AE18</f>
        <v>0</v>
      </c>
      <c r="AF20" s="65">
        <f>(+M20-F20)*100-AY20</f>
        <v>13.750000000000199</v>
      </c>
      <c r="AG20" s="75">
        <f>(+N20-(-AB20*(Y20-W20)/200+G20))*100-AY20</f>
        <v>3.9999999999998295</v>
      </c>
      <c r="AH20" s="75">
        <f>(+O20-H20)*100-AY20</f>
        <v>3.249999999999801</v>
      </c>
      <c r="AI20" s="73"/>
      <c r="AJ20" s="75"/>
      <c r="AK20" s="69"/>
      <c r="AL20" s="75"/>
      <c r="AM20" s="82">
        <f>((AF20+AG20)*0.5*Y20/2+(+AG20+AH20)/2*Y20/2)/100+AD20*AE20</f>
        <v>0.31249999999999573</v>
      </c>
      <c r="AN20" s="76">
        <f>AI20*AJ20/100+AK20*AL20/100</f>
        <v>0</v>
      </c>
      <c r="AO20" s="76"/>
      <c r="AP20" s="76"/>
      <c r="AQ20" s="47">
        <v>11</v>
      </c>
      <c r="AR20" s="27">
        <f t="shared" si="1"/>
        <v>3</v>
      </c>
      <c r="AS20" s="27">
        <f t="shared" si="2"/>
        <v>14</v>
      </c>
      <c r="AT20" s="5"/>
      <c r="AU20" s="76">
        <f>AI20+AK20</f>
        <v>0</v>
      </c>
      <c r="AV20" s="35"/>
      <c r="AW20" s="60">
        <f t="shared" si="3"/>
        <v>0</v>
      </c>
      <c r="AX20" s="44"/>
      <c r="AY20" s="27">
        <f t="shared" si="4"/>
        <v>4</v>
      </c>
      <c r="AZ20" s="5"/>
      <c r="BA20" s="65">
        <f>B20</f>
        <v>4</v>
      </c>
      <c r="BB20" s="77">
        <f>C20</f>
        <v>0.22</v>
      </c>
      <c r="BC20" s="68" t="str">
        <f t="shared" si="7"/>
        <v/>
      </c>
      <c r="BD20" s="68">
        <f>AH20+AY20</f>
        <v>7.249999999999801</v>
      </c>
      <c r="BE20" s="68">
        <f>BE18</f>
        <v>6</v>
      </c>
      <c r="BF20" s="69">
        <f>BF18</f>
        <v>1.5</v>
      </c>
      <c r="BG20" s="68">
        <f>IF(+I20-H20&gt;=0,0,+(H20-I20)*100)</f>
        <v>0</v>
      </c>
      <c r="BH20" s="68">
        <f>IF(+H20-I20&gt;=0,0,+(I20-H20)*100)</f>
        <v>0</v>
      </c>
      <c r="BI20" s="35"/>
      <c r="BJ20" s="67">
        <f>IF(+BH20=0,(BE20*BF20^2/200-BF20*(+BG20)/200-BD20*BF20/100)-BL20,(+BE20*BF20^2/200-BF20*(BG20-BH20)/200-BD20*BF20/100)-BL20+(BH20+BG20)*0.5*BF20*0.5/100)</f>
        <v>-4.1249999999997011E-2</v>
      </c>
      <c r="BK20" s="68">
        <f>BE20*BF20^2/200+(BI20-BF20+1)*(BF20-1)/100+(BF20-1)^2/200+BI20/200</f>
        <v>6.6250000000000003E-2</v>
      </c>
      <c r="BL20" s="68">
        <f>IF(BI20&gt;0,BK20,0)</f>
        <v>0</v>
      </c>
      <c r="BM20" s="67">
        <f>IF(BJ20&gt;=0,BJ20+DA20,0)+IF(+AW20=0,0,3/2*(+J20-P20)^2+0.4*(+J20-P20))+DX20</f>
        <v>0</v>
      </c>
      <c r="BN20" s="67">
        <f>IF((BJ20+DA20)&lt;0,-(BJ20+DA20),0)</f>
        <v>4.1249999999997011E-2</v>
      </c>
      <c r="BO20" s="76"/>
      <c r="BP20" s="77"/>
      <c r="BQ20" s="44"/>
      <c r="BR20" s="73"/>
      <c r="BS20" s="81"/>
      <c r="BT20" s="67"/>
      <c r="BU20" s="81"/>
      <c r="BV20" s="73"/>
      <c r="BW20" s="69"/>
      <c r="BX20" s="73"/>
      <c r="BY20" s="25"/>
      <c r="BZ20" s="5"/>
      <c r="CA20" s="65">
        <f>B20</f>
        <v>4</v>
      </c>
      <c r="CB20" s="77">
        <f>BB20</f>
        <v>0.22</v>
      </c>
      <c r="CC20" s="68" t="str">
        <f t="shared" si="8"/>
        <v/>
      </c>
      <c r="CD20" s="68">
        <f>AF20+AY20</f>
        <v>17.750000000000199</v>
      </c>
      <c r="CE20" s="68">
        <f>CE18</f>
        <v>6</v>
      </c>
      <c r="CF20" s="69">
        <f>CF18</f>
        <v>1.5</v>
      </c>
      <c r="CG20" s="68">
        <f>IF(+E20-F20&gt;=0,0,+(F20-E20)*100)</f>
        <v>0</v>
      </c>
      <c r="CH20" s="68">
        <f>IF(+F20-E20&gt;=0,0,+(E20-F20)*100)</f>
        <v>0</v>
      </c>
      <c r="CI20" s="35"/>
      <c r="CJ20" s="67">
        <f>IF(+CH20=0,(CE20*CF20^2/200-CF20*(+CG20)/200-CD20*CF20/100)-CL20,(+CE20*CF20^2/200-CF20*(CG20-CH20)/200-CD20*CF20/100)-CL20+(CH20+CG20)*0.5*CF20*0.5/100)</f>
        <v>-0.19875000000000298</v>
      </c>
      <c r="CK20" s="68">
        <f>CE20*CF20^2/200+(CI20-CF20+1)*(CF20-1)/100+(CF20-1)^2/200+CI20/200</f>
        <v>6.6250000000000003E-2</v>
      </c>
      <c r="CL20" s="68">
        <f>IF(CI20&gt;0,CK20,0)</f>
        <v>0</v>
      </c>
      <c r="CM20" s="67">
        <f>IF(CJ20&gt;=0,CJ20+DA20,0)+IF(+AW20=0,0,3/2*(+D20-L20)^2+0.4*(+D20-L20))+DH20</f>
        <v>0</v>
      </c>
      <c r="CN20" s="67">
        <f>IF((CJ20+DA20)&lt;0,-(CJ20+DA20),0)</f>
        <v>0.19875000000000298</v>
      </c>
      <c r="CO20" s="81"/>
      <c r="CP20" s="44"/>
      <c r="CQ20" s="77"/>
      <c r="CR20" s="44"/>
      <c r="CS20" s="73"/>
      <c r="CT20" s="81"/>
      <c r="CU20" s="67"/>
      <c r="CV20" s="81"/>
      <c r="CW20" s="73"/>
      <c r="CX20" s="69"/>
      <c r="CY20" s="73"/>
      <c r="CZ20" s="25"/>
      <c r="DA20" s="27">
        <f t="shared" si="5"/>
        <v>0</v>
      </c>
      <c r="DB20" s="44"/>
      <c r="DC20" s="22"/>
      <c r="DD20" s="22">
        <f>IF(+BM20&lt;=0.004,0,+BF20*(+BR19/2+BR21/2))</f>
        <v>0</v>
      </c>
      <c r="DE20" s="22">
        <f>IF(+CM20&lt;=0.004,0,+CF20*(+CS19/2+CS21/2))</f>
        <v>0</v>
      </c>
      <c r="DF20" s="22"/>
      <c r="DG20" s="5"/>
      <c r="DH20" s="5"/>
      <c r="DI20" s="5"/>
      <c r="DJ20" s="5"/>
      <c r="DK20" s="5"/>
    </row>
    <row r="21" spans="1:115" hidden="1">
      <c r="A21" s="44"/>
      <c r="B21" s="65"/>
      <c r="C21" s="66"/>
      <c r="D21" s="25"/>
      <c r="E21" s="67"/>
      <c r="F21" s="67"/>
      <c r="G21" s="67"/>
      <c r="H21" s="67"/>
      <c r="I21" s="79"/>
      <c r="J21" s="35"/>
      <c r="K21" s="68" t="e">
        <f>(L20-L22)*100/U21</f>
        <v>#DIV/0!</v>
      </c>
      <c r="L21" s="25"/>
      <c r="M21" s="67"/>
      <c r="N21" s="67"/>
      <c r="O21" s="67"/>
      <c r="P21" s="35"/>
      <c r="Q21" s="68" t="e">
        <f>(P20-P22)*100/U21</f>
        <v>#DIV/0!</v>
      </c>
      <c r="R21" s="47" t="e">
        <f>(N20-N22)/U21*100</f>
        <v>#DIV/0!</v>
      </c>
      <c r="S21" s="69"/>
      <c r="T21" s="35"/>
      <c r="U21" s="69">
        <f>(C22-C20)*1000</f>
        <v>0</v>
      </c>
      <c r="V21" s="68">
        <f>(+Y20+Y22)*U21/2</f>
        <v>0</v>
      </c>
      <c r="W21" s="70"/>
      <c r="X21" s="70"/>
      <c r="Y21" s="69"/>
      <c r="Z21" s="71"/>
      <c r="AA21" s="72"/>
      <c r="AB21" s="73"/>
      <c r="AC21" s="69"/>
      <c r="AD21" s="26"/>
      <c r="AE21" s="74"/>
      <c r="AF21" s="65"/>
      <c r="AG21" s="75"/>
      <c r="AH21" s="75"/>
      <c r="AI21" s="73"/>
      <c r="AJ21" s="75"/>
      <c r="AK21" s="69"/>
      <c r="AL21" s="75"/>
      <c r="AM21" s="76"/>
      <c r="AN21" s="76"/>
      <c r="AO21" s="76">
        <f>(+AN20+AN22)*0.5*U21</f>
        <v>0</v>
      </c>
      <c r="AP21" s="76">
        <f>(+AM20+AM22)*0.5*U21-AO21</f>
        <v>0</v>
      </c>
      <c r="AQ21" s="47">
        <f t="shared" si="0"/>
        <v>11</v>
      </c>
      <c r="AR21" s="27">
        <f t="shared" si="1"/>
        <v>3</v>
      </c>
      <c r="AS21" s="27">
        <f t="shared" si="2"/>
        <v>14</v>
      </c>
      <c r="AT21" s="5"/>
      <c r="AU21" s="76"/>
      <c r="AV21" s="76">
        <f>(AU20+AU22)*0.5*U21</f>
        <v>0</v>
      </c>
      <c r="AW21" s="60">
        <f t="shared" si="3"/>
        <v>0</v>
      </c>
      <c r="AX21" s="44"/>
      <c r="AY21" s="27">
        <f t="shared" si="4"/>
        <v>4</v>
      </c>
      <c r="AZ21" s="5"/>
      <c r="BA21" s="65"/>
      <c r="BB21" s="77"/>
      <c r="BC21" s="68" t="str">
        <f t="shared" si="7"/>
        <v/>
      </c>
      <c r="BD21" s="35"/>
      <c r="BE21" s="35"/>
      <c r="BF21" s="69"/>
      <c r="BG21" s="35"/>
      <c r="BH21" s="35"/>
      <c r="BI21" s="35"/>
      <c r="BJ21" s="67"/>
      <c r="BK21" s="35"/>
      <c r="BL21" s="35"/>
      <c r="BM21" s="67"/>
      <c r="BN21" s="67"/>
      <c r="BO21" s="76">
        <f>(BM20+BM22)/2</f>
        <v>0</v>
      </c>
      <c r="BP21" s="77"/>
      <c r="BQ21" s="44">
        <f>(BN20+BN22)/2</f>
        <v>4.3125000000000635E-2</v>
      </c>
      <c r="BR21" s="73">
        <f>(BB22-BB20)*1000</f>
        <v>0</v>
      </c>
      <c r="BS21" s="81">
        <f>BO21*BR21</f>
        <v>0</v>
      </c>
      <c r="BT21" s="67">
        <f>BQ21*BR21</f>
        <v>0</v>
      </c>
      <c r="BU21" s="81">
        <f>MIN(BS21:BT21)</f>
        <v>0</v>
      </c>
      <c r="BV21" s="73">
        <f>BS21-BU21</f>
        <v>0</v>
      </c>
      <c r="BW21" s="69">
        <f>BT21-BU21</f>
        <v>0</v>
      </c>
      <c r="BX21" s="73">
        <f>BX19+BV21-BW21</f>
        <v>0</v>
      </c>
      <c r="BY21" s="25"/>
      <c r="BZ21" s="5"/>
      <c r="CA21" s="65"/>
      <c r="CB21" s="77"/>
      <c r="CC21" s="68" t="str">
        <f t="shared" si="8"/>
        <v/>
      </c>
      <c r="CD21" s="35"/>
      <c r="CE21" s="35"/>
      <c r="CF21" s="69"/>
      <c r="CG21" s="35"/>
      <c r="CH21" s="35"/>
      <c r="CI21" s="35"/>
      <c r="CJ21" s="67"/>
      <c r="CK21" s="35"/>
      <c r="CL21" s="35"/>
      <c r="CM21" s="67"/>
      <c r="CN21" s="67"/>
      <c r="CO21" s="81"/>
      <c r="CP21" s="44">
        <f>(CM20+CM22)/2+BO21</f>
        <v>0</v>
      </c>
      <c r="CQ21" s="77"/>
      <c r="CR21" s="44">
        <f>(CN20+CN22)/2+BQ21</f>
        <v>0.19875000000000553</v>
      </c>
      <c r="CS21" s="73">
        <f>(CB22-CB20)*1000</f>
        <v>0</v>
      </c>
      <c r="CT21" s="81">
        <f>CP21*CS21</f>
        <v>0</v>
      </c>
      <c r="CU21" s="67">
        <f>CR21*CS21</f>
        <v>0</v>
      </c>
      <c r="CV21" s="81">
        <f>MIN(CT21:CU21)</f>
        <v>0</v>
      </c>
      <c r="CW21" s="73">
        <f>CT21-CV21</f>
        <v>0</v>
      </c>
      <c r="CX21" s="69">
        <f>CU21-CV21</f>
        <v>0</v>
      </c>
      <c r="CY21" s="73">
        <f>CY19+CW21-CX21</f>
        <v>0</v>
      </c>
      <c r="CZ21" s="25"/>
      <c r="DA21" s="27">
        <f t="shared" si="5"/>
        <v>0</v>
      </c>
      <c r="DB21" s="44"/>
      <c r="DC21" s="22"/>
      <c r="DD21" s="22"/>
      <c r="DE21" s="22"/>
      <c r="DF21" s="22"/>
      <c r="DG21" s="5"/>
      <c r="DH21" s="5"/>
      <c r="DI21" s="5"/>
      <c r="DJ21" s="5"/>
      <c r="DK21" s="5"/>
    </row>
    <row r="22" spans="1:115" hidden="1">
      <c r="A22" s="44"/>
      <c r="B22" s="65">
        <f>B20+1</f>
        <v>5</v>
      </c>
      <c r="C22" s="66">
        <f>C24</f>
        <v>0.22</v>
      </c>
      <c r="D22" s="25"/>
      <c r="E22" s="67">
        <f t="shared" ref="E22" si="12">F22</f>
        <v>49.9</v>
      </c>
      <c r="F22" s="67">
        <v>49.9</v>
      </c>
      <c r="G22" s="67">
        <v>50</v>
      </c>
      <c r="H22" s="67">
        <v>49.945</v>
      </c>
      <c r="I22" s="67">
        <f t="shared" ref="I22" si="13">H22</f>
        <v>49.945</v>
      </c>
      <c r="J22" s="35"/>
      <c r="K22" s="35"/>
      <c r="L22" s="47">
        <f>M22-CF22*CE22/100-AW22/100</f>
        <v>49.93</v>
      </c>
      <c r="M22" s="67">
        <f>ROUND(+F22+AY22/100+AS22/100,2)</f>
        <v>50.02</v>
      </c>
      <c r="N22" s="67">
        <f>ROUND(+M22+Y22/200*Z22,2)</f>
        <v>50.07</v>
      </c>
      <c r="O22" s="67">
        <f>ROUND(+N22-Y22/2*AA22/100,2)</f>
        <v>50.02</v>
      </c>
      <c r="P22" s="68">
        <f>O22-BF22*BE22/100-AW22/100</f>
        <v>49.93</v>
      </c>
      <c r="Q22" s="35"/>
      <c r="R22" s="25"/>
      <c r="S22" s="69" t="e">
        <f>ABS(+R21-R23)</f>
        <v>#DIV/0!</v>
      </c>
      <c r="T22" s="38"/>
      <c r="U22" s="69"/>
      <c r="V22" s="35"/>
      <c r="W22" s="72">
        <f>W20</f>
        <v>5</v>
      </c>
      <c r="X22" s="72"/>
      <c r="Y22" s="69">
        <f>Y20</f>
        <v>5</v>
      </c>
      <c r="Z22" s="71">
        <f t="shared" ref="Z22:AA22" si="14">Z20</f>
        <v>2</v>
      </c>
      <c r="AA22" s="72">
        <f t="shared" si="14"/>
        <v>2</v>
      </c>
      <c r="AB22" s="73">
        <f>(G22-F22)/W22*2*100</f>
        <v>4.0000000000000568</v>
      </c>
      <c r="AC22" s="69">
        <f>(G22-H22)/W22*200</f>
        <v>2.1999999999999886</v>
      </c>
      <c r="AD22" s="26">
        <f>AD20</f>
        <v>0</v>
      </c>
      <c r="AE22" s="74">
        <f>AE20</f>
        <v>0</v>
      </c>
      <c r="AF22" s="65">
        <f>(+M22-F22)*100-AY22</f>
        <v>8.0000000000004547</v>
      </c>
      <c r="AG22" s="75">
        <f>(+N22-(-AB22*(Y22-W22)/200+G22))*100-AY22</f>
        <v>3.0000000000000284</v>
      </c>
      <c r="AH22" s="75">
        <f>(+O22-H22)*100-AY22</f>
        <v>3.5000000000002842</v>
      </c>
      <c r="AI22" s="73"/>
      <c r="AJ22" s="75"/>
      <c r="AK22" s="69"/>
      <c r="AL22" s="75"/>
      <c r="AM22" s="82">
        <f>((AF22+AG22)*0.5*Y22/2+(+AG22+AH22)/2*Y22/2)/100+AD22*AE22</f>
        <v>0.21875000000000994</v>
      </c>
      <c r="AN22" s="76">
        <f>AI22*AJ22/100+AK22*AL22/100</f>
        <v>0</v>
      </c>
      <c r="AO22" s="76"/>
      <c r="AP22" s="76"/>
      <c r="AQ22" s="47">
        <v>5</v>
      </c>
      <c r="AR22" s="27">
        <f t="shared" si="1"/>
        <v>3</v>
      </c>
      <c r="AS22" s="27">
        <f t="shared" si="2"/>
        <v>8</v>
      </c>
      <c r="AT22" s="5"/>
      <c r="AU22" s="76">
        <f>AI22+AK22</f>
        <v>0</v>
      </c>
      <c r="AV22" s="35"/>
      <c r="AW22" s="60">
        <f t="shared" si="3"/>
        <v>0</v>
      </c>
      <c r="AX22" s="44"/>
      <c r="AY22" s="27">
        <f t="shared" si="4"/>
        <v>4</v>
      </c>
      <c r="AZ22" s="5"/>
      <c r="BA22" s="65">
        <f>B22</f>
        <v>5</v>
      </c>
      <c r="BB22" s="77">
        <f>C22</f>
        <v>0.22</v>
      </c>
      <c r="BC22" s="68" t="str">
        <f t="shared" si="7"/>
        <v/>
      </c>
      <c r="BD22" s="68">
        <f>AH22+AY22</f>
        <v>7.5000000000002842</v>
      </c>
      <c r="BE22" s="68">
        <f>BE20</f>
        <v>6</v>
      </c>
      <c r="BF22" s="69">
        <f>BF20</f>
        <v>1.5</v>
      </c>
      <c r="BG22" s="68">
        <f>IF(+I22-H22&gt;=0,0,+(H22-I22)*100)</f>
        <v>0</v>
      </c>
      <c r="BH22" s="68">
        <f>IF(+H22-I22&gt;=0,0,+(I22-H22)*100)</f>
        <v>0</v>
      </c>
      <c r="BI22" s="35"/>
      <c r="BJ22" s="67">
        <f>IF(+BH22=0,(BE22*BF22^2/200-BF22*(+BG22)/200-BD22*BF22/100)-BL22,(+BE22*BF22^2/200-BF22*(BG22-BH22)/200-BD22*BF22/100)-BL22+(BH22+BG22)*0.5*BF22*0.5/100)</f>
        <v>-4.5000000000004259E-2</v>
      </c>
      <c r="BK22" s="68">
        <f>BE22*BF22^2/200+(BI22-BF22+1)*(BF22-1)/100+(BF22-1)^2/200+BI22/200</f>
        <v>6.6250000000000003E-2</v>
      </c>
      <c r="BL22" s="68">
        <f>IF(BI22&gt;0,BK22,0)</f>
        <v>0</v>
      </c>
      <c r="BM22" s="67">
        <f>IF(BJ22&gt;=0,BJ22+DA22,0)+IF(+AW22=0,0,3/2*(+J22-P22)^2+0.4*(+J22-P22))+DX22</f>
        <v>0</v>
      </c>
      <c r="BN22" s="67">
        <f>IF((BJ22+DA22)&lt;0,-(BJ22+DA22),0)</f>
        <v>4.5000000000004259E-2</v>
      </c>
      <c r="BO22" s="76"/>
      <c r="BP22" s="77"/>
      <c r="BQ22" s="44"/>
      <c r="BR22" s="73"/>
      <c r="BS22" s="81"/>
      <c r="BT22" s="67"/>
      <c r="BU22" s="81"/>
      <c r="BV22" s="73"/>
      <c r="BW22" s="69"/>
      <c r="BX22" s="73"/>
      <c r="BY22" s="25"/>
      <c r="BZ22" s="5"/>
      <c r="CA22" s="65">
        <f>B22</f>
        <v>5</v>
      </c>
      <c r="CB22" s="77">
        <f>BB22</f>
        <v>0.22</v>
      </c>
      <c r="CC22" s="68" t="str">
        <f t="shared" si="8"/>
        <v/>
      </c>
      <c r="CD22" s="68">
        <f>AF22+AY22</f>
        <v>12.000000000000455</v>
      </c>
      <c r="CE22" s="68">
        <f>CE20</f>
        <v>6</v>
      </c>
      <c r="CF22" s="69">
        <f>CF20</f>
        <v>1.5</v>
      </c>
      <c r="CG22" s="68">
        <f>IF(+E22-F22&gt;=0,0,+(F22-E22)*100)</f>
        <v>0</v>
      </c>
      <c r="CH22" s="68">
        <f>IF(+F22-E22&gt;=0,0,+(E22-F22)*100)</f>
        <v>0</v>
      </c>
      <c r="CI22" s="35"/>
      <c r="CJ22" s="67">
        <f>IF(+CH22=0,(CE22*CF22^2/200-CF22*(+CG22)/200-CD22*CF22/100)-CL22,(+CE22*CF22^2/200-CF22*(CG22-CH22)/200-CD22*CF22/100)-CL22+(CH22+CG22)*0.5*CF22*0.5/100)</f>
        <v>-0.11250000000000682</v>
      </c>
      <c r="CK22" s="68">
        <f>CE22*CF22^2/200+(CI22-CF22+1)*(CF22-1)/100+(CF22-1)^2/200+CI22/200</f>
        <v>6.6250000000000003E-2</v>
      </c>
      <c r="CL22" s="68">
        <f>IF(CI22&gt;0,CK22,0)</f>
        <v>0</v>
      </c>
      <c r="CM22" s="67">
        <f>IF(CJ22&gt;=0,CJ22+DA22,0)+IF(+AW22=0,0,3/2*(+D22-L22)^2+0.4*(+D22-L22))+DH22</f>
        <v>0</v>
      </c>
      <c r="CN22" s="67">
        <f>IF((CJ22+DA22)&lt;0,-(CJ22+DA22),0)</f>
        <v>0.11250000000000682</v>
      </c>
      <c r="CO22" s="81"/>
      <c r="CP22" s="44"/>
      <c r="CQ22" s="77"/>
      <c r="CR22" s="44"/>
      <c r="CS22" s="73"/>
      <c r="CT22" s="81"/>
      <c r="CU22" s="67"/>
      <c r="CV22" s="81"/>
      <c r="CW22" s="73"/>
      <c r="CX22" s="69"/>
      <c r="CY22" s="73"/>
      <c r="CZ22" s="25"/>
      <c r="DA22" s="27">
        <f t="shared" si="5"/>
        <v>0</v>
      </c>
      <c r="DB22" s="44"/>
      <c r="DC22" s="22"/>
      <c r="DD22" s="22">
        <f>IF(+BM22&lt;=0.004,0,+BF22*(+BR21/2+BR23/2))</f>
        <v>0</v>
      </c>
      <c r="DE22" s="22">
        <f>IF(+CM22&lt;=0.004,0,+CF22*(+CS21/2+CS23/2))</f>
        <v>0</v>
      </c>
      <c r="DF22" s="22"/>
      <c r="DG22" s="5"/>
      <c r="DH22" s="5"/>
      <c r="DI22" s="5"/>
      <c r="DJ22" s="5"/>
      <c r="DK22" s="5"/>
    </row>
    <row r="23" spans="1:115" hidden="1">
      <c r="A23" s="44"/>
      <c r="B23" s="65"/>
      <c r="C23" s="66"/>
      <c r="D23" s="25"/>
      <c r="E23" s="67"/>
      <c r="F23" s="67"/>
      <c r="G23" s="67"/>
      <c r="H23" s="67"/>
      <c r="I23" s="79"/>
      <c r="J23" s="35"/>
      <c r="K23" s="68" t="e">
        <f>(L22-L24)*100/U23</f>
        <v>#DIV/0!</v>
      </c>
      <c r="L23" s="25"/>
      <c r="M23" s="67"/>
      <c r="N23" s="67"/>
      <c r="O23" s="67"/>
      <c r="P23" s="35"/>
      <c r="Q23" s="68" t="e">
        <f>(P22-P24)*100/U23</f>
        <v>#DIV/0!</v>
      </c>
      <c r="R23" s="47" t="e">
        <f>(N22-N24)/U23*100</f>
        <v>#DIV/0!</v>
      </c>
      <c r="S23" s="69"/>
      <c r="T23" s="35"/>
      <c r="U23" s="69">
        <f>(C24-C22)*1000</f>
        <v>0</v>
      </c>
      <c r="V23" s="68">
        <f>(+Y22+Y24)*U23/2</f>
        <v>0</v>
      </c>
      <c r="W23" s="72"/>
      <c r="X23" s="72"/>
      <c r="Y23" s="69"/>
      <c r="Z23" s="71"/>
      <c r="AA23" s="72"/>
      <c r="AB23" s="73"/>
      <c r="AC23" s="69"/>
      <c r="AD23" s="26"/>
      <c r="AE23" s="74"/>
      <c r="AF23" s="65"/>
      <c r="AG23" s="75"/>
      <c r="AH23" s="75"/>
      <c r="AI23" s="73"/>
      <c r="AJ23" s="75"/>
      <c r="AK23" s="69"/>
      <c r="AL23" s="75"/>
      <c r="AM23" s="76"/>
      <c r="AN23" s="76"/>
      <c r="AO23" s="76">
        <f>(+AN22+AN24)*0.5*U23</f>
        <v>0</v>
      </c>
      <c r="AP23" s="76">
        <f>(+AM22+AM24)*0.5*U23-AO23</f>
        <v>0</v>
      </c>
      <c r="AQ23" s="47">
        <f t="shared" si="0"/>
        <v>5</v>
      </c>
      <c r="AR23" s="27">
        <f t="shared" si="1"/>
        <v>3</v>
      </c>
      <c r="AS23" s="27">
        <f t="shared" si="2"/>
        <v>8</v>
      </c>
      <c r="AT23" s="5"/>
      <c r="AU23" s="76"/>
      <c r="AV23" s="76">
        <f>(AU22+AU24)*0.5*U23</f>
        <v>0</v>
      </c>
      <c r="AW23" s="60">
        <f t="shared" si="3"/>
        <v>0</v>
      </c>
      <c r="AX23" s="44"/>
      <c r="AY23" s="27">
        <f t="shared" si="4"/>
        <v>4</v>
      </c>
      <c r="AZ23" s="5"/>
      <c r="BA23" s="65"/>
      <c r="BB23" s="77"/>
      <c r="BC23" s="68" t="str">
        <f t="shared" si="7"/>
        <v/>
      </c>
      <c r="BD23" s="35"/>
      <c r="BE23" s="35"/>
      <c r="BF23" s="69"/>
      <c r="BG23" s="35"/>
      <c r="BH23" s="35"/>
      <c r="BI23" s="35"/>
      <c r="BJ23" s="67"/>
      <c r="BK23" s="35"/>
      <c r="BL23" s="35"/>
      <c r="BM23" s="67"/>
      <c r="BN23" s="67"/>
      <c r="BO23" s="76">
        <f>(BM22+BM24)/2</f>
        <v>0</v>
      </c>
      <c r="BP23" s="77"/>
      <c r="BQ23" s="44">
        <f>(BN22+BN24)/2</f>
        <v>7.3125000000005325E-2</v>
      </c>
      <c r="BR23" s="73">
        <f>(BB24-BB22)*1000</f>
        <v>0</v>
      </c>
      <c r="BS23" s="81">
        <f>BO23*BR23</f>
        <v>0</v>
      </c>
      <c r="BT23" s="67">
        <f>BQ23*BR23</f>
        <v>0</v>
      </c>
      <c r="BU23" s="81">
        <f>MIN(BS23:BT23)</f>
        <v>0</v>
      </c>
      <c r="BV23" s="73">
        <f>BS23-BU23</f>
        <v>0</v>
      </c>
      <c r="BW23" s="69">
        <f>BT23-BU23</f>
        <v>0</v>
      </c>
      <c r="BX23" s="73">
        <f>BX21+BV23-BW23</f>
        <v>0</v>
      </c>
      <c r="BY23" s="25"/>
      <c r="BZ23" s="5"/>
      <c r="CA23" s="65"/>
      <c r="CB23" s="77"/>
      <c r="CC23" s="68" t="str">
        <f t="shared" si="8"/>
        <v/>
      </c>
      <c r="CD23" s="35"/>
      <c r="CE23" s="35"/>
      <c r="CF23" s="69"/>
      <c r="CG23" s="35"/>
      <c r="CH23" s="35"/>
      <c r="CI23" s="35"/>
      <c r="CJ23" s="67"/>
      <c r="CK23" s="35"/>
      <c r="CL23" s="35"/>
      <c r="CM23" s="67"/>
      <c r="CN23" s="67"/>
      <c r="CO23" s="81"/>
      <c r="CP23" s="44">
        <f>(CM22+CM24)/2+BO23</f>
        <v>0</v>
      </c>
      <c r="CQ23" s="77"/>
      <c r="CR23" s="44">
        <f>(CN22+CN24)/2+BQ23</f>
        <v>0.1687500000000115</v>
      </c>
      <c r="CS23" s="73">
        <f>(CB24-CB22)*1000</f>
        <v>0</v>
      </c>
      <c r="CT23" s="81">
        <f>CP23*CS23</f>
        <v>0</v>
      </c>
      <c r="CU23" s="67">
        <f>CR23*CS23</f>
        <v>0</v>
      </c>
      <c r="CV23" s="81">
        <f>MIN(CT23:CU23)</f>
        <v>0</v>
      </c>
      <c r="CW23" s="73">
        <f>CT23-CV23</f>
        <v>0</v>
      </c>
      <c r="CX23" s="69">
        <f>CU23-CV23</f>
        <v>0</v>
      </c>
      <c r="CY23" s="73">
        <f>CY21+CW23-CX23</f>
        <v>0</v>
      </c>
      <c r="CZ23" s="25"/>
      <c r="DA23" s="27">
        <f t="shared" si="5"/>
        <v>0</v>
      </c>
      <c r="DB23" s="44"/>
      <c r="DC23" s="22"/>
      <c r="DD23" s="22"/>
      <c r="DE23" s="22"/>
      <c r="DF23" s="22"/>
      <c r="DG23" s="5"/>
      <c r="DH23" s="5"/>
      <c r="DI23" s="5"/>
      <c r="DJ23" s="5"/>
      <c r="DK23" s="5"/>
    </row>
    <row r="24" spans="1:115" hidden="1">
      <c r="A24" s="44"/>
      <c r="B24" s="65">
        <f>B22+1</f>
        <v>6</v>
      </c>
      <c r="C24" s="66">
        <f>C26</f>
        <v>0.22</v>
      </c>
      <c r="D24" s="25"/>
      <c r="E24" s="67">
        <f t="shared" ref="E24" si="15">F24</f>
        <v>49.922499999999999</v>
      </c>
      <c r="F24" s="67">
        <v>49.922499999999999</v>
      </c>
      <c r="G24" s="67">
        <v>50</v>
      </c>
      <c r="H24" s="67">
        <v>49.907499999999999</v>
      </c>
      <c r="I24" s="67">
        <f t="shared" ref="I24" si="16">H24</f>
        <v>49.907499999999999</v>
      </c>
      <c r="J24" s="35"/>
      <c r="K24" s="35"/>
      <c r="L24" s="47">
        <f>M24-CF24*CE24/100-AW24/100</f>
        <v>49.93</v>
      </c>
      <c r="M24" s="67">
        <f>ROUND(+F24+AY24/100+AS24/100,2)</f>
        <v>50.02</v>
      </c>
      <c r="N24" s="67">
        <f>ROUND(+M24+Y24/200*Z24,2)</f>
        <v>50.07</v>
      </c>
      <c r="O24" s="67">
        <f>ROUND(+N24-Y24/2*AA24/100,2)</f>
        <v>50.02</v>
      </c>
      <c r="P24" s="68">
        <f>O24-BF24*BE24/100-AW24/100</f>
        <v>49.93</v>
      </c>
      <c r="Q24" s="35"/>
      <c r="R24" s="25"/>
      <c r="S24" s="69" t="e">
        <f>ABS(+R23-R25)</f>
        <v>#DIV/0!</v>
      </c>
      <c r="T24" s="35"/>
      <c r="U24" s="69"/>
      <c r="V24" s="35"/>
      <c r="W24" s="72">
        <f>W22</f>
        <v>5</v>
      </c>
      <c r="X24" s="72"/>
      <c r="Y24" s="69">
        <f>Y22</f>
        <v>5</v>
      </c>
      <c r="Z24" s="71">
        <f t="shared" ref="Z24:AA24" si="17">Z22</f>
        <v>2</v>
      </c>
      <c r="AA24" s="72">
        <f t="shared" si="17"/>
        <v>2</v>
      </c>
      <c r="AB24" s="73">
        <f>(G24-F24)/W24*2*100</f>
        <v>3.1000000000000227</v>
      </c>
      <c r="AC24" s="69">
        <f>(G24-H24)/W24*200</f>
        <v>3.7000000000000455</v>
      </c>
      <c r="AD24" s="26">
        <f>AD22</f>
        <v>0</v>
      </c>
      <c r="AE24" s="74">
        <f>AE22</f>
        <v>0</v>
      </c>
      <c r="AF24" s="65">
        <f>(+M24-F24)*100-AY24</f>
        <v>5.7500000000003695</v>
      </c>
      <c r="AG24" s="75">
        <f>(+N24-(-AB24*(Y24-W24)/200+G24))*100-AY24</f>
        <v>3.0000000000000284</v>
      </c>
      <c r="AH24" s="75">
        <f>(+O24-H24)*100-AY24</f>
        <v>7.2500000000004263</v>
      </c>
      <c r="AI24" s="73"/>
      <c r="AJ24" s="75"/>
      <c r="AK24" s="69"/>
      <c r="AL24" s="75"/>
      <c r="AM24" s="82">
        <f>((AF24+AG24)*0.5*Y24/2+(+AG24+AH24)/2*Y24/2)/100+AD24*AE24</f>
        <v>0.23750000000001065</v>
      </c>
      <c r="AN24" s="76">
        <f>AI24*AJ24/100+AK24*AL24/100</f>
        <v>0</v>
      </c>
      <c r="AO24" s="76"/>
      <c r="AP24" s="76"/>
      <c r="AQ24" s="47">
        <v>3</v>
      </c>
      <c r="AR24" s="27">
        <f t="shared" si="1"/>
        <v>3</v>
      </c>
      <c r="AS24" s="27">
        <f t="shared" si="2"/>
        <v>6</v>
      </c>
      <c r="AT24" s="5"/>
      <c r="AU24" s="76">
        <f>AI24+AK24</f>
        <v>0</v>
      </c>
      <c r="AV24" s="35"/>
      <c r="AW24" s="60">
        <f t="shared" si="3"/>
        <v>0</v>
      </c>
      <c r="AX24" s="44"/>
      <c r="AY24" s="27">
        <f t="shared" si="4"/>
        <v>4</v>
      </c>
      <c r="AZ24" s="5"/>
      <c r="BA24" s="65">
        <f>B24</f>
        <v>6</v>
      </c>
      <c r="BB24" s="77">
        <f>C24</f>
        <v>0.22</v>
      </c>
      <c r="BC24" s="68" t="str">
        <f t="shared" si="7"/>
        <v/>
      </c>
      <c r="BD24" s="68">
        <f>AH24+AY24</f>
        <v>11.250000000000426</v>
      </c>
      <c r="BE24" s="68">
        <f>BE22</f>
        <v>6</v>
      </c>
      <c r="BF24" s="69">
        <f>BF22</f>
        <v>1.5</v>
      </c>
      <c r="BG24" s="68">
        <f>IF(+I24-H24&gt;=0,0,+(H24-I24)*100)</f>
        <v>0</v>
      </c>
      <c r="BH24" s="68">
        <f>IF(+H24-I24&gt;=0,0,+(I24-H24)*100)</f>
        <v>0</v>
      </c>
      <c r="BI24" s="35"/>
      <c r="BJ24" s="67">
        <f>IF(+BH24=0,(BE24*BF24^2/200-BF24*(+BG24)/200-BD24*BF24/100)-BL24,(+BE24*BF24^2/200-BF24*(BG24-BH24)/200-BD24*BF24/100)-BL24+(BH24+BG24)*0.5*BF24*0.5/100)</f>
        <v>-0.10125000000000639</v>
      </c>
      <c r="BK24" s="68">
        <f>BE24*BF24^2/200+(BI24-BF24+1)*(BF24-1)/100+(BF24-1)^2/200+BI24/200</f>
        <v>6.6250000000000003E-2</v>
      </c>
      <c r="BL24" s="68">
        <f>IF(BI24&gt;0,BK24,0)</f>
        <v>0</v>
      </c>
      <c r="BM24" s="67">
        <f>IF(BJ24&gt;=0,BJ24+DA24,0)+IF(+AW24=0,0,3/2*(+J24-P24)^2+0.4*(+J24-P24))+DX24</f>
        <v>0</v>
      </c>
      <c r="BN24" s="67">
        <f>IF((BJ24+DA24)&lt;0,-(BJ24+DA24),0)</f>
        <v>0.10125000000000639</v>
      </c>
      <c r="BO24" s="76"/>
      <c r="BP24" s="77"/>
      <c r="BQ24" s="44"/>
      <c r="BR24" s="73"/>
      <c r="BS24" s="81"/>
      <c r="BT24" s="67"/>
      <c r="BU24" s="81"/>
      <c r="BV24" s="73"/>
      <c r="BW24" s="69"/>
      <c r="BX24" s="73"/>
      <c r="BY24" s="25"/>
      <c r="BZ24" s="5"/>
      <c r="CA24" s="65">
        <f>B24</f>
        <v>6</v>
      </c>
      <c r="CB24" s="77">
        <f>BB24</f>
        <v>0.22</v>
      </c>
      <c r="CC24" s="68" t="str">
        <f t="shared" si="8"/>
        <v/>
      </c>
      <c r="CD24" s="68">
        <f>AF24+AY24</f>
        <v>9.7500000000003695</v>
      </c>
      <c r="CE24" s="68">
        <f>CE22</f>
        <v>6</v>
      </c>
      <c r="CF24" s="69">
        <f>CF22</f>
        <v>1.5</v>
      </c>
      <c r="CG24" s="68">
        <f>IF(+E24-F24&gt;=0,0,+(F24-E24)*100)</f>
        <v>0</v>
      </c>
      <c r="CH24" s="68">
        <f>IF(+F24-E24&gt;=0,0,+(E24-F24)*100)</f>
        <v>0</v>
      </c>
      <c r="CI24" s="35"/>
      <c r="CJ24" s="67">
        <f>IF(+CH24=0,(CE24*CF24^2/200-CF24*(+CG24)/200-CD24*CF24/100)-CL24,(+CE24*CF24^2/200-CF24*(CG24-CH24)/200-CD24*CF24/100)-CL24+(CH24+CG24)*0.5*CF24*0.5/100)</f>
        <v>-7.8750000000005538E-2</v>
      </c>
      <c r="CK24" s="68">
        <f>CE24*CF24^2/200+(CI24-CF24+1)*(CF24-1)/100+(CF24-1)^2/200+CI24/200</f>
        <v>6.6250000000000003E-2</v>
      </c>
      <c r="CL24" s="68">
        <f>IF(CI24&gt;0,CK24,0)</f>
        <v>0</v>
      </c>
      <c r="CM24" s="67">
        <f>IF(CJ24&gt;=0,CJ24+DA24,0)+IF(+AW24=0,0,3/2*(+D24-L24)^2+0.4*(+D24-L24))+DH24</f>
        <v>0</v>
      </c>
      <c r="CN24" s="67">
        <f>IF((CJ24+DA24)&lt;0,-(CJ24+DA24),0)</f>
        <v>7.8750000000005538E-2</v>
      </c>
      <c r="CO24" s="81"/>
      <c r="CP24" s="44"/>
      <c r="CQ24" s="77"/>
      <c r="CR24" s="44"/>
      <c r="CS24" s="73"/>
      <c r="CT24" s="81"/>
      <c r="CU24" s="67"/>
      <c r="CV24" s="81"/>
      <c r="CW24" s="73"/>
      <c r="CX24" s="69"/>
      <c r="CY24" s="73"/>
      <c r="CZ24" s="25"/>
      <c r="DA24" s="27">
        <f t="shared" si="5"/>
        <v>0</v>
      </c>
      <c r="DB24" s="44"/>
      <c r="DC24" s="22"/>
      <c r="DD24" s="22">
        <f>IF(+BM24&lt;=0.004,0,+BF24*(+BR23/2+BR25/2))</f>
        <v>0</v>
      </c>
      <c r="DE24" s="22">
        <f>IF(+CM24&lt;=0.004,0,+CF24*(+CS23/2+CS25/2))</f>
        <v>0</v>
      </c>
      <c r="DF24" s="22"/>
      <c r="DG24" s="5"/>
      <c r="DH24" s="5"/>
      <c r="DI24" s="5"/>
      <c r="DJ24" s="5"/>
      <c r="DK24" s="5"/>
    </row>
    <row r="25" spans="1:115" hidden="1">
      <c r="A25" s="44"/>
      <c r="B25" s="65"/>
      <c r="C25" s="66"/>
      <c r="D25" s="25"/>
      <c r="E25" s="67"/>
      <c r="F25" s="67"/>
      <c r="G25" s="67"/>
      <c r="H25" s="67"/>
      <c r="I25" s="79"/>
      <c r="J25" s="35"/>
      <c r="K25" s="68" t="e">
        <f>(L24-L26)*100/U25</f>
        <v>#DIV/0!</v>
      </c>
      <c r="L25" s="25"/>
      <c r="M25" s="67"/>
      <c r="N25" s="67"/>
      <c r="O25" s="67"/>
      <c r="P25" s="35"/>
      <c r="Q25" s="68" t="e">
        <f>(P24-P26)*100/U25</f>
        <v>#DIV/0!</v>
      </c>
      <c r="R25" s="47" t="e">
        <f>(N24-N26)/U25*100</f>
        <v>#DIV/0!</v>
      </c>
      <c r="S25" s="69"/>
      <c r="T25" s="38"/>
      <c r="U25" s="69">
        <f>(C26-C24)*1000</f>
        <v>0</v>
      </c>
      <c r="V25" s="68">
        <f>(+Y24+Y26)*U25/2</f>
        <v>0</v>
      </c>
      <c r="W25" s="70"/>
      <c r="X25" s="70"/>
      <c r="Y25" s="69"/>
      <c r="Z25" s="71"/>
      <c r="AA25" s="72"/>
      <c r="AB25" s="73"/>
      <c r="AC25" s="69"/>
      <c r="AD25" s="26"/>
      <c r="AE25" s="74"/>
      <c r="AF25" s="65"/>
      <c r="AG25" s="75"/>
      <c r="AH25" s="75"/>
      <c r="AI25" s="73"/>
      <c r="AJ25" s="75"/>
      <c r="AK25" s="69"/>
      <c r="AL25" s="75"/>
      <c r="AM25" s="76"/>
      <c r="AN25" s="76"/>
      <c r="AO25" s="76">
        <f>(+AN24+AN26)*0.5*U25</f>
        <v>0</v>
      </c>
      <c r="AP25" s="76">
        <f>(+AM24+AM26)*0.5*U25-AO25</f>
        <v>0</v>
      </c>
      <c r="AQ25" s="47">
        <f t="shared" si="0"/>
        <v>3</v>
      </c>
      <c r="AR25" s="27">
        <f t="shared" si="1"/>
        <v>3</v>
      </c>
      <c r="AS25" s="27">
        <f t="shared" si="2"/>
        <v>6</v>
      </c>
      <c r="AT25" s="5"/>
      <c r="AU25" s="76"/>
      <c r="AV25" s="76">
        <f>(AU24+AU26)*0.5*U25</f>
        <v>0</v>
      </c>
      <c r="AW25" s="60">
        <f t="shared" si="3"/>
        <v>0</v>
      </c>
      <c r="AX25" s="44"/>
      <c r="AY25" s="27">
        <f t="shared" si="4"/>
        <v>4</v>
      </c>
      <c r="AZ25" s="5"/>
      <c r="BA25" s="65"/>
      <c r="BB25" s="77"/>
      <c r="BC25" s="68" t="str">
        <f t="shared" si="7"/>
        <v/>
      </c>
      <c r="BD25" s="35"/>
      <c r="BE25" s="35"/>
      <c r="BF25" s="69"/>
      <c r="BG25" s="35"/>
      <c r="BH25" s="35"/>
      <c r="BI25" s="35"/>
      <c r="BJ25" s="67"/>
      <c r="BK25" s="35"/>
      <c r="BL25" s="35"/>
      <c r="BM25" s="67"/>
      <c r="BN25" s="67"/>
      <c r="BO25" s="76">
        <f>(BM24+BM26)/2</f>
        <v>0</v>
      </c>
      <c r="BP25" s="77"/>
      <c r="BQ25" s="44">
        <f>(BN24+BN26)/2</f>
        <v>8.812500000000234E-2</v>
      </c>
      <c r="BR25" s="73">
        <f>(BB26-BB24)*1000</f>
        <v>0</v>
      </c>
      <c r="BS25" s="81">
        <f>BO25*BR25</f>
        <v>0</v>
      </c>
      <c r="BT25" s="67">
        <f>BQ25*BR25</f>
        <v>0</v>
      </c>
      <c r="BU25" s="81">
        <f>MIN(BS25:BT25)</f>
        <v>0</v>
      </c>
      <c r="BV25" s="73">
        <f>BS25-BU25</f>
        <v>0</v>
      </c>
      <c r="BW25" s="69">
        <f>BT25-BU25</f>
        <v>0</v>
      </c>
      <c r="BX25" s="73">
        <f>BX23+BV25-BW25</f>
        <v>0</v>
      </c>
      <c r="BY25" s="25"/>
      <c r="BZ25" s="5"/>
      <c r="CA25" s="65"/>
      <c r="CB25" s="77"/>
      <c r="CC25" s="68" t="str">
        <f t="shared" si="8"/>
        <v/>
      </c>
      <c r="CD25" s="35"/>
      <c r="CE25" s="35"/>
      <c r="CF25" s="69"/>
      <c r="CG25" s="35"/>
      <c r="CH25" s="35"/>
      <c r="CI25" s="35"/>
      <c r="CJ25" s="67"/>
      <c r="CK25" s="35"/>
      <c r="CL25" s="35"/>
      <c r="CM25" s="67"/>
      <c r="CN25" s="67"/>
      <c r="CO25" s="81"/>
      <c r="CP25" s="44">
        <f>(CM24+CM26)/2+BO25</f>
        <v>0</v>
      </c>
      <c r="CQ25" s="77"/>
      <c r="CR25" s="44">
        <f>(CN24+CN26)/2+BQ25</f>
        <v>0.14812500000000361</v>
      </c>
      <c r="CS25" s="73">
        <f>(CB26-CB24)*1000</f>
        <v>0</v>
      </c>
      <c r="CT25" s="81">
        <f>CP25*CS25</f>
        <v>0</v>
      </c>
      <c r="CU25" s="67">
        <f>CR25*CS25</f>
        <v>0</v>
      </c>
      <c r="CV25" s="81">
        <f>MIN(CT25:CU25)</f>
        <v>0</v>
      </c>
      <c r="CW25" s="73">
        <f>CT25-CV25</f>
        <v>0</v>
      </c>
      <c r="CX25" s="69">
        <f>CU25-CV25</f>
        <v>0</v>
      </c>
      <c r="CY25" s="73">
        <f>CY23+CW25-CX25</f>
        <v>0</v>
      </c>
      <c r="CZ25" s="25"/>
      <c r="DA25" s="27">
        <f t="shared" si="5"/>
        <v>0</v>
      </c>
      <c r="DB25" s="44"/>
      <c r="DC25" s="22"/>
      <c r="DD25" s="22"/>
      <c r="DE25" s="22"/>
      <c r="DF25" s="22"/>
      <c r="DG25" s="5"/>
      <c r="DH25" s="5"/>
      <c r="DI25" s="5"/>
      <c r="DJ25" s="5"/>
      <c r="DK25" s="5"/>
    </row>
    <row r="26" spans="1:115" hidden="1">
      <c r="A26" s="44"/>
      <c r="B26" s="65">
        <f>B24+1</f>
        <v>7</v>
      </c>
      <c r="C26" s="66">
        <f>C28</f>
        <v>0.22</v>
      </c>
      <c r="D26" s="25"/>
      <c r="E26" s="67">
        <f t="shared" ref="E26" si="18">F26</f>
        <v>49.957500000000003</v>
      </c>
      <c r="F26" s="67">
        <v>49.957500000000003</v>
      </c>
      <c r="G26" s="67">
        <v>50</v>
      </c>
      <c r="H26" s="67">
        <v>49.935000000000002</v>
      </c>
      <c r="I26" s="67">
        <f t="shared" ref="I26" si="19">H26</f>
        <v>49.935000000000002</v>
      </c>
      <c r="J26" s="35"/>
      <c r="K26" s="35"/>
      <c r="L26" s="47">
        <f>M26-CF26*CE26/100-AW26/100</f>
        <v>49.94</v>
      </c>
      <c r="M26" s="67">
        <f>ROUND(+F26+AY26/100+AS26/100,2)</f>
        <v>50.03</v>
      </c>
      <c r="N26" s="67">
        <f>ROUND(+M26+Y26/200*Z26,2)</f>
        <v>50.08</v>
      </c>
      <c r="O26" s="67">
        <f>ROUND(+N26-Y26/2*AA26/100,2)</f>
        <v>50.03</v>
      </c>
      <c r="P26" s="68">
        <f>O26-BF26*BE26/100-AW26/100</f>
        <v>49.94</v>
      </c>
      <c r="Q26" s="35"/>
      <c r="R26" s="25"/>
      <c r="S26" s="69" t="e">
        <f>ABS(+R25-R27)</f>
        <v>#DIV/0!</v>
      </c>
      <c r="T26" s="35"/>
      <c r="U26" s="69"/>
      <c r="V26" s="35"/>
      <c r="W26" s="72">
        <f>W24</f>
        <v>5</v>
      </c>
      <c r="X26" s="72"/>
      <c r="Y26" s="69">
        <f>Y24</f>
        <v>5</v>
      </c>
      <c r="Z26" s="71">
        <f t="shared" ref="Z26:AA26" si="20">Z24</f>
        <v>2</v>
      </c>
      <c r="AA26" s="72">
        <f t="shared" si="20"/>
        <v>2</v>
      </c>
      <c r="AB26" s="73">
        <f>(G26-F26)/W26*2*100</f>
        <v>1.6999999999998749</v>
      </c>
      <c r="AC26" s="69">
        <f>(G26-H26)/W26*200</f>
        <v>2.5999999999999091</v>
      </c>
      <c r="AD26" s="26">
        <f>AD24</f>
        <v>0</v>
      </c>
      <c r="AE26" s="74">
        <f>AE24</f>
        <v>0</v>
      </c>
      <c r="AF26" s="65">
        <f>(+M26-F26)*100-AY26</f>
        <v>3.249999999999801</v>
      </c>
      <c r="AG26" s="75">
        <f>(+N26-(-AB26*(Y26-W26)/200+G26))*100-AY26</f>
        <v>3.9999999999998295</v>
      </c>
      <c r="AH26" s="75">
        <f>(+O26-H26)*100-AY26</f>
        <v>5.4999999999998863</v>
      </c>
      <c r="AI26" s="73"/>
      <c r="AJ26" s="75"/>
      <c r="AK26" s="69"/>
      <c r="AL26" s="75"/>
      <c r="AM26" s="82">
        <f>((AF26+AG26)*0.5*Y26/2+(+AG26+AH26)/2*Y26/2)/100+AD26*AE26</f>
        <v>0.20937499999999182</v>
      </c>
      <c r="AN26" s="76">
        <f>AI26*AJ26/100+AK26*AL26/100</f>
        <v>0</v>
      </c>
      <c r="AO26" s="76"/>
      <c r="AP26" s="76"/>
      <c r="AQ26" s="47">
        <v>0</v>
      </c>
      <c r="AR26" s="27">
        <f t="shared" si="1"/>
        <v>3</v>
      </c>
      <c r="AS26" s="27">
        <f t="shared" si="2"/>
        <v>3</v>
      </c>
      <c r="AT26" s="5"/>
      <c r="AU26" s="76">
        <f>AI26+AK26</f>
        <v>0</v>
      </c>
      <c r="AV26" s="35"/>
      <c r="AW26" s="60">
        <f t="shared" si="3"/>
        <v>0</v>
      </c>
      <c r="AX26" s="44"/>
      <c r="AY26" s="27">
        <f t="shared" si="4"/>
        <v>4</v>
      </c>
      <c r="AZ26" s="5"/>
      <c r="BA26" s="65">
        <f>B26</f>
        <v>7</v>
      </c>
      <c r="BB26" s="77">
        <f>C26</f>
        <v>0.22</v>
      </c>
      <c r="BC26" s="68" t="str">
        <f t="shared" si="7"/>
        <v/>
      </c>
      <c r="BD26" s="68">
        <f>AH26+AY26</f>
        <v>9.4999999999998863</v>
      </c>
      <c r="BE26" s="68">
        <f>BE24</f>
        <v>6</v>
      </c>
      <c r="BF26" s="69">
        <f>BF24</f>
        <v>1.5</v>
      </c>
      <c r="BG26" s="68">
        <f>IF(+I26-H26&gt;=0,0,+(H26-I26)*100)</f>
        <v>0</v>
      </c>
      <c r="BH26" s="68">
        <f>IF(+H26-I26&gt;=0,0,+(I26-H26)*100)</f>
        <v>0</v>
      </c>
      <c r="BI26" s="35"/>
      <c r="BJ26" s="67">
        <f>IF(+BH26=0,(BE26*BF26^2/200-BF26*(+BG26)/200-BD26*BF26/100)-BL26,(+BE26*BF26^2/200-BF26*(BG26-BH26)/200-BD26*BF26/100)-BL26+(BH26+BG26)*0.5*BF26*0.5/100)</f>
        <v>-7.499999999999829E-2</v>
      </c>
      <c r="BK26" s="68">
        <f>BE26*BF26^2/200+(BI26-BF26+1)*(BF26-1)/100+(BF26-1)^2/200+BI26/200</f>
        <v>6.6250000000000003E-2</v>
      </c>
      <c r="BL26" s="68">
        <f>IF(BI26&gt;0,BK26,0)</f>
        <v>0</v>
      </c>
      <c r="BM26" s="67">
        <f>IF(BJ26&gt;=0,BJ26+DA26,0)+IF(+AW26=0,0,3/2*(+J26-P26)^2+0.4*(+J26-P26))+DX26</f>
        <v>0</v>
      </c>
      <c r="BN26" s="67">
        <f>IF((BJ26+DA26)&lt;0,-(BJ26+DA26),0)</f>
        <v>7.499999999999829E-2</v>
      </c>
      <c r="BO26" s="76"/>
      <c r="BP26" s="77"/>
      <c r="BQ26" s="44"/>
      <c r="BR26" s="73"/>
      <c r="BS26" s="81"/>
      <c r="BT26" s="67"/>
      <c r="BU26" s="81"/>
      <c r="BV26" s="73"/>
      <c r="BW26" s="69"/>
      <c r="BX26" s="73"/>
      <c r="BY26" s="25"/>
      <c r="BZ26" s="5"/>
      <c r="CA26" s="65">
        <f>B26</f>
        <v>7</v>
      </c>
      <c r="CB26" s="77">
        <f>BB26</f>
        <v>0.22</v>
      </c>
      <c r="CC26" s="68" t="str">
        <f t="shared" si="8"/>
        <v/>
      </c>
      <c r="CD26" s="68">
        <f>AF26+AY26</f>
        <v>7.249999999999801</v>
      </c>
      <c r="CE26" s="68">
        <f>CE24</f>
        <v>6</v>
      </c>
      <c r="CF26" s="69">
        <f>CF24</f>
        <v>1.5</v>
      </c>
      <c r="CG26" s="68">
        <f>IF(+E26-F26&gt;=0,0,+(F26-E26)*100)</f>
        <v>0</v>
      </c>
      <c r="CH26" s="68">
        <f>IF(+F26-E26&gt;=0,0,+(E26-F26)*100)</f>
        <v>0</v>
      </c>
      <c r="CI26" s="35"/>
      <c r="CJ26" s="67">
        <f>IF(+CH26=0,(CE26*CF26^2/200-CF26*(+CG26)/200-CD26*CF26/100)-CL26,(+CE26*CF26^2/200-CF26*(CG26-CH26)/200-CD26*CF26/100)-CL26+(CH26+CG26)*0.5*CF26*0.5/100)</f>
        <v>-4.1249999999997011E-2</v>
      </c>
      <c r="CK26" s="68">
        <f>CE26*CF26^2/200+(CI26-CF26+1)*(CF26-1)/100+(CF26-1)^2/200+CI26/200</f>
        <v>6.6250000000000003E-2</v>
      </c>
      <c r="CL26" s="68">
        <f>IF(CI26&gt;0,CK26,0)</f>
        <v>0</v>
      </c>
      <c r="CM26" s="67">
        <f>IF(CJ26&gt;=0,CJ26+DA26,0)+IF(+AW26=0,0,3/2*(+D26-L26)^2+0.4*(+D26-L26))+DH26</f>
        <v>0</v>
      </c>
      <c r="CN26" s="67">
        <f>IF((CJ26+DA26)&lt;0,-(CJ26+DA26),0)</f>
        <v>4.1249999999997011E-2</v>
      </c>
      <c r="CO26" s="81"/>
      <c r="CP26" s="44"/>
      <c r="CQ26" s="77"/>
      <c r="CR26" s="44"/>
      <c r="CS26" s="73"/>
      <c r="CT26" s="81"/>
      <c r="CU26" s="67"/>
      <c r="CV26" s="81"/>
      <c r="CW26" s="73"/>
      <c r="CX26" s="69"/>
      <c r="CY26" s="73"/>
      <c r="CZ26" s="25"/>
      <c r="DA26" s="27">
        <f t="shared" si="5"/>
        <v>0</v>
      </c>
      <c r="DB26" s="44"/>
      <c r="DC26" s="22"/>
      <c r="DD26" s="22">
        <f>IF(+BM26&lt;=0.004,0,+BF26*(+BR25/2+BR27/2))</f>
        <v>0</v>
      </c>
      <c r="DE26" s="22">
        <f>IF(+CM26&lt;=0.004,0,+CF26*(+CS25/2+CS27/2))</f>
        <v>0</v>
      </c>
      <c r="DF26" s="22"/>
      <c r="DG26" s="5"/>
      <c r="DH26" s="5"/>
      <c r="DI26" s="5"/>
      <c r="DJ26" s="5"/>
      <c r="DK26" s="5"/>
    </row>
    <row r="27" spans="1:115" hidden="1">
      <c r="A27" s="44"/>
      <c r="B27" s="65"/>
      <c r="C27" s="66"/>
      <c r="D27" s="25"/>
      <c r="E27" s="67"/>
      <c r="F27" s="67"/>
      <c r="G27" s="67"/>
      <c r="H27" s="67"/>
      <c r="I27" s="79"/>
      <c r="J27" s="35"/>
      <c r="K27" s="68" t="e">
        <f>(L26-L28)*100/U27</f>
        <v>#DIV/0!</v>
      </c>
      <c r="L27" s="25"/>
      <c r="M27" s="67"/>
      <c r="N27" s="67"/>
      <c r="O27" s="67"/>
      <c r="P27" s="35"/>
      <c r="Q27" s="68" t="e">
        <f>(P26-P28)*100/U27</f>
        <v>#DIV/0!</v>
      </c>
      <c r="R27" s="47" t="e">
        <f>(N26-N28)/U27*100</f>
        <v>#DIV/0!</v>
      </c>
      <c r="S27" s="69"/>
      <c r="T27" s="35"/>
      <c r="U27" s="69">
        <f>(C28-C26)*1000</f>
        <v>0</v>
      </c>
      <c r="V27" s="68">
        <f>(+Y26+Y28)*U27/2</f>
        <v>0</v>
      </c>
      <c r="W27" s="72"/>
      <c r="X27" s="72"/>
      <c r="Y27" s="69"/>
      <c r="Z27" s="71"/>
      <c r="AA27" s="72"/>
      <c r="AB27" s="73"/>
      <c r="AC27" s="69"/>
      <c r="AD27" s="26"/>
      <c r="AE27" s="74"/>
      <c r="AF27" s="65"/>
      <c r="AG27" s="75"/>
      <c r="AH27" s="75"/>
      <c r="AI27" s="73"/>
      <c r="AJ27" s="75"/>
      <c r="AK27" s="69"/>
      <c r="AL27" s="75"/>
      <c r="AM27" s="76"/>
      <c r="AN27" s="76"/>
      <c r="AO27" s="76">
        <f>(+AN26+AN28)*0.5*U27</f>
        <v>0</v>
      </c>
      <c r="AP27" s="76">
        <f>(+AM26+AM28)*0.5*U27-AO27</f>
        <v>0</v>
      </c>
      <c r="AQ27" s="47">
        <f t="shared" si="0"/>
        <v>0</v>
      </c>
      <c r="AR27" s="27">
        <f t="shared" si="1"/>
        <v>3</v>
      </c>
      <c r="AS27" s="27">
        <f t="shared" si="2"/>
        <v>3</v>
      </c>
      <c r="AT27" s="5"/>
      <c r="AU27" s="76"/>
      <c r="AV27" s="76">
        <f>(AU26+AU28)*0.5*U27</f>
        <v>0</v>
      </c>
      <c r="AW27" s="60">
        <f t="shared" si="3"/>
        <v>0</v>
      </c>
      <c r="AX27" s="44"/>
      <c r="AY27" s="27">
        <f t="shared" si="4"/>
        <v>4</v>
      </c>
      <c r="AZ27" s="5"/>
      <c r="BA27" s="65"/>
      <c r="BB27" s="77"/>
      <c r="BC27" s="68" t="str">
        <f t="shared" si="7"/>
        <v/>
      </c>
      <c r="BD27" s="35"/>
      <c r="BE27" s="35"/>
      <c r="BF27" s="69"/>
      <c r="BG27" s="35"/>
      <c r="BH27" s="35"/>
      <c r="BI27" s="35"/>
      <c r="BJ27" s="67"/>
      <c r="BK27" s="35"/>
      <c r="BL27" s="35"/>
      <c r="BM27" s="67"/>
      <c r="BN27" s="67"/>
      <c r="BO27" s="76">
        <f>(BM26+BM28)/2</f>
        <v>0</v>
      </c>
      <c r="BP27" s="77"/>
      <c r="BQ27" s="44">
        <f>(BN26+BN28)/2</f>
        <v>6.5625000000001488E-2</v>
      </c>
      <c r="BR27" s="73">
        <f>(BB28-BB26)*1000</f>
        <v>0</v>
      </c>
      <c r="BS27" s="81">
        <f>BO27*BR27</f>
        <v>0</v>
      </c>
      <c r="BT27" s="67">
        <f>BQ27*BR27</f>
        <v>0</v>
      </c>
      <c r="BU27" s="81">
        <f>MIN(BS27:BT27)</f>
        <v>0</v>
      </c>
      <c r="BV27" s="73">
        <f>BS27-BU27</f>
        <v>0</v>
      </c>
      <c r="BW27" s="69">
        <f>BT27-BU27</f>
        <v>0</v>
      </c>
      <c r="BX27" s="73">
        <f>BX25+BV27-BW27</f>
        <v>0</v>
      </c>
      <c r="BY27" s="25"/>
      <c r="BZ27" s="5"/>
      <c r="CA27" s="65"/>
      <c r="CB27" s="77"/>
      <c r="CC27" s="68" t="str">
        <f t="shared" si="8"/>
        <v/>
      </c>
      <c r="CD27" s="35"/>
      <c r="CE27" s="35"/>
      <c r="CF27" s="69"/>
      <c r="CG27" s="35"/>
      <c r="CH27" s="35"/>
      <c r="CI27" s="35"/>
      <c r="CJ27" s="67"/>
      <c r="CK27" s="35"/>
      <c r="CL27" s="35"/>
      <c r="CM27" s="67"/>
      <c r="CN27" s="67"/>
      <c r="CO27" s="81"/>
      <c r="CP27" s="44">
        <f>(CM26+CM28)/2+BO27</f>
        <v>0</v>
      </c>
      <c r="CQ27" s="77"/>
      <c r="CR27" s="44">
        <f>(CN26+CN28)/2+BQ27</f>
        <v>0.12750000000000106</v>
      </c>
      <c r="CS27" s="73">
        <f>(CB28-CB26)*1000</f>
        <v>0</v>
      </c>
      <c r="CT27" s="81">
        <f>CP27*CS27</f>
        <v>0</v>
      </c>
      <c r="CU27" s="67">
        <f>CR27*CS27</f>
        <v>0</v>
      </c>
      <c r="CV27" s="81">
        <f>MIN(CT27:CU27)</f>
        <v>0</v>
      </c>
      <c r="CW27" s="73">
        <f>CT27-CV27</f>
        <v>0</v>
      </c>
      <c r="CX27" s="69">
        <f>CU27-CV27</f>
        <v>0</v>
      </c>
      <c r="CY27" s="73">
        <f>CY25+CW27-CX27</f>
        <v>0</v>
      </c>
      <c r="CZ27" s="25"/>
      <c r="DA27" s="27">
        <f t="shared" si="5"/>
        <v>0</v>
      </c>
      <c r="DB27" s="44"/>
      <c r="DC27" s="22"/>
      <c r="DD27" s="22"/>
      <c r="DE27" s="22"/>
      <c r="DF27" s="22"/>
      <c r="DG27" s="5"/>
      <c r="DH27" s="5"/>
      <c r="DI27" s="5"/>
      <c r="DJ27" s="5"/>
      <c r="DK27" s="5"/>
    </row>
    <row r="28" spans="1:115" hidden="1">
      <c r="A28" s="44"/>
      <c r="B28" s="65">
        <f>B26+1</f>
        <v>8</v>
      </c>
      <c r="C28" s="66">
        <f>C30</f>
        <v>0.22</v>
      </c>
      <c r="D28" s="25"/>
      <c r="E28" s="67">
        <f t="shared" ref="E28" si="21">F28</f>
        <v>49.92</v>
      </c>
      <c r="F28" s="67">
        <v>49.92</v>
      </c>
      <c r="G28" s="67">
        <v>50</v>
      </c>
      <c r="H28" s="67">
        <v>49.9375</v>
      </c>
      <c r="I28" s="67">
        <f t="shared" ref="I28" si="22">H28</f>
        <v>49.9375</v>
      </c>
      <c r="J28" s="35"/>
      <c r="K28" s="35"/>
      <c r="L28" s="47">
        <f>M28-CF28*CE28/100-AW28/100</f>
        <v>49.93</v>
      </c>
      <c r="M28" s="67">
        <f>ROUND(+F28+AY28/100+AS28/100,2)</f>
        <v>50.02</v>
      </c>
      <c r="N28" s="67">
        <f>ROUND(+M28+Y28/200*Z28,2)</f>
        <v>50.07</v>
      </c>
      <c r="O28" s="67">
        <f>ROUND(+N28-Y28/2*AA28/100,2)</f>
        <v>50.02</v>
      </c>
      <c r="P28" s="68">
        <f>O28-BF28*BE28/100-AW28/100</f>
        <v>49.93</v>
      </c>
      <c r="Q28" s="35"/>
      <c r="R28" s="25"/>
      <c r="S28" s="69" t="e">
        <f>ABS(+R27-R29)</f>
        <v>#DIV/0!</v>
      </c>
      <c r="T28" s="38"/>
      <c r="U28" s="69"/>
      <c r="V28" s="35"/>
      <c r="W28" s="72">
        <f>W26</f>
        <v>5</v>
      </c>
      <c r="X28" s="72"/>
      <c r="Y28" s="69">
        <f>Y26</f>
        <v>5</v>
      </c>
      <c r="Z28" s="71">
        <f t="shared" ref="Z28:AA28" si="23">Z26</f>
        <v>2</v>
      </c>
      <c r="AA28" s="72">
        <f t="shared" si="23"/>
        <v>2</v>
      </c>
      <c r="AB28" s="73">
        <f>(G28-F28)/W28*2*100</f>
        <v>3.1999999999999322</v>
      </c>
      <c r="AC28" s="69">
        <f>(G28-H28)/W28*200</f>
        <v>2.5</v>
      </c>
      <c r="AD28" s="26">
        <f>AD26</f>
        <v>0</v>
      </c>
      <c r="AE28" s="74">
        <f>AE26</f>
        <v>0</v>
      </c>
      <c r="AF28" s="65">
        <f>(+M28-F28)*100-AY28</f>
        <v>6.0000000000001421</v>
      </c>
      <c r="AG28" s="75">
        <f>(+N28-(-AB28*(Y28-W28)/200+G28))*100-AY28</f>
        <v>3.0000000000000284</v>
      </c>
      <c r="AH28" s="75">
        <f>(+O28-H28)*100-AY28</f>
        <v>4.2500000000003126</v>
      </c>
      <c r="AI28" s="73"/>
      <c r="AJ28" s="75"/>
      <c r="AK28" s="69"/>
      <c r="AL28" s="75"/>
      <c r="AM28" s="82">
        <f>((AF28+AG28)*0.5*Y28/2+(+AG28+AH28)/2*Y28/2)/100+AD28*AE28</f>
        <v>0.20312500000000638</v>
      </c>
      <c r="AN28" s="76">
        <f>AI28*AJ28/100+AK28*AL28/100</f>
        <v>0</v>
      </c>
      <c r="AO28" s="76"/>
      <c r="AP28" s="76"/>
      <c r="AQ28" s="47">
        <v>3</v>
      </c>
      <c r="AR28" s="27">
        <f t="shared" si="1"/>
        <v>3</v>
      </c>
      <c r="AS28" s="27">
        <f t="shared" si="2"/>
        <v>6</v>
      </c>
      <c r="AT28" s="5"/>
      <c r="AU28" s="76">
        <f>AI28+AK28</f>
        <v>0</v>
      </c>
      <c r="AV28" s="35"/>
      <c r="AW28" s="60">
        <f t="shared" si="3"/>
        <v>0</v>
      </c>
      <c r="AX28" s="44"/>
      <c r="AY28" s="27">
        <f t="shared" si="4"/>
        <v>4</v>
      </c>
      <c r="AZ28" s="5"/>
      <c r="BA28" s="65">
        <f>B28</f>
        <v>8</v>
      </c>
      <c r="BB28" s="77">
        <f>C28</f>
        <v>0.22</v>
      </c>
      <c r="BC28" s="68" t="str">
        <f t="shared" si="7"/>
        <v/>
      </c>
      <c r="BD28" s="68">
        <f>AH28+AY28</f>
        <v>8.2500000000003126</v>
      </c>
      <c r="BE28" s="68">
        <f>BE26</f>
        <v>6</v>
      </c>
      <c r="BF28" s="69">
        <f>BF26</f>
        <v>1.5</v>
      </c>
      <c r="BG28" s="68">
        <f>IF(+I28-H28&gt;=0,0,+(H28-I28)*100)</f>
        <v>0</v>
      </c>
      <c r="BH28" s="68">
        <f>IF(+H28-I28&gt;=0,0,+(I28-H28)*100)</f>
        <v>0</v>
      </c>
      <c r="BI28" s="35"/>
      <c r="BJ28" s="67">
        <f>IF(+BH28=0,(BE28*BF28^2/200-BF28*(+BG28)/200-BD28*BF28/100)-BL28,(+BE28*BF28^2/200-BF28*(BG28-BH28)/200-BD28*BF28/100)-BL28+(BH28+BG28)*0.5*BF28*0.5/100)</f>
        <v>-5.6250000000004685E-2</v>
      </c>
      <c r="BK28" s="68">
        <f>BE28*BF28^2/200+(BI28-BF28+1)*(BF28-1)/100+(BF28-1)^2/200+BI28/200</f>
        <v>6.6250000000000003E-2</v>
      </c>
      <c r="BL28" s="68">
        <f>IF(BI28&gt;0,BK28,0)</f>
        <v>0</v>
      </c>
      <c r="BM28" s="67">
        <f>IF(BJ28&gt;=0,BJ28+DA28,0)+IF(+AW28=0,0,3/2*(+J28-P28)^2+0.4*(+J28-P28))+DX28</f>
        <v>0</v>
      </c>
      <c r="BN28" s="67">
        <f>IF((BJ28+DA28)&lt;0,-(BJ28+DA28),0)</f>
        <v>5.6250000000004685E-2</v>
      </c>
      <c r="BO28" s="76"/>
      <c r="BP28" s="77"/>
      <c r="BQ28" s="44"/>
      <c r="BR28" s="73"/>
      <c r="BS28" s="81"/>
      <c r="BT28" s="67"/>
      <c r="BU28" s="81"/>
      <c r="BV28" s="73"/>
      <c r="BW28" s="69"/>
      <c r="BX28" s="73"/>
      <c r="BY28" s="25"/>
      <c r="BZ28" s="5"/>
      <c r="CA28" s="65">
        <f>B28</f>
        <v>8</v>
      </c>
      <c r="CB28" s="77">
        <f>BB28</f>
        <v>0.22</v>
      </c>
      <c r="CC28" s="68" t="str">
        <f t="shared" si="8"/>
        <v/>
      </c>
      <c r="CD28" s="68">
        <f>AF28+AY28</f>
        <v>10.000000000000142</v>
      </c>
      <c r="CE28" s="68">
        <f>CE26</f>
        <v>6</v>
      </c>
      <c r="CF28" s="69">
        <f>CF26</f>
        <v>1.5</v>
      </c>
      <c r="CG28" s="68">
        <f>IF(+E28-F28&gt;=0,0,+(F28-E28)*100)</f>
        <v>0</v>
      </c>
      <c r="CH28" s="68">
        <f>IF(+F28-E28&gt;=0,0,+(E28-F28)*100)</f>
        <v>0</v>
      </c>
      <c r="CI28" s="35"/>
      <c r="CJ28" s="67">
        <f>IF(+CH28=0,(CE28*CF28^2/200-CF28*(+CG28)/200-CD28*CF28/100)-CL28,(+CE28*CF28^2/200-CF28*(CG28-CH28)/200-CD28*CF28/100)-CL28+(CH28+CG28)*0.5*CF28*0.5/100)</f>
        <v>-8.2500000000002127E-2</v>
      </c>
      <c r="CK28" s="68">
        <f>CE28*CF28^2/200+(CI28-CF28+1)*(CF28-1)/100+(CF28-1)^2/200+CI28/200</f>
        <v>6.6250000000000003E-2</v>
      </c>
      <c r="CL28" s="68">
        <f>IF(CI28&gt;0,CK28,0)</f>
        <v>0</v>
      </c>
      <c r="CM28" s="67">
        <f>IF(CJ28&gt;=0,CJ28+DA28,0)+IF(+AW28=0,0,3/2*(+D28-L28)^2+0.4*(+D28-L28))+DH28</f>
        <v>0</v>
      </c>
      <c r="CN28" s="67">
        <f>IF((CJ28+DA28)&lt;0,-(CJ28+DA28),0)</f>
        <v>8.2500000000002127E-2</v>
      </c>
      <c r="CO28" s="81"/>
      <c r="CP28" s="44"/>
      <c r="CQ28" s="77"/>
      <c r="CR28" s="44"/>
      <c r="CS28" s="73"/>
      <c r="CT28" s="81"/>
      <c r="CU28" s="67"/>
      <c r="CV28" s="81"/>
      <c r="CW28" s="73"/>
      <c r="CX28" s="69"/>
      <c r="CY28" s="73"/>
      <c r="CZ28" s="25"/>
      <c r="DA28" s="27">
        <f t="shared" si="5"/>
        <v>0</v>
      </c>
      <c r="DB28" s="44"/>
      <c r="DC28" s="22"/>
      <c r="DD28" s="22">
        <f>IF(+BM28&lt;=0.004,0,+BF28*(+BR27/2+BR29/2))</f>
        <v>0</v>
      </c>
      <c r="DE28" s="22">
        <f>IF(+CM28&lt;=0.004,0,+CF28*(+CS27/2+CS29/2))</f>
        <v>0</v>
      </c>
      <c r="DF28" s="22"/>
      <c r="DG28" s="5"/>
      <c r="DH28" s="5"/>
      <c r="DI28" s="5"/>
      <c r="DJ28" s="5"/>
      <c r="DK28" s="5"/>
    </row>
    <row r="29" spans="1:115" hidden="1">
      <c r="A29" s="44"/>
      <c r="B29" s="65"/>
      <c r="C29" s="66"/>
      <c r="D29" s="25"/>
      <c r="E29" s="67"/>
      <c r="F29" s="67"/>
      <c r="G29" s="67"/>
      <c r="H29" s="67"/>
      <c r="I29" s="79"/>
      <c r="J29" s="35"/>
      <c r="K29" s="68" t="e">
        <f>(L28-L30)*100/U29</f>
        <v>#DIV/0!</v>
      </c>
      <c r="L29" s="25"/>
      <c r="M29" s="67"/>
      <c r="N29" s="67"/>
      <c r="O29" s="67"/>
      <c r="P29" s="35"/>
      <c r="Q29" s="68" t="e">
        <f>(P28-P30)*100/U29</f>
        <v>#DIV/0!</v>
      </c>
      <c r="R29" s="47" t="e">
        <f>(N28-N30)/U29*100</f>
        <v>#DIV/0!</v>
      </c>
      <c r="S29" s="69"/>
      <c r="T29" s="35"/>
      <c r="U29" s="69">
        <f>(C30-C28)*1000</f>
        <v>0</v>
      </c>
      <c r="V29" s="68">
        <f>(+Y28+Y30)*U29/2</f>
        <v>0</v>
      </c>
      <c r="W29" s="70"/>
      <c r="X29" s="70"/>
      <c r="Y29" s="69"/>
      <c r="Z29" s="71"/>
      <c r="AA29" s="72"/>
      <c r="AB29" s="73"/>
      <c r="AC29" s="69"/>
      <c r="AD29" s="26"/>
      <c r="AE29" s="74"/>
      <c r="AF29" s="65"/>
      <c r="AG29" s="75"/>
      <c r="AH29" s="75"/>
      <c r="AI29" s="73"/>
      <c r="AJ29" s="75"/>
      <c r="AK29" s="69"/>
      <c r="AL29" s="75"/>
      <c r="AM29" s="76"/>
      <c r="AN29" s="76"/>
      <c r="AO29" s="76">
        <f>(+AN28+AN30)*0.5*U29</f>
        <v>0</v>
      </c>
      <c r="AP29" s="76">
        <f>(+AM28+AM30)*0.5*U29-AO29</f>
        <v>0</v>
      </c>
      <c r="AQ29" s="47">
        <f t="shared" si="0"/>
        <v>3</v>
      </c>
      <c r="AR29" s="27">
        <f t="shared" si="1"/>
        <v>3</v>
      </c>
      <c r="AS29" s="27">
        <f t="shared" si="2"/>
        <v>6</v>
      </c>
      <c r="AT29" s="5"/>
      <c r="AU29" s="76"/>
      <c r="AV29" s="76">
        <f>(AU28+AU30)*0.5*U29</f>
        <v>0</v>
      </c>
      <c r="AW29" s="60">
        <f t="shared" si="3"/>
        <v>0</v>
      </c>
      <c r="AX29" s="44"/>
      <c r="AY29" s="27">
        <f t="shared" si="4"/>
        <v>4</v>
      </c>
      <c r="AZ29" s="5"/>
      <c r="BA29" s="65"/>
      <c r="BB29" s="77"/>
      <c r="BC29" s="68" t="str">
        <f t="shared" si="7"/>
        <v/>
      </c>
      <c r="BD29" s="35"/>
      <c r="BE29" s="35"/>
      <c r="BF29" s="69"/>
      <c r="BG29" s="35"/>
      <c r="BH29" s="35"/>
      <c r="BI29" s="35"/>
      <c r="BJ29" s="67"/>
      <c r="BK29" s="35"/>
      <c r="BL29" s="35"/>
      <c r="BM29" s="67"/>
      <c r="BN29" s="67"/>
      <c r="BO29" s="76">
        <f>(BM28+BM30)/2</f>
        <v>0</v>
      </c>
      <c r="BP29" s="77"/>
      <c r="BQ29" s="44">
        <f>(BN28+BN30)/2</f>
        <v>9.9375000000002767E-2</v>
      </c>
      <c r="BR29" s="73">
        <f>(BB30-BB28)*1000</f>
        <v>0</v>
      </c>
      <c r="BS29" s="81">
        <f>BO29*BR29</f>
        <v>0</v>
      </c>
      <c r="BT29" s="67">
        <f>BQ29*BR29</f>
        <v>0</v>
      </c>
      <c r="BU29" s="81">
        <f>MIN(BS29:BT29)</f>
        <v>0</v>
      </c>
      <c r="BV29" s="73">
        <f>BS29-BU29</f>
        <v>0</v>
      </c>
      <c r="BW29" s="69">
        <f>BT29-BU29</f>
        <v>0</v>
      </c>
      <c r="BX29" s="73">
        <f>BX27+BV29-BW29</f>
        <v>0</v>
      </c>
      <c r="BY29" s="25"/>
      <c r="BZ29" s="5"/>
      <c r="CA29" s="65"/>
      <c r="CB29" s="77"/>
      <c r="CC29" s="68" t="str">
        <f t="shared" si="8"/>
        <v/>
      </c>
      <c r="CD29" s="35"/>
      <c r="CE29" s="35"/>
      <c r="CF29" s="69"/>
      <c r="CG29" s="35"/>
      <c r="CH29" s="35"/>
      <c r="CI29" s="35"/>
      <c r="CJ29" s="67"/>
      <c r="CK29" s="35"/>
      <c r="CL29" s="35"/>
      <c r="CM29" s="67"/>
      <c r="CN29" s="67"/>
      <c r="CO29" s="81"/>
      <c r="CP29" s="44">
        <f>(CM28+CM30)/2+BO29</f>
        <v>0</v>
      </c>
      <c r="CQ29" s="77"/>
      <c r="CR29" s="44">
        <f>(CN28+CN30)/2+BQ29</f>
        <v>0.20062500000000383</v>
      </c>
      <c r="CS29" s="73">
        <f>(CB30-CB28)*1000</f>
        <v>0</v>
      </c>
      <c r="CT29" s="81">
        <f>CP29*CS29</f>
        <v>0</v>
      </c>
      <c r="CU29" s="67">
        <f>CR29*CS29</f>
        <v>0</v>
      </c>
      <c r="CV29" s="81">
        <f>MIN(CT29:CU29)</f>
        <v>0</v>
      </c>
      <c r="CW29" s="73">
        <f>CT29-CV29</f>
        <v>0</v>
      </c>
      <c r="CX29" s="69">
        <f>CU29-CV29</f>
        <v>0</v>
      </c>
      <c r="CY29" s="73">
        <f>CY27+CW29-CX29</f>
        <v>0</v>
      </c>
      <c r="CZ29" s="25"/>
      <c r="DA29" s="27">
        <f t="shared" si="5"/>
        <v>0</v>
      </c>
      <c r="DB29" s="44"/>
      <c r="DC29" s="22"/>
      <c r="DD29" s="22"/>
      <c r="DE29" s="22"/>
      <c r="DF29" s="22"/>
      <c r="DG29" s="5"/>
      <c r="DH29" s="5"/>
      <c r="DI29" s="5"/>
      <c r="DJ29" s="5"/>
      <c r="DK29" s="5"/>
    </row>
    <row r="30" spans="1:115" hidden="1">
      <c r="A30" s="44"/>
      <c r="B30" s="65">
        <f>B28+1</f>
        <v>9</v>
      </c>
      <c r="C30" s="66">
        <v>0.22</v>
      </c>
      <c r="D30" s="25"/>
      <c r="E30" s="67">
        <f t="shared" ref="E30" si="24">F30</f>
        <v>49.895000000000003</v>
      </c>
      <c r="F30" s="67">
        <v>49.895000000000003</v>
      </c>
      <c r="G30" s="67">
        <v>50</v>
      </c>
      <c r="H30" s="67">
        <v>49.88</v>
      </c>
      <c r="I30" s="67">
        <f t="shared" ref="I30" si="25">H30</f>
        <v>49.88</v>
      </c>
      <c r="J30" s="35"/>
      <c r="K30" s="35"/>
      <c r="L30" s="47">
        <f>M30-CF30*CE30/100-AW30/100</f>
        <v>49.93</v>
      </c>
      <c r="M30" s="67">
        <f>ROUND(+F30+AY30/100+AS30/100,2)</f>
        <v>50.02</v>
      </c>
      <c r="N30" s="67">
        <f>ROUND(+M30+Y30/200*Z30,2)</f>
        <v>50.07</v>
      </c>
      <c r="O30" s="67">
        <f>ROUND(+N30-Y30/2*AA30/100,2)</f>
        <v>50.02</v>
      </c>
      <c r="P30" s="68">
        <f>O30-BF30*BE30/100-AW30/100</f>
        <v>49.93</v>
      </c>
      <c r="Q30" s="35"/>
      <c r="R30" s="25"/>
      <c r="S30" s="69" t="e">
        <f>ABS(+R29-R31)</f>
        <v>#DIV/0!</v>
      </c>
      <c r="T30" s="35"/>
      <c r="U30" s="69"/>
      <c r="V30" s="35"/>
      <c r="W30" s="72">
        <f>W28</f>
        <v>5</v>
      </c>
      <c r="X30" s="72"/>
      <c r="Y30" s="69">
        <f>Y28</f>
        <v>5</v>
      </c>
      <c r="Z30" s="71">
        <f t="shared" ref="Z30:AA30" si="26">Z28</f>
        <v>2</v>
      </c>
      <c r="AA30" s="72">
        <f t="shared" si="26"/>
        <v>2</v>
      </c>
      <c r="AB30" s="73">
        <f>(G30-F30)/W30*2*100</f>
        <v>4.1999999999998749</v>
      </c>
      <c r="AC30" s="69">
        <f>(G30-H30)/W30*200</f>
        <v>4.7999999999998977</v>
      </c>
      <c r="AD30" s="26">
        <f>AD28</f>
        <v>0</v>
      </c>
      <c r="AE30" s="74">
        <f>AE28</f>
        <v>0</v>
      </c>
      <c r="AF30" s="65">
        <f>(+M30-F30)*100-AY30</f>
        <v>8.5</v>
      </c>
      <c r="AG30" s="75">
        <f>(+N30-(-AB30*(Y30-W30)/200+G30))*100-AY30</f>
        <v>3.0000000000000284</v>
      </c>
      <c r="AH30" s="75">
        <f>(+O30-H30)*100-AY30</f>
        <v>10.000000000000057</v>
      </c>
      <c r="AI30" s="73"/>
      <c r="AJ30" s="75"/>
      <c r="AK30" s="69"/>
      <c r="AL30" s="75"/>
      <c r="AM30" s="82">
        <f>((AF30+AG30)*0.5*Y30/2+(+AG30+AH30)/2*Y30/2)/100+AD30*AE30</f>
        <v>0.30625000000000141</v>
      </c>
      <c r="AN30" s="76">
        <f>AI30*AJ30/100+AK30*AL30/100</f>
        <v>0</v>
      </c>
      <c r="AO30" s="76"/>
      <c r="AP30" s="76"/>
      <c r="AQ30" s="47">
        <v>5</v>
      </c>
      <c r="AR30" s="27">
        <f t="shared" si="1"/>
        <v>3</v>
      </c>
      <c r="AS30" s="27">
        <f t="shared" si="2"/>
        <v>8</v>
      </c>
      <c r="AT30" s="5"/>
      <c r="AU30" s="76">
        <f>AI30+AK30</f>
        <v>0</v>
      </c>
      <c r="AV30" s="35"/>
      <c r="AW30" s="60">
        <f t="shared" si="3"/>
        <v>0</v>
      </c>
      <c r="AX30" s="44"/>
      <c r="AY30" s="27">
        <f t="shared" si="4"/>
        <v>4</v>
      </c>
      <c r="AZ30" s="5"/>
      <c r="BA30" s="65">
        <f>B30</f>
        <v>9</v>
      </c>
      <c r="BB30" s="77">
        <f>C30</f>
        <v>0.22</v>
      </c>
      <c r="BC30" s="68" t="str">
        <f t="shared" si="7"/>
        <v/>
      </c>
      <c r="BD30" s="68">
        <f>AH30+AY30</f>
        <v>14.000000000000057</v>
      </c>
      <c r="BE30" s="68">
        <f>BE28</f>
        <v>6</v>
      </c>
      <c r="BF30" s="69">
        <f>BF28</f>
        <v>1.5</v>
      </c>
      <c r="BG30" s="68">
        <f>IF(+I30-H30&gt;=0,0,+(H30-I30)*100)</f>
        <v>0</v>
      </c>
      <c r="BH30" s="68">
        <f>IF(+H30-I30&gt;=0,0,+(I30-H30)*100)</f>
        <v>0</v>
      </c>
      <c r="BI30" s="35"/>
      <c r="BJ30" s="67">
        <f>IF(+BH30=0,(BE30*BF30^2/200-BF30*(+BG30)/200-BD30*BF30/100)-BL30,(+BE30*BF30^2/200-BF30*(BG30-BH30)/200-BD30*BF30/100)-BL30+(BH30+BG30)*0.5*BF30*0.5/100)</f>
        <v>-0.14250000000000085</v>
      </c>
      <c r="BK30" s="68">
        <f>BE30*BF30^2/200+(BI30-BF30+1)*(BF30-1)/100+(BF30-1)^2/200+BI30/200</f>
        <v>6.6250000000000003E-2</v>
      </c>
      <c r="BL30" s="68">
        <f>IF(BI30&gt;0,BK30,0)</f>
        <v>0</v>
      </c>
      <c r="BM30" s="67">
        <f>IF(BJ30&gt;=0,BJ30+DA30,0)+IF(+AW30=0,0,3/2*(+J30-P30)^2+0.4*(+J30-P30))+DX30</f>
        <v>0</v>
      </c>
      <c r="BN30" s="67">
        <f>IF((BJ30+DA30)&lt;0,-(BJ30+DA30),0)</f>
        <v>0.14250000000000085</v>
      </c>
      <c r="BO30" s="76"/>
      <c r="BP30" s="77"/>
      <c r="BQ30" s="44"/>
      <c r="BR30" s="73"/>
      <c r="BS30" s="81"/>
      <c r="BT30" s="67"/>
      <c r="BU30" s="81"/>
      <c r="BV30" s="73"/>
      <c r="BW30" s="69"/>
      <c r="BX30" s="73"/>
      <c r="BY30" s="25"/>
      <c r="BZ30" s="5"/>
      <c r="CA30" s="65">
        <f>B30</f>
        <v>9</v>
      </c>
      <c r="CB30" s="77">
        <f>BB30</f>
        <v>0.22</v>
      </c>
      <c r="CC30" s="68" t="str">
        <f t="shared" si="8"/>
        <v/>
      </c>
      <c r="CD30" s="68">
        <f>AF30+AY30</f>
        <v>12.5</v>
      </c>
      <c r="CE30" s="68">
        <f>CE28</f>
        <v>6</v>
      </c>
      <c r="CF30" s="69">
        <f>CF28</f>
        <v>1.5</v>
      </c>
      <c r="CG30" s="68">
        <f>IF(+E30-F30&gt;=0,0,+(F30-E30)*100)</f>
        <v>0</v>
      </c>
      <c r="CH30" s="68">
        <f>IF(+F30-E30&gt;=0,0,+(E30-F30)*100)</f>
        <v>0</v>
      </c>
      <c r="CI30" s="35"/>
      <c r="CJ30" s="67">
        <f>IF(+CH30=0,(CE30*CF30^2/200-CF30*(+CG30)/200-CD30*CF30/100)-CL30,(+CE30*CF30^2/200-CF30*(CG30-CH30)/200-CD30*CF30/100)-CL30+(CH30+CG30)*0.5*CF30*0.5/100)</f>
        <v>-0.12</v>
      </c>
      <c r="CK30" s="68">
        <f>CE30*CF30^2/200+(CI30-CF30+1)*(CF30-1)/100+(CF30-1)^2/200+CI30/200</f>
        <v>6.6250000000000003E-2</v>
      </c>
      <c r="CL30" s="68">
        <f>IF(CI30&gt;0,CK30,0)</f>
        <v>0</v>
      </c>
      <c r="CM30" s="67">
        <f>IF(CJ30&gt;=0,CJ30+DA30,0)+IF(+AW30=0,0,3/2*(+D30-L30)^2+0.4*(+D30-L30))+DH30</f>
        <v>0</v>
      </c>
      <c r="CN30" s="67">
        <f>IF((CJ30+DA30)&lt;0,-(CJ30+DA30),0)</f>
        <v>0.12</v>
      </c>
      <c r="CO30" s="81"/>
      <c r="CP30" s="44"/>
      <c r="CQ30" s="77"/>
      <c r="CR30" s="44"/>
      <c r="CS30" s="73"/>
      <c r="CT30" s="81"/>
      <c r="CU30" s="67"/>
      <c r="CV30" s="81"/>
      <c r="CW30" s="73"/>
      <c r="CX30" s="69"/>
      <c r="CY30" s="73"/>
      <c r="CZ30" s="25"/>
      <c r="DA30" s="27">
        <f t="shared" si="5"/>
        <v>0</v>
      </c>
      <c r="DB30" s="44"/>
      <c r="DC30" s="22"/>
      <c r="DD30" s="22">
        <f>IF(+BM30&lt;=0.004,0,+BF30*(+BR29/2+BR31/2))</f>
        <v>0</v>
      </c>
      <c r="DE30" s="22">
        <f>IF(+CM30&lt;=0.004,0,+CF30*(+CS29/2+CS31/2))</f>
        <v>0</v>
      </c>
      <c r="DF30" s="22"/>
      <c r="DG30" s="5"/>
      <c r="DH30" s="5"/>
      <c r="DI30" s="5"/>
      <c r="DJ30" s="5"/>
      <c r="DK30" s="5"/>
    </row>
    <row r="31" spans="1:115" hidden="1">
      <c r="A31" s="44"/>
      <c r="B31" s="65"/>
      <c r="C31" s="66"/>
      <c r="D31" s="25"/>
      <c r="E31" s="67"/>
      <c r="F31" s="67"/>
      <c r="G31" s="67"/>
      <c r="H31" s="67"/>
      <c r="I31" s="79"/>
      <c r="J31" s="35"/>
      <c r="K31" s="68" t="e">
        <f>(L30-L32)*100/U31</f>
        <v>#DIV/0!</v>
      </c>
      <c r="L31" s="25"/>
      <c r="M31" s="67"/>
      <c r="N31" s="67"/>
      <c r="O31" s="67"/>
      <c r="P31" s="35"/>
      <c r="Q31" s="68" t="e">
        <f>(P30-P32)*100/U31</f>
        <v>#DIV/0!</v>
      </c>
      <c r="R31" s="47" t="e">
        <f>(N30-N32)/U31*100</f>
        <v>#DIV/0!</v>
      </c>
      <c r="S31" s="69"/>
      <c r="T31" s="35"/>
      <c r="U31" s="69">
        <f>(C32-C30)*1000</f>
        <v>0</v>
      </c>
      <c r="V31" s="68">
        <f>(+Y30+Y32)*U31/2</f>
        <v>0</v>
      </c>
      <c r="W31" s="72"/>
      <c r="X31" s="72"/>
      <c r="Y31" s="69"/>
      <c r="Z31" s="71"/>
      <c r="AA31" s="72"/>
      <c r="AB31" s="73"/>
      <c r="AC31" s="69"/>
      <c r="AD31" s="26"/>
      <c r="AE31" s="74"/>
      <c r="AF31" s="65"/>
      <c r="AG31" s="75"/>
      <c r="AH31" s="75"/>
      <c r="AI31" s="73"/>
      <c r="AJ31" s="75"/>
      <c r="AK31" s="69"/>
      <c r="AL31" s="75"/>
      <c r="AM31" s="76"/>
      <c r="AN31" s="76"/>
      <c r="AO31" s="76">
        <f>(+AN30+AN32)*0.5*U31</f>
        <v>0</v>
      </c>
      <c r="AP31" s="76">
        <f>(+AM30+AM32)*0.5*U31-AO31</f>
        <v>0</v>
      </c>
      <c r="AQ31" s="47">
        <f t="shared" si="0"/>
        <v>5</v>
      </c>
      <c r="AR31" s="27">
        <f t="shared" si="1"/>
        <v>3</v>
      </c>
      <c r="AS31" s="27">
        <f t="shared" si="2"/>
        <v>8</v>
      </c>
      <c r="AT31" s="5"/>
      <c r="AU31" s="76"/>
      <c r="AV31" s="76">
        <f>(AU30+AU32)*0.5*U31</f>
        <v>0</v>
      </c>
      <c r="AW31" s="60">
        <f t="shared" si="3"/>
        <v>0</v>
      </c>
      <c r="AX31" s="44"/>
      <c r="AY31" s="27">
        <f t="shared" si="4"/>
        <v>4</v>
      </c>
      <c r="AZ31" s="5"/>
      <c r="BA31" s="65"/>
      <c r="BB31" s="77"/>
      <c r="BC31" s="68" t="str">
        <f t="shared" si="7"/>
        <v/>
      </c>
      <c r="BD31" s="35"/>
      <c r="BE31" s="35"/>
      <c r="BF31" s="69"/>
      <c r="BG31" s="35"/>
      <c r="BH31" s="35"/>
      <c r="BI31" s="35"/>
      <c r="BJ31" s="67"/>
      <c r="BK31" s="35"/>
      <c r="BL31" s="35"/>
      <c r="BM31" s="67"/>
      <c r="BN31" s="67"/>
      <c r="BO31" s="76">
        <f>(BM30+BM32)/2</f>
        <v>0</v>
      </c>
      <c r="BP31" s="77"/>
      <c r="BQ31" s="44">
        <f>(BN30+BN32)/2</f>
        <v>0.10500000000000043</v>
      </c>
      <c r="BR31" s="73">
        <f>(BB32-BB30)*1000</f>
        <v>0</v>
      </c>
      <c r="BS31" s="81">
        <f>BO31*BR31</f>
        <v>0</v>
      </c>
      <c r="BT31" s="67">
        <f>BQ31*BR31</f>
        <v>0</v>
      </c>
      <c r="BU31" s="81">
        <f>MIN(BS31:BT31)</f>
        <v>0</v>
      </c>
      <c r="BV31" s="73">
        <f>BS31-BU31</f>
        <v>0</v>
      </c>
      <c r="BW31" s="69">
        <f>BT31-BU31</f>
        <v>0</v>
      </c>
      <c r="BX31" s="73">
        <f>BX29+BV31-BW31</f>
        <v>0</v>
      </c>
      <c r="BY31" s="25"/>
      <c r="BZ31" s="5"/>
      <c r="CA31" s="65"/>
      <c r="CB31" s="77"/>
      <c r="CC31" s="68" t="str">
        <f t="shared" si="8"/>
        <v/>
      </c>
      <c r="CD31" s="35"/>
      <c r="CE31" s="35"/>
      <c r="CF31" s="69"/>
      <c r="CG31" s="35"/>
      <c r="CH31" s="35"/>
      <c r="CI31" s="35"/>
      <c r="CJ31" s="67"/>
      <c r="CK31" s="35"/>
      <c r="CL31" s="35"/>
      <c r="CM31" s="67"/>
      <c r="CN31" s="67"/>
      <c r="CO31" s="81"/>
      <c r="CP31" s="44">
        <f>(CM30+CM32)/2+BO31</f>
        <v>0</v>
      </c>
      <c r="CQ31" s="77"/>
      <c r="CR31" s="44">
        <f>(CN30+CN32)/2+BQ31</f>
        <v>0.19875000000000043</v>
      </c>
      <c r="CS31" s="73">
        <f>(CB32-CB30)*1000</f>
        <v>0</v>
      </c>
      <c r="CT31" s="81">
        <f>CP31*CS31</f>
        <v>0</v>
      </c>
      <c r="CU31" s="67">
        <f>CR31*CS31</f>
        <v>0</v>
      </c>
      <c r="CV31" s="81">
        <f>MIN(CT31:CU31)</f>
        <v>0</v>
      </c>
      <c r="CW31" s="73">
        <f>CT31-CV31</f>
        <v>0</v>
      </c>
      <c r="CX31" s="69">
        <f>CU31-CV31</f>
        <v>0</v>
      </c>
      <c r="CY31" s="73">
        <f>CY29+CW31-CX31</f>
        <v>0</v>
      </c>
      <c r="CZ31" s="25"/>
      <c r="DA31" s="27">
        <f t="shared" si="5"/>
        <v>0</v>
      </c>
      <c r="DB31" s="44"/>
      <c r="DC31" s="22"/>
      <c r="DD31" s="22"/>
      <c r="DE31" s="22"/>
      <c r="DF31" s="22"/>
      <c r="DG31" s="5"/>
      <c r="DH31" s="5"/>
      <c r="DI31" s="5"/>
      <c r="DJ31" s="5"/>
      <c r="DK31" s="5"/>
    </row>
    <row r="32" spans="1:115">
      <c r="A32" s="44"/>
      <c r="B32" s="124">
        <v>1</v>
      </c>
      <c r="C32" s="125">
        <v>0.22</v>
      </c>
      <c r="D32" s="45"/>
      <c r="E32" s="126">
        <f t="shared" ref="E32" si="27">F32</f>
        <v>49.857500000000002</v>
      </c>
      <c r="F32" s="126">
        <v>49.857500000000002</v>
      </c>
      <c r="G32" s="126">
        <v>50</v>
      </c>
      <c r="H32" s="126">
        <v>49.8675</v>
      </c>
      <c r="I32" s="126">
        <f t="shared" ref="I32" si="28">H32</f>
        <v>49.8675</v>
      </c>
      <c r="J32" s="49"/>
      <c r="K32" s="49"/>
      <c r="L32" s="127">
        <f>M32-CF32*CE32/100-AW32/100</f>
        <v>49.93</v>
      </c>
      <c r="M32" s="126">
        <f>ROUND(+F32+AY32/100+AS32/100,2)</f>
        <v>50.02</v>
      </c>
      <c r="N32" s="126">
        <f>ROUND(+M32+Y32/200*Z32,2)</f>
        <v>50.07</v>
      </c>
      <c r="O32" s="126">
        <f>ROUND(+N32-Y32/2*AA32/100,2)</f>
        <v>50.02</v>
      </c>
      <c r="P32" s="48">
        <f>O32-BF32*BE32/100-AW32/100</f>
        <v>49.93</v>
      </c>
      <c r="Q32" s="49"/>
      <c r="R32" s="45"/>
      <c r="S32" s="128" t="e">
        <f>ABS(+R31-R33)</f>
        <v>#DIV/0!</v>
      </c>
      <c r="T32" s="37"/>
      <c r="U32" s="128"/>
      <c r="V32" s="49"/>
      <c r="W32" s="129">
        <f>W30</f>
        <v>5</v>
      </c>
      <c r="X32" s="125">
        <f>0</f>
        <v>0</v>
      </c>
      <c r="Y32" s="128">
        <f>Y30</f>
        <v>5</v>
      </c>
      <c r="Z32" s="130">
        <f t="shared" ref="Z32:AA32" si="29">Z30</f>
        <v>2</v>
      </c>
      <c r="AA32" s="129">
        <f t="shared" si="29"/>
        <v>2</v>
      </c>
      <c r="AB32" s="131">
        <f>(G32-F32)/W32*2*100</f>
        <v>5.6999999999999318</v>
      </c>
      <c r="AC32" s="128">
        <f>(G32-H32)/W32*200</f>
        <v>5.3000000000000114</v>
      </c>
      <c r="AD32" s="132">
        <f>AD30</f>
        <v>0</v>
      </c>
      <c r="AE32" s="133">
        <f>AE30</f>
        <v>0</v>
      </c>
      <c r="AF32" s="124">
        <v>5</v>
      </c>
      <c r="AG32" s="134">
        <v>5</v>
      </c>
      <c r="AH32" s="134">
        <v>5</v>
      </c>
      <c r="AI32" s="131"/>
      <c r="AJ32" s="134"/>
      <c r="AK32" s="128"/>
      <c r="AL32" s="134"/>
      <c r="AM32" s="135">
        <f>((AF32+AG32)*0.5*Y32/2+(+AG32+AH32)/2*Y32/2)/100+AD32*AE32</f>
        <v>0.25</v>
      </c>
      <c r="AN32" s="136">
        <f>AI32*AJ32/100+AK32*AL32/100</f>
        <v>0</v>
      </c>
      <c r="AO32" s="136"/>
      <c r="AP32" s="135"/>
      <c r="AQ32" s="47">
        <v>9</v>
      </c>
      <c r="AR32" s="27">
        <f t="shared" si="1"/>
        <v>3</v>
      </c>
      <c r="AS32" s="27">
        <f t="shared" si="2"/>
        <v>12</v>
      </c>
      <c r="AT32" s="5"/>
      <c r="AU32" s="76">
        <f>AI32+AK32</f>
        <v>0</v>
      </c>
      <c r="AV32" s="35"/>
      <c r="AW32" s="60">
        <f t="shared" si="3"/>
        <v>0</v>
      </c>
      <c r="AX32" s="44"/>
      <c r="AY32" s="27">
        <f t="shared" si="4"/>
        <v>4</v>
      </c>
      <c r="AZ32" s="5"/>
      <c r="BA32" s="65">
        <f>B32</f>
        <v>1</v>
      </c>
      <c r="BB32" s="77">
        <f>C32</f>
        <v>0.22</v>
      </c>
      <c r="BC32" s="68" t="str">
        <f t="shared" si="7"/>
        <v/>
      </c>
      <c r="BD32" s="68">
        <f>AH32+AY32</f>
        <v>9</v>
      </c>
      <c r="BE32" s="68">
        <f>BE30</f>
        <v>6</v>
      </c>
      <c r="BF32" s="69">
        <f>BF30</f>
        <v>1.5</v>
      </c>
      <c r="BG32" s="68">
        <f>IF(+I32-H32&gt;=0,0,+(H32-I32)*100)</f>
        <v>0</v>
      </c>
      <c r="BH32" s="68">
        <f>IF(+H32-I32&gt;=0,0,+(I32-H32)*100)</f>
        <v>0</v>
      </c>
      <c r="BI32" s="35"/>
      <c r="BJ32" s="67">
        <f>IF(+BH32=0,(BE32*BF32^2/200-BF32*(+BG32)/200-BD32*BF32/100)-BL32,(+BE32*BF32^2/200-BF32*(BG32-BH32)/200-BD32*BF32/100)-BL32+(BH32+BG32)*0.5*BF32*0.5/100)</f>
        <v>-6.7500000000000004E-2</v>
      </c>
      <c r="BK32" s="68">
        <f>BE32*BF32^2/200+(BI32-BF32+1)*(BF32-1)/100+(BF32-1)^2/200+BI32/200</f>
        <v>6.6250000000000003E-2</v>
      </c>
      <c r="BL32" s="68">
        <f>IF(BI32&gt;0,BK32,0)</f>
        <v>0</v>
      </c>
      <c r="BM32" s="67">
        <f>IF(BJ32&gt;=0,BJ32+DA32,0)+IF(+AW32=0,0,3/2*(+J32-P32)^2+0.4*(+J32-P32))+DX32</f>
        <v>0</v>
      </c>
      <c r="BN32" s="67">
        <f>IF((BJ32+DA32)&lt;0,-(BJ32+DA32),0)</f>
        <v>6.7500000000000004E-2</v>
      </c>
      <c r="BO32" s="76"/>
      <c r="BP32" s="77"/>
      <c r="BQ32" s="44"/>
      <c r="BR32" s="73"/>
      <c r="BS32" s="81"/>
      <c r="BT32" s="67"/>
      <c r="BU32" s="81"/>
      <c r="BV32" s="73"/>
      <c r="BW32" s="69"/>
      <c r="BX32" s="73"/>
      <c r="BY32" s="25"/>
      <c r="BZ32" s="5"/>
      <c r="CA32" s="65">
        <f>B32</f>
        <v>1</v>
      </c>
      <c r="CB32" s="77">
        <f>BB32</f>
        <v>0.22</v>
      </c>
      <c r="CC32" s="68" t="str">
        <f t="shared" si="8"/>
        <v/>
      </c>
      <c r="CD32" s="68">
        <f>AF32+AY32</f>
        <v>9</v>
      </c>
      <c r="CE32" s="68">
        <f>CE30</f>
        <v>6</v>
      </c>
      <c r="CF32" s="69">
        <f>CF30</f>
        <v>1.5</v>
      </c>
      <c r="CG32" s="68">
        <f>IF(+E32-F32&gt;=0,0,+(F32-E32)*100)</f>
        <v>0</v>
      </c>
      <c r="CH32" s="68">
        <f>IF(+F32-E32&gt;=0,0,+(E32-F32)*100)</f>
        <v>0</v>
      </c>
      <c r="CI32" s="35"/>
      <c r="CJ32" s="67">
        <f>IF(+CH32=0,(CE32*CF32^2/200-CF32*(+CG32)/200-CD32*CF32/100)-CL32,(+CE32*CF32^2/200-CF32*(CG32-CH32)/200-CD32*CF32/100)-CL32+(CH32+CG32)*0.5*CF32*0.5/100)</f>
        <v>-6.7500000000000004E-2</v>
      </c>
      <c r="CK32" s="68">
        <f>CE32*CF32^2/200+(CI32-CF32+1)*(CF32-1)/100+(CF32-1)^2/200+CI32/200</f>
        <v>6.6250000000000003E-2</v>
      </c>
      <c r="CL32" s="68">
        <f>IF(CI32&gt;0,CK32,0)</f>
        <v>0</v>
      </c>
      <c r="CM32" s="67">
        <f>IF(CJ32&gt;=0,CJ32+DA32,0)+IF(+AW32=0,0,3/2*(+D32-L32)^2+0.4*(+D32-L32))+DH32</f>
        <v>0</v>
      </c>
      <c r="CN32" s="67">
        <f>IF((CJ32+DA32)&lt;0,-(CJ32+DA32),0)</f>
        <v>6.7500000000000004E-2</v>
      </c>
      <c r="CO32" s="81"/>
      <c r="CP32" s="44"/>
      <c r="CQ32" s="77"/>
      <c r="CR32" s="44"/>
      <c r="CS32" s="73"/>
      <c r="CT32" s="81"/>
      <c r="CU32" s="67"/>
      <c r="CV32" s="81"/>
      <c r="CW32" s="73"/>
      <c r="CX32" s="69"/>
      <c r="CY32" s="73"/>
      <c r="CZ32" s="25"/>
      <c r="DA32" s="27">
        <f t="shared" si="5"/>
        <v>0</v>
      </c>
      <c r="DB32" s="44"/>
      <c r="DC32" s="22"/>
      <c r="DD32" s="22">
        <f>IF(+BM32&lt;=0.004,0,+BF32*(+BR31/2+BR33/2))</f>
        <v>0</v>
      </c>
      <c r="DE32" s="22">
        <f>IF(+CM32&lt;=0.004,0,+CF32*(+CS31/2+CS33/2))</f>
        <v>0</v>
      </c>
      <c r="DF32" s="22"/>
      <c r="DG32" s="5"/>
      <c r="DH32" s="5"/>
      <c r="DI32" s="5"/>
      <c r="DJ32" s="5"/>
      <c r="DK32" s="5"/>
    </row>
    <row r="33" spans="1:115">
      <c r="A33" s="44"/>
      <c r="B33" s="65"/>
      <c r="C33" s="66"/>
      <c r="D33" s="25"/>
      <c r="E33" s="67"/>
      <c r="F33" s="67"/>
      <c r="G33" s="67"/>
      <c r="H33" s="67"/>
      <c r="I33" s="79"/>
      <c r="J33" s="35"/>
      <c r="K33" s="68">
        <f>(L32-L34)*100/U33</f>
        <v>0</v>
      </c>
      <c r="L33" s="25"/>
      <c r="M33" s="67"/>
      <c r="N33" s="67"/>
      <c r="O33" s="67"/>
      <c r="P33" s="35"/>
      <c r="Q33" s="68">
        <f>(P32-P34)*100/U33</f>
        <v>0</v>
      </c>
      <c r="R33" s="47">
        <f>(N32-N34)/U33*100</f>
        <v>0</v>
      </c>
      <c r="S33" s="69"/>
      <c r="T33" s="35"/>
      <c r="U33" s="69">
        <f>(C34-C32)*1000</f>
        <v>24.999999999999993</v>
      </c>
      <c r="V33" s="68">
        <f>(+Y32+Y34)*U33/2</f>
        <v>124.99999999999997</v>
      </c>
      <c r="W33" s="70"/>
      <c r="X33" s="66"/>
      <c r="Y33" s="69"/>
      <c r="Z33" s="71"/>
      <c r="AA33" s="72"/>
      <c r="AB33" s="73"/>
      <c r="AC33" s="69"/>
      <c r="AD33" s="26"/>
      <c r="AE33" s="74"/>
      <c r="AF33" s="65"/>
      <c r="AG33" s="75"/>
      <c r="AH33" s="75"/>
      <c r="AI33" s="73"/>
      <c r="AJ33" s="75"/>
      <c r="AK33" s="69"/>
      <c r="AL33" s="75"/>
      <c r="AM33" s="76"/>
      <c r="AN33" s="76"/>
      <c r="AO33" s="76">
        <f>(+AN32+AN34)*0.5*U33</f>
        <v>0</v>
      </c>
      <c r="AP33" s="82">
        <f>(+AM32+AM34)*0.5*U33-AO33</f>
        <v>7.1484375000001714</v>
      </c>
      <c r="AQ33" s="47">
        <f t="shared" si="0"/>
        <v>9</v>
      </c>
      <c r="AR33" s="27">
        <f t="shared" si="1"/>
        <v>3</v>
      </c>
      <c r="AS33" s="27">
        <f t="shared" si="2"/>
        <v>12</v>
      </c>
      <c r="AT33" s="5"/>
      <c r="AU33" s="76"/>
      <c r="AV33" s="76">
        <f>(AU32+AU34)*0.5*U33</f>
        <v>0</v>
      </c>
      <c r="AW33" s="60">
        <f t="shared" si="3"/>
        <v>0</v>
      </c>
      <c r="AX33" s="44"/>
      <c r="AY33" s="27">
        <f t="shared" si="4"/>
        <v>4</v>
      </c>
      <c r="AZ33" s="5"/>
      <c r="BA33" s="65"/>
      <c r="BB33" s="77"/>
      <c r="BC33" s="68" t="str">
        <f t="shared" si="7"/>
        <v/>
      </c>
      <c r="BD33" s="35"/>
      <c r="BE33" s="35"/>
      <c r="BF33" s="69"/>
      <c r="BG33" s="35"/>
      <c r="BH33" s="35"/>
      <c r="BI33" s="35"/>
      <c r="BJ33" s="67"/>
      <c r="BK33" s="35"/>
      <c r="BL33" s="35"/>
      <c r="BM33" s="67"/>
      <c r="BN33" s="67"/>
      <c r="BO33" s="76">
        <f>(BM32+BM34)/2</f>
        <v>0</v>
      </c>
      <c r="BP33" s="77"/>
      <c r="BQ33" s="44">
        <f>(BN32+BN34)/2</f>
        <v>0.11250000000000426</v>
      </c>
      <c r="BR33" s="73">
        <f>(BB34-BB32)*1000</f>
        <v>24.999999999999993</v>
      </c>
      <c r="BS33" s="81">
        <f>BO33*BR33</f>
        <v>0</v>
      </c>
      <c r="BT33" s="67">
        <f>BQ33*BR33</f>
        <v>2.8125000000001057</v>
      </c>
      <c r="BU33" s="81">
        <f>MIN(BS33:BT33)</f>
        <v>0</v>
      </c>
      <c r="BV33" s="73">
        <f>BS33-BU33</f>
        <v>0</v>
      </c>
      <c r="BW33" s="69">
        <f>BT33-BU33</f>
        <v>2.8125000000001057</v>
      </c>
      <c r="BX33" s="73">
        <f>BX31+BV33-BW33</f>
        <v>-2.8125000000001057</v>
      </c>
      <c r="BY33" s="25"/>
      <c r="BZ33" s="5"/>
      <c r="CA33" s="65"/>
      <c r="CB33" s="77"/>
      <c r="CC33" s="68" t="str">
        <f t="shared" si="8"/>
        <v/>
      </c>
      <c r="CD33" s="35"/>
      <c r="CE33" s="35"/>
      <c r="CF33" s="69"/>
      <c r="CG33" s="35"/>
      <c r="CH33" s="35"/>
      <c r="CI33" s="35"/>
      <c r="CJ33" s="67"/>
      <c r="CK33" s="35"/>
      <c r="CL33" s="35"/>
      <c r="CM33" s="67"/>
      <c r="CN33" s="67"/>
      <c r="CO33" s="81"/>
      <c r="CP33" s="44">
        <f>(CM32+CM34)/2+BO33</f>
        <v>0</v>
      </c>
      <c r="CQ33" s="77"/>
      <c r="CR33" s="44">
        <f>(CN32+CN34)/2+BQ33</f>
        <v>0.20812500000000789</v>
      </c>
      <c r="CS33" s="73">
        <f>(CB34-CB32)*1000</f>
        <v>24.999999999999993</v>
      </c>
      <c r="CT33" s="81">
        <f>CP33*CS33</f>
        <v>0</v>
      </c>
      <c r="CU33" s="67">
        <f>CR33*CS33</f>
        <v>5.2031250000001954</v>
      </c>
      <c r="CV33" s="81">
        <f>MIN(CT33:CU33)</f>
        <v>0</v>
      </c>
      <c r="CW33" s="73">
        <f>CT33-CV33</f>
        <v>0</v>
      </c>
      <c r="CX33" s="69">
        <f>CU33-CV33</f>
        <v>5.2031250000001954</v>
      </c>
      <c r="CY33" s="73">
        <f>CY31+CW33-CX33</f>
        <v>-5.2031250000001954</v>
      </c>
      <c r="CZ33" s="25"/>
      <c r="DA33" s="27">
        <f t="shared" si="5"/>
        <v>0</v>
      </c>
      <c r="DB33" s="44"/>
      <c r="DC33" s="22"/>
      <c r="DD33" s="22"/>
      <c r="DE33" s="22"/>
      <c r="DF33" s="22"/>
      <c r="DG33" s="5"/>
      <c r="DH33" s="5"/>
      <c r="DI33" s="5"/>
      <c r="DJ33" s="5"/>
      <c r="DK33" s="5"/>
    </row>
    <row r="34" spans="1:115">
      <c r="A34" s="44"/>
      <c r="B34" s="65">
        <f>B32+1</f>
        <v>2</v>
      </c>
      <c r="C34" s="66">
        <f t="shared" ref="C34" si="30">C32+$A$10</f>
        <v>0.245</v>
      </c>
      <c r="D34" s="25"/>
      <c r="E34" s="67">
        <f t="shared" ref="E34" si="31">F34</f>
        <v>49.892499999999998</v>
      </c>
      <c r="F34" s="67">
        <v>49.892499999999998</v>
      </c>
      <c r="G34" s="67">
        <v>50</v>
      </c>
      <c r="H34" s="67">
        <v>49.87</v>
      </c>
      <c r="I34" s="67">
        <f t="shared" ref="I34" si="32">H34</f>
        <v>49.87</v>
      </c>
      <c r="J34" s="35"/>
      <c r="K34" s="35"/>
      <c r="L34" s="47">
        <f>M34-CF34*CE34/100-AW34/100</f>
        <v>49.93</v>
      </c>
      <c r="M34" s="67">
        <f>ROUND(+F34+AY34/100+AS34/100,2)</f>
        <v>50.02</v>
      </c>
      <c r="N34" s="67">
        <f>ROUND(+M34+Y34/200*Z34,2)</f>
        <v>50.07</v>
      </c>
      <c r="O34" s="67">
        <f>ROUND(+N34-Y34/2*AA34/100,2)</f>
        <v>50.02</v>
      </c>
      <c r="P34" s="68">
        <f>O34-BF34*BE34/100-AW34/100</f>
        <v>49.93</v>
      </c>
      <c r="Q34" s="35"/>
      <c r="R34" s="25"/>
      <c r="S34" s="69">
        <f>ABS(+R33-R35)</f>
        <v>0</v>
      </c>
      <c r="T34" s="38"/>
      <c r="U34" s="69"/>
      <c r="V34" s="35"/>
      <c r="W34" s="72">
        <f>W32</f>
        <v>5</v>
      </c>
      <c r="X34" s="66">
        <f>X32+$A$10</f>
        <v>2.5000000000000001E-2</v>
      </c>
      <c r="Y34" s="69">
        <f>Y32</f>
        <v>5</v>
      </c>
      <c r="Z34" s="71">
        <f t="shared" ref="Z34:AA34" si="33">Z32</f>
        <v>2</v>
      </c>
      <c r="AA34" s="72">
        <f t="shared" si="33"/>
        <v>2</v>
      </c>
      <c r="AB34" s="73">
        <f>(G34-F34)/W34*2*100</f>
        <v>4.3000000000000682</v>
      </c>
      <c r="AC34" s="69">
        <f>(G34-H34)/W34*200</f>
        <v>5.2000000000001023</v>
      </c>
      <c r="AD34" s="26">
        <f>AD32</f>
        <v>0</v>
      </c>
      <c r="AE34" s="74">
        <f>AE32</f>
        <v>0</v>
      </c>
      <c r="AF34" s="65">
        <f>(+M34-F34)*100-AY34</f>
        <v>8.7500000000004832</v>
      </c>
      <c r="AG34" s="75">
        <f>(+N34-(-AB34*(Y34-W34)/200+G34))*100-AY34</f>
        <v>3.0000000000000284</v>
      </c>
      <c r="AH34" s="75">
        <f>(+O34-H34)*100-AY34</f>
        <v>11.000000000000568</v>
      </c>
      <c r="AI34" s="73"/>
      <c r="AJ34" s="75"/>
      <c r="AK34" s="69"/>
      <c r="AL34" s="75"/>
      <c r="AM34" s="82">
        <f>((AF34+AG34)*0.5*Y34/2+(+AG34+AH34)/2*Y34/2)/100+AD34*AE34</f>
        <v>0.32187500000001384</v>
      </c>
      <c r="AN34" s="76">
        <f>AI34*AJ34/100+AK34*AL34/100</f>
        <v>0</v>
      </c>
      <c r="AO34" s="76"/>
      <c r="AP34" s="82"/>
      <c r="AQ34" s="47">
        <v>6</v>
      </c>
      <c r="AR34" s="27">
        <f t="shared" si="1"/>
        <v>3</v>
      </c>
      <c r="AS34" s="27">
        <f t="shared" si="2"/>
        <v>9</v>
      </c>
      <c r="AT34" s="5"/>
      <c r="AU34" s="76">
        <f>AI34+AK34</f>
        <v>0</v>
      </c>
      <c r="AV34" s="35"/>
      <c r="AW34" s="60">
        <f t="shared" si="3"/>
        <v>0</v>
      </c>
      <c r="AX34" s="44"/>
      <c r="AY34" s="27">
        <f t="shared" si="4"/>
        <v>4</v>
      </c>
      <c r="AZ34" s="5"/>
      <c r="BA34" s="65">
        <f>B34</f>
        <v>2</v>
      </c>
      <c r="BB34" s="77">
        <f>C34</f>
        <v>0.245</v>
      </c>
      <c r="BC34" s="68" t="str">
        <f t="shared" si="7"/>
        <v/>
      </c>
      <c r="BD34" s="68">
        <f>AH34+AY34</f>
        <v>15.000000000000568</v>
      </c>
      <c r="BE34" s="68">
        <f>BE32</f>
        <v>6</v>
      </c>
      <c r="BF34" s="69">
        <f>BF32</f>
        <v>1.5</v>
      </c>
      <c r="BG34" s="68">
        <f>IF(+I34-H34&gt;=0,0,+(H34-I34)*100)</f>
        <v>0</v>
      </c>
      <c r="BH34" s="68">
        <f>IF(+H34-I34&gt;=0,0,+(I34-H34)*100)</f>
        <v>0</v>
      </c>
      <c r="BI34" s="35"/>
      <c r="BJ34" s="67">
        <f>IF(+BH34=0,(BE34*BF34^2/200-BF34*(+BG34)/200-BD34*BF34/100)-BL34,(+BE34*BF34^2/200-BF34*(BG34-BH34)/200-BD34*BF34/100)-BL34+(BH34+BG34)*0.5*BF34*0.5/100)</f>
        <v>-0.15750000000000852</v>
      </c>
      <c r="BK34" s="68">
        <f>BE34*BF34^2/200+(BI34-BF34+1)*(BF34-1)/100+(BF34-1)^2/200+BI34/200</f>
        <v>6.6250000000000003E-2</v>
      </c>
      <c r="BL34" s="68">
        <f>IF(BI34&gt;0,BK34,0)</f>
        <v>0</v>
      </c>
      <c r="BM34" s="67">
        <f>IF(BJ34&gt;=0,BJ34+DA34,0)+IF(+AW34=0,0,3/2*(+J34-P34)^2+0.4*(+J34-P34))+DX34</f>
        <v>0</v>
      </c>
      <c r="BN34" s="67">
        <f>IF((BJ34+DA34)&lt;0,-(BJ34+DA34),0)</f>
        <v>0.15750000000000852</v>
      </c>
      <c r="BO34" s="76"/>
      <c r="BP34" s="77"/>
      <c r="BQ34" s="44"/>
      <c r="BR34" s="73"/>
      <c r="BS34" s="81"/>
      <c r="BT34" s="67"/>
      <c r="BU34" s="81"/>
      <c r="BV34" s="73"/>
      <c r="BW34" s="69"/>
      <c r="BX34" s="73"/>
      <c r="BY34" s="25"/>
      <c r="BZ34" s="5"/>
      <c r="CA34" s="65">
        <f>B34</f>
        <v>2</v>
      </c>
      <c r="CB34" s="77">
        <f>BB34</f>
        <v>0.245</v>
      </c>
      <c r="CC34" s="68" t="str">
        <f t="shared" si="8"/>
        <v/>
      </c>
      <c r="CD34" s="68">
        <f>AF34+AY34</f>
        <v>12.750000000000483</v>
      </c>
      <c r="CE34" s="68">
        <f>CE32</f>
        <v>6</v>
      </c>
      <c r="CF34" s="69">
        <f>CF32</f>
        <v>1.5</v>
      </c>
      <c r="CG34" s="68">
        <f>IF(+E34-F34&gt;=0,0,+(F34-E34)*100)</f>
        <v>0</v>
      </c>
      <c r="CH34" s="68">
        <f>IF(+F34-E34&gt;=0,0,+(E34-F34)*100)</f>
        <v>0</v>
      </c>
      <c r="CI34" s="35"/>
      <c r="CJ34" s="67">
        <f>IF(+CH34=0,(CE34*CF34^2/200-CF34*(+CG34)/200-CD34*CF34/100)-CL34,(+CE34*CF34^2/200-CF34*(CG34-CH34)/200-CD34*CF34/100)-CL34+(CH34+CG34)*0.5*CF34*0.5/100)</f>
        <v>-0.12375000000000724</v>
      </c>
      <c r="CK34" s="68">
        <f>CE34*CF34^2/200+(CI34-CF34+1)*(CF34-1)/100+(CF34-1)^2/200+CI34/200</f>
        <v>6.6250000000000003E-2</v>
      </c>
      <c r="CL34" s="68">
        <f>IF(CI34&gt;0,CK34,0)</f>
        <v>0</v>
      </c>
      <c r="CM34" s="67">
        <f>IF(CJ34&gt;=0,CJ34+DA34,0)+IF(+AW34=0,0,3/2*(+D34-L34)^2+0.4*(+D34-L34))+DH34</f>
        <v>0</v>
      </c>
      <c r="CN34" s="67">
        <f>IF((CJ34+DA34)&lt;0,-(CJ34+DA34),0)</f>
        <v>0.12375000000000724</v>
      </c>
      <c r="CO34" s="81"/>
      <c r="CP34" s="44"/>
      <c r="CQ34" s="77"/>
      <c r="CR34" s="44"/>
      <c r="CS34" s="73"/>
      <c r="CT34" s="81"/>
      <c r="CU34" s="67"/>
      <c r="CV34" s="81"/>
      <c r="CW34" s="73"/>
      <c r="CX34" s="69"/>
      <c r="CY34" s="73"/>
      <c r="CZ34" s="25"/>
      <c r="DA34" s="27">
        <f t="shared" si="5"/>
        <v>0</v>
      </c>
      <c r="DB34" s="44"/>
      <c r="DC34" s="22"/>
      <c r="DD34" s="22">
        <f>IF(+BM34&lt;=0.004,0,+BF34*(+BR33/2+BR35/2))</f>
        <v>0</v>
      </c>
      <c r="DE34" s="22">
        <f>IF(+CM34&lt;=0.004,0,+CF34*(+CS33/2+CS35/2))</f>
        <v>0</v>
      </c>
      <c r="DF34" s="22"/>
      <c r="DG34" s="5"/>
      <c r="DH34" s="5"/>
      <c r="DI34" s="5"/>
      <c r="DJ34" s="5"/>
      <c r="DK34" s="5"/>
    </row>
    <row r="35" spans="1:115">
      <c r="A35" s="44"/>
      <c r="B35" s="65"/>
      <c r="C35" s="66"/>
      <c r="D35" s="25"/>
      <c r="E35" s="67"/>
      <c r="F35" s="67"/>
      <c r="G35" s="67"/>
      <c r="H35" s="67"/>
      <c r="I35" s="79"/>
      <c r="J35" s="35"/>
      <c r="K35" s="68">
        <f>(L34-L36)*100/U35</f>
        <v>0</v>
      </c>
      <c r="L35" s="25"/>
      <c r="M35" s="67"/>
      <c r="N35" s="67"/>
      <c r="O35" s="67"/>
      <c r="P35" s="35"/>
      <c r="Q35" s="68">
        <f>(P34-P36)*100/U35</f>
        <v>0</v>
      </c>
      <c r="R35" s="47">
        <f>(N34-N36)/U35*100</f>
        <v>0</v>
      </c>
      <c r="S35" s="69"/>
      <c r="T35" s="35"/>
      <c r="U35" s="69">
        <f>(C36-C34)*1000</f>
        <v>25.000000000000021</v>
      </c>
      <c r="V35" s="68">
        <f>(+Y34+Y36)*U35/2</f>
        <v>125.00000000000011</v>
      </c>
      <c r="W35" s="72"/>
      <c r="X35" s="66"/>
      <c r="Y35" s="69"/>
      <c r="Z35" s="71"/>
      <c r="AA35" s="72"/>
      <c r="AB35" s="73"/>
      <c r="AC35" s="69"/>
      <c r="AD35" s="26"/>
      <c r="AE35" s="74"/>
      <c r="AF35" s="65"/>
      <c r="AG35" s="75"/>
      <c r="AH35" s="75"/>
      <c r="AI35" s="73"/>
      <c r="AJ35" s="75"/>
      <c r="AK35" s="69"/>
      <c r="AL35" s="75"/>
      <c r="AM35" s="76"/>
      <c r="AN35" s="76"/>
      <c r="AO35" s="76">
        <f>(+AN34+AN36)*0.5*U35</f>
        <v>0</v>
      </c>
      <c r="AP35" s="82">
        <f>(+AM34+AM36)*0.5*U35-AO35</f>
        <v>7.8515625000003082</v>
      </c>
      <c r="AQ35" s="47">
        <f t="shared" si="0"/>
        <v>6</v>
      </c>
      <c r="AR35" s="27">
        <f t="shared" si="1"/>
        <v>3</v>
      </c>
      <c r="AS35" s="27">
        <f t="shared" si="2"/>
        <v>9</v>
      </c>
      <c r="AT35" s="5"/>
      <c r="AU35" s="76"/>
      <c r="AV35" s="76">
        <f>(AU34+AU36)*0.5*U35</f>
        <v>0</v>
      </c>
      <c r="AW35" s="60">
        <f t="shared" si="3"/>
        <v>0</v>
      </c>
      <c r="AX35" s="44"/>
      <c r="AY35" s="27">
        <f t="shared" si="4"/>
        <v>4</v>
      </c>
      <c r="AZ35" s="5"/>
      <c r="BA35" s="65"/>
      <c r="BB35" s="77"/>
      <c r="BC35" s="68" t="str">
        <f t="shared" si="7"/>
        <v/>
      </c>
      <c r="BD35" s="35"/>
      <c r="BE35" s="35"/>
      <c r="BF35" s="69"/>
      <c r="BG35" s="35"/>
      <c r="BH35" s="35"/>
      <c r="BI35" s="35"/>
      <c r="BJ35" s="67"/>
      <c r="BK35" s="35"/>
      <c r="BL35" s="35"/>
      <c r="BM35" s="67"/>
      <c r="BN35" s="67"/>
      <c r="BO35" s="76">
        <f>(BM34+BM36)/2</f>
        <v>0</v>
      </c>
      <c r="BP35" s="77"/>
      <c r="BQ35" s="44">
        <f>(BN34+BN36)/2</f>
        <v>0.16312500000000874</v>
      </c>
      <c r="BR35" s="73">
        <f>(BB36-BB34)*1000</f>
        <v>25.000000000000021</v>
      </c>
      <c r="BS35" s="81">
        <f>BO35*BR35</f>
        <v>0</v>
      </c>
      <c r="BT35" s="67">
        <f>BQ35*BR35</f>
        <v>4.078125000000222</v>
      </c>
      <c r="BU35" s="81">
        <f>MIN(BS35:BT35)</f>
        <v>0</v>
      </c>
      <c r="BV35" s="73">
        <f>BS35-BU35</f>
        <v>0</v>
      </c>
      <c r="BW35" s="69">
        <f>BT35-BU35</f>
        <v>4.078125000000222</v>
      </c>
      <c r="BX35" s="73">
        <f>BX33+BV35-BW35</f>
        <v>-6.8906250000003277</v>
      </c>
      <c r="BY35" s="25"/>
      <c r="BZ35" s="5"/>
      <c r="CA35" s="65"/>
      <c r="CB35" s="77"/>
      <c r="CC35" s="68" t="str">
        <f t="shared" si="8"/>
        <v/>
      </c>
      <c r="CD35" s="35"/>
      <c r="CE35" s="35"/>
      <c r="CF35" s="69"/>
      <c r="CG35" s="35"/>
      <c r="CH35" s="35"/>
      <c r="CI35" s="35"/>
      <c r="CJ35" s="67"/>
      <c r="CK35" s="35"/>
      <c r="CL35" s="35"/>
      <c r="CM35" s="67"/>
      <c r="CN35" s="67"/>
      <c r="CO35" s="81"/>
      <c r="CP35" s="44">
        <f>(CM34+CM36)/2+BO35</f>
        <v>0</v>
      </c>
      <c r="CQ35" s="77"/>
      <c r="CR35" s="44">
        <f>(CN34+CN36)/2+BQ35</f>
        <v>0.27187500000001363</v>
      </c>
      <c r="CS35" s="73">
        <f>(CB36-CB34)*1000</f>
        <v>25.000000000000021</v>
      </c>
      <c r="CT35" s="81">
        <f>CP35*CS35</f>
        <v>0</v>
      </c>
      <c r="CU35" s="67">
        <f>CR35*CS35</f>
        <v>6.7968750000003464</v>
      </c>
      <c r="CV35" s="81">
        <f>MIN(CT35:CU35)</f>
        <v>0</v>
      </c>
      <c r="CW35" s="73">
        <f>CT35-CV35</f>
        <v>0</v>
      </c>
      <c r="CX35" s="69">
        <f>CU35-CV35</f>
        <v>6.7968750000003464</v>
      </c>
      <c r="CY35" s="73">
        <f>CY33+CW35-CX35</f>
        <v>-12.000000000000542</v>
      </c>
      <c r="CZ35" s="25"/>
      <c r="DA35" s="27">
        <f t="shared" si="5"/>
        <v>0</v>
      </c>
      <c r="DB35" s="44"/>
      <c r="DC35" s="22"/>
      <c r="DD35" s="22"/>
      <c r="DE35" s="22"/>
      <c r="DF35" s="22"/>
      <c r="DG35" s="5"/>
      <c r="DH35" s="5"/>
      <c r="DI35" s="5"/>
      <c r="DJ35" s="5"/>
      <c r="DK35" s="5"/>
    </row>
    <row r="36" spans="1:115">
      <c r="A36" s="44"/>
      <c r="B36" s="65">
        <f>B34+1</f>
        <v>3</v>
      </c>
      <c r="C36" s="66">
        <f t="shared" ref="C36" si="34">C34+$A$10</f>
        <v>0.27</v>
      </c>
      <c r="D36" s="25"/>
      <c r="E36" s="67">
        <f t="shared" ref="E36" si="35">F36</f>
        <v>49.912500000000001</v>
      </c>
      <c r="F36" s="67">
        <v>49.912500000000001</v>
      </c>
      <c r="G36" s="67">
        <v>50</v>
      </c>
      <c r="H36" s="67">
        <v>49.862499999999997</v>
      </c>
      <c r="I36" s="67">
        <f t="shared" ref="I36" si="36">H36</f>
        <v>49.862499999999997</v>
      </c>
      <c r="J36" s="35"/>
      <c r="K36" s="35"/>
      <c r="L36" s="47">
        <f>M36-CF36*CE36/100-AW36/100</f>
        <v>49.93</v>
      </c>
      <c r="M36" s="67">
        <f>ROUND(+F36+AY36/100+AS36/100,2)</f>
        <v>50.02</v>
      </c>
      <c r="N36" s="67">
        <f>ROUND(+M36+Y36/200*Z36,2)</f>
        <v>50.07</v>
      </c>
      <c r="O36" s="67">
        <f>ROUND(+N36-Y36/2*AA36/100,2)</f>
        <v>50.02</v>
      </c>
      <c r="P36" s="68">
        <f>O36-BF36*BE36/100-AW36/100</f>
        <v>49.93</v>
      </c>
      <c r="Q36" s="35"/>
      <c r="R36" s="25"/>
      <c r="S36" s="69">
        <f>ABS(+R35-R37)</f>
        <v>0</v>
      </c>
      <c r="T36" s="38"/>
      <c r="U36" s="69"/>
      <c r="V36" s="35"/>
      <c r="W36" s="72">
        <f>W34</f>
        <v>5</v>
      </c>
      <c r="X36" s="66">
        <f>X34+$A$10</f>
        <v>0.05</v>
      </c>
      <c r="Y36" s="69">
        <f>Y34</f>
        <v>5</v>
      </c>
      <c r="Z36" s="71">
        <f t="shared" ref="Z36:AA36" si="37">Z34</f>
        <v>2</v>
      </c>
      <c r="AA36" s="72">
        <f t="shared" si="37"/>
        <v>2</v>
      </c>
      <c r="AB36" s="73">
        <f>(G36-F36)/W36*2*100</f>
        <v>3.4999999999999436</v>
      </c>
      <c r="AC36" s="69">
        <f>(G36-H36)/W36*200</f>
        <v>5.5000000000001137</v>
      </c>
      <c r="AD36" s="26">
        <f>AD34</f>
        <v>0</v>
      </c>
      <c r="AE36" s="74">
        <f>AE34</f>
        <v>0</v>
      </c>
      <c r="AF36" s="65">
        <f>(+M36-F36)*100-AY36</f>
        <v>6.7500000000001705</v>
      </c>
      <c r="AG36" s="75">
        <f>(+N36-(-AB36*(Y36-W36)/200+G36))*100-AY36</f>
        <v>3.0000000000000284</v>
      </c>
      <c r="AH36" s="75">
        <f>(+O36-H36)*100-AY36</f>
        <v>11.750000000000597</v>
      </c>
      <c r="AI36" s="73"/>
      <c r="AJ36" s="75"/>
      <c r="AK36" s="69"/>
      <c r="AL36" s="75"/>
      <c r="AM36" s="82">
        <f>((AF36+AG36)*0.5*Y36/2+(+AG36+AH36)/2*Y36/2)/100+AD36*AE36</f>
        <v>0.30625000000001029</v>
      </c>
      <c r="AN36" s="76">
        <f>AI36*AJ36/100+AK36*AL36/100</f>
        <v>0</v>
      </c>
      <c r="AO36" s="76"/>
      <c r="AP36" s="76"/>
      <c r="AQ36" s="47">
        <v>4</v>
      </c>
      <c r="AR36" s="27">
        <f t="shared" si="1"/>
        <v>3</v>
      </c>
      <c r="AS36" s="27">
        <f t="shared" si="2"/>
        <v>7</v>
      </c>
      <c r="AT36" s="5"/>
      <c r="AU36" s="76">
        <f>AI36+AK36</f>
        <v>0</v>
      </c>
      <c r="AV36" s="35"/>
      <c r="AW36" s="60">
        <f t="shared" si="3"/>
        <v>0</v>
      </c>
      <c r="AX36" s="44"/>
      <c r="AY36" s="27">
        <f t="shared" si="4"/>
        <v>4</v>
      </c>
      <c r="AZ36" s="5"/>
      <c r="BA36" s="65">
        <f>B36</f>
        <v>3</v>
      </c>
      <c r="BB36" s="77">
        <f>C36</f>
        <v>0.27</v>
      </c>
      <c r="BC36" s="68" t="str">
        <f t="shared" si="7"/>
        <v/>
      </c>
      <c r="BD36" s="68">
        <f>AH36+AY36</f>
        <v>15.750000000000597</v>
      </c>
      <c r="BE36" s="68">
        <f>BE34</f>
        <v>6</v>
      </c>
      <c r="BF36" s="69">
        <f>BF34</f>
        <v>1.5</v>
      </c>
      <c r="BG36" s="68">
        <f>IF(+I36-H36&gt;=0,0,+(H36-I36)*100)</f>
        <v>0</v>
      </c>
      <c r="BH36" s="68">
        <f>IF(+H36-I36&gt;=0,0,+(I36-H36)*100)</f>
        <v>0</v>
      </c>
      <c r="BI36" s="35"/>
      <c r="BJ36" s="67">
        <f>IF(+BH36=0,(BE36*BF36^2/200-BF36*(+BG36)/200-BD36*BF36/100)-BL36,(+BE36*BF36^2/200-BF36*(BG36-BH36)/200-BD36*BF36/100)-BL36+(BH36+BG36)*0.5*BF36*0.5/100)</f>
        <v>-0.16875000000000895</v>
      </c>
      <c r="BK36" s="68">
        <f>BE36*BF36^2/200+(BI36-BF36+1)*(BF36-1)/100+(BF36-1)^2/200+BI36/200</f>
        <v>6.6250000000000003E-2</v>
      </c>
      <c r="BL36" s="68">
        <f>IF(BI36&gt;0,BK36,0)</f>
        <v>0</v>
      </c>
      <c r="BM36" s="67">
        <f>IF(BJ36&gt;=0,BJ36+DA36,0)+IF(+AW36=0,0,3/2*(+J36-P36)^2+0.4*(+J36-P36))+DX36</f>
        <v>0</v>
      </c>
      <c r="BN36" s="67">
        <f>IF((BJ36+DA36)&lt;0,-(BJ36+DA36),0)</f>
        <v>0.16875000000000895</v>
      </c>
      <c r="BO36" s="76"/>
      <c r="BP36" s="77"/>
      <c r="BQ36" s="44"/>
      <c r="BR36" s="73"/>
      <c r="BS36" s="81"/>
      <c r="BT36" s="67"/>
      <c r="BU36" s="81"/>
      <c r="BV36" s="73"/>
      <c r="BW36" s="69"/>
      <c r="BX36" s="73"/>
      <c r="BY36" s="25"/>
      <c r="BZ36" s="5"/>
      <c r="CA36" s="65">
        <f>B36</f>
        <v>3</v>
      </c>
      <c r="CB36" s="77">
        <f>BB36</f>
        <v>0.27</v>
      </c>
      <c r="CC36" s="68" t="str">
        <f t="shared" si="8"/>
        <v/>
      </c>
      <c r="CD36" s="68">
        <f>AF36+AY36</f>
        <v>10.750000000000171</v>
      </c>
      <c r="CE36" s="68">
        <f>CE34</f>
        <v>6</v>
      </c>
      <c r="CF36" s="69">
        <f>CF34</f>
        <v>1.5</v>
      </c>
      <c r="CG36" s="68">
        <f>IF(+E36-F36&gt;=0,0,+(F36-E36)*100)</f>
        <v>0</v>
      </c>
      <c r="CH36" s="68">
        <f>IF(+F36-E36&gt;=0,0,+(E36-F36)*100)</f>
        <v>0</v>
      </c>
      <c r="CI36" s="35"/>
      <c r="CJ36" s="67">
        <f>IF(+CH36=0,(CE36*CF36^2/200-CF36*(+CG36)/200-CD36*CF36/100)-CL36,(+CE36*CF36^2/200-CF36*(CG36-CH36)/200-CD36*CF36/100)-CL36+(CH36+CG36)*0.5*CF36*0.5/100)</f>
        <v>-9.3750000000002554E-2</v>
      </c>
      <c r="CK36" s="68">
        <f>CE36*CF36^2/200+(CI36-CF36+1)*(CF36-1)/100+(CF36-1)^2/200+CI36/200</f>
        <v>6.6250000000000003E-2</v>
      </c>
      <c r="CL36" s="68">
        <f>IF(CI36&gt;0,CK36,0)</f>
        <v>0</v>
      </c>
      <c r="CM36" s="67">
        <f>IF(CJ36&gt;=0,CJ36+DA36,0)+IF(+AW36=0,0,3/2*(+D36-L36)^2+0.4*(+D36-L36))+DH36</f>
        <v>0</v>
      </c>
      <c r="CN36" s="67">
        <f>IF((CJ36+DA36)&lt;0,-(CJ36+DA36),0)</f>
        <v>9.3750000000002554E-2</v>
      </c>
      <c r="CO36" s="81"/>
      <c r="CP36" s="44"/>
      <c r="CQ36" s="77"/>
      <c r="CR36" s="44"/>
      <c r="CS36" s="73"/>
      <c r="CT36" s="81"/>
      <c r="CU36" s="67"/>
      <c r="CV36" s="81"/>
      <c r="CW36" s="73"/>
      <c r="CX36" s="69"/>
      <c r="CY36" s="73"/>
      <c r="CZ36" s="25"/>
      <c r="DA36" s="27">
        <f t="shared" si="5"/>
        <v>0</v>
      </c>
      <c r="DB36" s="44"/>
      <c r="DC36" s="22"/>
      <c r="DD36" s="22">
        <f>IF(+BM36&lt;=0.004,0,+BF36*(+BR35/2+BR37/2))</f>
        <v>0</v>
      </c>
      <c r="DE36" s="22">
        <f>IF(+CM36&lt;=0.004,0,+CF36*(+CS35/2+CS37/2))</f>
        <v>0</v>
      </c>
      <c r="DF36" s="22"/>
      <c r="DG36" s="5"/>
      <c r="DH36" s="5"/>
      <c r="DI36" s="5"/>
      <c r="DJ36" s="5"/>
      <c r="DK36" s="5"/>
    </row>
    <row r="37" spans="1:115">
      <c r="A37" s="44"/>
      <c r="B37" s="65"/>
      <c r="C37" s="66"/>
      <c r="D37" s="25"/>
      <c r="E37" s="67"/>
      <c r="F37" s="67"/>
      <c r="G37" s="67"/>
      <c r="H37" s="67"/>
      <c r="I37" s="79"/>
      <c r="J37" s="35"/>
      <c r="K37" s="68">
        <f>(L36-L38)*100/U37</f>
        <v>0</v>
      </c>
      <c r="L37" s="25"/>
      <c r="M37" s="67"/>
      <c r="N37" s="67"/>
      <c r="O37" s="67"/>
      <c r="P37" s="35"/>
      <c r="Q37" s="68">
        <f>(P36-P38)*100/U37</f>
        <v>0</v>
      </c>
      <c r="R37" s="47">
        <f>(N36-N38)/U37*100</f>
        <v>0</v>
      </c>
      <c r="S37" s="69"/>
      <c r="T37" s="35"/>
      <c r="U37" s="69">
        <f>(C38-C36)*1000</f>
        <v>25.000000000000021</v>
      </c>
      <c r="V37" s="68">
        <f>(+Y36+Y38)*U37/2</f>
        <v>125.00000000000011</v>
      </c>
      <c r="W37" s="70"/>
      <c r="X37" s="66"/>
      <c r="Y37" s="69"/>
      <c r="Z37" s="71"/>
      <c r="AA37" s="72"/>
      <c r="AB37" s="73"/>
      <c r="AC37" s="69"/>
      <c r="AD37" s="26"/>
      <c r="AE37" s="74"/>
      <c r="AF37" s="65"/>
      <c r="AG37" s="75"/>
      <c r="AH37" s="75"/>
      <c r="AI37" s="73"/>
      <c r="AJ37" s="75"/>
      <c r="AK37" s="69"/>
      <c r="AL37" s="75"/>
      <c r="AM37" s="76"/>
      <c r="AN37" s="76"/>
      <c r="AO37" s="76">
        <f>(+AN36+AN38)*0.5*U37</f>
        <v>0</v>
      </c>
      <c r="AP37" s="76">
        <f>(+AM36+AM38)*0.5*U37-AO37</f>
        <v>6.4843750000002185</v>
      </c>
      <c r="AQ37" s="47">
        <f t="shared" si="0"/>
        <v>4</v>
      </c>
      <c r="AR37" s="27">
        <f t="shared" si="1"/>
        <v>3</v>
      </c>
      <c r="AS37" s="27">
        <f t="shared" si="2"/>
        <v>7</v>
      </c>
      <c r="AT37" s="5"/>
      <c r="AU37" s="76"/>
      <c r="AV37" s="76">
        <f>(AU36+AU38)*0.5*U37</f>
        <v>0</v>
      </c>
      <c r="AW37" s="60">
        <f t="shared" si="3"/>
        <v>0</v>
      </c>
      <c r="AX37" s="44"/>
      <c r="AY37" s="27">
        <f t="shared" si="4"/>
        <v>4</v>
      </c>
      <c r="AZ37" s="5"/>
      <c r="BA37" s="65"/>
      <c r="BB37" s="77"/>
      <c r="BC37" s="68" t="str">
        <f t="shared" si="7"/>
        <v/>
      </c>
      <c r="BD37" s="35"/>
      <c r="BE37" s="35"/>
      <c r="BF37" s="69"/>
      <c r="BG37" s="35"/>
      <c r="BH37" s="35"/>
      <c r="BI37" s="35"/>
      <c r="BJ37" s="67"/>
      <c r="BK37" s="35"/>
      <c r="BL37" s="35"/>
      <c r="BM37" s="67"/>
      <c r="BN37" s="67"/>
      <c r="BO37" s="76">
        <f>(BM36+BM38)/2</f>
        <v>0</v>
      </c>
      <c r="BP37" s="77"/>
      <c r="BQ37" s="44">
        <f>(BN36+BN38)/2</f>
        <v>0.13125000000000575</v>
      </c>
      <c r="BR37" s="73">
        <f>(BB38-BB36)*1000</f>
        <v>25.000000000000021</v>
      </c>
      <c r="BS37" s="81">
        <f>BO37*BR37</f>
        <v>0</v>
      </c>
      <c r="BT37" s="67">
        <f>BQ37*BR37</f>
        <v>3.2812500000001465</v>
      </c>
      <c r="BU37" s="81">
        <f>MIN(BS37:BT37)</f>
        <v>0</v>
      </c>
      <c r="BV37" s="73">
        <f>BS37-BU37</f>
        <v>0</v>
      </c>
      <c r="BW37" s="69">
        <f>BT37-BU37</f>
        <v>3.2812500000001465</v>
      </c>
      <c r="BX37" s="73">
        <f>BX35+BV37-BW37</f>
        <v>-10.171875000000474</v>
      </c>
      <c r="BY37" s="25"/>
      <c r="BZ37" s="5"/>
      <c r="CA37" s="65"/>
      <c r="CB37" s="77"/>
      <c r="CC37" s="68" t="str">
        <f t="shared" si="8"/>
        <v/>
      </c>
      <c r="CD37" s="35"/>
      <c r="CE37" s="35"/>
      <c r="CF37" s="69"/>
      <c r="CG37" s="35"/>
      <c r="CH37" s="35"/>
      <c r="CI37" s="35"/>
      <c r="CJ37" s="67"/>
      <c r="CK37" s="35"/>
      <c r="CL37" s="35"/>
      <c r="CM37" s="67"/>
      <c r="CN37" s="67"/>
      <c r="CO37" s="81"/>
      <c r="CP37" s="44">
        <f>(CM36+CM38)/2+BO37</f>
        <v>0</v>
      </c>
      <c r="CQ37" s="77"/>
      <c r="CR37" s="44">
        <f>(CN36+CN38)/2+BQ37</f>
        <v>0.20625000000000937</v>
      </c>
      <c r="CS37" s="73">
        <f>(CB38-CB36)*1000</f>
        <v>25.000000000000021</v>
      </c>
      <c r="CT37" s="81">
        <f>CP37*CS37</f>
        <v>0</v>
      </c>
      <c r="CU37" s="67">
        <f>CR37*CS37</f>
        <v>5.1562500000002389</v>
      </c>
      <c r="CV37" s="81">
        <f>MIN(CT37:CU37)</f>
        <v>0</v>
      </c>
      <c r="CW37" s="73">
        <f>CT37-CV37</f>
        <v>0</v>
      </c>
      <c r="CX37" s="69">
        <f>CU37-CV37</f>
        <v>5.1562500000002389</v>
      </c>
      <c r="CY37" s="73">
        <f>CY35+CW37-CX37</f>
        <v>-17.156250000000782</v>
      </c>
      <c r="CZ37" s="25"/>
      <c r="DA37" s="27">
        <f t="shared" si="5"/>
        <v>0</v>
      </c>
      <c r="DB37" s="44"/>
      <c r="DC37" s="22"/>
      <c r="DD37" s="22"/>
      <c r="DE37" s="22"/>
      <c r="DF37" s="22"/>
      <c r="DG37" s="5"/>
      <c r="DH37" s="5"/>
      <c r="DI37" s="5"/>
      <c r="DJ37" s="5"/>
      <c r="DK37" s="5"/>
    </row>
    <row r="38" spans="1:115">
      <c r="A38" s="44"/>
      <c r="B38" s="65">
        <f>B36+1</f>
        <v>4</v>
      </c>
      <c r="C38" s="66">
        <f t="shared" ref="C38" si="38">C36+$A$10</f>
        <v>0.29500000000000004</v>
      </c>
      <c r="D38" s="25"/>
      <c r="E38" s="67">
        <f t="shared" ref="E38" si="39">F38</f>
        <v>49.9375</v>
      </c>
      <c r="F38" s="67">
        <v>49.9375</v>
      </c>
      <c r="G38" s="67">
        <v>50</v>
      </c>
      <c r="H38" s="67">
        <v>49.912500000000001</v>
      </c>
      <c r="I38" s="67">
        <f t="shared" ref="I38" si="40">H38</f>
        <v>49.912500000000001</v>
      </c>
      <c r="J38" s="35"/>
      <c r="K38" s="35"/>
      <c r="L38" s="47">
        <f>M38-CF38*CE38/100-AW38/100</f>
        <v>49.93</v>
      </c>
      <c r="M38" s="67">
        <f>ROUND(+F38+AY38/100+AS38/100,2)</f>
        <v>50.02</v>
      </c>
      <c r="N38" s="67">
        <f>ROUND(+M38+Y38/200*Z38,2)</f>
        <v>50.07</v>
      </c>
      <c r="O38" s="67">
        <f>ROUND(+N38-Y38/2*AA38/100,2)</f>
        <v>50.02</v>
      </c>
      <c r="P38" s="68">
        <f>O38-BF38*BE38/100-AW38/100</f>
        <v>49.93</v>
      </c>
      <c r="Q38" s="35"/>
      <c r="R38" s="25"/>
      <c r="S38" s="69">
        <f>ABS(+R37-R39)</f>
        <v>3.9999999999992007E-2</v>
      </c>
      <c r="T38" s="35"/>
      <c r="U38" s="69"/>
      <c r="V38" s="35"/>
      <c r="W38" s="72">
        <f>W36</f>
        <v>5</v>
      </c>
      <c r="X38" s="66">
        <f t="shared" ref="X38" si="41">X36+$A$10</f>
        <v>7.5000000000000011E-2</v>
      </c>
      <c r="Y38" s="69">
        <f>Y36</f>
        <v>5</v>
      </c>
      <c r="Z38" s="71">
        <f t="shared" ref="Z38:AA38" si="42">Z36</f>
        <v>2</v>
      </c>
      <c r="AA38" s="72">
        <f t="shared" si="42"/>
        <v>2</v>
      </c>
      <c r="AB38" s="73">
        <f>(G38-F38)/W38*2*100</f>
        <v>2.5</v>
      </c>
      <c r="AC38" s="69">
        <f>(G38-H38)/W38*200</f>
        <v>3.4999999999999436</v>
      </c>
      <c r="AD38" s="26">
        <f>AD36</f>
        <v>0</v>
      </c>
      <c r="AE38" s="74">
        <f>AE36</f>
        <v>0</v>
      </c>
      <c r="AF38" s="65">
        <f>(+M38-F38)*100-AY38</f>
        <v>4.2500000000003126</v>
      </c>
      <c r="AG38" s="75">
        <f>(+N38-(-AB38*(Y38-W38)/200+G38))*100-AY38</f>
        <v>3.0000000000000284</v>
      </c>
      <c r="AH38" s="75">
        <f>(+O38-H38)*100-AY38</f>
        <v>6.7500000000001705</v>
      </c>
      <c r="AI38" s="73"/>
      <c r="AJ38" s="75"/>
      <c r="AK38" s="69"/>
      <c r="AL38" s="75"/>
      <c r="AM38" s="82">
        <f>((AF38+AG38)*0.5*Y38/2+(+AG38+AH38)/2*Y38/2)/100+AD38*AE38</f>
        <v>0.21250000000000674</v>
      </c>
      <c r="AN38" s="76">
        <f>AI38*AJ38/100+AK38*AL38/100</f>
        <v>0</v>
      </c>
      <c r="AO38" s="76"/>
      <c r="AP38" s="76"/>
      <c r="AQ38" s="47">
        <v>1</v>
      </c>
      <c r="AR38" s="27">
        <f t="shared" si="1"/>
        <v>3</v>
      </c>
      <c r="AS38" s="27">
        <f t="shared" si="2"/>
        <v>4</v>
      </c>
      <c r="AT38" s="5"/>
      <c r="AU38" s="76">
        <f>AI38+AK38</f>
        <v>0</v>
      </c>
      <c r="AV38" s="35"/>
      <c r="AW38" s="60">
        <f t="shared" si="3"/>
        <v>0</v>
      </c>
      <c r="AX38" s="44"/>
      <c r="AY38" s="27">
        <f t="shared" si="4"/>
        <v>4</v>
      </c>
      <c r="AZ38" s="5"/>
      <c r="BA38" s="65">
        <f>B38</f>
        <v>4</v>
      </c>
      <c r="BB38" s="77">
        <f>C38</f>
        <v>0.29500000000000004</v>
      </c>
      <c r="BC38" s="68" t="str">
        <f t="shared" si="7"/>
        <v/>
      </c>
      <c r="BD38" s="68">
        <f>AH38+AY38</f>
        <v>10.750000000000171</v>
      </c>
      <c r="BE38" s="68">
        <f>BE36</f>
        <v>6</v>
      </c>
      <c r="BF38" s="69">
        <f>BF36</f>
        <v>1.5</v>
      </c>
      <c r="BG38" s="68">
        <f>IF(+I38-H38&gt;=0,0,+(H38-I38)*100)</f>
        <v>0</v>
      </c>
      <c r="BH38" s="68">
        <f>IF(+H38-I38&gt;=0,0,+(I38-H38)*100)</f>
        <v>0</v>
      </c>
      <c r="BI38" s="35"/>
      <c r="BJ38" s="67">
        <f>IF(+BH38=0,(BE38*BF38^2/200-BF38*(+BG38)/200-BD38*BF38/100)-BL38,(+BE38*BF38^2/200-BF38*(BG38-BH38)/200-BD38*BF38/100)-BL38+(BH38+BG38)*0.5*BF38*0.5/100)</f>
        <v>-9.3750000000002554E-2</v>
      </c>
      <c r="BK38" s="68">
        <f>BE38*BF38^2/200+(BI38-BF38+1)*(BF38-1)/100+(BF38-1)^2/200+BI38/200</f>
        <v>6.6250000000000003E-2</v>
      </c>
      <c r="BL38" s="68">
        <f>IF(BI38&gt;0,BK38,0)</f>
        <v>0</v>
      </c>
      <c r="BM38" s="67">
        <f>IF(BJ38&gt;=0,BJ38+DA38,0)+IF(+AW38=0,0,3/2*(+J38-P38)^2+0.4*(+J38-P38))+DX38</f>
        <v>0</v>
      </c>
      <c r="BN38" s="67">
        <f>IF((BJ38+DA38)&lt;0,-(BJ38+DA38),0)</f>
        <v>9.3750000000002554E-2</v>
      </c>
      <c r="BO38" s="76"/>
      <c r="BP38" s="77"/>
      <c r="BQ38" s="44"/>
      <c r="BR38" s="73"/>
      <c r="BS38" s="81"/>
      <c r="BT38" s="67"/>
      <c r="BU38" s="81"/>
      <c r="BV38" s="73"/>
      <c r="BW38" s="69"/>
      <c r="BX38" s="73"/>
      <c r="BY38" s="25"/>
      <c r="BZ38" s="5"/>
      <c r="CA38" s="65">
        <f>B38</f>
        <v>4</v>
      </c>
      <c r="CB38" s="77">
        <f>BB38</f>
        <v>0.29500000000000004</v>
      </c>
      <c r="CC38" s="68" t="str">
        <f t="shared" si="8"/>
        <v/>
      </c>
      <c r="CD38" s="68">
        <f>AF38+AY38</f>
        <v>8.2500000000003126</v>
      </c>
      <c r="CE38" s="68">
        <f>CE36</f>
        <v>6</v>
      </c>
      <c r="CF38" s="69">
        <f>CF36</f>
        <v>1.5</v>
      </c>
      <c r="CG38" s="68">
        <f>IF(+E38-F38&gt;=0,0,+(F38-E38)*100)</f>
        <v>0</v>
      </c>
      <c r="CH38" s="68">
        <f>IF(+F38-E38&gt;=0,0,+(E38-F38)*100)</f>
        <v>0</v>
      </c>
      <c r="CI38" s="35"/>
      <c r="CJ38" s="67">
        <f>IF(+CH38=0,(CE38*CF38^2/200-CF38*(+CG38)/200-CD38*CF38/100)-CL38,(+CE38*CF38^2/200-CF38*(CG38-CH38)/200-CD38*CF38/100)-CL38+(CH38+CG38)*0.5*CF38*0.5/100)</f>
        <v>-5.6250000000004685E-2</v>
      </c>
      <c r="CK38" s="68">
        <f>CE38*CF38^2/200+(CI38-CF38+1)*(CF38-1)/100+(CF38-1)^2/200+CI38/200</f>
        <v>6.6250000000000003E-2</v>
      </c>
      <c r="CL38" s="68">
        <f>IF(CI38&gt;0,CK38,0)</f>
        <v>0</v>
      </c>
      <c r="CM38" s="67">
        <f>IF(CJ38&gt;=0,CJ38+DA38,0)+IF(+AW38=0,0,3/2*(+D38-L38)^2+0.4*(+D38-L38))+DH38</f>
        <v>0</v>
      </c>
      <c r="CN38" s="67">
        <f>IF((CJ38+DA38)&lt;0,-(CJ38+DA38),0)</f>
        <v>5.6250000000004685E-2</v>
      </c>
      <c r="CO38" s="81"/>
      <c r="CP38" s="44"/>
      <c r="CQ38" s="77"/>
      <c r="CR38" s="44"/>
      <c r="CS38" s="73"/>
      <c r="CT38" s="81"/>
      <c r="CU38" s="67"/>
      <c r="CV38" s="81"/>
      <c r="CW38" s="73"/>
      <c r="CX38" s="69"/>
      <c r="CY38" s="73"/>
      <c r="CZ38" s="25"/>
      <c r="DA38" s="27">
        <f t="shared" si="5"/>
        <v>0</v>
      </c>
      <c r="DB38" s="44"/>
      <c r="DC38" s="22"/>
      <c r="DD38" s="22">
        <f>IF(+BM38&lt;=0.004,0,+BF38*(+BR37/2+BR39/2))</f>
        <v>0</v>
      </c>
      <c r="DE38" s="22">
        <f>IF(+CM38&lt;=0.004,0,+CF38*(+CS37/2+CS39/2))</f>
        <v>0</v>
      </c>
      <c r="DF38" s="22"/>
      <c r="DG38" s="5"/>
      <c r="DH38" s="5"/>
      <c r="DI38" s="5"/>
      <c r="DJ38" s="5"/>
      <c r="DK38" s="5"/>
    </row>
    <row r="39" spans="1:115">
      <c r="A39" s="44"/>
      <c r="B39" s="65"/>
      <c r="C39" s="66"/>
      <c r="D39" s="25"/>
      <c r="E39" s="67"/>
      <c r="F39" s="67"/>
      <c r="G39" s="67"/>
      <c r="H39" s="67"/>
      <c r="I39" s="79"/>
      <c r="J39" s="35"/>
      <c r="K39" s="68">
        <f>(L38-L40)*100/U39</f>
        <v>-3.9999999999992007E-2</v>
      </c>
      <c r="L39" s="25"/>
      <c r="M39" s="67"/>
      <c r="N39" s="67"/>
      <c r="O39" s="67"/>
      <c r="P39" s="35"/>
      <c r="Q39" s="68">
        <f>(P38-P40)*100/U39</f>
        <v>-3.9999999999992007E-2</v>
      </c>
      <c r="R39" s="47">
        <f>(N38-N40)/U39*100</f>
        <v>-3.9999999999992007E-2</v>
      </c>
      <c r="S39" s="69"/>
      <c r="T39" s="35"/>
      <c r="U39" s="69">
        <f>(C40-C38)*1000</f>
        <v>25.000000000000021</v>
      </c>
      <c r="V39" s="68">
        <f>(+Y38+Y40)*U39/2</f>
        <v>125.00000000000011</v>
      </c>
      <c r="W39" s="72"/>
      <c r="X39" s="66"/>
      <c r="Y39" s="69"/>
      <c r="Z39" s="71"/>
      <c r="AA39" s="72"/>
      <c r="AB39" s="73"/>
      <c r="AC39" s="69"/>
      <c r="AD39" s="26"/>
      <c r="AE39" s="74"/>
      <c r="AF39" s="65"/>
      <c r="AG39" s="75"/>
      <c r="AH39" s="75"/>
      <c r="AI39" s="73"/>
      <c r="AJ39" s="75"/>
      <c r="AK39" s="69"/>
      <c r="AL39" s="75"/>
      <c r="AM39" s="76"/>
      <c r="AN39" s="76"/>
      <c r="AO39" s="76">
        <f>(+AN38+AN40)*0.5*U39</f>
        <v>0</v>
      </c>
      <c r="AP39" s="76">
        <f>(+AM38+AM40)*0.5*U39-AO39</f>
        <v>7.1484375000000595</v>
      </c>
      <c r="AQ39" s="47">
        <f t="shared" si="0"/>
        <v>1</v>
      </c>
      <c r="AR39" s="27">
        <f t="shared" si="1"/>
        <v>3</v>
      </c>
      <c r="AS39" s="27">
        <f t="shared" si="2"/>
        <v>4</v>
      </c>
      <c r="AT39" s="5"/>
      <c r="AU39" s="76"/>
      <c r="AV39" s="76">
        <f>(AU38+AU40)*0.5*U39</f>
        <v>0</v>
      </c>
      <c r="AW39" s="60">
        <f t="shared" si="3"/>
        <v>0</v>
      </c>
      <c r="AX39" s="44"/>
      <c r="AY39" s="27">
        <f t="shared" si="4"/>
        <v>4</v>
      </c>
      <c r="AZ39" s="5"/>
      <c r="BA39" s="65"/>
      <c r="BB39" s="77"/>
      <c r="BC39" s="68" t="str">
        <f t="shared" si="7"/>
        <v/>
      </c>
      <c r="BD39" s="35"/>
      <c r="BE39" s="35"/>
      <c r="BF39" s="69"/>
      <c r="BG39" s="35"/>
      <c r="BH39" s="35"/>
      <c r="BI39" s="35"/>
      <c r="BJ39" s="67"/>
      <c r="BK39" s="35"/>
      <c r="BL39" s="35"/>
      <c r="BM39" s="67"/>
      <c r="BN39" s="67"/>
      <c r="BO39" s="76">
        <f>(BM38+BM40)/2</f>
        <v>0</v>
      </c>
      <c r="BP39" s="77"/>
      <c r="BQ39" s="44">
        <f>(BN38+BN40)/2</f>
        <v>0.17437500000000383</v>
      </c>
      <c r="BR39" s="73">
        <f>(BB40-BB38)*1000</f>
        <v>25.000000000000021</v>
      </c>
      <c r="BS39" s="81">
        <f>BO39*BR39</f>
        <v>0</v>
      </c>
      <c r="BT39" s="67">
        <f>BQ39*BR39</f>
        <v>4.3593750000000995</v>
      </c>
      <c r="BU39" s="81">
        <f>MIN(BS39:BT39)</f>
        <v>0</v>
      </c>
      <c r="BV39" s="73">
        <f>BS39-BU39</f>
        <v>0</v>
      </c>
      <c r="BW39" s="69">
        <f>BT39-BU39</f>
        <v>4.3593750000000995</v>
      </c>
      <c r="BX39" s="73">
        <f>BX37+BV39-BW39</f>
        <v>-14.531250000000574</v>
      </c>
      <c r="BY39" s="25"/>
      <c r="BZ39" s="5"/>
      <c r="CA39" s="65"/>
      <c r="CB39" s="77"/>
      <c r="CC39" s="68" t="str">
        <f t="shared" si="8"/>
        <v/>
      </c>
      <c r="CD39" s="35"/>
      <c r="CE39" s="35"/>
      <c r="CF39" s="69"/>
      <c r="CG39" s="35"/>
      <c r="CH39" s="35"/>
      <c r="CI39" s="35"/>
      <c r="CJ39" s="67"/>
      <c r="CK39" s="35"/>
      <c r="CL39" s="35"/>
      <c r="CM39" s="67"/>
      <c r="CN39" s="67"/>
      <c r="CO39" s="81"/>
      <c r="CP39" s="44">
        <f>(CM38+CM40)/2+BO39</f>
        <v>0</v>
      </c>
      <c r="CQ39" s="77"/>
      <c r="CR39" s="44">
        <f>(CN38+CN40)/2+BQ39</f>
        <v>0.22312500000000468</v>
      </c>
      <c r="CS39" s="73">
        <f>(CB40-CB38)*1000</f>
        <v>25.000000000000021</v>
      </c>
      <c r="CT39" s="81">
        <f>CP39*CS39</f>
        <v>0</v>
      </c>
      <c r="CU39" s="67">
        <f>CR39*CS39</f>
        <v>5.5781250000001217</v>
      </c>
      <c r="CV39" s="81">
        <f>MIN(CT39:CU39)</f>
        <v>0</v>
      </c>
      <c r="CW39" s="73">
        <f>CT39-CV39</f>
        <v>0</v>
      </c>
      <c r="CX39" s="69">
        <f>CU39-CV39</f>
        <v>5.5781250000001217</v>
      </c>
      <c r="CY39" s="73">
        <f>CY37+CW39-CX39</f>
        <v>-22.734375000000902</v>
      </c>
      <c r="CZ39" s="25"/>
      <c r="DA39" s="27">
        <f t="shared" si="5"/>
        <v>0</v>
      </c>
      <c r="DB39" s="44"/>
      <c r="DC39" s="22"/>
      <c r="DD39" s="22"/>
      <c r="DE39" s="22"/>
      <c r="DF39" s="22"/>
      <c r="DG39" s="5"/>
      <c r="DH39" s="5"/>
      <c r="DI39" s="5"/>
      <c r="DJ39" s="5"/>
      <c r="DK39" s="5"/>
    </row>
    <row r="40" spans="1:115">
      <c r="A40" s="44"/>
      <c r="B40" s="65">
        <f>B38+1</f>
        <v>5</v>
      </c>
      <c r="C40" s="66">
        <f t="shared" ref="C40" si="43">C38+$A$10</f>
        <v>0.32000000000000006</v>
      </c>
      <c r="D40" s="25"/>
      <c r="E40" s="67">
        <f t="shared" ref="E40" si="44">F40</f>
        <v>49.957500000000003</v>
      </c>
      <c r="F40" s="67">
        <v>49.957500000000003</v>
      </c>
      <c r="G40" s="67">
        <v>50</v>
      </c>
      <c r="H40" s="67">
        <v>49.814999999999998</v>
      </c>
      <c r="I40" s="67">
        <f t="shared" ref="I40" si="45">H40</f>
        <v>49.814999999999998</v>
      </c>
      <c r="J40" s="35"/>
      <c r="K40" s="35"/>
      <c r="L40" s="47">
        <f>M40-CF40*CE40/100-AW40/100</f>
        <v>49.94</v>
      </c>
      <c r="M40" s="67">
        <f>ROUND(+F40+AY40/100+AS40/100,2)</f>
        <v>50.03</v>
      </c>
      <c r="N40" s="67">
        <f>ROUND(+M40+Y40/200*Z40,2)</f>
        <v>50.08</v>
      </c>
      <c r="O40" s="67">
        <f>ROUND(+N40-Y40/2*AA40/100,2)</f>
        <v>50.03</v>
      </c>
      <c r="P40" s="68">
        <f>O40-BF40*BE40/100-AW40/100</f>
        <v>49.94</v>
      </c>
      <c r="Q40" s="35"/>
      <c r="R40" s="25"/>
      <c r="S40" s="69">
        <f>ABS(+R39-R41)</f>
        <v>7.9999999999984014E-2</v>
      </c>
      <c r="T40" s="35"/>
      <c r="U40" s="69"/>
      <c r="V40" s="35"/>
      <c r="W40" s="72">
        <f>W38</f>
        <v>5</v>
      </c>
      <c r="X40" s="66">
        <f t="shared" ref="X40" si="46">X38+$A$10</f>
        <v>0.1</v>
      </c>
      <c r="Y40" s="69">
        <f>Y38</f>
        <v>5</v>
      </c>
      <c r="Z40" s="71">
        <f t="shared" ref="Z40:AA40" si="47">Z38</f>
        <v>2</v>
      </c>
      <c r="AA40" s="72">
        <f t="shared" si="47"/>
        <v>2</v>
      </c>
      <c r="AB40" s="73">
        <f>(G40-F40)/W40*2*100</f>
        <v>1.6999999999998749</v>
      </c>
      <c r="AC40" s="69">
        <f>(G40-H40)/W40*200</f>
        <v>7.4000000000000909</v>
      </c>
      <c r="AD40" s="26">
        <f>AD38</f>
        <v>0</v>
      </c>
      <c r="AE40" s="74">
        <f>AE38</f>
        <v>0</v>
      </c>
      <c r="AF40" s="65">
        <f>(+M40-F40)*100-AY40</f>
        <v>3.249999999999801</v>
      </c>
      <c r="AG40" s="75">
        <f>(+N40-(-AB40*(Y40-W40)/200+G40))*100-AY40</f>
        <v>3.9999999999998295</v>
      </c>
      <c r="AH40" s="75">
        <f>(+O40-H40)*100-AY40</f>
        <v>17.500000000000341</v>
      </c>
      <c r="AI40" s="73"/>
      <c r="AJ40" s="75"/>
      <c r="AK40" s="69"/>
      <c r="AL40" s="75"/>
      <c r="AM40" s="82">
        <f>((AF40+AG40)*0.5*Y40/2+(+AG40+AH40)/2*Y40/2)/100+AD40*AE40</f>
        <v>0.3593749999999975</v>
      </c>
      <c r="AN40" s="76">
        <f>AI40*AJ40/100+AK40*AL40/100</f>
        <v>0</v>
      </c>
      <c r="AO40" s="76"/>
      <c r="AP40" s="76"/>
      <c r="AQ40" s="47">
        <v>0</v>
      </c>
      <c r="AR40" s="27">
        <f t="shared" si="1"/>
        <v>3</v>
      </c>
      <c r="AS40" s="27">
        <f t="shared" si="2"/>
        <v>3</v>
      </c>
      <c r="AT40" s="5"/>
      <c r="AU40" s="76">
        <f>AI40+AK40</f>
        <v>0</v>
      </c>
      <c r="AV40" s="35"/>
      <c r="AW40" s="60">
        <f t="shared" si="3"/>
        <v>0</v>
      </c>
      <c r="AX40" s="44"/>
      <c r="AY40" s="27">
        <f t="shared" si="4"/>
        <v>4</v>
      </c>
      <c r="AZ40" s="5"/>
      <c r="BA40" s="65">
        <f>B40</f>
        <v>5</v>
      </c>
      <c r="BB40" s="77">
        <f>C40</f>
        <v>0.32000000000000006</v>
      </c>
      <c r="BC40" s="68" t="str">
        <f t="shared" si="7"/>
        <v/>
      </c>
      <c r="BD40" s="68">
        <f>AH40+AY40</f>
        <v>21.500000000000341</v>
      </c>
      <c r="BE40" s="68">
        <f>BE38</f>
        <v>6</v>
      </c>
      <c r="BF40" s="69">
        <f>BF38</f>
        <v>1.5</v>
      </c>
      <c r="BG40" s="68">
        <f>IF(+I40-H40&gt;=0,0,+(H40-I40)*100)</f>
        <v>0</v>
      </c>
      <c r="BH40" s="68">
        <f>IF(+H40-I40&gt;=0,0,+(I40-H40)*100)</f>
        <v>0</v>
      </c>
      <c r="BI40" s="35"/>
      <c r="BJ40" s="67">
        <f>IF(+BH40=0,(BE40*BF40^2/200-BF40*(+BG40)/200-BD40*BF40/100)-BL40,(+BE40*BF40^2/200-BF40*(BG40-BH40)/200-BD40*BF40/100)-BL40+(BH40+BG40)*0.5*BF40*0.5/100)</f>
        <v>-0.25500000000000511</v>
      </c>
      <c r="BK40" s="68">
        <f>BE40*BF40^2/200+(BI40-BF40+1)*(BF40-1)/100+(BF40-1)^2/200+BI40/200</f>
        <v>6.6250000000000003E-2</v>
      </c>
      <c r="BL40" s="68">
        <f>IF(BI40&gt;0,BK40,0)</f>
        <v>0</v>
      </c>
      <c r="BM40" s="67">
        <f>IF(BJ40&gt;=0,BJ40+DA40,0)+IF(+AW40=0,0,3/2*(+J40-P40)^2+0.4*(+J40-P40))+DX40</f>
        <v>0</v>
      </c>
      <c r="BN40" s="67">
        <f>IF((BJ40+DA40)&lt;0,-(BJ40+DA40),0)</f>
        <v>0.25500000000000511</v>
      </c>
      <c r="BO40" s="76"/>
      <c r="BP40" s="77"/>
      <c r="BQ40" s="44"/>
      <c r="BR40" s="73"/>
      <c r="BS40" s="81"/>
      <c r="BT40" s="67"/>
      <c r="BU40" s="81"/>
      <c r="BV40" s="73"/>
      <c r="BW40" s="69"/>
      <c r="BX40" s="73"/>
      <c r="BY40" s="25"/>
      <c r="BZ40" s="5"/>
      <c r="CA40" s="65">
        <f>B40</f>
        <v>5</v>
      </c>
      <c r="CB40" s="77">
        <f>BB40</f>
        <v>0.32000000000000006</v>
      </c>
      <c r="CC40" s="68" t="str">
        <f t="shared" si="8"/>
        <v/>
      </c>
      <c r="CD40" s="68">
        <f>AF40+AY40</f>
        <v>7.249999999999801</v>
      </c>
      <c r="CE40" s="68">
        <f>CE38</f>
        <v>6</v>
      </c>
      <c r="CF40" s="69">
        <f>CF38</f>
        <v>1.5</v>
      </c>
      <c r="CG40" s="68">
        <f>IF(+E40-F40&gt;=0,0,+(F40-E40)*100)</f>
        <v>0</v>
      </c>
      <c r="CH40" s="68">
        <f>IF(+F40-E40&gt;=0,0,+(E40-F40)*100)</f>
        <v>0</v>
      </c>
      <c r="CI40" s="35"/>
      <c r="CJ40" s="67">
        <f>IF(+CH40=0,(CE40*CF40^2/200-CF40*(+CG40)/200-CD40*CF40/100)-CL40,(+CE40*CF40^2/200-CF40*(CG40-CH40)/200-CD40*CF40/100)-CL40+(CH40+CG40)*0.5*CF40*0.5/100)</f>
        <v>-4.1249999999997011E-2</v>
      </c>
      <c r="CK40" s="68">
        <f>CE40*CF40^2/200+(CI40-CF40+1)*(CF40-1)/100+(CF40-1)^2/200+CI40/200</f>
        <v>6.6250000000000003E-2</v>
      </c>
      <c r="CL40" s="68">
        <f>IF(CI40&gt;0,CK40,0)</f>
        <v>0</v>
      </c>
      <c r="CM40" s="67">
        <f>IF(CJ40&gt;=0,CJ40+DA40,0)+IF(+AW40=0,0,3/2*(+D40-L40)^2+0.4*(+D40-L40))+DH40</f>
        <v>0</v>
      </c>
      <c r="CN40" s="67">
        <f>IF((CJ40+DA40)&lt;0,-(CJ40+DA40),0)</f>
        <v>4.1249999999997011E-2</v>
      </c>
      <c r="CO40" s="81"/>
      <c r="CP40" s="44"/>
      <c r="CQ40" s="77"/>
      <c r="CR40" s="44"/>
      <c r="CS40" s="73"/>
      <c r="CT40" s="81"/>
      <c r="CU40" s="67"/>
      <c r="CV40" s="81"/>
      <c r="CW40" s="73"/>
      <c r="CX40" s="69"/>
      <c r="CY40" s="73"/>
      <c r="CZ40" s="25"/>
      <c r="DA40" s="27">
        <f t="shared" si="5"/>
        <v>0</v>
      </c>
      <c r="DB40" s="44"/>
      <c r="DC40" s="22"/>
      <c r="DD40" s="22">
        <f>IF(+BM40&lt;=0.004,0,+BF40*(+BR39/2+BR41/2))</f>
        <v>0</v>
      </c>
      <c r="DE40" s="22">
        <f>IF(+CM40&lt;=0.004,0,+CF40*(+CS39/2+CS41/2))</f>
        <v>0</v>
      </c>
      <c r="DF40" s="22"/>
      <c r="DG40" s="5"/>
      <c r="DH40" s="5"/>
      <c r="DI40" s="5"/>
      <c r="DJ40" s="5"/>
      <c r="DK40" s="5"/>
    </row>
    <row r="41" spans="1:115">
      <c r="A41" s="44"/>
      <c r="B41" s="65"/>
      <c r="C41" s="66"/>
      <c r="D41" s="25"/>
      <c r="E41" s="67"/>
      <c r="F41" s="67"/>
      <c r="G41" s="67"/>
      <c r="H41" s="67"/>
      <c r="I41" s="79"/>
      <c r="J41" s="35"/>
      <c r="K41" s="68">
        <f>(L40-L42)*100/U41</f>
        <v>3.9999999999992007E-2</v>
      </c>
      <c r="L41" s="25"/>
      <c r="M41" s="67"/>
      <c r="N41" s="67"/>
      <c r="O41" s="67"/>
      <c r="P41" s="35"/>
      <c r="Q41" s="68">
        <f>(P40-P42)*100/U41</f>
        <v>3.9999999999992007E-2</v>
      </c>
      <c r="R41" s="47">
        <f>(N40-N42)/U41*100</f>
        <v>3.9999999999992007E-2</v>
      </c>
      <c r="S41" s="69"/>
      <c r="T41" s="35"/>
      <c r="U41" s="69">
        <f>(C42-C40)*1000</f>
        <v>25.000000000000021</v>
      </c>
      <c r="V41" s="68">
        <f>(+Y40+Y42)*U41/2</f>
        <v>125.00000000000011</v>
      </c>
      <c r="W41" s="70"/>
      <c r="X41" s="66"/>
      <c r="Y41" s="69"/>
      <c r="Z41" s="71"/>
      <c r="AA41" s="72"/>
      <c r="AB41" s="73"/>
      <c r="AC41" s="69"/>
      <c r="AD41" s="26"/>
      <c r="AE41" s="74"/>
      <c r="AF41" s="65"/>
      <c r="AG41" s="75"/>
      <c r="AH41" s="75"/>
      <c r="AI41" s="73"/>
      <c r="AJ41" s="75"/>
      <c r="AK41" s="69"/>
      <c r="AL41" s="75"/>
      <c r="AM41" s="76"/>
      <c r="AN41" s="76"/>
      <c r="AO41" s="76">
        <f>(+AN40+AN42)*0.5*U41</f>
        <v>0</v>
      </c>
      <c r="AP41" s="76">
        <f>(+AM40+AM42)*0.5*U41-AO41</f>
        <v>8.7500000000001581</v>
      </c>
      <c r="AQ41" s="47">
        <f t="shared" si="0"/>
        <v>0</v>
      </c>
      <c r="AR41" s="27">
        <f t="shared" si="1"/>
        <v>3</v>
      </c>
      <c r="AS41" s="27">
        <f t="shared" si="2"/>
        <v>3</v>
      </c>
      <c r="AT41" s="5"/>
      <c r="AU41" s="76"/>
      <c r="AV41" s="76">
        <f>(AU40+AU42)*0.5*U41</f>
        <v>0</v>
      </c>
      <c r="AW41" s="60">
        <f t="shared" si="3"/>
        <v>0</v>
      </c>
      <c r="AX41" s="44"/>
      <c r="AY41" s="27">
        <f t="shared" si="4"/>
        <v>4</v>
      </c>
      <c r="AZ41" s="5"/>
      <c r="BA41" s="65"/>
      <c r="BB41" s="77"/>
      <c r="BC41" s="68" t="str">
        <f t="shared" si="7"/>
        <v/>
      </c>
      <c r="BD41" s="35"/>
      <c r="BE41" s="35"/>
      <c r="BF41" s="69"/>
      <c r="BG41" s="35"/>
      <c r="BH41" s="35"/>
      <c r="BI41" s="35"/>
      <c r="BJ41" s="67"/>
      <c r="BK41" s="35"/>
      <c r="BL41" s="35"/>
      <c r="BM41" s="67"/>
      <c r="BN41" s="67"/>
      <c r="BO41" s="76">
        <f>(BM40+BM42)/2</f>
        <v>0</v>
      </c>
      <c r="BP41" s="77"/>
      <c r="BQ41" s="44">
        <f>(BN40+BN42)/2</f>
        <v>0.23062500000000596</v>
      </c>
      <c r="BR41" s="73">
        <f>(BB42-BB40)*1000</f>
        <v>25.000000000000021</v>
      </c>
      <c r="BS41" s="81">
        <f>BO41*BR41</f>
        <v>0</v>
      </c>
      <c r="BT41" s="67">
        <f>BQ41*BR41</f>
        <v>5.7656250000001537</v>
      </c>
      <c r="BU41" s="81">
        <f>MIN(BS41:BT41)</f>
        <v>0</v>
      </c>
      <c r="BV41" s="73">
        <f>BS41-BU41</f>
        <v>0</v>
      </c>
      <c r="BW41" s="69">
        <f>BT41-BU41</f>
        <v>5.7656250000001537</v>
      </c>
      <c r="BX41" s="73">
        <f>BX39+BV41-BW41</f>
        <v>-20.296875000000728</v>
      </c>
      <c r="BY41" s="25"/>
      <c r="BZ41" s="5"/>
      <c r="CA41" s="65"/>
      <c r="CB41" s="77"/>
      <c r="CC41" s="68" t="str">
        <f t="shared" si="8"/>
        <v/>
      </c>
      <c r="CD41" s="35"/>
      <c r="CE41" s="35"/>
      <c r="CF41" s="69"/>
      <c r="CG41" s="35"/>
      <c r="CH41" s="35"/>
      <c r="CI41" s="35"/>
      <c r="CJ41" s="67"/>
      <c r="CK41" s="35"/>
      <c r="CL41" s="35"/>
      <c r="CM41" s="67"/>
      <c r="CN41" s="67"/>
      <c r="CO41" s="81"/>
      <c r="CP41" s="44">
        <f>(CM40+CM42)/2+BO41</f>
        <v>0</v>
      </c>
      <c r="CQ41" s="77"/>
      <c r="CR41" s="44">
        <f>(CN40+CN42)/2+BQ41</f>
        <v>0.30000000000000937</v>
      </c>
      <c r="CS41" s="73">
        <f>(CB42-CB40)*1000</f>
        <v>25.000000000000021</v>
      </c>
      <c r="CT41" s="81">
        <f>CP41*CS41</f>
        <v>0</v>
      </c>
      <c r="CU41" s="67">
        <f>CR41*CS41</f>
        <v>7.5000000000002407</v>
      </c>
      <c r="CV41" s="81">
        <f>MIN(CT41:CU41)</f>
        <v>0</v>
      </c>
      <c r="CW41" s="73">
        <f>CT41-CV41</f>
        <v>0</v>
      </c>
      <c r="CX41" s="69">
        <f>CU41-CV41</f>
        <v>7.5000000000002407</v>
      </c>
      <c r="CY41" s="73">
        <f>CY39+CW41-CX41</f>
        <v>-30.234375000001144</v>
      </c>
      <c r="CZ41" s="25"/>
      <c r="DA41" s="27">
        <f t="shared" si="5"/>
        <v>0</v>
      </c>
      <c r="DB41" s="44"/>
      <c r="DC41" s="22"/>
      <c r="DD41" s="22"/>
      <c r="DE41" s="22"/>
      <c r="DF41" s="22"/>
      <c r="DG41" s="5"/>
      <c r="DH41" s="5"/>
      <c r="DI41" s="5"/>
      <c r="DJ41" s="5"/>
      <c r="DK41" s="5"/>
    </row>
    <row r="42" spans="1:115">
      <c r="A42" s="44"/>
      <c r="B42" s="65">
        <f>B40+1</f>
        <v>6</v>
      </c>
      <c r="C42" s="66">
        <f t="shared" ref="C42" si="48">C40+$A$10</f>
        <v>0.34500000000000008</v>
      </c>
      <c r="D42" s="25"/>
      <c r="E42" s="67">
        <f t="shared" ref="E42" si="49">F42</f>
        <v>49.91</v>
      </c>
      <c r="F42" s="67">
        <v>49.91</v>
      </c>
      <c r="G42" s="67">
        <v>50</v>
      </c>
      <c r="H42" s="67">
        <v>49.837499999999999</v>
      </c>
      <c r="I42" s="67">
        <f t="shared" ref="I42" si="50">H42</f>
        <v>49.837499999999999</v>
      </c>
      <c r="J42" s="35"/>
      <c r="K42" s="35"/>
      <c r="L42" s="47">
        <f>M42-CF42*CE42/100-AW42/100</f>
        <v>49.93</v>
      </c>
      <c r="M42" s="67">
        <f>ROUND(+F42+AY42/100+AS42/100,2)</f>
        <v>50.02</v>
      </c>
      <c r="N42" s="67">
        <f>ROUND(+M42+Y42/200*Z42,2)</f>
        <v>50.07</v>
      </c>
      <c r="O42" s="67">
        <f>ROUND(+N42-Y42/2*AA42/100,2)</f>
        <v>50.02</v>
      </c>
      <c r="P42" s="68">
        <f>O42-BF42*BE42/100-AW42/100</f>
        <v>49.93</v>
      </c>
      <c r="Q42" s="35"/>
      <c r="R42" s="25"/>
      <c r="S42" s="69">
        <f>ABS(+R41-R43)</f>
        <v>3.9999999999992007E-2</v>
      </c>
      <c r="T42" s="35"/>
      <c r="U42" s="69"/>
      <c r="V42" s="35"/>
      <c r="W42" s="72">
        <f>W40</f>
        <v>5</v>
      </c>
      <c r="X42" s="66">
        <f t="shared" ref="X42" si="51">X40+$A$10</f>
        <v>0.125</v>
      </c>
      <c r="Y42" s="69">
        <f>Y40</f>
        <v>5</v>
      </c>
      <c r="Z42" s="71">
        <f t="shared" ref="Z42:AA42" si="52">Z40</f>
        <v>2</v>
      </c>
      <c r="AA42" s="72">
        <f t="shared" si="52"/>
        <v>2</v>
      </c>
      <c r="AB42" s="73">
        <f>(G42-F42)/W42*2*100</f>
        <v>3.6000000000001364</v>
      </c>
      <c r="AC42" s="69">
        <f>(G42-H42)/W42*200</f>
        <v>6.5000000000000568</v>
      </c>
      <c r="AD42" s="26">
        <f>AD40</f>
        <v>0</v>
      </c>
      <c r="AE42" s="74">
        <f>AE40</f>
        <v>0</v>
      </c>
      <c r="AF42" s="65">
        <f>(+M42-F42)*100-AY42</f>
        <v>7.0000000000006537</v>
      </c>
      <c r="AG42" s="75">
        <f>(+N42-(-AB42*(Y42-W42)/200+G42))*100-AY42</f>
        <v>3.0000000000000284</v>
      </c>
      <c r="AH42" s="75">
        <f>(+O42-H42)*100-AY42</f>
        <v>14.250000000000455</v>
      </c>
      <c r="AI42" s="73"/>
      <c r="AJ42" s="75"/>
      <c r="AK42" s="69"/>
      <c r="AL42" s="75"/>
      <c r="AM42" s="82">
        <f>((AF42+AG42)*0.5*Y42/2+(+AG42+AH42)/2*Y42/2)/100+AD42*AE42</f>
        <v>0.34062500000001456</v>
      </c>
      <c r="AN42" s="76">
        <f>AI42*AJ42/100+AK42*AL42/100</f>
        <v>0</v>
      </c>
      <c r="AO42" s="76"/>
      <c r="AP42" s="76"/>
      <c r="AQ42" s="47">
        <v>4</v>
      </c>
      <c r="AR42" s="27">
        <f t="shared" si="1"/>
        <v>3</v>
      </c>
      <c r="AS42" s="27">
        <f t="shared" si="2"/>
        <v>7</v>
      </c>
      <c r="AT42" s="5"/>
      <c r="AU42" s="76">
        <f>AI42+AK42</f>
        <v>0</v>
      </c>
      <c r="AV42" s="35"/>
      <c r="AW42" s="60">
        <f t="shared" si="3"/>
        <v>0</v>
      </c>
      <c r="AX42" s="44"/>
      <c r="AY42" s="27">
        <f t="shared" si="4"/>
        <v>4</v>
      </c>
      <c r="AZ42" s="5"/>
      <c r="BA42" s="65">
        <f>B42</f>
        <v>6</v>
      </c>
      <c r="BB42" s="77">
        <f>C42</f>
        <v>0.34500000000000008</v>
      </c>
      <c r="BC42" s="68" t="str">
        <f t="shared" si="7"/>
        <v/>
      </c>
      <c r="BD42" s="68">
        <f>AH42+AY42</f>
        <v>18.250000000000455</v>
      </c>
      <c r="BE42" s="68">
        <f>BE40</f>
        <v>6</v>
      </c>
      <c r="BF42" s="69">
        <f>BF40</f>
        <v>1.5</v>
      </c>
      <c r="BG42" s="68">
        <f>IF(+I42-H42&gt;=0,0,+(H42-I42)*100)</f>
        <v>0</v>
      </c>
      <c r="BH42" s="68">
        <f>IF(+H42-I42&gt;=0,0,+(I42-H42)*100)</f>
        <v>0</v>
      </c>
      <c r="BI42" s="35"/>
      <c r="BJ42" s="67">
        <f>IF(+BH42=0,(BE42*BF42^2/200-BF42*(+BG42)/200-BD42*BF42/100)-BL42,(+BE42*BF42^2/200-BF42*(BG42-BH42)/200-BD42*BF42/100)-BL42+(BH42+BG42)*0.5*BF42*0.5/100)</f>
        <v>-0.20625000000000682</v>
      </c>
      <c r="BK42" s="68">
        <f>BE42*BF42^2/200+(BI42-BF42+1)*(BF42-1)/100+(BF42-1)^2/200+BI42/200</f>
        <v>6.6250000000000003E-2</v>
      </c>
      <c r="BL42" s="68">
        <f>IF(BI42&gt;0,BK42,0)</f>
        <v>0</v>
      </c>
      <c r="BM42" s="67">
        <f>IF(BJ42&gt;=0,BJ42+DA42,0)+IF(+AW42=0,0,3/2*(+J42-P42)^2+0.4*(+J42-P42))+DX42</f>
        <v>0</v>
      </c>
      <c r="BN42" s="67">
        <f>IF((BJ42+DA42)&lt;0,-(BJ42+DA42),0)</f>
        <v>0.20625000000000682</v>
      </c>
      <c r="BO42" s="76"/>
      <c r="BP42" s="77"/>
      <c r="BQ42" s="44"/>
      <c r="BR42" s="73"/>
      <c r="BS42" s="81"/>
      <c r="BT42" s="67"/>
      <c r="BU42" s="81"/>
      <c r="BV42" s="73"/>
      <c r="BW42" s="69"/>
      <c r="BX42" s="73"/>
      <c r="BY42" s="25"/>
      <c r="BZ42" s="5"/>
      <c r="CA42" s="65">
        <f>B42</f>
        <v>6</v>
      </c>
      <c r="CB42" s="77">
        <f>BB42</f>
        <v>0.34500000000000008</v>
      </c>
      <c r="CC42" s="68" t="str">
        <f t="shared" si="8"/>
        <v/>
      </c>
      <c r="CD42" s="68">
        <f>AF42+AY42</f>
        <v>11.000000000000654</v>
      </c>
      <c r="CE42" s="68">
        <f>CE40</f>
        <v>6</v>
      </c>
      <c r="CF42" s="69">
        <f>CF40</f>
        <v>1.5</v>
      </c>
      <c r="CG42" s="68">
        <f>IF(+E42-F42&gt;=0,0,+(F42-E42)*100)</f>
        <v>0</v>
      </c>
      <c r="CH42" s="68">
        <f>IF(+F42-E42&gt;=0,0,+(E42-F42)*100)</f>
        <v>0</v>
      </c>
      <c r="CI42" s="35"/>
      <c r="CJ42" s="67">
        <f>IF(+CH42=0,(CE42*CF42^2/200-CF42*(+CG42)/200-CD42*CF42/100)-CL42,(+CE42*CF42^2/200-CF42*(CG42-CH42)/200-CD42*CF42/100)-CL42+(CH42+CG42)*0.5*CF42*0.5/100)</f>
        <v>-9.7500000000009801E-2</v>
      </c>
      <c r="CK42" s="68">
        <f>CE42*CF42^2/200+(CI42-CF42+1)*(CF42-1)/100+(CF42-1)^2/200+CI42/200</f>
        <v>6.6250000000000003E-2</v>
      </c>
      <c r="CL42" s="68">
        <f>IF(CI42&gt;0,CK42,0)</f>
        <v>0</v>
      </c>
      <c r="CM42" s="67">
        <f>IF(CJ42&gt;=0,CJ42+DA42,0)+IF(+AW42=0,0,3/2*(+D42-L42)^2+0.4*(+D42-L42))+DH42</f>
        <v>0</v>
      </c>
      <c r="CN42" s="67">
        <f>IF((CJ42+DA42)&lt;0,-(CJ42+DA42),0)</f>
        <v>9.7500000000009801E-2</v>
      </c>
      <c r="CO42" s="81"/>
      <c r="CP42" s="44"/>
      <c r="CQ42" s="77"/>
      <c r="CR42" s="44"/>
      <c r="CS42" s="73"/>
      <c r="CT42" s="81"/>
      <c r="CU42" s="67"/>
      <c r="CV42" s="81"/>
      <c r="CW42" s="73"/>
      <c r="CX42" s="69"/>
      <c r="CY42" s="73"/>
      <c r="CZ42" s="25"/>
      <c r="DA42" s="27">
        <f t="shared" si="5"/>
        <v>0</v>
      </c>
      <c r="DB42" s="44"/>
      <c r="DC42" s="22"/>
      <c r="DD42" s="22">
        <f>IF(+BM42&lt;=0.004,0,+BF42*(+BR41/2+BR43/2))</f>
        <v>0</v>
      </c>
      <c r="DE42" s="22">
        <f>IF(+CM42&lt;=0.004,0,+CF42*(+CS41/2+CS43/2))</f>
        <v>0</v>
      </c>
      <c r="DF42" s="22"/>
      <c r="DG42" s="5"/>
      <c r="DH42" s="5"/>
      <c r="DI42" s="5"/>
      <c r="DJ42" s="5"/>
      <c r="DK42" s="5"/>
    </row>
    <row r="43" spans="1:115">
      <c r="A43" s="44"/>
      <c r="B43" s="65"/>
      <c r="C43" s="66"/>
      <c r="D43" s="25"/>
      <c r="E43" s="67"/>
      <c r="F43" s="67"/>
      <c r="G43" s="67"/>
      <c r="H43" s="67"/>
      <c r="I43" s="79"/>
      <c r="J43" s="35"/>
      <c r="K43" s="68">
        <f>(L42-L44)*100/U43</f>
        <v>0</v>
      </c>
      <c r="L43" s="25"/>
      <c r="M43" s="67"/>
      <c r="N43" s="67"/>
      <c r="O43" s="67"/>
      <c r="P43" s="35"/>
      <c r="Q43" s="68">
        <f>(P42-P44)*100/U43</f>
        <v>0</v>
      </c>
      <c r="R43" s="47">
        <f>(N42-N44)/U43*100</f>
        <v>0</v>
      </c>
      <c r="S43" s="69"/>
      <c r="T43" s="35"/>
      <c r="U43" s="69">
        <f>(C44-C42)*1000</f>
        <v>25.000000000000021</v>
      </c>
      <c r="V43" s="68">
        <f>(+Y42+Y44)*U43/2</f>
        <v>125.00000000000011</v>
      </c>
      <c r="W43" s="72"/>
      <c r="X43" s="66"/>
      <c r="Y43" s="69"/>
      <c r="Z43" s="71"/>
      <c r="AA43" s="72"/>
      <c r="AB43" s="73"/>
      <c r="AC43" s="69"/>
      <c r="AD43" s="26"/>
      <c r="AE43" s="74"/>
      <c r="AF43" s="65"/>
      <c r="AG43" s="75"/>
      <c r="AH43" s="75"/>
      <c r="AI43" s="73"/>
      <c r="AJ43" s="75"/>
      <c r="AK43" s="69"/>
      <c r="AL43" s="75"/>
      <c r="AM43" s="76"/>
      <c r="AN43" s="76"/>
      <c r="AO43" s="76">
        <f>(+AN42+AN44)*0.5*U43</f>
        <v>0</v>
      </c>
      <c r="AP43" s="76">
        <f>(+AM42+AM44)*0.5*U43-AO43</f>
        <v>7.6562500000003748</v>
      </c>
      <c r="AQ43" s="47">
        <f t="shared" si="0"/>
        <v>4</v>
      </c>
      <c r="AR43" s="27">
        <f t="shared" si="1"/>
        <v>3</v>
      </c>
      <c r="AS43" s="27">
        <f t="shared" si="2"/>
        <v>7</v>
      </c>
      <c r="AT43" s="5"/>
      <c r="AU43" s="76"/>
      <c r="AV43" s="76">
        <f>(AU42+AU44)*0.5*U43</f>
        <v>0</v>
      </c>
      <c r="AW43" s="60">
        <f t="shared" si="3"/>
        <v>0</v>
      </c>
      <c r="AX43" s="44"/>
      <c r="AY43" s="27">
        <f t="shared" si="4"/>
        <v>4</v>
      </c>
      <c r="AZ43" s="5"/>
      <c r="BA43" s="65"/>
      <c r="BB43" s="77"/>
      <c r="BC43" s="68" t="str">
        <f t="shared" si="7"/>
        <v/>
      </c>
      <c r="BD43" s="35"/>
      <c r="BE43" s="35"/>
      <c r="BF43" s="69"/>
      <c r="BG43" s="35"/>
      <c r="BH43" s="35"/>
      <c r="BI43" s="35"/>
      <c r="BJ43" s="67"/>
      <c r="BK43" s="35"/>
      <c r="BL43" s="35"/>
      <c r="BM43" s="67"/>
      <c r="BN43" s="67"/>
      <c r="BO43" s="76">
        <f>(BM42+BM44)/2</f>
        <v>0</v>
      </c>
      <c r="BP43" s="77"/>
      <c r="BQ43" s="44">
        <f>(BN42+BN44)/2</f>
        <v>0.16500000000000703</v>
      </c>
      <c r="BR43" s="73">
        <f>(BB44-BB42)*1000</f>
        <v>25.000000000000021</v>
      </c>
      <c r="BS43" s="81">
        <f>BO43*BR43</f>
        <v>0</v>
      </c>
      <c r="BT43" s="67">
        <f>BQ43*BR43</f>
        <v>4.1250000000001794</v>
      </c>
      <c r="BU43" s="81">
        <f>MIN(BS43:BT43)</f>
        <v>0</v>
      </c>
      <c r="BV43" s="73">
        <f>BS43-BU43</f>
        <v>0</v>
      </c>
      <c r="BW43" s="69">
        <f>BT43-BU43</f>
        <v>4.1250000000001794</v>
      </c>
      <c r="BX43" s="73">
        <f>BX41+BV43-BW43</f>
        <v>-24.421875000000909</v>
      </c>
      <c r="BY43" s="25"/>
      <c r="BZ43" s="5"/>
      <c r="CA43" s="65"/>
      <c r="CB43" s="77"/>
      <c r="CC43" s="68" t="str">
        <f t="shared" si="8"/>
        <v/>
      </c>
      <c r="CD43" s="35"/>
      <c r="CE43" s="35"/>
      <c r="CF43" s="69"/>
      <c r="CG43" s="35"/>
      <c r="CH43" s="35"/>
      <c r="CI43" s="35"/>
      <c r="CJ43" s="67"/>
      <c r="CK43" s="35"/>
      <c r="CL43" s="35"/>
      <c r="CM43" s="67"/>
      <c r="CN43" s="67"/>
      <c r="CO43" s="81"/>
      <c r="CP43" s="44">
        <f>(CM42+CM44)/2+BO43</f>
        <v>0</v>
      </c>
      <c r="CQ43" s="77"/>
      <c r="CR43" s="44">
        <f>(CN42+CN44)/2+BQ43</f>
        <v>0.26250000000001683</v>
      </c>
      <c r="CS43" s="73">
        <f>(CB44-CB42)*1000</f>
        <v>25.000000000000021</v>
      </c>
      <c r="CT43" s="81">
        <f>CP43*CS43</f>
        <v>0</v>
      </c>
      <c r="CU43" s="67">
        <f>CR43*CS43</f>
        <v>6.5625000000004263</v>
      </c>
      <c r="CV43" s="81">
        <f>MIN(CT43:CU43)</f>
        <v>0</v>
      </c>
      <c r="CW43" s="73">
        <f>CT43-CV43</f>
        <v>0</v>
      </c>
      <c r="CX43" s="69">
        <f>CU43-CV43</f>
        <v>6.5625000000004263</v>
      </c>
      <c r="CY43" s="73">
        <f>CY41+CW43-CX43</f>
        <v>-36.79687500000157</v>
      </c>
      <c r="CZ43" s="25"/>
      <c r="DA43" s="27">
        <f t="shared" si="5"/>
        <v>0</v>
      </c>
      <c r="DB43" s="44"/>
      <c r="DC43" s="22"/>
      <c r="DD43" s="22"/>
      <c r="DE43" s="22"/>
      <c r="DF43" s="22"/>
      <c r="DG43" s="5"/>
      <c r="DH43" s="5"/>
      <c r="DI43" s="5"/>
      <c r="DJ43" s="5"/>
      <c r="DK43" s="5"/>
    </row>
    <row r="44" spans="1:115">
      <c r="A44" s="44"/>
      <c r="B44" s="65">
        <f>B42+1</f>
        <v>7</v>
      </c>
      <c r="C44" s="66">
        <f t="shared" ref="C44" si="53">C42+$A$10</f>
        <v>0.37000000000000011</v>
      </c>
      <c r="D44" s="25"/>
      <c r="E44" s="67">
        <f t="shared" ref="E44" si="54">F44</f>
        <v>49.91</v>
      </c>
      <c r="F44" s="67">
        <v>49.91</v>
      </c>
      <c r="G44" s="67">
        <v>50</v>
      </c>
      <c r="H44" s="67">
        <v>49.892499999999998</v>
      </c>
      <c r="I44" s="67">
        <f t="shared" ref="I44" si="55">H44</f>
        <v>49.892499999999998</v>
      </c>
      <c r="J44" s="35"/>
      <c r="K44" s="35"/>
      <c r="L44" s="47">
        <f>M44-CF44*CE44/100-AW44/100</f>
        <v>49.93</v>
      </c>
      <c r="M44" s="67">
        <f>ROUND(+F44+AY44/100+AS44/100,2)</f>
        <v>50.02</v>
      </c>
      <c r="N44" s="67">
        <f>ROUND(+M44+Y44/200*Z44,2)</f>
        <v>50.07</v>
      </c>
      <c r="O44" s="67">
        <f>ROUND(+N44-Y44/2*AA44/100,2)</f>
        <v>50.02</v>
      </c>
      <c r="P44" s="68">
        <f>O44-BF44*BE44/100-AW44/100</f>
        <v>49.93</v>
      </c>
      <c r="Q44" s="35"/>
      <c r="R44" s="25"/>
      <c r="S44" s="69">
        <f>ABS(+R43-R45)</f>
        <v>0</v>
      </c>
      <c r="T44" s="35"/>
      <c r="U44" s="69"/>
      <c r="V44" s="35"/>
      <c r="W44" s="72">
        <f>W42</f>
        <v>5</v>
      </c>
      <c r="X44" s="66">
        <f t="shared" ref="X44" si="56">X42+$A$10</f>
        <v>0.15</v>
      </c>
      <c r="Y44" s="69">
        <f>Y42</f>
        <v>5</v>
      </c>
      <c r="Z44" s="71">
        <f t="shared" ref="Z44:AA44" si="57">Z42</f>
        <v>2</v>
      </c>
      <c r="AA44" s="72">
        <f t="shared" si="57"/>
        <v>2</v>
      </c>
      <c r="AB44" s="73">
        <f>(G44-F44)/W44*2*100</f>
        <v>3.6000000000001364</v>
      </c>
      <c r="AC44" s="69">
        <f>(G44-H44)/W44*200</f>
        <v>4.3000000000000682</v>
      </c>
      <c r="AD44" s="26">
        <f>AD42</f>
        <v>0</v>
      </c>
      <c r="AE44" s="74">
        <f>AE42</f>
        <v>0</v>
      </c>
      <c r="AF44" s="65">
        <f>(+M44-F44)*100-AY44</f>
        <v>7.0000000000006537</v>
      </c>
      <c r="AG44" s="75">
        <f>(+N44-(-AB44*(Y44-W44)/200+G44))*100-AY44</f>
        <v>3.0000000000000284</v>
      </c>
      <c r="AH44" s="75">
        <f>(+O44-H44)*100-AY44</f>
        <v>8.7500000000004832</v>
      </c>
      <c r="AI44" s="73"/>
      <c r="AJ44" s="75"/>
      <c r="AK44" s="69"/>
      <c r="AL44" s="75"/>
      <c r="AM44" s="82">
        <f>((AF44+AG44)*0.5*Y44/2+(+AG44+AH44)/2*Y44/2)/100+AD44*AE44</f>
        <v>0.27187500000001491</v>
      </c>
      <c r="AN44" s="76">
        <f>AI44*AJ44/100+AK44*AL44/100</f>
        <v>0</v>
      </c>
      <c r="AO44" s="76"/>
      <c r="AP44" s="76"/>
      <c r="AQ44" s="47">
        <v>4</v>
      </c>
      <c r="AR44" s="27">
        <f t="shared" si="1"/>
        <v>3</v>
      </c>
      <c r="AS44" s="27">
        <f t="shared" si="2"/>
        <v>7</v>
      </c>
      <c r="AT44" s="5"/>
      <c r="AU44" s="76">
        <f>AI44+AK44</f>
        <v>0</v>
      </c>
      <c r="AV44" s="35"/>
      <c r="AW44" s="60">
        <f t="shared" si="3"/>
        <v>0</v>
      </c>
      <c r="AX44" s="44"/>
      <c r="AY44" s="27">
        <f t="shared" si="4"/>
        <v>4</v>
      </c>
      <c r="AZ44" s="5"/>
      <c r="BA44" s="65">
        <f>B44</f>
        <v>7</v>
      </c>
      <c r="BB44" s="77">
        <f>C44</f>
        <v>0.37000000000000011</v>
      </c>
      <c r="BC44" s="68" t="str">
        <f t="shared" si="7"/>
        <v/>
      </c>
      <c r="BD44" s="68">
        <f>AH44+AY44</f>
        <v>12.750000000000483</v>
      </c>
      <c r="BE44" s="68">
        <f>BE42</f>
        <v>6</v>
      </c>
      <c r="BF44" s="69">
        <f>BF42</f>
        <v>1.5</v>
      </c>
      <c r="BG44" s="68">
        <f>IF(+I44-H44&gt;=0,0,+(H44-I44)*100)</f>
        <v>0</v>
      </c>
      <c r="BH44" s="68">
        <f>IF(+H44-I44&gt;=0,0,+(I44-H44)*100)</f>
        <v>0</v>
      </c>
      <c r="BI44" s="35"/>
      <c r="BJ44" s="67">
        <f>IF(+BH44=0,(BE44*BF44^2/200-BF44*(+BG44)/200-BD44*BF44/100)-BL44,(+BE44*BF44^2/200-BF44*(BG44-BH44)/200-BD44*BF44/100)-BL44+(BH44+BG44)*0.5*BF44*0.5/100)</f>
        <v>-0.12375000000000724</v>
      </c>
      <c r="BK44" s="68">
        <f>BE44*BF44^2/200+(BI44-BF44+1)*(BF44-1)/100+(BF44-1)^2/200+BI44/200</f>
        <v>6.6250000000000003E-2</v>
      </c>
      <c r="BL44" s="68">
        <f>IF(BI44&gt;0,BK44,0)</f>
        <v>0</v>
      </c>
      <c r="BM44" s="67">
        <f>IF(BJ44&gt;=0,BJ44+DA44,0)+IF(+AW44=0,0,3/2*(+J44-P44)^2+0.4*(+J44-P44))+DX44</f>
        <v>0</v>
      </c>
      <c r="BN44" s="67">
        <f>IF((BJ44+DA44)&lt;0,-(BJ44+DA44),0)</f>
        <v>0.12375000000000724</v>
      </c>
      <c r="BO44" s="76"/>
      <c r="BP44" s="77"/>
      <c r="BQ44" s="44"/>
      <c r="BR44" s="73"/>
      <c r="BS44" s="81"/>
      <c r="BT44" s="67"/>
      <c r="BU44" s="81"/>
      <c r="BV44" s="73"/>
      <c r="BW44" s="69"/>
      <c r="BX44" s="73"/>
      <c r="BY44" s="25"/>
      <c r="BZ44" s="5"/>
      <c r="CA44" s="65">
        <f>B44</f>
        <v>7</v>
      </c>
      <c r="CB44" s="77">
        <f>BB44</f>
        <v>0.37000000000000011</v>
      </c>
      <c r="CC44" s="68" t="str">
        <f t="shared" si="8"/>
        <v/>
      </c>
      <c r="CD44" s="68">
        <f>AF44+AY44</f>
        <v>11.000000000000654</v>
      </c>
      <c r="CE44" s="68">
        <f>CE42</f>
        <v>6</v>
      </c>
      <c r="CF44" s="69">
        <f>CF42</f>
        <v>1.5</v>
      </c>
      <c r="CG44" s="68">
        <f>IF(+E44-F44&gt;=0,0,+(F44-E44)*100)</f>
        <v>0</v>
      </c>
      <c r="CH44" s="68">
        <f>IF(+F44-E44&gt;=0,0,+(E44-F44)*100)</f>
        <v>0</v>
      </c>
      <c r="CI44" s="35"/>
      <c r="CJ44" s="67">
        <f>IF(+CH44=0,(CE44*CF44^2/200-CF44*(+CG44)/200-CD44*CF44/100)-CL44,(+CE44*CF44^2/200-CF44*(CG44-CH44)/200-CD44*CF44/100)-CL44+(CH44+CG44)*0.5*CF44*0.5/100)</f>
        <v>-9.7500000000009801E-2</v>
      </c>
      <c r="CK44" s="68">
        <f>CE44*CF44^2/200+(CI44-CF44+1)*(CF44-1)/100+(CF44-1)^2/200+CI44/200</f>
        <v>6.6250000000000003E-2</v>
      </c>
      <c r="CL44" s="68">
        <f>IF(CI44&gt;0,CK44,0)</f>
        <v>0</v>
      </c>
      <c r="CM44" s="67">
        <f>IF(CJ44&gt;=0,CJ44+DA44,0)+IF(+AW44=0,0,3/2*(+D44-L44)^2+0.4*(+D44-L44))+DH44</f>
        <v>0</v>
      </c>
      <c r="CN44" s="67">
        <f>IF((CJ44+DA44)&lt;0,-(CJ44+DA44),0)</f>
        <v>9.7500000000009801E-2</v>
      </c>
      <c r="CO44" s="81"/>
      <c r="CP44" s="44"/>
      <c r="CQ44" s="77"/>
      <c r="CR44" s="44"/>
      <c r="CS44" s="73"/>
      <c r="CT44" s="81"/>
      <c r="CU44" s="67"/>
      <c r="CV44" s="81"/>
      <c r="CW44" s="73"/>
      <c r="CX44" s="69"/>
      <c r="CY44" s="73"/>
      <c r="CZ44" s="25"/>
      <c r="DA44" s="27">
        <f t="shared" si="5"/>
        <v>0</v>
      </c>
      <c r="DB44" s="44"/>
      <c r="DC44" s="22"/>
      <c r="DD44" s="22">
        <f>IF(+BM44&lt;=0.004,0,+BF44*(+BR43/2+BR45/2))</f>
        <v>0</v>
      </c>
      <c r="DE44" s="22">
        <f>IF(+CM44&lt;=0.004,0,+CF44*(+CS43/2+CS45/2))</f>
        <v>0</v>
      </c>
      <c r="DF44" s="22"/>
      <c r="DG44" s="5"/>
      <c r="DH44" s="5"/>
      <c r="DI44" s="5"/>
      <c r="DJ44" s="5"/>
      <c r="DK44" s="5"/>
    </row>
    <row r="45" spans="1:115">
      <c r="A45" s="44"/>
      <c r="B45" s="65"/>
      <c r="C45" s="66"/>
      <c r="D45" s="25"/>
      <c r="E45" s="67"/>
      <c r="F45" s="67"/>
      <c r="G45" s="67"/>
      <c r="H45" s="67"/>
      <c r="I45" s="79"/>
      <c r="J45" s="35"/>
      <c r="K45" s="68">
        <f>(L44-L46)*100/U45</f>
        <v>0</v>
      </c>
      <c r="L45" s="25"/>
      <c r="M45" s="67"/>
      <c r="N45" s="67"/>
      <c r="O45" s="67"/>
      <c r="P45" s="35"/>
      <c r="Q45" s="68">
        <f>(P44-P46)*100/U45</f>
        <v>0</v>
      </c>
      <c r="R45" s="47">
        <f>(N44-N46)/U45*100</f>
        <v>0</v>
      </c>
      <c r="S45" s="69"/>
      <c r="T45" s="35"/>
      <c r="U45" s="69">
        <f>(C46-C44)*1000</f>
        <v>25.000000000000021</v>
      </c>
      <c r="V45" s="68">
        <f>(+Y44+Y46)*U45/2</f>
        <v>125.00000000000011</v>
      </c>
      <c r="W45" s="70"/>
      <c r="X45" s="66"/>
      <c r="Y45" s="69"/>
      <c r="Z45" s="71"/>
      <c r="AA45" s="72"/>
      <c r="AB45" s="73"/>
      <c r="AC45" s="69"/>
      <c r="AD45" s="26"/>
      <c r="AE45" s="74"/>
      <c r="AF45" s="65"/>
      <c r="AG45" s="75"/>
      <c r="AH45" s="75"/>
      <c r="AI45" s="73"/>
      <c r="AJ45" s="75"/>
      <c r="AK45" s="69"/>
      <c r="AL45" s="75"/>
      <c r="AM45" s="76"/>
      <c r="AN45" s="76"/>
      <c r="AO45" s="76">
        <f>(+AN44+AN46)*0.5*U45</f>
        <v>0</v>
      </c>
      <c r="AP45" s="76">
        <f>(+AM44+AM46)*0.5*U45-AO45</f>
        <v>6.7578125000003029</v>
      </c>
      <c r="AQ45" s="47">
        <f t="shared" si="0"/>
        <v>4</v>
      </c>
      <c r="AR45" s="27">
        <f t="shared" si="1"/>
        <v>3</v>
      </c>
      <c r="AS45" s="27">
        <f t="shared" si="2"/>
        <v>7</v>
      </c>
      <c r="AT45" s="5"/>
      <c r="AU45" s="76"/>
      <c r="AV45" s="76">
        <f>(AU44+AU46)*0.5*U45</f>
        <v>0</v>
      </c>
      <c r="AW45" s="60">
        <f t="shared" si="3"/>
        <v>0</v>
      </c>
      <c r="AX45" s="44"/>
      <c r="AY45" s="27">
        <f t="shared" si="4"/>
        <v>4</v>
      </c>
      <c r="AZ45" s="5"/>
      <c r="BA45" s="65"/>
      <c r="BB45" s="77"/>
      <c r="BC45" s="68" t="str">
        <f t="shared" si="7"/>
        <v/>
      </c>
      <c r="BD45" s="35"/>
      <c r="BE45" s="35"/>
      <c r="BF45" s="69"/>
      <c r="BG45" s="35"/>
      <c r="BH45" s="35"/>
      <c r="BI45" s="35"/>
      <c r="BJ45" s="67"/>
      <c r="BK45" s="35"/>
      <c r="BL45" s="35"/>
      <c r="BM45" s="67"/>
      <c r="BN45" s="67"/>
      <c r="BO45" s="76">
        <f>(BM44+BM46)/2</f>
        <v>0</v>
      </c>
      <c r="BP45" s="77"/>
      <c r="BQ45" s="44">
        <f>(BN44+BN46)/2</f>
        <v>0.14062500000000788</v>
      </c>
      <c r="BR45" s="73">
        <f>(BB46-BB44)*1000</f>
        <v>25.000000000000021</v>
      </c>
      <c r="BS45" s="81">
        <f>BO45*BR45</f>
        <v>0</v>
      </c>
      <c r="BT45" s="67">
        <f>BQ45*BR45</f>
        <v>3.5156250000001998</v>
      </c>
      <c r="BU45" s="81">
        <f>MIN(BS45:BT45)</f>
        <v>0</v>
      </c>
      <c r="BV45" s="73">
        <f>BS45-BU45</f>
        <v>0</v>
      </c>
      <c r="BW45" s="69">
        <f>BT45-BU45</f>
        <v>3.5156250000001998</v>
      </c>
      <c r="BX45" s="73">
        <f>BX43+BV45-BW45</f>
        <v>-27.937500000001108</v>
      </c>
      <c r="BY45" s="25"/>
      <c r="BZ45" s="5"/>
      <c r="CA45" s="65"/>
      <c r="CB45" s="77"/>
      <c r="CC45" s="68" t="str">
        <f t="shared" si="8"/>
        <v/>
      </c>
      <c r="CD45" s="35"/>
      <c r="CE45" s="35"/>
      <c r="CF45" s="69"/>
      <c r="CG45" s="35"/>
      <c r="CH45" s="35"/>
      <c r="CI45" s="35"/>
      <c r="CJ45" s="67"/>
      <c r="CK45" s="35"/>
      <c r="CL45" s="35"/>
      <c r="CM45" s="67"/>
      <c r="CN45" s="67"/>
      <c r="CO45" s="81"/>
      <c r="CP45" s="44">
        <f>(CM44+CM46)/2+BO45</f>
        <v>0</v>
      </c>
      <c r="CQ45" s="77"/>
      <c r="CR45" s="44">
        <f>(CN44+CN46)/2+BQ45</f>
        <v>0.21937500000001342</v>
      </c>
      <c r="CS45" s="73">
        <f>(CB46-CB44)*1000</f>
        <v>25.000000000000021</v>
      </c>
      <c r="CT45" s="81">
        <f>CP45*CS45</f>
        <v>0</v>
      </c>
      <c r="CU45" s="67">
        <f>CR45*CS45</f>
        <v>5.4843750000003402</v>
      </c>
      <c r="CV45" s="81">
        <f>MIN(CT45:CU45)</f>
        <v>0</v>
      </c>
      <c r="CW45" s="73">
        <f>CT45-CV45</f>
        <v>0</v>
      </c>
      <c r="CX45" s="69">
        <f>CU45-CV45</f>
        <v>5.4843750000003402</v>
      </c>
      <c r="CY45" s="73">
        <f>CY43+CW45-CX45</f>
        <v>-42.281250000001911</v>
      </c>
      <c r="CZ45" s="25"/>
      <c r="DA45" s="27">
        <f t="shared" si="5"/>
        <v>0</v>
      </c>
      <c r="DB45" s="44"/>
      <c r="DC45" s="22"/>
      <c r="DD45" s="22"/>
      <c r="DE45" s="22"/>
      <c r="DF45" s="22"/>
      <c r="DG45" s="5"/>
      <c r="DH45" s="5"/>
      <c r="DI45" s="5"/>
      <c r="DJ45" s="5"/>
      <c r="DK45" s="5"/>
    </row>
    <row r="46" spans="1:115">
      <c r="A46" s="44"/>
      <c r="B46" s="65">
        <f>B44+1</f>
        <v>8</v>
      </c>
      <c r="C46" s="66">
        <f>C44+$A$10</f>
        <v>0.39500000000000013</v>
      </c>
      <c r="D46" s="25"/>
      <c r="E46" s="67">
        <f t="shared" ref="E46" si="58">F46</f>
        <v>49.935000000000002</v>
      </c>
      <c r="F46" s="67">
        <v>49.935000000000002</v>
      </c>
      <c r="G46" s="67">
        <v>50</v>
      </c>
      <c r="H46" s="67">
        <v>49.87</v>
      </c>
      <c r="I46" s="67">
        <f t="shared" ref="I46" si="59">H46</f>
        <v>49.87</v>
      </c>
      <c r="J46" s="35"/>
      <c r="K46" s="35"/>
      <c r="L46" s="47">
        <f>M46-CF46*CE46/100-AW46/100</f>
        <v>49.93</v>
      </c>
      <c r="M46" s="67">
        <f>ROUND(+F46+AY46/100+AS46/100,2)</f>
        <v>50.02</v>
      </c>
      <c r="N46" s="67">
        <f>ROUND(+M46+Y46/200*Z46,2)</f>
        <v>50.07</v>
      </c>
      <c r="O46" s="67">
        <f>ROUND(+N46-Y46/2*AA46/100,2)</f>
        <v>50.02</v>
      </c>
      <c r="P46" s="68">
        <f>O46-BF46*BE46/100-AW46/100</f>
        <v>49.93</v>
      </c>
      <c r="Q46" s="35"/>
      <c r="R46" s="25"/>
      <c r="S46" s="69">
        <f>ABS(+R45-R47)</f>
        <v>0</v>
      </c>
      <c r="T46" s="35"/>
      <c r="U46" s="69"/>
      <c r="V46" s="35"/>
      <c r="W46" s="72">
        <f>W44</f>
        <v>5</v>
      </c>
      <c r="X46" s="66">
        <f t="shared" ref="X46" si="60">X44+$A$10</f>
        <v>0.17499999999999999</v>
      </c>
      <c r="Y46" s="69">
        <f>Y44</f>
        <v>5</v>
      </c>
      <c r="Z46" s="71">
        <f t="shared" ref="Z46:AA46" si="61">Z44</f>
        <v>2</v>
      </c>
      <c r="AA46" s="72">
        <f t="shared" si="61"/>
        <v>2</v>
      </c>
      <c r="AB46" s="73">
        <f>(G46-F46)/W46*2*100</f>
        <v>2.5999999999999091</v>
      </c>
      <c r="AC46" s="69">
        <f>(G46-H46)/W46*200</f>
        <v>5.2000000000001023</v>
      </c>
      <c r="AD46" s="26">
        <f>AD44</f>
        <v>0</v>
      </c>
      <c r="AE46" s="74">
        <f>AE44</f>
        <v>0</v>
      </c>
      <c r="AF46" s="65">
        <f>(+M46-F46)*100-AY46</f>
        <v>4.5000000000000853</v>
      </c>
      <c r="AG46" s="75">
        <f>(+N46-(-AB46*(Y46-W46)/200+G46))*100-AY46</f>
        <v>3.0000000000000284</v>
      </c>
      <c r="AH46" s="75">
        <f>(+O46-H46)*100-AY46</f>
        <v>11.000000000000568</v>
      </c>
      <c r="AI46" s="73"/>
      <c r="AJ46" s="75"/>
      <c r="AK46" s="69"/>
      <c r="AL46" s="75"/>
      <c r="AM46" s="82">
        <f>((AF46+AG46)*0.5*Y46/2+(+AG46+AH46)/2*Y46/2)/100+AD46*AE46</f>
        <v>0.26875000000000887</v>
      </c>
      <c r="AN46" s="76">
        <f>AI46*AJ46/100+AK46*AL46/100</f>
        <v>0</v>
      </c>
      <c r="AO46" s="76"/>
      <c r="AP46" s="76"/>
      <c r="AQ46" s="47">
        <v>1</v>
      </c>
      <c r="AR46" s="27">
        <f t="shared" si="1"/>
        <v>3</v>
      </c>
      <c r="AS46" s="27">
        <f t="shared" si="2"/>
        <v>4</v>
      </c>
      <c r="AT46" s="5"/>
      <c r="AU46" s="76">
        <f>AI46+AK46</f>
        <v>0</v>
      </c>
      <c r="AV46" s="35"/>
      <c r="AW46" s="60">
        <f t="shared" si="3"/>
        <v>0</v>
      </c>
      <c r="AX46" s="44"/>
      <c r="AY46" s="27">
        <f t="shared" si="4"/>
        <v>4</v>
      </c>
      <c r="AZ46" s="5"/>
      <c r="BA46" s="65">
        <f>B46</f>
        <v>8</v>
      </c>
      <c r="BB46" s="77">
        <f>C46</f>
        <v>0.39500000000000013</v>
      </c>
      <c r="BC46" s="68" t="str">
        <f t="shared" si="7"/>
        <v/>
      </c>
      <c r="BD46" s="68">
        <f>AH46+AY46</f>
        <v>15.000000000000568</v>
      </c>
      <c r="BE46" s="68">
        <f>BE44</f>
        <v>6</v>
      </c>
      <c r="BF46" s="69">
        <f>BF44</f>
        <v>1.5</v>
      </c>
      <c r="BG46" s="68">
        <f>IF(+I46-H46&gt;=0,0,+(H46-I46)*100)</f>
        <v>0</v>
      </c>
      <c r="BH46" s="68">
        <f>IF(+H46-I46&gt;=0,0,+(I46-H46)*100)</f>
        <v>0</v>
      </c>
      <c r="BI46" s="35"/>
      <c r="BJ46" s="67">
        <f>IF(+BH46=0,(BE46*BF46^2/200-BF46*(+BG46)/200-BD46*BF46/100)-BL46,(+BE46*BF46^2/200-BF46*(BG46-BH46)/200-BD46*BF46/100)-BL46+(BH46+BG46)*0.5*BF46*0.5/100)</f>
        <v>-0.15750000000000852</v>
      </c>
      <c r="BK46" s="68">
        <f>BE46*BF46^2/200+(BI46-BF46+1)*(BF46-1)/100+(BF46-1)^2/200+BI46/200</f>
        <v>6.6250000000000003E-2</v>
      </c>
      <c r="BL46" s="68">
        <f>IF(BI46&gt;0,BK46,0)</f>
        <v>0</v>
      </c>
      <c r="BM46" s="67">
        <f>IF(BJ46&gt;=0,BJ46+DA46,0)+IF(+AW46=0,0,3/2*(+J46-P46)^2+0.4*(+J46-P46))+DX46</f>
        <v>0</v>
      </c>
      <c r="BN46" s="67">
        <f>IF((BJ46+DA46)&lt;0,-(BJ46+DA46),0)</f>
        <v>0.15750000000000852</v>
      </c>
      <c r="BO46" s="76"/>
      <c r="BP46" s="77"/>
      <c r="BQ46" s="44"/>
      <c r="BR46" s="73"/>
      <c r="BS46" s="81"/>
      <c r="BT46" s="67"/>
      <c r="BU46" s="81"/>
      <c r="BV46" s="73"/>
      <c r="BW46" s="69"/>
      <c r="BX46" s="73"/>
      <c r="BY46" s="25"/>
      <c r="BZ46" s="5"/>
      <c r="CA46" s="65">
        <f>B46</f>
        <v>8</v>
      </c>
      <c r="CB46" s="77">
        <f>BB46</f>
        <v>0.39500000000000013</v>
      </c>
      <c r="CC46" s="68" t="str">
        <f t="shared" si="8"/>
        <v/>
      </c>
      <c r="CD46" s="68">
        <f>AF46+AY46</f>
        <v>8.5000000000000853</v>
      </c>
      <c r="CE46" s="68">
        <f>CE44</f>
        <v>6</v>
      </c>
      <c r="CF46" s="69">
        <f>CF44</f>
        <v>1.5</v>
      </c>
      <c r="CG46" s="68">
        <f>IF(+E46-F46&gt;=0,0,+(F46-E46)*100)</f>
        <v>0</v>
      </c>
      <c r="CH46" s="68">
        <f>IF(+F46-E46&gt;=0,0,+(E46-F46)*100)</f>
        <v>0</v>
      </c>
      <c r="CI46" s="35"/>
      <c r="CJ46" s="67">
        <f>IF(+CH46=0,(CE46*CF46^2/200-CF46*(+CG46)/200-CD46*CF46/100)-CL46,(+CE46*CF46^2/200-CF46*(CG46-CH46)/200-CD46*CF46/100)-CL46+(CH46+CG46)*0.5*CF46*0.5/100)</f>
        <v>-6.0000000000001275E-2</v>
      </c>
      <c r="CK46" s="68">
        <f>CE46*CF46^2/200+(CI46-CF46+1)*(CF46-1)/100+(CF46-1)^2/200+CI46/200</f>
        <v>6.6250000000000003E-2</v>
      </c>
      <c r="CL46" s="68">
        <f>IF(CI46&gt;0,CK46,0)</f>
        <v>0</v>
      </c>
      <c r="CM46" s="67">
        <f>IF(CJ46&gt;=0,CJ46+DA46,0)+IF(+AW46=0,0,3/2*(+D46-L46)^2+0.4*(+D46-L46))+DH46</f>
        <v>0</v>
      </c>
      <c r="CN46" s="67">
        <f>IF((CJ46+DA46)&lt;0,-(CJ46+DA46),0)</f>
        <v>6.0000000000001275E-2</v>
      </c>
      <c r="CO46" s="81"/>
      <c r="CP46" s="44"/>
      <c r="CQ46" s="77"/>
      <c r="CR46" s="44"/>
      <c r="CS46" s="73"/>
      <c r="CT46" s="81"/>
      <c r="CU46" s="67"/>
      <c r="CV46" s="81"/>
      <c r="CW46" s="73"/>
      <c r="CX46" s="69"/>
      <c r="CY46" s="73"/>
      <c r="CZ46" s="25"/>
      <c r="DA46" s="27">
        <f t="shared" si="5"/>
        <v>0</v>
      </c>
      <c r="DB46" s="44"/>
      <c r="DC46" s="22"/>
      <c r="DD46" s="22">
        <f>IF(+BM46&lt;=0.004,0,+BF46*(+BR45/2+BR47/2))</f>
        <v>0</v>
      </c>
      <c r="DE46" s="22">
        <f>IF(+CM46&lt;=0.004,0,+CF46*(+CS45/2+CS47/2))</f>
        <v>0</v>
      </c>
      <c r="DF46" s="22"/>
      <c r="DG46" s="5"/>
      <c r="DH46" s="5"/>
      <c r="DI46" s="5"/>
      <c r="DJ46" s="5"/>
      <c r="DK46" s="5"/>
    </row>
    <row r="47" spans="1:115">
      <c r="A47" s="44"/>
      <c r="B47" s="65"/>
      <c r="C47" s="66"/>
      <c r="D47" s="25"/>
      <c r="E47" s="67"/>
      <c r="F47" s="67"/>
      <c r="G47" s="67"/>
      <c r="H47" s="67"/>
      <c r="I47" s="79"/>
      <c r="J47" s="35"/>
      <c r="K47" s="68">
        <f>(L46-L48)*100/U47</f>
        <v>0</v>
      </c>
      <c r="L47" s="25"/>
      <c r="M47" s="67"/>
      <c r="N47" s="67"/>
      <c r="O47" s="67"/>
      <c r="P47" s="35"/>
      <c r="Q47" s="68">
        <f>(P46-P48)*100/U47</f>
        <v>0</v>
      </c>
      <c r="R47" s="47">
        <f>(N46-N48)/U47*100</f>
        <v>0</v>
      </c>
      <c r="S47" s="69"/>
      <c r="T47" s="35"/>
      <c r="U47" s="69">
        <f>(C48-C46)*1000</f>
        <v>25.000000000000021</v>
      </c>
      <c r="V47" s="68">
        <f>(+Y46+Y48)*U47/2</f>
        <v>125.00000000000011</v>
      </c>
      <c r="W47" s="72"/>
      <c r="X47" s="66"/>
      <c r="Y47" s="69"/>
      <c r="Z47" s="71"/>
      <c r="AA47" s="72"/>
      <c r="AB47" s="73"/>
      <c r="AC47" s="69"/>
      <c r="AD47" s="26"/>
      <c r="AE47" s="74"/>
      <c r="AF47" s="65"/>
      <c r="AG47" s="75"/>
      <c r="AH47" s="75"/>
      <c r="AI47" s="73"/>
      <c r="AJ47" s="75"/>
      <c r="AK47" s="69"/>
      <c r="AL47" s="75"/>
      <c r="AM47" s="76"/>
      <c r="AN47" s="76"/>
      <c r="AO47" s="76">
        <f>(+AN46+AN48)*0.5*U47</f>
        <v>0</v>
      </c>
      <c r="AP47" s="76">
        <f>(+AM46+AM48)*0.5*U47-AO47</f>
        <v>5.9765625000002354</v>
      </c>
      <c r="AQ47" s="47">
        <f t="shared" si="0"/>
        <v>1</v>
      </c>
      <c r="AR47" s="27">
        <f t="shared" si="1"/>
        <v>3</v>
      </c>
      <c r="AS47" s="27">
        <f t="shared" si="2"/>
        <v>4</v>
      </c>
      <c r="AT47" s="5"/>
      <c r="AU47" s="76"/>
      <c r="AV47" s="76">
        <f>(AU46+AU48)*0.5*U47</f>
        <v>0</v>
      </c>
      <c r="AW47" s="60">
        <f t="shared" si="3"/>
        <v>0</v>
      </c>
      <c r="AX47" s="44"/>
      <c r="AY47" s="27">
        <f t="shared" si="4"/>
        <v>4</v>
      </c>
      <c r="AZ47" s="5"/>
      <c r="BA47" s="65"/>
      <c r="BB47" s="77"/>
      <c r="BC47" s="68" t="str">
        <f t="shared" si="7"/>
        <v/>
      </c>
      <c r="BD47" s="35"/>
      <c r="BE47" s="35"/>
      <c r="BF47" s="69"/>
      <c r="BG47" s="35"/>
      <c r="BH47" s="35"/>
      <c r="BI47" s="35"/>
      <c r="BJ47" s="67"/>
      <c r="BK47" s="35"/>
      <c r="BL47" s="35"/>
      <c r="BM47" s="67"/>
      <c r="BN47" s="67"/>
      <c r="BO47" s="76">
        <f>(BM46+BM48)/2</f>
        <v>0</v>
      </c>
      <c r="BP47" s="77"/>
      <c r="BQ47" s="44">
        <f>(BN46+BN48)/2</f>
        <v>0.12000000000000532</v>
      </c>
      <c r="BR47" s="73">
        <f>(BB48-BB46)*1000</f>
        <v>25.000000000000021</v>
      </c>
      <c r="BS47" s="81">
        <f>BO47*BR47</f>
        <v>0</v>
      </c>
      <c r="BT47" s="67">
        <f>BQ47*BR47</f>
        <v>3.0000000000001359</v>
      </c>
      <c r="BU47" s="81">
        <f>MIN(BS47:BT47)</f>
        <v>0</v>
      </c>
      <c r="BV47" s="73">
        <f>BS47-BU47</f>
        <v>0</v>
      </c>
      <c r="BW47" s="69">
        <f>BT47-BU47</f>
        <v>3.0000000000001359</v>
      </c>
      <c r="BX47" s="73">
        <f>BX45+BV47-BW47</f>
        <v>-30.937500000001243</v>
      </c>
      <c r="BY47" s="25"/>
      <c r="BZ47" s="5"/>
      <c r="CA47" s="65"/>
      <c r="CB47" s="77"/>
      <c r="CC47" s="68" t="str">
        <f t="shared" si="8"/>
        <v/>
      </c>
      <c r="CD47" s="35"/>
      <c r="CE47" s="35"/>
      <c r="CF47" s="69"/>
      <c r="CG47" s="35"/>
      <c r="CH47" s="35"/>
      <c r="CI47" s="35"/>
      <c r="CJ47" s="67"/>
      <c r="CK47" s="35"/>
      <c r="CL47" s="35"/>
      <c r="CM47" s="67"/>
      <c r="CN47" s="67"/>
      <c r="CO47" s="81"/>
      <c r="CP47" s="44">
        <f>(CM46+CM48)/2+BO47</f>
        <v>0</v>
      </c>
      <c r="CQ47" s="77"/>
      <c r="CR47" s="44">
        <f>(CN46+CN48)/2+BQ47</f>
        <v>0.18187500000001022</v>
      </c>
      <c r="CS47" s="73">
        <f>(CB48-CB46)*1000</f>
        <v>25.000000000000021</v>
      </c>
      <c r="CT47" s="81">
        <f>CP47*CS47</f>
        <v>0</v>
      </c>
      <c r="CU47" s="67">
        <f>CR47*CS47</f>
        <v>4.5468750000002593</v>
      </c>
      <c r="CV47" s="81">
        <f>MIN(CT47:CU47)</f>
        <v>0</v>
      </c>
      <c r="CW47" s="73">
        <f>CT47-CV47</f>
        <v>0</v>
      </c>
      <c r="CX47" s="69">
        <f>CU47-CV47</f>
        <v>4.5468750000002593</v>
      </c>
      <c r="CY47" s="73">
        <f>CY45+CW47-CX47</f>
        <v>-46.828125000002174</v>
      </c>
      <c r="CZ47" s="25"/>
      <c r="DA47" s="27">
        <f t="shared" si="5"/>
        <v>0</v>
      </c>
      <c r="DB47" s="44"/>
      <c r="DC47" s="22"/>
      <c r="DD47" s="22"/>
      <c r="DE47" s="22"/>
      <c r="DF47" s="22"/>
      <c r="DG47" s="5"/>
      <c r="DH47" s="5"/>
      <c r="DI47" s="5"/>
      <c r="DJ47" s="5"/>
      <c r="DK47" s="5"/>
    </row>
    <row r="48" spans="1:115">
      <c r="A48" s="44"/>
      <c r="B48" s="65">
        <f>B46+1</f>
        <v>9</v>
      </c>
      <c r="C48" s="66">
        <f t="shared" ref="C48" si="62">C46+$A$10</f>
        <v>0.42000000000000015</v>
      </c>
      <c r="D48" s="25"/>
      <c r="E48" s="67">
        <f t="shared" ref="E48" si="63">F48</f>
        <v>49.932499999999997</v>
      </c>
      <c r="F48" s="67">
        <v>49.932499999999997</v>
      </c>
      <c r="G48" s="67">
        <v>50</v>
      </c>
      <c r="H48" s="67">
        <v>49.92</v>
      </c>
      <c r="I48" s="67">
        <f t="shared" ref="I48" si="64">H48</f>
        <v>49.92</v>
      </c>
      <c r="J48" s="35"/>
      <c r="K48" s="35"/>
      <c r="L48" s="47">
        <f>M48-CF48*CE48/100-AW48/100</f>
        <v>49.93</v>
      </c>
      <c r="M48" s="67">
        <f>ROUND(+F48+AY48/100+AS48/100,2)</f>
        <v>50.02</v>
      </c>
      <c r="N48" s="67">
        <f>ROUND(+M48+Y48/200*Z48,2)</f>
        <v>50.07</v>
      </c>
      <c r="O48" s="67">
        <f>ROUND(+N48-Y48/2*AA48/100,2)</f>
        <v>50.02</v>
      </c>
      <c r="P48" s="68">
        <f>O48-BF48*BE48/100-AW48/100</f>
        <v>49.93</v>
      </c>
      <c r="Q48" s="35"/>
      <c r="R48" s="25"/>
      <c r="S48" s="69">
        <f>ABS(+R47-R49)</f>
        <v>0</v>
      </c>
      <c r="T48" s="35"/>
      <c r="U48" s="69"/>
      <c r="V48" s="35"/>
      <c r="W48" s="72">
        <f>W46</f>
        <v>5</v>
      </c>
      <c r="X48" s="66">
        <f t="shared" ref="X48" si="65">X46+$A$10</f>
        <v>0.19999999999999998</v>
      </c>
      <c r="Y48" s="69">
        <f>Y46</f>
        <v>5</v>
      </c>
      <c r="Z48" s="71">
        <f t="shared" ref="Z48:AA48" si="66">Z46</f>
        <v>2</v>
      </c>
      <c r="AA48" s="72">
        <f t="shared" si="66"/>
        <v>2</v>
      </c>
      <c r="AB48" s="73">
        <f>(G48-F48)/W48*2*100</f>
        <v>2.7000000000001023</v>
      </c>
      <c r="AC48" s="69">
        <f>(G48-H48)/W48*200</f>
        <v>3.1999999999999322</v>
      </c>
      <c r="AD48" s="26">
        <f>AD46</f>
        <v>0</v>
      </c>
      <c r="AE48" s="74">
        <f>AE46</f>
        <v>0</v>
      </c>
      <c r="AF48" s="65">
        <f>(+M48-F48)*100-AY48</f>
        <v>4.7500000000005684</v>
      </c>
      <c r="AG48" s="75">
        <f>(+N48-(-AB48*(Y48-W48)/200+G48))*100-AY48</f>
        <v>3.0000000000000284</v>
      </c>
      <c r="AH48" s="75">
        <f>(+O48-H48)*100-AY48</f>
        <v>6.0000000000001421</v>
      </c>
      <c r="AI48" s="73"/>
      <c r="AJ48" s="75"/>
      <c r="AK48" s="69"/>
      <c r="AL48" s="75"/>
      <c r="AM48" s="82">
        <f>((AF48+AG48)*0.5*Y48/2+(+AG48+AH48)/2*Y48/2)/100+AD48*AE48</f>
        <v>0.20937500000000958</v>
      </c>
      <c r="AN48" s="76">
        <f>AI48*AJ48/100+AK48*AL48/100</f>
        <v>0</v>
      </c>
      <c r="AO48" s="76"/>
      <c r="AP48" s="76"/>
      <c r="AQ48" s="47">
        <v>2</v>
      </c>
      <c r="AR48" s="27">
        <f t="shared" si="1"/>
        <v>3</v>
      </c>
      <c r="AS48" s="27">
        <f t="shared" si="2"/>
        <v>5</v>
      </c>
      <c r="AT48" s="5"/>
      <c r="AU48" s="76">
        <f>AI48+AK48</f>
        <v>0</v>
      </c>
      <c r="AV48" s="35"/>
      <c r="AW48" s="60">
        <f t="shared" si="3"/>
        <v>0</v>
      </c>
      <c r="AX48" s="44"/>
      <c r="AY48" s="27">
        <f t="shared" si="4"/>
        <v>4</v>
      </c>
      <c r="AZ48" s="5"/>
      <c r="BA48" s="65">
        <f>B48</f>
        <v>9</v>
      </c>
      <c r="BB48" s="77">
        <f>C48</f>
        <v>0.42000000000000015</v>
      </c>
      <c r="BC48" s="68" t="str">
        <f t="shared" si="7"/>
        <v/>
      </c>
      <c r="BD48" s="68">
        <f>AH48+AY48</f>
        <v>10.000000000000142</v>
      </c>
      <c r="BE48" s="68">
        <f>BE46</f>
        <v>6</v>
      </c>
      <c r="BF48" s="69">
        <f>BF46</f>
        <v>1.5</v>
      </c>
      <c r="BG48" s="68">
        <f>IF(+I48-H48&gt;=0,0,+(H48-I48)*100)</f>
        <v>0</v>
      </c>
      <c r="BH48" s="68">
        <f>IF(+H48-I48&gt;=0,0,+(I48-H48)*100)</f>
        <v>0</v>
      </c>
      <c r="BI48" s="35"/>
      <c r="BJ48" s="67">
        <f>IF(+BH48=0,(BE48*BF48^2/200-BF48*(+BG48)/200-BD48*BF48/100)-BL48,(+BE48*BF48^2/200-BF48*(BG48-BH48)/200-BD48*BF48/100)-BL48+(BH48+BG48)*0.5*BF48*0.5/100)</f>
        <v>-8.2500000000002127E-2</v>
      </c>
      <c r="BK48" s="68">
        <f>BE48*BF48^2/200+(BI48-BF48+1)*(BF48-1)/100+(BF48-1)^2/200+BI48/200</f>
        <v>6.6250000000000003E-2</v>
      </c>
      <c r="BL48" s="68">
        <f>IF(BI48&gt;0,BK48,0)</f>
        <v>0</v>
      </c>
      <c r="BM48" s="67">
        <f>IF(BJ48&gt;=0,BJ48+DA48,0)+IF(+AW48=0,0,3/2*(+J48-P48)^2+0.4*(+J48-P48))+DX48</f>
        <v>0</v>
      </c>
      <c r="BN48" s="67">
        <f>IF((BJ48+DA48)&lt;0,-(BJ48+DA48),0)</f>
        <v>8.2500000000002127E-2</v>
      </c>
      <c r="BO48" s="76"/>
      <c r="BP48" s="77"/>
      <c r="BQ48" s="44"/>
      <c r="BR48" s="73"/>
      <c r="BS48" s="81"/>
      <c r="BT48" s="67"/>
      <c r="BU48" s="81"/>
      <c r="BV48" s="73"/>
      <c r="BW48" s="69"/>
      <c r="BX48" s="73"/>
      <c r="BY48" s="25"/>
      <c r="BZ48" s="5"/>
      <c r="CA48" s="65">
        <f>B48</f>
        <v>9</v>
      </c>
      <c r="CB48" s="77">
        <f>BB48</f>
        <v>0.42000000000000015</v>
      </c>
      <c r="CC48" s="68" t="str">
        <f t="shared" si="8"/>
        <v/>
      </c>
      <c r="CD48" s="68">
        <f>AF48+AY48</f>
        <v>8.7500000000005684</v>
      </c>
      <c r="CE48" s="68">
        <f>CE46</f>
        <v>6</v>
      </c>
      <c r="CF48" s="69">
        <f>CF46</f>
        <v>1.5</v>
      </c>
      <c r="CG48" s="68">
        <f>IF(+E48-F48&gt;=0,0,+(F48-E48)*100)</f>
        <v>0</v>
      </c>
      <c r="CH48" s="68">
        <f>IF(+F48-E48&gt;=0,0,+(E48-F48)*100)</f>
        <v>0</v>
      </c>
      <c r="CI48" s="35"/>
      <c r="CJ48" s="67">
        <f>IF(+CH48=0,(CE48*CF48^2/200-CF48*(+CG48)/200-CD48*CF48/100)-CL48,(+CE48*CF48^2/200-CF48*(CG48-CH48)/200-CD48*CF48/100)-CL48+(CH48+CG48)*0.5*CF48*0.5/100)</f>
        <v>-6.3750000000008522E-2</v>
      </c>
      <c r="CK48" s="68">
        <f>CE48*CF48^2/200+(CI48-CF48+1)*(CF48-1)/100+(CF48-1)^2/200+CI48/200</f>
        <v>6.6250000000000003E-2</v>
      </c>
      <c r="CL48" s="68">
        <f>IF(CI48&gt;0,CK48,0)</f>
        <v>0</v>
      </c>
      <c r="CM48" s="67">
        <f>IF(CJ48&gt;=0,CJ48+DA48,0)+IF(+AW48=0,0,3/2*(+D48-L48)^2+0.4*(+D48-L48))+DH48</f>
        <v>0</v>
      </c>
      <c r="CN48" s="67">
        <f>IF((CJ48+DA48)&lt;0,-(CJ48+DA48),0)</f>
        <v>6.3750000000008522E-2</v>
      </c>
      <c r="CO48" s="81"/>
      <c r="CP48" s="44"/>
      <c r="CQ48" s="77"/>
      <c r="CR48" s="44"/>
      <c r="CS48" s="73"/>
      <c r="CT48" s="81"/>
      <c r="CU48" s="67"/>
      <c r="CV48" s="81"/>
      <c r="CW48" s="73"/>
      <c r="CX48" s="69"/>
      <c r="CY48" s="73"/>
      <c r="CZ48" s="25"/>
      <c r="DA48" s="27">
        <f t="shared" si="5"/>
        <v>0</v>
      </c>
      <c r="DB48" s="44"/>
      <c r="DC48" s="22"/>
      <c r="DD48" s="22">
        <f>IF(+BM48&lt;=0.004,0,+BF48*(+BR47/2+BR49/2))</f>
        <v>0</v>
      </c>
      <c r="DE48" s="22">
        <f>IF(+CM48&lt;=0.004,0,+CF48*(+CS47/2+CS49/2))</f>
        <v>0</v>
      </c>
      <c r="DF48" s="22"/>
      <c r="DG48" s="5"/>
      <c r="DH48" s="5"/>
      <c r="DI48" s="5"/>
      <c r="DJ48" s="5"/>
      <c r="DK48" s="5"/>
    </row>
    <row r="49" spans="1:115">
      <c r="A49" s="44"/>
      <c r="B49" s="65"/>
      <c r="C49" s="66"/>
      <c r="D49" s="25"/>
      <c r="E49" s="67"/>
      <c r="F49" s="67"/>
      <c r="G49" s="67"/>
      <c r="H49" s="67"/>
      <c r="I49" s="79"/>
      <c r="J49" s="35"/>
      <c r="K49" s="68">
        <f>(L48-L50)*100/U49</f>
        <v>-0.39999999999997693</v>
      </c>
      <c r="L49" s="25"/>
      <c r="M49" s="67"/>
      <c r="N49" s="67"/>
      <c r="O49" s="67"/>
      <c r="P49" s="35"/>
      <c r="Q49" s="68">
        <f>(P48-P50)*100/U49</f>
        <v>0</v>
      </c>
      <c r="R49" s="47">
        <f>(N48-N50)/U49*100</f>
        <v>0</v>
      </c>
      <c r="S49" s="69"/>
      <c r="T49" s="35"/>
      <c r="U49" s="69">
        <f>(C50-C48)*1000</f>
        <v>25.000000000000021</v>
      </c>
      <c r="V49" s="68">
        <f>(+Y48+Y50)*U49/2</f>
        <v>125.00000000000011</v>
      </c>
      <c r="W49" s="70"/>
      <c r="X49" s="66"/>
      <c r="Y49" s="69"/>
      <c r="Z49" s="71"/>
      <c r="AA49" s="72"/>
      <c r="AB49" s="73"/>
      <c r="AC49" s="69"/>
      <c r="AD49" s="26"/>
      <c r="AE49" s="74"/>
      <c r="AF49" s="65"/>
      <c r="AG49" s="75"/>
      <c r="AH49" s="75"/>
      <c r="AI49" s="73"/>
      <c r="AJ49" s="75"/>
      <c r="AK49" s="69"/>
      <c r="AL49" s="75"/>
      <c r="AM49" s="76"/>
      <c r="AN49" s="76"/>
      <c r="AO49" s="76">
        <f>(+AN48+AN50)*0.5*U49</f>
        <v>0</v>
      </c>
      <c r="AP49" s="76">
        <f>(+AM48+AM50)*0.5*U49-AO49</f>
        <v>5.5859375000001465</v>
      </c>
      <c r="AQ49" s="47">
        <f t="shared" si="0"/>
        <v>2</v>
      </c>
      <c r="AR49" s="27">
        <f t="shared" si="1"/>
        <v>3</v>
      </c>
      <c r="AS49" s="27">
        <f t="shared" si="2"/>
        <v>5</v>
      </c>
      <c r="AT49" s="5"/>
      <c r="AU49" s="76"/>
      <c r="AV49" s="76">
        <f>(AU48+AU50)*0.5*U49</f>
        <v>0</v>
      </c>
      <c r="AW49" s="60">
        <f t="shared" si="3"/>
        <v>0</v>
      </c>
      <c r="AX49" s="44"/>
      <c r="AY49" s="27">
        <f t="shared" si="4"/>
        <v>4</v>
      </c>
      <c r="AZ49" s="5"/>
      <c r="BA49" s="65"/>
      <c r="BB49" s="77"/>
      <c r="BC49" s="68" t="str">
        <f t="shared" si="7"/>
        <v/>
      </c>
      <c r="BD49" s="35"/>
      <c r="BE49" s="35"/>
      <c r="BF49" s="69"/>
      <c r="BG49" s="35"/>
      <c r="BH49" s="35"/>
      <c r="BI49" s="35"/>
      <c r="BJ49" s="67"/>
      <c r="BK49" s="35"/>
      <c r="BL49" s="35"/>
      <c r="BM49" s="67"/>
      <c r="BN49" s="67"/>
      <c r="BO49" s="76">
        <f>(BM48+BM50)/2</f>
        <v>0</v>
      </c>
      <c r="BP49" s="77"/>
      <c r="BQ49" s="44">
        <f>(BN48+BN50)/2</f>
        <v>7.6875000000001914E-2</v>
      </c>
      <c r="BR49" s="73">
        <f>(BB50-BB48)*1000</f>
        <v>25.000000000000021</v>
      </c>
      <c r="BS49" s="81">
        <f>BO49*BR49</f>
        <v>0</v>
      </c>
      <c r="BT49" s="67">
        <f>BQ49*BR49</f>
        <v>1.9218750000000495</v>
      </c>
      <c r="BU49" s="81">
        <f>MIN(BS49:BT49)</f>
        <v>0</v>
      </c>
      <c r="BV49" s="73">
        <f>BS49-BU49</f>
        <v>0</v>
      </c>
      <c r="BW49" s="69">
        <f>BT49-BU49</f>
        <v>1.9218750000000495</v>
      </c>
      <c r="BX49" s="73">
        <f>BX47+BV49-BW49</f>
        <v>-32.859375000001293</v>
      </c>
      <c r="BY49" s="25"/>
      <c r="BZ49" s="5"/>
      <c r="CA49" s="65"/>
      <c r="CB49" s="77"/>
      <c r="CC49" s="68" t="str">
        <f t="shared" si="8"/>
        <v/>
      </c>
      <c r="CD49" s="35"/>
      <c r="CE49" s="35"/>
      <c r="CF49" s="69"/>
      <c r="CG49" s="35"/>
      <c r="CH49" s="35"/>
      <c r="CI49" s="35"/>
      <c r="CJ49" s="67"/>
      <c r="CK49" s="35"/>
      <c r="CL49" s="35"/>
      <c r="CM49" s="67"/>
      <c r="CN49" s="67"/>
      <c r="CO49" s="81"/>
      <c r="CP49" s="44">
        <f>(CM48+CM50)/2+BO49</f>
        <v>0</v>
      </c>
      <c r="CQ49" s="77"/>
      <c r="CR49" s="44">
        <f>(CN48+CN50)/2+BQ49</f>
        <v>0.16312500000000596</v>
      </c>
      <c r="CS49" s="73">
        <f>(CB50-CB48)*1000</f>
        <v>25.000000000000021</v>
      </c>
      <c r="CT49" s="81">
        <f>CP49*CS49</f>
        <v>0</v>
      </c>
      <c r="CU49" s="67">
        <f>CR49*CS49</f>
        <v>4.0781250000001528</v>
      </c>
      <c r="CV49" s="81">
        <f>MIN(CT49:CU49)</f>
        <v>0</v>
      </c>
      <c r="CW49" s="73">
        <f>CT49-CV49</f>
        <v>0</v>
      </c>
      <c r="CX49" s="69">
        <f>CU49-CV49</f>
        <v>4.0781250000001528</v>
      </c>
      <c r="CY49" s="73">
        <f>CY47+CW49-CX49</f>
        <v>-50.906250000002331</v>
      </c>
      <c r="CZ49" s="25"/>
      <c r="DA49" s="27">
        <f t="shared" si="5"/>
        <v>0</v>
      </c>
      <c r="DB49" s="44"/>
      <c r="DC49" s="22"/>
      <c r="DD49" s="22"/>
      <c r="DE49" s="22"/>
      <c r="DF49" s="22"/>
      <c r="DG49" s="5"/>
      <c r="DH49" s="5"/>
      <c r="DI49" s="5"/>
      <c r="DJ49" s="5"/>
      <c r="DK49" s="5"/>
    </row>
    <row r="50" spans="1:115">
      <c r="A50" s="44"/>
      <c r="B50" s="65">
        <f>B48+1</f>
        <v>10</v>
      </c>
      <c r="C50" s="66">
        <f t="shared" ref="C50" si="67">C48+$A$10</f>
        <v>0.44500000000000017</v>
      </c>
      <c r="D50" s="25"/>
      <c r="E50" s="67">
        <f t="shared" ref="E50" si="68">F50</f>
        <v>50.002499999999998</v>
      </c>
      <c r="F50" s="67">
        <v>50.002499999999998</v>
      </c>
      <c r="G50" s="67">
        <v>50</v>
      </c>
      <c r="H50" s="67">
        <v>49.927500000000002</v>
      </c>
      <c r="I50" s="67">
        <f t="shared" ref="I50" si="69">H50</f>
        <v>49.927500000000002</v>
      </c>
      <c r="J50" s="35"/>
      <c r="K50" s="35"/>
      <c r="L50" s="47">
        <f>M50-CF50*CE50/100-AW50/100</f>
        <v>50.029999999999994</v>
      </c>
      <c r="M50" s="67">
        <f>ROUND(+F50+AY50/100+AS50/100,2)</f>
        <v>50.12</v>
      </c>
      <c r="N50" s="67">
        <f>ROUND(+M50+Y50/200*Z50,2)</f>
        <v>50.07</v>
      </c>
      <c r="O50" s="67">
        <f>ROUND(+N50-Y50/2*AA50/100,2)</f>
        <v>50.02</v>
      </c>
      <c r="P50" s="68">
        <f>O50-BF50*BE50/100-AW50/100</f>
        <v>49.93</v>
      </c>
      <c r="Q50" s="35"/>
      <c r="R50" s="25"/>
      <c r="S50" s="69">
        <f>ABS(+R49-R51)</f>
        <v>8.0000000000012436E-2</v>
      </c>
      <c r="T50" s="35"/>
      <c r="U50" s="69"/>
      <c r="V50" s="35"/>
      <c r="W50" s="72">
        <f>W48</f>
        <v>5</v>
      </c>
      <c r="X50" s="66">
        <f t="shared" ref="X50" si="70">X48+$A$10</f>
        <v>0.22499999999999998</v>
      </c>
      <c r="Y50" s="69">
        <f>Y48</f>
        <v>5</v>
      </c>
      <c r="Z50" s="109">
        <v>-2</v>
      </c>
      <c r="AA50" s="110">
        <f t="shared" ref="AA50" si="71">AA48</f>
        <v>2</v>
      </c>
      <c r="AB50" s="73">
        <f>(G50-F50)/W50*2*100</f>
        <v>-9.9999999999909064E-2</v>
      </c>
      <c r="AC50" s="69">
        <f>(G50-H50)/W50*200</f>
        <v>2.8999999999999204</v>
      </c>
      <c r="AD50" s="26">
        <f>AD48</f>
        <v>0</v>
      </c>
      <c r="AE50" s="74">
        <f>AE48</f>
        <v>0</v>
      </c>
      <c r="AF50" s="65">
        <f>(+M50-F50)*100-AY50</f>
        <v>7.7499999999999716</v>
      </c>
      <c r="AG50" s="75">
        <f>(+N50-(-AB50*(Y50-W50)/200+G50))*100-AY50</f>
        <v>3.0000000000000284</v>
      </c>
      <c r="AH50" s="75">
        <f>(+O50-H50)*100-AY50</f>
        <v>5.2500000000001137</v>
      </c>
      <c r="AI50" s="73"/>
      <c r="AJ50" s="75"/>
      <c r="AK50" s="69"/>
      <c r="AL50" s="75"/>
      <c r="AM50" s="82">
        <f>((AF50+AG50)*0.5*Y50/2+(+AG50+AH50)/2*Y50/2)/100+AD50*AE50</f>
        <v>0.23750000000000177</v>
      </c>
      <c r="AN50" s="76">
        <f>AI50*AJ50/100+AK50*AL50/100</f>
        <v>0</v>
      </c>
      <c r="AO50" s="76"/>
      <c r="AP50" s="76"/>
      <c r="AQ50" s="47">
        <v>5</v>
      </c>
      <c r="AR50" s="27">
        <f t="shared" si="1"/>
        <v>3</v>
      </c>
      <c r="AS50" s="27">
        <f t="shared" si="2"/>
        <v>8</v>
      </c>
      <c r="AT50" s="5"/>
      <c r="AU50" s="76">
        <f>AI50+AK50</f>
        <v>0</v>
      </c>
      <c r="AV50" s="35"/>
      <c r="AW50" s="60">
        <f t="shared" si="3"/>
        <v>0</v>
      </c>
      <c r="AX50" s="44"/>
      <c r="AY50" s="27">
        <f t="shared" si="4"/>
        <v>4</v>
      </c>
      <c r="AZ50" s="5"/>
      <c r="BA50" s="65">
        <f>B50</f>
        <v>10</v>
      </c>
      <c r="BB50" s="77">
        <f>C50</f>
        <v>0.44500000000000017</v>
      </c>
      <c r="BC50" s="68" t="str">
        <f t="shared" si="7"/>
        <v/>
      </c>
      <c r="BD50" s="68">
        <f>AH50+AY50</f>
        <v>9.2500000000001137</v>
      </c>
      <c r="BE50" s="68">
        <f>BE48</f>
        <v>6</v>
      </c>
      <c r="BF50" s="69">
        <f>BF48</f>
        <v>1.5</v>
      </c>
      <c r="BG50" s="68">
        <f>IF(+I50-H50&gt;=0,0,+(H50-I50)*100)</f>
        <v>0</v>
      </c>
      <c r="BH50" s="68">
        <f>IF(+H50-I50&gt;=0,0,+(I50-H50)*100)</f>
        <v>0</v>
      </c>
      <c r="BI50" s="35"/>
      <c r="BJ50" s="67">
        <f>IF(+BH50=0,(BE50*BF50^2/200-BF50*(+BG50)/200-BD50*BF50/100)-BL50,(+BE50*BF50^2/200-BF50*(BG50-BH50)/200-BD50*BF50/100)-BL50+(BH50+BG50)*0.5*BF50*0.5/100)</f>
        <v>-7.1250000000001701E-2</v>
      </c>
      <c r="BK50" s="68">
        <f>BE50*BF50^2/200+(BI50-BF50+1)*(BF50-1)/100+(BF50-1)^2/200+BI50/200</f>
        <v>6.6250000000000003E-2</v>
      </c>
      <c r="BL50" s="68">
        <f>IF(BI50&gt;0,BK50,0)</f>
        <v>0</v>
      </c>
      <c r="BM50" s="67">
        <f>IF(BJ50&gt;=0,BJ50+DA50,0)+IF(+AW50=0,0,3/2*(+J50-P50)^2+0.4*(+J50-P50))+DX50</f>
        <v>0</v>
      </c>
      <c r="BN50" s="67">
        <f>IF((BJ50+DA50)&lt;0,-(BJ50+DA50),0)</f>
        <v>7.1250000000001701E-2</v>
      </c>
      <c r="BO50" s="76"/>
      <c r="BP50" s="77"/>
      <c r="BQ50" s="44"/>
      <c r="BR50" s="73"/>
      <c r="BS50" s="81"/>
      <c r="BT50" s="67"/>
      <c r="BU50" s="81"/>
      <c r="BV50" s="73"/>
      <c r="BW50" s="69"/>
      <c r="BX50" s="73"/>
      <c r="BY50" s="25"/>
      <c r="BZ50" s="5"/>
      <c r="CA50" s="65">
        <f>B50</f>
        <v>10</v>
      </c>
      <c r="CB50" s="77">
        <f>BB50</f>
        <v>0.44500000000000017</v>
      </c>
      <c r="CC50" s="68" t="str">
        <f t="shared" si="8"/>
        <v/>
      </c>
      <c r="CD50" s="68">
        <f>AF50+AY50</f>
        <v>11.749999999999972</v>
      </c>
      <c r="CE50" s="68">
        <f>CE48</f>
        <v>6</v>
      </c>
      <c r="CF50" s="69">
        <f>CF48</f>
        <v>1.5</v>
      </c>
      <c r="CG50" s="68">
        <f>IF(+E50-F50&gt;=0,0,+(F50-E50)*100)</f>
        <v>0</v>
      </c>
      <c r="CH50" s="68">
        <f>IF(+F50-E50&gt;=0,0,+(E50-F50)*100)</f>
        <v>0</v>
      </c>
      <c r="CI50" s="35"/>
      <c r="CJ50" s="67">
        <f>IF(+CH50=0,(CE50*CF50^2/200-CF50*(+CG50)/200-CD50*CF50/100)-CL50,(+CE50*CF50^2/200-CF50*(CG50-CH50)/200-CD50*CF50/100)-CL50+(CH50+CG50)*0.5*CF50*0.5/100)</f>
        <v>-0.10874999999999957</v>
      </c>
      <c r="CK50" s="68">
        <f>CE50*CF50^2/200+(CI50-CF50+1)*(CF50-1)/100+(CF50-1)^2/200+CI50/200</f>
        <v>6.6250000000000003E-2</v>
      </c>
      <c r="CL50" s="68">
        <f>IF(CI50&gt;0,CK50,0)</f>
        <v>0</v>
      </c>
      <c r="CM50" s="67">
        <f>IF(CJ50&gt;=0,CJ50+DA50,0)+IF(+AW50=0,0,3/2*(+D50-L50)^2+0.4*(+D50-L50))+DH50</f>
        <v>0</v>
      </c>
      <c r="CN50" s="67">
        <f>IF((CJ50+DA50)&lt;0,-(CJ50+DA50),0)</f>
        <v>0.10874999999999957</v>
      </c>
      <c r="CO50" s="81"/>
      <c r="CP50" s="44"/>
      <c r="CQ50" s="77"/>
      <c r="CR50" s="44"/>
      <c r="CS50" s="73"/>
      <c r="CT50" s="81"/>
      <c r="CU50" s="67"/>
      <c r="CV50" s="81"/>
      <c r="CW50" s="73"/>
      <c r="CX50" s="69"/>
      <c r="CY50" s="73"/>
      <c r="CZ50" s="25"/>
      <c r="DA50" s="27">
        <f t="shared" si="5"/>
        <v>0</v>
      </c>
      <c r="DB50" s="44"/>
      <c r="DC50" s="22"/>
      <c r="DD50" s="22">
        <f>IF(+BM50&lt;=0.004,0,+BF50*(+BR49/2+BR51/2))</f>
        <v>0</v>
      </c>
      <c r="DE50" s="22">
        <f>IF(+CM50&lt;=0.004,0,+CF50*(+CS49/2+CS51/2))</f>
        <v>0</v>
      </c>
      <c r="DF50" s="22"/>
      <c r="DG50" s="5"/>
      <c r="DH50" s="5"/>
      <c r="DI50" s="5"/>
      <c r="DJ50" s="5"/>
      <c r="DK50" s="5"/>
    </row>
    <row r="51" spans="1:115">
      <c r="A51" s="44"/>
      <c r="B51" s="65"/>
      <c r="C51" s="66"/>
      <c r="D51" s="25"/>
      <c r="E51" s="67"/>
      <c r="F51" s="67"/>
      <c r="G51" s="67"/>
      <c r="H51" s="67"/>
      <c r="I51" s="79"/>
      <c r="J51" s="35"/>
      <c r="K51" s="68">
        <f>(L50-L52)*100/U51</f>
        <v>-8.0000000000012436E-2</v>
      </c>
      <c r="L51" s="25"/>
      <c r="M51" s="67"/>
      <c r="N51" s="67"/>
      <c r="O51" s="67"/>
      <c r="P51" s="35"/>
      <c r="Q51" s="68">
        <f>(P50-P52)*100/U51</f>
        <v>-7.9999999999984014E-2</v>
      </c>
      <c r="R51" s="47">
        <f>(N50-N52)/U51*100</f>
        <v>-8.0000000000012436E-2</v>
      </c>
      <c r="S51" s="69"/>
      <c r="T51" s="35"/>
      <c r="U51" s="69">
        <f>(C52-C50)*1000</f>
        <v>25.000000000000021</v>
      </c>
      <c r="V51" s="68">
        <f>(+Y50+Y52)*U51/2</f>
        <v>125.00000000000011</v>
      </c>
      <c r="W51" s="72"/>
      <c r="X51" s="66"/>
      <c r="Y51" s="69"/>
      <c r="Z51" s="109"/>
      <c r="AA51" s="110"/>
      <c r="AB51" s="73"/>
      <c r="AC51" s="69"/>
      <c r="AD51" s="26"/>
      <c r="AE51" s="74"/>
      <c r="AF51" s="65"/>
      <c r="AG51" s="75"/>
      <c r="AH51" s="75"/>
      <c r="AI51" s="73"/>
      <c r="AJ51" s="75"/>
      <c r="AK51" s="69"/>
      <c r="AL51" s="75"/>
      <c r="AM51" s="76"/>
      <c r="AN51" s="76"/>
      <c r="AO51" s="76">
        <f>(+AN50+AN52)*0.5*U51</f>
        <v>0</v>
      </c>
      <c r="AP51" s="76">
        <f>(+AM50+AM52)*0.5*U51-AO51</f>
        <v>6.2500000000002096</v>
      </c>
      <c r="AQ51" s="47">
        <f t="shared" si="0"/>
        <v>5</v>
      </c>
      <c r="AR51" s="27">
        <f t="shared" si="1"/>
        <v>3</v>
      </c>
      <c r="AS51" s="27">
        <f t="shared" si="2"/>
        <v>8</v>
      </c>
      <c r="AT51" s="5"/>
      <c r="AU51" s="76"/>
      <c r="AV51" s="76">
        <f>(AU50+AU52)*0.5*U51</f>
        <v>0</v>
      </c>
      <c r="AW51" s="60">
        <f t="shared" si="3"/>
        <v>0</v>
      </c>
      <c r="AX51" s="44"/>
      <c r="AY51" s="27">
        <f t="shared" si="4"/>
        <v>4</v>
      </c>
      <c r="AZ51" s="5"/>
      <c r="BA51" s="65"/>
      <c r="BB51" s="77"/>
      <c r="BC51" s="68" t="str">
        <f t="shared" si="7"/>
        <v/>
      </c>
      <c r="BD51" s="35"/>
      <c r="BE51" s="35"/>
      <c r="BF51" s="69"/>
      <c r="BG51" s="35"/>
      <c r="BH51" s="35"/>
      <c r="BI51" s="35"/>
      <c r="BJ51" s="67"/>
      <c r="BK51" s="35"/>
      <c r="BL51" s="35"/>
      <c r="BM51" s="67"/>
      <c r="BN51" s="67"/>
      <c r="BO51" s="76">
        <f>(BM50+BM52)/2</f>
        <v>0</v>
      </c>
      <c r="BP51" s="77"/>
      <c r="BQ51" s="44">
        <f>(BN50+BN52)/2</f>
        <v>9.3750000000002554E-2</v>
      </c>
      <c r="BR51" s="73">
        <f>(BB52-BB50)*1000</f>
        <v>25.000000000000021</v>
      </c>
      <c r="BS51" s="81">
        <f>BO51*BR51</f>
        <v>0</v>
      </c>
      <c r="BT51" s="67">
        <f>BQ51*BR51</f>
        <v>2.3437500000000657</v>
      </c>
      <c r="BU51" s="81">
        <f>MIN(BS51:BT51)</f>
        <v>0</v>
      </c>
      <c r="BV51" s="73">
        <f>BS51-BU51</f>
        <v>0</v>
      </c>
      <c r="BW51" s="69">
        <f>BT51-BU51</f>
        <v>2.3437500000000657</v>
      </c>
      <c r="BX51" s="73">
        <f>BX49+BV51-BW51</f>
        <v>-35.203125000001357</v>
      </c>
      <c r="BY51" s="25"/>
      <c r="BZ51" s="5"/>
      <c r="CA51" s="65"/>
      <c r="CB51" s="77"/>
      <c r="CC51" s="68" t="str">
        <f t="shared" si="8"/>
        <v/>
      </c>
      <c r="CD51" s="35"/>
      <c r="CE51" s="35"/>
      <c r="CF51" s="69"/>
      <c r="CG51" s="35"/>
      <c r="CH51" s="35"/>
      <c r="CI51" s="35"/>
      <c r="CJ51" s="67"/>
      <c r="CK51" s="35"/>
      <c r="CL51" s="35"/>
      <c r="CM51" s="67"/>
      <c r="CN51" s="67"/>
      <c r="CO51" s="81"/>
      <c r="CP51" s="44">
        <f>(CM50+CM52)/2+BO51</f>
        <v>0</v>
      </c>
      <c r="CQ51" s="77"/>
      <c r="CR51" s="44">
        <f>(CN50+CN52)/2+BQ51</f>
        <v>0.16500000000000425</v>
      </c>
      <c r="CS51" s="73">
        <f>(CB52-CB50)*1000</f>
        <v>25.000000000000021</v>
      </c>
      <c r="CT51" s="81">
        <f>CP51*CS51</f>
        <v>0</v>
      </c>
      <c r="CU51" s="67">
        <f>CR51*CS51</f>
        <v>4.1250000000001101</v>
      </c>
      <c r="CV51" s="81">
        <f>MIN(CT51:CU51)</f>
        <v>0</v>
      </c>
      <c r="CW51" s="73">
        <f>CT51-CV51</f>
        <v>0</v>
      </c>
      <c r="CX51" s="69">
        <f>CU51-CV51</f>
        <v>4.1250000000001101</v>
      </c>
      <c r="CY51" s="73">
        <f>CY49+CW51-CX51</f>
        <v>-55.031250000002444</v>
      </c>
      <c r="CZ51" s="25"/>
      <c r="DA51" s="27">
        <f t="shared" si="5"/>
        <v>0</v>
      </c>
      <c r="DB51" s="44"/>
      <c r="DC51" s="22"/>
      <c r="DD51" s="22"/>
      <c r="DE51" s="22"/>
      <c r="DF51" s="22"/>
      <c r="DG51" s="5"/>
      <c r="DH51" s="5"/>
      <c r="DI51" s="5"/>
      <c r="DJ51" s="5"/>
      <c r="DK51" s="5"/>
    </row>
    <row r="52" spans="1:115">
      <c r="A52" s="44"/>
      <c r="B52" s="65">
        <f>B50+1</f>
        <v>11</v>
      </c>
      <c r="C52" s="66">
        <f t="shared" ref="C52" si="72">C50+$A$10</f>
        <v>0.4700000000000002</v>
      </c>
      <c r="D52" s="25"/>
      <c r="E52" s="67">
        <f t="shared" ref="E52" si="73">F52</f>
        <v>50.072499999999998</v>
      </c>
      <c r="F52" s="67">
        <v>50.072499999999998</v>
      </c>
      <c r="G52" s="67">
        <v>50</v>
      </c>
      <c r="H52" s="67">
        <v>49.917499999999997</v>
      </c>
      <c r="I52" s="67">
        <f t="shared" ref="I52" si="74">H52</f>
        <v>49.917499999999997</v>
      </c>
      <c r="J52" s="35"/>
      <c r="K52" s="35"/>
      <c r="L52" s="47">
        <f>M52-CF52*CE52/100-AW52/100</f>
        <v>50.05</v>
      </c>
      <c r="M52" s="67">
        <f>ROUND(+F52+AY52/100+AS52/100,2)</f>
        <v>50.14</v>
      </c>
      <c r="N52" s="67">
        <f>ROUND(+M52+Y52/200*Z52,2)</f>
        <v>50.09</v>
      </c>
      <c r="O52" s="67">
        <f>ROUND(+N52-Y52/2*AA52/100,2)</f>
        <v>50.04</v>
      </c>
      <c r="P52" s="68">
        <f>O52-BF52*BE52/100-AW52/100</f>
        <v>49.949999999999996</v>
      </c>
      <c r="Q52" s="35"/>
      <c r="R52" s="25"/>
      <c r="S52" s="69">
        <f>ABS(+R51-R53)</f>
        <v>4.0000000000020429E-2</v>
      </c>
      <c r="T52" s="35"/>
      <c r="U52" s="69"/>
      <c r="V52" s="35"/>
      <c r="W52" s="72">
        <f>W50</f>
        <v>5</v>
      </c>
      <c r="X52" s="66">
        <f t="shared" ref="X52" si="75">X50+$A$10</f>
        <v>0.24999999999999997</v>
      </c>
      <c r="Y52" s="69">
        <f>Y50</f>
        <v>5</v>
      </c>
      <c r="Z52" s="109">
        <f t="shared" ref="Z52:AA52" si="76">Z50</f>
        <v>-2</v>
      </c>
      <c r="AA52" s="110">
        <f t="shared" si="76"/>
        <v>2</v>
      </c>
      <c r="AB52" s="73">
        <f>(G52-F52)/W52*2*100</f>
        <v>-2.8999999999999204</v>
      </c>
      <c r="AC52" s="69">
        <f>(G52-H52)/W52*200</f>
        <v>3.3000000000001251</v>
      </c>
      <c r="AD52" s="26">
        <f>AD50</f>
        <v>0</v>
      </c>
      <c r="AE52" s="74">
        <f>AE50</f>
        <v>0</v>
      </c>
      <c r="AF52" s="65">
        <f>(+M52-F52)*100-AY52</f>
        <v>2.7500000000002558</v>
      </c>
      <c r="AG52" s="75">
        <f>(+N52-(-AB52*(Y52-W52)/200+G52))*100-AY52</f>
        <v>5.0000000000003411</v>
      </c>
      <c r="AH52" s="75">
        <f>(+O52-H52)*100-AY52</f>
        <v>8.2500000000002274</v>
      </c>
      <c r="AI52" s="73"/>
      <c r="AJ52" s="75"/>
      <c r="AK52" s="69"/>
      <c r="AL52" s="75"/>
      <c r="AM52" s="82">
        <f>((AF52+AG52)*0.5*Y52/2+(+AG52+AH52)/2*Y52/2)/100+AD52*AE52</f>
        <v>0.26250000000001456</v>
      </c>
      <c r="AN52" s="76">
        <f>AI52*AJ52/100+AK52*AL52/100</f>
        <v>0</v>
      </c>
      <c r="AO52" s="76"/>
      <c r="AP52" s="76"/>
      <c r="AQ52" s="47">
        <v>0</v>
      </c>
      <c r="AR52" s="27">
        <f t="shared" si="1"/>
        <v>3</v>
      </c>
      <c r="AS52" s="27">
        <f t="shared" si="2"/>
        <v>3</v>
      </c>
      <c r="AT52" s="5"/>
      <c r="AU52" s="76">
        <f>AI52+AK52</f>
        <v>0</v>
      </c>
      <c r="AV52" s="35"/>
      <c r="AW52" s="60">
        <f t="shared" si="3"/>
        <v>0</v>
      </c>
      <c r="AX52" s="44"/>
      <c r="AY52" s="27">
        <f t="shared" si="4"/>
        <v>4</v>
      </c>
      <c r="AZ52" s="5"/>
      <c r="BA52" s="65">
        <f>B52</f>
        <v>11</v>
      </c>
      <c r="BB52" s="77">
        <f>C52</f>
        <v>0.4700000000000002</v>
      </c>
      <c r="BC52" s="68" t="str">
        <f t="shared" si="7"/>
        <v/>
      </c>
      <c r="BD52" s="68">
        <f>AH52+AY52</f>
        <v>12.250000000000227</v>
      </c>
      <c r="BE52" s="68">
        <f>BE50</f>
        <v>6</v>
      </c>
      <c r="BF52" s="69">
        <f>BF50</f>
        <v>1.5</v>
      </c>
      <c r="BG52" s="68">
        <f>IF(+I52-H52&gt;=0,0,+(H52-I52)*100)</f>
        <v>0</v>
      </c>
      <c r="BH52" s="68">
        <f>IF(+H52-I52&gt;=0,0,+(I52-H52)*100)</f>
        <v>0</v>
      </c>
      <c r="BI52" s="35"/>
      <c r="BJ52" s="67">
        <f>IF(+BH52=0,(BE52*BF52^2/200-BF52*(+BG52)/200-BD52*BF52/100)-BL52,(+BE52*BF52^2/200-BF52*(BG52-BH52)/200-BD52*BF52/100)-BL52+(BH52+BG52)*0.5*BF52*0.5/100)</f>
        <v>-0.11625000000000341</v>
      </c>
      <c r="BK52" s="68">
        <f>BE52*BF52^2/200+(BI52-BF52+1)*(BF52-1)/100+(BF52-1)^2/200+BI52/200</f>
        <v>6.6250000000000003E-2</v>
      </c>
      <c r="BL52" s="68">
        <f>IF(BI52&gt;0,BK52,0)</f>
        <v>0</v>
      </c>
      <c r="BM52" s="67">
        <f>IF(BJ52&gt;=0,BJ52+DA52,0)+IF(+AW52=0,0,3/2*(+J52-P52)^2+0.4*(+J52-P52))+DX52</f>
        <v>0</v>
      </c>
      <c r="BN52" s="67">
        <f>IF((BJ52+DA52)&lt;0,-(BJ52+DA52),0)</f>
        <v>0.11625000000000341</v>
      </c>
      <c r="BO52" s="76"/>
      <c r="BP52" s="77"/>
      <c r="BQ52" s="44"/>
      <c r="BR52" s="73"/>
      <c r="BS52" s="81"/>
      <c r="BT52" s="67"/>
      <c r="BU52" s="81"/>
      <c r="BV52" s="73"/>
      <c r="BW52" s="69"/>
      <c r="BX52" s="73"/>
      <c r="BY52" s="25"/>
      <c r="BZ52" s="5"/>
      <c r="CA52" s="65">
        <f>B52</f>
        <v>11</v>
      </c>
      <c r="CB52" s="77">
        <f>BB52</f>
        <v>0.4700000000000002</v>
      </c>
      <c r="CC52" s="68" t="str">
        <f t="shared" si="8"/>
        <v/>
      </c>
      <c r="CD52" s="68">
        <f>AF52+AY52</f>
        <v>6.7500000000002558</v>
      </c>
      <c r="CE52" s="68">
        <f>CE50</f>
        <v>6</v>
      </c>
      <c r="CF52" s="69">
        <f>CF50</f>
        <v>1.5</v>
      </c>
      <c r="CG52" s="68">
        <f>IF(+E52-F52&gt;=0,0,+(F52-E52)*100)</f>
        <v>0</v>
      </c>
      <c r="CH52" s="68">
        <f>IF(+F52-E52&gt;=0,0,+(E52-F52)*100)</f>
        <v>0</v>
      </c>
      <c r="CI52" s="35"/>
      <c r="CJ52" s="67">
        <f>IF(+CH52=0,(CE52*CF52^2/200-CF52*(+CG52)/200-CD52*CF52/100)-CL52,(+CE52*CF52^2/200-CF52*(CG52-CH52)/200-CD52*CF52/100)-CL52+(CH52+CG52)*0.5*CF52*0.5/100)</f>
        <v>-3.3750000000003832E-2</v>
      </c>
      <c r="CK52" s="68">
        <f>CE52*CF52^2/200+(CI52-CF52+1)*(CF52-1)/100+(CF52-1)^2/200+CI52/200</f>
        <v>6.6250000000000003E-2</v>
      </c>
      <c r="CL52" s="68">
        <f>IF(CI52&gt;0,CK52,0)</f>
        <v>0</v>
      </c>
      <c r="CM52" s="67">
        <f>IF(CJ52&gt;=0,CJ52+DA52,0)+IF(+AW52=0,0,3/2*(+D52-L52)^2+0.4*(+D52-L52))+DH52</f>
        <v>0</v>
      </c>
      <c r="CN52" s="67">
        <f>IF((CJ52+DA52)&lt;0,-(CJ52+DA52),0)</f>
        <v>3.3750000000003832E-2</v>
      </c>
      <c r="CO52" s="81"/>
      <c r="CP52" s="44"/>
      <c r="CQ52" s="77"/>
      <c r="CR52" s="44"/>
      <c r="CS52" s="73"/>
      <c r="CT52" s="81"/>
      <c r="CU52" s="67"/>
      <c r="CV52" s="81"/>
      <c r="CW52" s="73"/>
      <c r="CX52" s="69"/>
      <c r="CY52" s="73"/>
      <c r="CZ52" s="25"/>
      <c r="DA52" s="27">
        <f t="shared" si="5"/>
        <v>0</v>
      </c>
      <c r="DB52" s="44"/>
      <c r="DC52" s="22"/>
      <c r="DD52" s="22">
        <f>IF(+BM52&lt;=0.004,0,+BF52*(+BR51/2+BR53/2))</f>
        <v>0</v>
      </c>
      <c r="DE52" s="22">
        <f>IF(+CM52&lt;=0.004,0,+CF52*(+CS51/2+CS53/2))</f>
        <v>0</v>
      </c>
      <c r="DF52" s="22"/>
      <c r="DG52" s="5"/>
      <c r="DH52" s="5"/>
      <c r="DI52" s="5"/>
      <c r="DJ52" s="5"/>
      <c r="DK52" s="5"/>
    </row>
    <row r="53" spans="1:115">
      <c r="A53" s="44"/>
      <c r="B53" s="65"/>
      <c r="C53" s="66"/>
      <c r="D53" s="25"/>
      <c r="E53" s="67"/>
      <c r="F53" s="67"/>
      <c r="G53" s="67"/>
      <c r="H53" s="67"/>
      <c r="I53" s="79"/>
      <c r="J53" s="35"/>
      <c r="K53" s="68">
        <f>(L52-L54)*100/U53</f>
        <v>-3.9999999999992007E-2</v>
      </c>
      <c r="L53" s="25"/>
      <c r="M53" s="67"/>
      <c r="N53" s="67"/>
      <c r="O53" s="67"/>
      <c r="P53" s="35"/>
      <c r="Q53" s="68">
        <f>(P52-P54)*100/U53</f>
        <v>-3.9999999999992007E-2</v>
      </c>
      <c r="R53" s="47">
        <f>(N52-N54)/U53*100</f>
        <v>-3.9999999999992007E-2</v>
      </c>
      <c r="S53" s="69"/>
      <c r="T53" s="35"/>
      <c r="U53" s="69">
        <f>(C54-C52)*1000</f>
        <v>25.000000000000021</v>
      </c>
      <c r="V53" s="68">
        <f>(+Y52+Y54)*U53/2</f>
        <v>125.00000000000011</v>
      </c>
      <c r="W53" s="70"/>
      <c r="X53" s="66"/>
      <c r="Y53" s="69"/>
      <c r="Z53" s="109"/>
      <c r="AA53" s="110"/>
      <c r="AB53" s="73"/>
      <c r="AC53" s="69"/>
      <c r="AD53" s="26"/>
      <c r="AE53" s="74"/>
      <c r="AF53" s="65"/>
      <c r="AG53" s="75"/>
      <c r="AH53" s="75"/>
      <c r="AI53" s="73"/>
      <c r="AJ53" s="75"/>
      <c r="AK53" s="69"/>
      <c r="AL53" s="75"/>
      <c r="AM53" s="76"/>
      <c r="AN53" s="76"/>
      <c r="AO53" s="76">
        <f>(+AN52+AN54)*0.5*U53</f>
        <v>0</v>
      </c>
      <c r="AP53" s="76">
        <f>(+AM52+AM54)*0.5*U53-AO53</f>
        <v>8.3593750000001794</v>
      </c>
      <c r="AQ53" s="47">
        <f t="shared" si="0"/>
        <v>0</v>
      </c>
      <c r="AR53" s="27">
        <f t="shared" si="1"/>
        <v>3</v>
      </c>
      <c r="AS53" s="27">
        <f t="shared" si="2"/>
        <v>3</v>
      </c>
      <c r="AT53" s="5"/>
      <c r="AU53" s="76"/>
      <c r="AV53" s="76">
        <f>(AU52+AU54)*0.5*U53</f>
        <v>0</v>
      </c>
      <c r="AW53" s="60">
        <f t="shared" si="3"/>
        <v>0</v>
      </c>
      <c r="AX53" s="44"/>
      <c r="AY53" s="27">
        <f t="shared" si="4"/>
        <v>4</v>
      </c>
      <c r="AZ53" s="5"/>
      <c r="BA53" s="65"/>
      <c r="BB53" s="77"/>
      <c r="BC53" s="68" t="str">
        <f t="shared" si="7"/>
        <v/>
      </c>
      <c r="BD53" s="35"/>
      <c r="BE53" s="35"/>
      <c r="BF53" s="69"/>
      <c r="BG53" s="35"/>
      <c r="BH53" s="35"/>
      <c r="BI53" s="35"/>
      <c r="BJ53" s="67"/>
      <c r="BK53" s="35"/>
      <c r="BL53" s="35"/>
      <c r="BM53" s="67"/>
      <c r="BN53" s="67"/>
      <c r="BO53" s="76">
        <f>(BM52+BM54)/2</f>
        <v>0</v>
      </c>
      <c r="BP53" s="77"/>
      <c r="BQ53" s="44">
        <f>(BN52+BN54)/2</f>
        <v>0.18562499999999893</v>
      </c>
      <c r="BR53" s="73">
        <f>(BB54-BB52)*1000</f>
        <v>25.000000000000021</v>
      </c>
      <c r="BS53" s="81">
        <f>BO53*BR53</f>
        <v>0</v>
      </c>
      <c r="BT53" s="67">
        <f>BQ53*BR53</f>
        <v>4.6406249999999769</v>
      </c>
      <c r="BU53" s="81">
        <f>MIN(BS53:BT53)</f>
        <v>0</v>
      </c>
      <c r="BV53" s="73">
        <f>BS53-BU53</f>
        <v>0</v>
      </c>
      <c r="BW53" s="69">
        <f>BT53-BU53</f>
        <v>4.6406249999999769</v>
      </c>
      <c r="BX53" s="73">
        <f>BX51+BV53-BW53</f>
        <v>-39.843750000001336</v>
      </c>
      <c r="BY53" s="25"/>
      <c r="BZ53" s="5"/>
      <c r="CA53" s="65"/>
      <c r="CB53" s="77"/>
      <c r="CC53" s="68" t="str">
        <f t="shared" si="8"/>
        <v/>
      </c>
      <c r="CD53" s="35"/>
      <c r="CE53" s="35"/>
      <c r="CF53" s="69"/>
      <c r="CG53" s="35"/>
      <c r="CH53" s="35"/>
      <c r="CI53" s="35"/>
      <c r="CJ53" s="67"/>
      <c r="CK53" s="35"/>
      <c r="CL53" s="35"/>
      <c r="CM53" s="67"/>
      <c r="CN53" s="67"/>
      <c r="CO53" s="81"/>
      <c r="CP53" s="44">
        <f>(CM52+CM54)/2+BO53</f>
        <v>0</v>
      </c>
      <c r="CQ53" s="77"/>
      <c r="CR53" s="44">
        <f>(CN52+CN54)/2+BQ53</f>
        <v>0.22125000000000106</v>
      </c>
      <c r="CS53" s="73">
        <f>(CB54-CB52)*1000</f>
        <v>25.000000000000021</v>
      </c>
      <c r="CT53" s="81">
        <f>CP53*CS53</f>
        <v>0</v>
      </c>
      <c r="CU53" s="67">
        <f>CR53*CS53</f>
        <v>5.5312500000000311</v>
      </c>
      <c r="CV53" s="81">
        <f>MIN(CT53:CU53)</f>
        <v>0</v>
      </c>
      <c r="CW53" s="73">
        <f>CT53-CV53</f>
        <v>0</v>
      </c>
      <c r="CX53" s="69">
        <f>CU53-CV53</f>
        <v>5.5312500000000311</v>
      </c>
      <c r="CY53" s="73">
        <f>CY51+CW53-CX53</f>
        <v>-60.562500000002473</v>
      </c>
      <c r="CZ53" s="25"/>
      <c r="DA53" s="27">
        <f t="shared" si="5"/>
        <v>0</v>
      </c>
      <c r="DB53" s="44"/>
      <c r="DC53" s="22"/>
      <c r="DD53" s="22"/>
      <c r="DE53" s="22"/>
      <c r="DF53" s="22"/>
      <c r="DG53" s="5"/>
      <c r="DH53" s="5"/>
      <c r="DI53" s="5"/>
      <c r="DJ53" s="5"/>
      <c r="DK53" s="5"/>
    </row>
    <row r="54" spans="1:115">
      <c r="A54" s="44"/>
      <c r="B54" s="65">
        <f>B52+1</f>
        <v>12</v>
      </c>
      <c r="C54" s="66">
        <f t="shared" ref="C54" si="77">C52+$A$10</f>
        <v>0.49500000000000022</v>
      </c>
      <c r="D54" s="25"/>
      <c r="E54" s="67">
        <f>F54</f>
        <v>50.08</v>
      </c>
      <c r="F54" s="67">
        <v>50.08</v>
      </c>
      <c r="G54" s="67">
        <v>50</v>
      </c>
      <c r="H54" s="67">
        <v>49.835000000000001</v>
      </c>
      <c r="I54" s="67">
        <f t="shared" ref="I54" si="78">H54</f>
        <v>49.835000000000001</v>
      </c>
      <c r="J54" s="35"/>
      <c r="K54" s="35"/>
      <c r="L54" s="47">
        <f>M54-CF54*CE54/100-AW54/100</f>
        <v>50.059999999999995</v>
      </c>
      <c r="M54" s="67">
        <f>ROUND(+F54+AY54/100+AS54/100,2)</f>
        <v>50.15</v>
      </c>
      <c r="N54" s="67">
        <f>ROUND(+M54+Y54/200*Z54,2)</f>
        <v>50.1</v>
      </c>
      <c r="O54" s="67">
        <f>ROUND(+N54-Y54/2*AA54/100,2)</f>
        <v>50.05</v>
      </c>
      <c r="P54" s="68">
        <f>O54-BF54*BE54/100-AW54/100</f>
        <v>49.959999999999994</v>
      </c>
      <c r="Q54" s="35"/>
      <c r="R54" s="25"/>
      <c r="S54" s="69">
        <f>ABS(+R53-R55)</f>
        <v>0.15999999999999645</v>
      </c>
      <c r="T54" s="35"/>
      <c r="U54" s="69"/>
      <c r="V54" s="35"/>
      <c r="W54" s="72">
        <f>W52</f>
        <v>5</v>
      </c>
      <c r="X54" s="66">
        <f t="shared" ref="X54" si="79">X52+$A$10</f>
        <v>0.27499999999999997</v>
      </c>
      <c r="Y54" s="69">
        <f>Y52</f>
        <v>5</v>
      </c>
      <c r="Z54" s="109">
        <f t="shared" ref="Z54:AA54" si="80">Z52</f>
        <v>-2</v>
      </c>
      <c r="AA54" s="110">
        <f t="shared" si="80"/>
        <v>2</v>
      </c>
      <c r="AB54" s="73">
        <f>(G54-F54)/W54*2*100</f>
        <v>-3.1999999999999322</v>
      </c>
      <c r="AC54" s="69">
        <f>(G54-H54)/W54*200</f>
        <v>6.5999999999999659</v>
      </c>
      <c r="AD54" s="26">
        <f>AD52</f>
        <v>0</v>
      </c>
      <c r="AE54" s="74">
        <f>AE52</f>
        <v>0</v>
      </c>
      <c r="AF54" s="65">
        <f>(+M54-F54)*100-AY54</f>
        <v>3.0000000000000284</v>
      </c>
      <c r="AG54" s="75">
        <f>(+N54-(-AB54*(Y54-W54)/200+G54))*100-AY54</f>
        <v>6.0000000000001421</v>
      </c>
      <c r="AH54" s="75">
        <f>(+O54-H54)*100-AY54</f>
        <v>17.499999999999631</v>
      </c>
      <c r="AI54" s="73"/>
      <c r="AJ54" s="75"/>
      <c r="AK54" s="69"/>
      <c r="AL54" s="75"/>
      <c r="AM54" s="82">
        <f>((AF54+AG54)*0.5*Y54/2+(+AG54+AH54)/2*Y54/2)/100+AD54*AE54</f>
        <v>0.40624999999999928</v>
      </c>
      <c r="AN54" s="76">
        <f>AI54*AJ54/100+AK54*AL54/100</f>
        <v>0</v>
      </c>
      <c r="AO54" s="76"/>
      <c r="AP54" s="76"/>
      <c r="AQ54" s="47">
        <v>0</v>
      </c>
      <c r="AR54" s="27">
        <f t="shared" si="1"/>
        <v>3</v>
      </c>
      <c r="AS54" s="27">
        <f t="shared" si="2"/>
        <v>3</v>
      </c>
      <c r="AT54" s="5"/>
      <c r="AU54" s="76">
        <f>AI54+AK54</f>
        <v>0</v>
      </c>
      <c r="AV54" s="35"/>
      <c r="AW54" s="60">
        <f t="shared" si="3"/>
        <v>0</v>
      </c>
      <c r="AX54" s="44"/>
      <c r="AY54" s="27">
        <f t="shared" si="4"/>
        <v>4</v>
      </c>
      <c r="AZ54" s="5"/>
      <c r="BA54" s="65">
        <f>B54</f>
        <v>12</v>
      </c>
      <c r="BB54" s="77">
        <f>C54</f>
        <v>0.49500000000000022</v>
      </c>
      <c r="BC54" s="68" t="str">
        <f t="shared" si="7"/>
        <v/>
      </c>
      <c r="BD54" s="68">
        <f>AH54+AY54</f>
        <v>21.499999999999631</v>
      </c>
      <c r="BE54" s="68">
        <f>BE52</f>
        <v>6</v>
      </c>
      <c r="BF54" s="69">
        <f>BF52</f>
        <v>1.5</v>
      </c>
      <c r="BG54" s="68">
        <f>IF(+I54-H54&gt;=0,0,+(H54-I54)*100)</f>
        <v>0</v>
      </c>
      <c r="BH54" s="68">
        <f>IF(+H54-I54&gt;=0,0,+(I54-H54)*100)</f>
        <v>0</v>
      </c>
      <c r="BI54" s="35"/>
      <c r="BJ54" s="67">
        <f>IF(+BH54=0,(BE54*BF54^2/200-BF54*(+BG54)/200-BD54*BF54/100)-BL54,(+BE54*BF54^2/200-BF54*(BG54-BH54)/200-BD54*BF54/100)-BL54+(BH54+BG54)*0.5*BF54*0.5/100)</f>
        <v>-0.25499999999999445</v>
      </c>
      <c r="BK54" s="68">
        <f>BE54*BF54^2/200+(BI54-BF54+1)*(BF54-1)/100+(BF54-1)^2/200+BI54/200</f>
        <v>6.6250000000000003E-2</v>
      </c>
      <c r="BL54" s="68">
        <f>IF(BI54&gt;0,BK54,0)</f>
        <v>0</v>
      </c>
      <c r="BM54" s="67">
        <f>IF(BJ54&gt;=0,BJ54+DA54,0)+IF(+AW54=0,0,3/2*(+J54-P54)^2+0.4*(+J54-P54))+DX54</f>
        <v>0</v>
      </c>
      <c r="BN54" s="67">
        <f>IF((BJ54+DA54)&lt;0,-(BJ54+DA54),0)</f>
        <v>0.25499999999999445</v>
      </c>
      <c r="BO54" s="76"/>
      <c r="BP54" s="77"/>
      <c r="BQ54" s="44"/>
      <c r="BR54" s="73"/>
      <c r="BS54" s="81"/>
      <c r="BT54" s="67"/>
      <c r="BU54" s="81"/>
      <c r="BV54" s="73"/>
      <c r="BW54" s="69"/>
      <c r="BX54" s="73"/>
      <c r="BY54" s="25"/>
      <c r="BZ54" s="5"/>
      <c r="CA54" s="65">
        <f>B54</f>
        <v>12</v>
      </c>
      <c r="CB54" s="77">
        <f>BB54</f>
        <v>0.49500000000000022</v>
      </c>
      <c r="CC54" s="68" t="str">
        <f t="shared" si="8"/>
        <v/>
      </c>
      <c r="CD54" s="68">
        <f>AF54+AY54</f>
        <v>7.0000000000000284</v>
      </c>
      <c r="CE54" s="68">
        <f>CE52</f>
        <v>6</v>
      </c>
      <c r="CF54" s="69">
        <f>CF52</f>
        <v>1.5</v>
      </c>
      <c r="CG54" s="68">
        <f>IF(+E54-F54&gt;=0,0,+(F54-E54)*100)</f>
        <v>0</v>
      </c>
      <c r="CH54" s="68">
        <f>IF(+F54-E54&gt;=0,0,+(E54-F54)*100)</f>
        <v>0</v>
      </c>
      <c r="CI54" s="35"/>
      <c r="CJ54" s="67">
        <f>IF(+CH54=0,(CE54*CF54^2/200-CF54*(+CG54)/200-CD54*CF54/100)-CL54,(+CE54*CF54^2/200-CF54*(CG54-CH54)/200-CD54*CF54/100)-CL54+(CH54+CG54)*0.5*CF54*0.5/100)</f>
        <v>-3.7500000000000422E-2</v>
      </c>
      <c r="CK54" s="68">
        <f>CE54*CF54^2/200+(CI54-CF54+1)*(CF54-1)/100+(CF54-1)^2/200+CI54/200</f>
        <v>6.6250000000000003E-2</v>
      </c>
      <c r="CL54" s="68">
        <f>IF(CI54&gt;0,CK54,0)</f>
        <v>0</v>
      </c>
      <c r="CM54" s="67">
        <f>IF(CJ54&gt;=0,CJ54+DA54,0)+IF(+AW54=0,0,3/2*(+D54-L54)^2+0.4*(+D54-L54))+DH54</f>
        <v>0</v>
      </c>
      <c r="CN54" s="67">
        <f>IF((CJ54+DA54)&lt;0,-(CJ54+DA54),0)</f>
        <v>3.7500000000000422E-2</v>
      </c>
      <c r="CO54" s="81"/>
      <c r="CP54" s="44"/>
      <c r="CQ54" s="77"/>
      <c r="CR54" s="44"/>
      <c r="CS54" s="73"/>
      <c r="CT54" s="81"/>
      <c r="CU54" s="67"/>
      <c r="CV54" s="81"/>
      <c r="CW54" s="73"/>
      <c r="CX54" s="69"/>
      <c r="CY54" s="73"/>
      <c r="CZ54" s="25"/>
      <c r="DA54" s="27">
        <f t="shared" si="5"/>
        <v>0</v>
      </c>
      <c r="DB54" s="44"/>
      <c r="DC54" s="22"/>
      <c r="DD54" s="22">
        <f>IF(+BM54&lt;=0.004,0,+BF54*(+BR53/2+BR55/2))</f>
        <v>0</v>
      </c>
      <c r="DE54" s="22">
        <f>IF(+CM54&lt;=0.004,0,+CF54*(+CS53/2+CS55/2))</f>
        <v>0</v>
      </c>
      <c r="DF54" s="22"/>
      <c r="DG54" s="5"/>
      <c r="DH54" s="5"/>
      <c r="DI54" s="5"/>
      <c r="DJ54" s="5"/>
      <c r="DK54" s="5"/>
    </row>
    <row r="55" spans="1:115">
      <c r="A55" s="44"/>
      <c r="B55" s="65"/>
      <c r="C55" s="66"/>
      <c r="D55" s="25"/>
      <c r="E55" s="67"/>
      <c r="F55" s="67"/>
      <c r="G55" s="67"/>
      <c r="H55" s="67"/>
      <c r="I55" s="79"/>
      <c r="J55" s="35"/>
      <c r="K55" s="68">
        <f>(L54-L56)*100/U55</f>
        <v>0.12000000000000445</v>
      </c>
      <c r="L55" s="25"/>
      <c r="M55" s="67"/>
      <c r="N55" s="67"/>
      <c r="O55" s="67"/>
      <c r="P55" s="35"/>
      <c r="Q55" s="68">
        <f>(P54-P56)*100/U55</f>
        <v>0.11999999999997603</v>
      </c>
      <c r="R55" s="47">
        <f>(N54-N56)/U55*100</f>
        <v>0.12000000000000444</v>
      </c>
      <c r="S55" s="69"/>
      <c r="T55" s="35"/>
      <c r="U55" s="69">
        <f>(C56-C54)*1000</f>
        <v>25.000000000000021</v>
      </c>
      <c r="V55" s="68">
        <f>(+Y54+Y56)*U55/2</f>
        <v>125.00000000000011</v>
      </c>
      <c r="W55" s="72"/>
      <c r="X55" s="66"/>
      <c r="Y55" s="69"/>
      <c r="Z55" s="109"/>
      <c r="AA55" s="110"/>
      <c r="AB55" s="73"/>
      <c r="AC55" s="69"/>
      <c r="AD55" s="26"/>
      <c r="AE55" s="74"/>
      <c r="AF55" s="65"/>
      <c r="AG55" s="75"/>
      <c r="AH55" s="75"/>
      <c r="AI55" s="73"/>
      <c r="AJ55" s="75"/>
      <c r="AK55" s="69"/>
      <c r="AL55" s="75"/>
      <c r="AM55" s="76"/>
      <c r="AN55" s="76"/>
      <c r="AO55" s="76">
        <f>(+AN54+AN56)*0.5*U55</f>
        <v>0</v>
      </c>
      <c r="AP55" s="76">
        <f>(+AM54+AM56)*0.5*U55-AO55</f>
        <v>7.5000000000000728</v>
      </c>
      <c r="AQ55" s="47">
        <f t="shared" si="0"/>
        <v>0</v>
      </c>
      <c r="AR55" s="27">
        <f t="shared" si="1"/>
        <v>3</v>
      </c>
      <c r="AS55" s="27">
        <f t="shared" si="2"/>
        <v>3</v>
      </c>
      <c r="AT55" s="5"/>
      <c r="AU55" s="76"/>
      <c r="AV55" s="76">
        <f>(AU54+AU56)*0.5*U55</f>
        <v>0</v>
      </c>
      <c r="AW55" s="60">
        <f t="shared" si="3"/>
        <v>0</v>
      </c>
      <c r="AX55" s="44"/>
      <c r="AY55" s="27">
        <f t="shared" si="4"/>
        <v>4</v>
      </c>
      <c r="AZ55" s="5"/>
      <c r="BA55" s="65"/>
      <c r="BB55" s="77"/>
      <c r="BC55" s="68" t="str">
        <f t="shared" si="7"/>
        <v/>
      </c>
      <c r="BD55" s="35"/>
      <c r="BE55" s="35"/>
      <c r="BF55" s="69"/>
      <c r="BG55" s="35"/>
      <c r="BH55" s="35"/>
      <c r="BI55" s="35"/>
      <c r="BJ55" s="67"/>
      <c r="BK55" s="35"/>
      <c r="BL55" s="35"/>
      <c r="BM55" s="67"/>
      <c r="BN55" s="67"/>
      <c r="BO55" s="76">
        <f>(BM54+BM56)/2</f>
        <v>0</v>
      </c>
      <c r="BP55" s="77"/>
      <c r="BQ55" s="44">
        <f>(BN54+BN56)/2</f>
        <v>0.17062500000000191</v>
      </c>
      <c r="BR55" s="73">
        <f>(BB56-BB54)*1000</f>
        <v>25.000000000000021</v>
      </c>
      <c r="BS55" s="81">
        <f>BO55*BR55</f>
        <v>0</v>
      </c>
      <c r="BT55" s="67">
        <f>BQ55*BR55</f>
        <v>4.2656250000000515</v>
      </c>
      <c r="BU55" s="81">
        <f>MIN(BS55:BT55)</f>
        <v>0</v>
      </c>
      <c r="BV55" s="73">
        <f>BS55-BU55</f>
        <v>0</v>
      </c>
      <c r="BW55" s="69">
        <f>BT55-BU55</f>
        <v>4.2656250000000515</v>
      </c>
      <c r="BX55" s="73">
        <f>BX53+BV55-BW55</f>
        <v>-44.109375000001386</v>
      </c>
      <c r="BY55" s="25"/>
      <c r="BZ55" s="5"/>
      <c r="CA55" s="65"/>
      <c r="CB55" s="77"/>
      <c r="CC55" s="68" t="str">
        <f t="shared" si="8"/>
        <v/>
      </c>
      <c r="CD55" s="35"/>
      <c r="CE55" s="35"/>
      <c r="CF55" s="69"/>
      <c r="CG55" s="35"/>
      <c r="CH55" s="35"/>
      <c r="CI55" s="35"/>
      <c r="CJ55" s="67"/>
      <c r="CK55" s="35"/>
      <c r="CL55" s="35"/>
      <c r="CM55" s="67"/>
      <c r="CN55" s="67"/>
      <c r="CO55" s="81"/>
      <c r="CP55" s="44">
        <f>(CM54+CM56)/2+BO55</f>
        <v>0</v>
      </c>
      <c r="CQ55" s="77"/>
      <c r="CR55" s="44">
        <f>(CN54+CN56)/2+BQ55</f>
        <v>0.21000000000000063</v>
      </c>
      <c r="CS55" s="73">
        <f>(CB56-CB54)*1000</f>
        <v>25.000000000000021</v>
      </c>
      <c r="CT55" s="81">
        <f>CP55*CS55</f>
        <v>0</v>
      </c>
      <c r="CU55" s="67">
        <f>CR55*CS55</f>
        <v>5.2500000000000204</v>
      </c>
      <c r="CV55" s="81">
        <f>MIN(CT55:CU55)</f>
        <v>0</v>
      </c>
      <c r="CW55" s="73">
        <f>CT55-CV55</f>
        <v>0</v>
      </c>
      <c r="CX55" s="69">
        <f>CU55-CV55</f>
        <v>5.2500000000000204</v>
      </c>
      <c r="CY55" s="73">
        <f>CY53+CW55-CX55</f>
        <v>-65.812500000002487</v>
      </c>
      <c r="CZ55" s="25"/>
      <c r="DA55" s="27">
        <f t="shared" si="5"/>
        <v>0</v>
      </c>
      <c r="DB55" s="44"/>
      <c r="DC55" s="22"/>
      <c r="DD55" s="22"/>
      <c r="DE55" s="22"/>
      <c r="DF55" s="22"/>
      <c r="DG55" s="5"/>
      <c r="DH55" s="5"/>
      <c r="DI55" s="5"/>
      <c r="DJ55" s="5"/>
      <c r="DK55" s="5"/>
    </row>
    <row r="56" spans="1:115">
      <c r="A56" s="44"/>
      <c r="B56" s="65">
        <f>B54+1</f>
        <v>13</v>
      </c>
      <c r="C56" s="66">
        <f t="shared" ref="C56" si="81">C54+$A$10</f>
        <v>0.52000000000000024</v>
      </c>
      <c r="D56" s="25"/>
      <c r="E56" s="67">
        <f t="shared" ref="E56" si="82">F56</f>
        <v>50.047499999999999</v>
      </c>
      <c r="F56" s="67">
        <v>50.047499999999999</v>
      </c>
      <c r="G56" s="67">
        <v>50</v>
      </c>
      <c r="H56" s="67">
        <v>49.917499999999997</v>
      </c>
      <c r="I56" s="67">
        <f t="shared" ref="I56" si="83">H56</f>
        <v>49.917499999999997</v>
      </c>
      <c r="J56" s="35"/>
      <c r="K56" s="35"/>
      <c r="L56" s="47">
        <f>M56-CF56*CE56/100-AW56/100</f>
        <v>50.029999999999994</v>
      </c>
      <c r="M56" s="67">
        <f>ROUND(+F56+AY56/100+AS56/100,2)</f>
        <v>50.12</v>
      </c>
      <c r="N56" s="67">
        <f>ROUND(+M56+Y56/200*Z56,2)</f>
        <v>50.07</v>
      </c>
      <c r="O56" s="67">
        <f>ROUND(+N56-Y56/2*AA56/100,2)</f>
        <v>50.02</v>
      </c>
      <c r="P56" s="68">
        <f>O56-BF56*BE56/100-AW56/100</f>
        <v>49.93</v>
      </c>
      <c r="Q56" s="35"/>
      <c r="R56" s="25"/>
      <c r="S56" s="69">
        <f>ABS(+R55-R57)</f>
        <v>0.12000000000000444</v>
      </c>
      <c r="T56" s="35"/>
      <c r="U56" s="69"/>
      <c r="V56" s="35"/>
      <c r="W56" s="72">
        <f>W54</f>
        <v>5</v>
      </c>
      <c r="X56" s="66">
        <f t="shared" ref="X56" si="84">X54+$A$10</f>
        <v>0.3</v>
      </c>
      <c r="Y56" s="69">
        <f>Y54</f>
        <v>5</v>
      </c>
      <c r="Z56" s="109">
        <f t="shared" ref="Z56:AA56" si="85">Z54</f>
        <v>-2</v>
      </c>
      <c r="AA56" s="110">
        <f t="shared" si="85"/>
        <v>2</v>
      </c>
      <c r="AB56" s="73">
        <f>(G56-F56)/W56*2*100</f>
        <v>-1.8999999999999775</v>
      </c>
      <c r="AC56" s="69">
        <f>(G56-H56)/W56*200</f>
        <v>3.3000000000001251</v>
      </c>
      <c r="AD56" s="26">
        <f>AD54</f>
        <v>0</v>
      </c>
      <c r="AE56" s="74">
        <f>AE54</f>
        <v>0</v>
      </c>
      <c r="AF56" s="65">
        <f>(+M56-F56)*100-AY56</f>
        <v>3.249999999999801</v>
      </c>
      <c r="AG56" s="75">
        <f>(+N56-(-AB56*(Y56-W56)/200+G56))*100-AY56</f>
        <v>3.0000000000000284</v>
      </c>
      <c r="AH56" s="75">
        <f>(+O56-H56)*100-AY56</f>
        <v>6.2500000000006253</v>
      </c>
      <c r="AI56" s="73"/>
      <c r="AJ56" s="75"/>
      <c r="AK56" s="69"/>
      <c r="AL56" s="75"/>
      <c r="AM56" s="82">
        <f>((AF56+AG56)*0.5*Y56/2+(+AG56+AH56)/2*Y56/2)/100+AD56*AE56</f>
        <v>0.19375000000000603</v>
      </c>
      <c r="AN56" s="76">
        <f>AI56*AJ56/100+AK56*AL56/100</f>
        <v>0</v>
      </c>
      <c r="AO56" s="76"/>
      <c r="AP56" s="76"/>
      <c r="AQ56" s="47">
        <v>0</v>
      </c>
      <c r="AR56" s="27">
        <f t="shared" si="1"/>
        <v>3</v>
      </c>
      <c r="AS56" s="27">
        <f t="shared" si="2"/>
        <v>3</v>
      </c>
      <c r="AT56" s="5"/>
      <c r="AU56" s="76">
        <f>AI56+AK56</f>
        <v>0</v>
      </c>
      <c r="AV56" s="35"/>
      <c r="AW56" s="60">
        <f t="shared" si="3"/>
        <v>0</v>
      </c>
      <c r="AX56" s="44"/>
      <c r="AY56" s="27">
        <f t="shared" si="4"/>
        <v>4</v>
      </c>
      <c r="AZ56" s="5"/>
      <c r="BA56" s="65">
        <f>B56</f>
        <v>13</v>
      </c>
      <c r="BB56" s="77">
        <f>C56</f>
        <v>0.52000000000000024</v>
      </c>
      <c r="BC56" s="68" t="str">
        <f t="shared" si="7"/>
        <v/>
      </c>
      <c r="BD56" s="68">
        <f>AH56+AY56</f>
        <v>10.250000000000625</v>
      </c>
      <c r="BE56" s="68">
        <f>BE54</f>
        <v>6</v>
      </c>
      <c r="BF56" s="69">
        <f>BF54</f>
        <v>1.5</v>
      </c>
      <c r="BG56" s="68">
        <f>IF(+I56-H56&gt;=0,0,+(H56-I56)*100)</f>
        <v>0</v>
      </c>
      <c r="BH56" s="68">
        <f>IF(+H56-I56&gt;=0,0,+(I56-H56)*100)</f>
        <v>0</v>
      </c>
      <c r="BI56" s="35"/>
      <c r="BJ56" s="67">
        <f>IF(+BH56=0,(BE56*BF56^2/200-BF56*(+BG56)/200-BD56*BF56/100)-BL56,(+BE56*BF56^2/200-BF56*(BG56-BH56)/200-BD56*BF56/100)-BL56+(BH56+BG56)*0.5*BF56*0.5/100)</f>
        <v>-8.6250000000009375E-2</v>
      </c>
      <c r="BK56" s="68">
        <f>BE56*BF56^2/200+(BI56-BF56+1)*(BF56-1)/100+(BF56-1)^2/200+BI56/200</f>
        <v>6.6250000000000003E-2</v>
      </c>
      <c r="BL56" s="68">
        <f>IF(BI56&gt;0,BK56,0)</f>
        <v>0</v>
      </c>
      <c r="BM56" s="67">
        <f>IF(BJ56&gt;=0,BJ56+DA56,0)+IF(+AW56=0,0,3/2*(+J56-P56)^2+0.4*(+J56-P56))+DX56</f>
        <v>0</v>
      </c>
      <c r="BN56" s="67">
        <f>IF((BJ56+DA56)&lt;0,-(BJ56+DA56),0)</f>
        <v>8.6250000000009375E-2</v>
      </c>
      <c r="BO56" s="76"/>
      <c r="BP56" s="77"/>
      <c r="BQ56" s="44"/>
      <c r="BR56" s="73"/>
      <c r="BS56" s="81"/>
      <c r="BT56" s="67"/>
      <c r="BU56" s="81"/>
      <c r="BV56" s="73"/>
      <c r="BW56" s="69"/>
      <c r="BX56" s="73"/>
      <c r="BY56" s="25"/>
      <c r="BZ56" s="5"/>
      <c r="CA56" s="65">
        <f>B56</f>
        <v>13</v>
      </c>
      <c r="CB56" s="77">
        <f>BB56</f>
        <v>0.52000000000000024</v>
      </c>
      <c r="CC56" s="68" t="str">
        <f t="shared" si="8"/>
        <v/>
      </c>
      <c r="CD56" s="68">
        <f>AF56+AY56</f>
        <v>7.249999999999801</v>
      </c>
      <c r="CE56" s="68">
        <f>CE54</f>
        <v>6</v>
      </c>
      <c r="CF56" s="69">
        <f>CF54</f>
        <v>1.5</v>
      </c>
      <c r="CG56" s="68">
        <f>IF(+E56-F56&gt;=0,0,+(F56-E56)*100)</f>
        <v>0</v>
      </c>
      <c r="CH56" s="68">
        <f>IF(+F56-E56&gt;=0,0,+(E56-F56)*100)</f>
        <v>0</v>
      </c>
      <c r="CI56" s="35"/>
      <c r="CJ56" s="67">
        <f>IF(+CH56=0,(CE56*CF56^2/200-CF56*(+CG56)/200-CD56*CF56/100)-CL56,(+CE56*CF56^2/200-CF56*(CG56-CH56)/200-CD56*CF56/100)-CL56+(CH56+CG56)*0.5*CF56*0.5/100)</f>
        <v>-4.1249999999997011E-2</v>
      </c>
      <c r="CK56" s="68">
        <f>CE56*CF56^2/200+(CI56-CF56+1)*(CF56-1)/100+(CF56-1)^2/200+CI56/200</f>
        <v>6.6250000000000003E-2</v>
      </c>
      <c r="CL56" s="68">
        <f>IF(CI56&gt;0,CK56,0)</f>
        <v>0</v>
      </c>
      <c r="CM56" s="67">
        <f>IF(CJ56&gt;=0,CJ56+DA56,0)+IF(+AW56=0,0,3/2*(+D56-L56)^2+0.4*(+D56-L56))+DH56</f>
        <v>0</v>
      </c>
      <c r="CN56" s="67">
        <f>IF((CJ56+DA56)&lt;0,-(CJ56+DA56),0)</f>
        <v>4.1249999999997011E-2</v>
      </c>
      <c r="CO56" s="81"/>
      <c r="CP56" s="44"/>
      <c r="CQ56" s="77"/>
      <c r="CR56" s="44"/>
      <c r="CS56" s="73"/>
      <c r="CT56" s="81"/>
      <c r="CU56" s="67"/>
      <c r="CV56" s="81"/>
      <c r="CW56" s="73"/>
      <c r="CX56" s="69"/>
      <c r="CY56" s="73"/>
      <c r="CZ56" s="25"/>
      <c r="DA56" s="27">
        <f t="shared" si="5"/>
        <v>0</v>
      </c>
      <c r="DB56" s="44"/>
      <c r="DC56" s="22"/>
      <c r="DD56" s="22">
        <f>IF(+BM56&lt;=0.004,0,+BF56*(+BR55/2+BR57/2))</f>
        <v>0</v>
      </c>
      <c r="DE56" s="22">
        <f>IF(+CM56&lt;=0.004,0,+CF56*(+CS55/2+CS57/2))</f>
        <v>0</v>
      </c>
      <c r="DF56" s="22"/>
      <c r="DG56" s="5"/>
      <c r="DH56" s="5"/>
      <c r="DI56" s="5"/>
      <c r="DJ56" s="5"/>
      <c r="DK56" s="5"/>
    </row>
    <row r="57" spans="1:115">
      <c r="A57" s="44"/>
      <c r="B57" s="65"/>
      <c r="C57" s="66"/>
      <c r="D57" s="25"/>
      <c r="E57" s="67"/>
      <c r="F57" s="67"/>
      <c r="G57" s="67"/>
      <c r="H57" s="67"/>
      <c r="I57" s="79"/>
      <c r="J57" s="35"/>
      <c r="K57" s="68">
        <f>(L56-L58)*100/U57</f>
        <v>0.39999999999997693</v>
      </c>
      <c r="L57" s="25"/>
      <c r="M57" s="67"/>
      <c r="N57" s="67"/>
      <c r="O57" s="67"/>
      <c r="P57" s="35"/>
      <c r="Q57" s="68">
        <f>(P56-P58)*100/U57</f>
        <v>0</v>
      </c>
      <c r="R57" s="47">
        <f>(N56-N58)/U57*100</f>
        <v>0</v>
      </c>
      <c r="S57" s="69"/>
      <c r="T57" s="35"/>
      <c r="U57" s="69">
        <f>(C58-C56)*1000</f>
        <v>25.000000000000021</v>
      </c>
      <c r="V57" s="68">
        <f>(+Y56+Y58)*U57/2</f>
        <v>125.00000000000011</v>
      </c>
      <c r="W57" s="70"/>
      <c r="X57" s="66"/>
      <c r="Y57" s="69"/>
      <c r="Z57" s="71"/>
      <c r="AA57" s="72"/>
      <c r="AB57" s="73"/>
      <c r="AC57" s="69"/>
      <c r="AD57" s="26"/>
      <c r="AE57" s="74"/>
      <c r="AF57" s="65"/>
      <c r="AG57" s="75"/>
      <c r="AH57" s="75"/>
      <c r="AI57" s="73"/>
      <c r="AJ57" s="75"/>
      <c r="AK57" s="69"/>
      <c r="AL57" s="75"/>
      <c r="AM57" s="76"/>
      <c r="AN57" s="76"/>
      <c r="AO57" s="76">
        <f>(+AN56+AN58)*0.5*U57</f>
        <v>0</v>
      </c>
      <c r="AP57" s="76">
        <f>(+AM56+AM58)*0.5*U57-AO57</f>
        <v>5.0000000000002345</v>
      </c>
      <c r="AQ57" s="47">
        <f t="shared" si="0"/>
        <v>0</v>
      </c>
      <c r="AR57" s="27">
        <f t="shared" si="1"/>
        <v>3</v>
      </c>
      <c r="AS57" s="27">
        <f t="shared" si="2"/>
        <v>3</v>
      </c>
      <c r="AT57" s="5"/>
      <c r="AU57" s="76"/>
      <c r="AV57" s="76">
        <f>(AU56+AU58)*0.5*U57</f>
        <v>0</v>
      </c>
      <c r="AW57" s="60">
        <f t="shared" si="3"/>
        <v>0</v>
      </c>
      <c r="AX57" s="44"/>
      <c r="AY57" s="27">
        <f t="shared" si="4"/>
        <v>4</v>
      </c>
      <c r="AZ57" s="5"/>
      <c r="BA57" s="65"/>
      <c r="BB57" s="77"/>
      <c r="BC57" s="68" t="str">
        <f t="shared" si="7"/>
        <v/>
      </c>
      <c r="BD57" s="35"/>
      <c r="BE57" s="35"/>
      <c r="BF57" s="69"/>
      <c r="BG57" s="35"/>
      <c r="BH57" s="35"/>
      <c r="BI57" s="35"/>
      <c r="BJ57" s="67"/>
      <c r="BK57" s="35"/>
      <c r="BL57" s="35"/>
      <c r="BM57" s="67"/>
      <c r="BN57" s="67"/>
      <c r="BO57" s="76">
        <f>(BM56+BM58)/2</f>
        <v>0</v>
      </c>
      <c r="BP57" s="77"/>
      <c r="BQ57" s="44">
        <f>(BN56+BN58)/2</f>
        <v>8.6250000000009375E-2</v>
      </c>
      <c r="BR57" s="73">
        <f>(BB58-BB56)*1000</f>
        <v>25.000000000000021</v>
      </c>
      <c r="BS57" s="81">
        <f>BO57*BR57</f>
        <v>0</v>
      </c>
      <c r="BT57" s="67">
        <f>BQ57*BR57</f>
        <v>2.1562500000002363</v>
      </c>
      <c r="BU57" s="81">
        <f>MIN(BS57:BT57)</f>
        <v>0</v>
      </c>
      <c r="BV57" s="73">
        <f>BS57-BU57</f>
        <v>0</v>
      </c>
      <c r="BW57" s="69">
        <f>BT57-BU57</f>
        <v>2.1562500000002363</v>
      </c>
      <c r="BX57" s="73">
        <f>BX55+BV57-BW57</f>
        <v>-46.26562500000162</v>
      </c>
      <c r="BY57" s="25"/>
      <c r="BZ57" s="5"/>
      <c r="CA57" s="65"/>
      <c r="CB57" s="77"/>
      <c r="CC57" s="68" t="str">
        <f t="shared" si="8"/>
        <v/>
      </c>
      <c r="CD57" s="35"/>
      <c r="CE57" s="35"/>
      <c r="CF57" s="69"/>
      <c r="CG57" s="35"/>
      <c r="CH57" s="35"/>
      <c r="CI57" s="35"/>
      <c r="CJ57" s="67"/>
      <c r="CK57" s="35"/>
      <c r="CL57" s="35"/>
      <c r="CM57" s="67"/>
      <c r="CN57" s="67"/>
      <c r="CO57" s="81"/>
      <c r="CP57" s="44">
        <f>(CM56+CM58)/2+BO57</f>
        <v>0</v>
      </c>
      <c r="CQ57" s="77"/>
      <c r="CR57" s="44">
        <f>(CN56+CN58)/2+BQ57</f>
        <v>0.13500000000001022</v>
      </c>
      <c r="CS57" s="73">
        <f>(CB58-CB56)*1000</f>
        <v>25.000000000000021</v>
      </c>
      <c r="CT57" s="81">
        <f>CP57*CS57</f>
        <v>0</v>
      </c>
      <c r="CU57" s="67">
        <f>CR57*CS57</f>
        <v>3.3750000000002585</v>
      </c>
      <c r="CV57" s="81">
        <f>MIN(CT57:CU57)</f>
        <v>0</v>
      </c>
      <c r="CW57" s="73">
        <f>CT57-CV57</f>
        <v>0</v>
      </c>
      <c r="CX57" s="69">
        <f>CU57-CV57</f>
        <v>3.3750000000002585</v>
      </c>
      <c r="CY57" s="73">
        <f>CY55+CW57-CX57</f>
        <v>-69.187500000002743</v>
      </c>
      <c r="CZ57" s="25"/>
      <c r="DA57" s="27">
        <f t="shared" si="5"/>
        <v>0</v>
      </c>
      <c r="DB57" s="44"/>
      <c r="DC57" s="22"/>
      <c r="DD57" s="22"/>
      <c r="DE57" s="22"/>
      <c r="DF57" s="22"/>
      <c r="DG57" s="5"/>
      <c r="DH57" s="5"/>
      <c r="DI57" s="5"/>
      <c r="DJ57" s="5"/>
      <c r="DK57" s="5"/>
    </row>
    <row r="58" spans="1:115">
      <c r="A58" s="44"/>
      <c r="B58" s="65">
        <f>B56+1</f>
        <v>14</v>
      </c>
      <c r="C58" s="66">
        <f t="shared" ref="C58" si="86">C56+$A$10</f>
        <v>0.54500000000000026</v>
      </c>
      <c r="D58" s="25"/>
      <c r="E58" s="67">
        <f t="shared" ref="E58" si="87">F58</f>
        <v>49.9375</v>
      </c>
      <c r="F58" s="67">
        <v>49.9375</v>
      </c>
      <c r="G58" s="67">
        <v>50</v>
      </c>
      <c r="H58" s="67">
        <v>49.917499999999997</v>
      </c>
      <c r="I58" s="67">
        <f t="shared" ref="I58" si="88">H58</f>
        <v>49.917499999999997</v>
      </c>
      <c r="J58" s="35"/>
      <c r="K58" s="35"/>
      <c r="L58" s="47">
        <f>M58-CF58*CE58/100-AW58/100</f>
        <v>49.93</v>
      </c>
      <c r="M58" s="67">
        <f>ROUND(+F58+AY58/100+AS58/100,2)</f>
        <v>50.02</v>
      </c>
      <c r="N58" s="67">
        <f>ROUND(+M58+Y58/200*Z58,2)</f>
        <v>50.07</v>
      </c>
      <c r="O58" s="67">
        <f>ROUND(+N58-Y58/2*AA58/100,2)</f>
        <v>50.02</v>
      </c>
      <c r="P58" s="68">
        <f>O58-BF58*BE58/100-AW58/100</f>
        <v>49.93</v>
      </c>
      <c r="Q58" s="35"/>
      <c r="R58" s="25"/>
      <c r="S58" s="69">
        <f>ABS(+R57-R59)</f>
        <v>0</v>
      </c>
      <c r="T58" s="35"/>
      <c r="U58" s="69"/>
      <c r="V58" s="35"/>
      <c r="W58" s="72">
        <f>W56</f>
        <v>5</v>
      </c>
      <c r="X58" s="66">
        <f t="shared" ref="X58" si="89">X56+$A$10</f>
        <v>0.32500000000000001</v>
      </c>
      <c r="Y58" s="69">
        <f>Y56</f>
        <v>5</v>
      </c>
      <c r="Z58" s="71">
        <v>2</v>
      </c>
      <c r="AA58" s="72">
        <f t="shared" ref="AA58" si="90">AA56</f>
        <v>2</v>
      </c>
      <c r="AB58" s="73">
        <f>(G58-F58)/W58*2*100</f>
        <v>2.5</v>
      </c>
      <c r="AC58" s="69">
        <f>(G58-H58)/W58*200</f>
        <v>3.3000000000001251</v>
      </c>
      <c r="AD58" s="26">
        <f>AD56</f>
        <v>0</v>
      </c>
      <c r="AE58" s="74">
        <f>AE56</f>
        <v>0</v>
      </c>
      <c r="AF58" s="65">
        <f>(+M58-F58)*100-AY58</f>
        <v>4.2500000000003126</v>
      </c>
      <c r="AG58" s="75">
        <f>(+N58-(-AB58*(Y58-W58)/200+G58))*100-AY58</f>
        <v>3.0000000000000284</v>
      </c>
      <c r="AH58" s="75">
        <f>(+O58-H58)*100-AY58</f>
        <v>6.2500000000006253</v>
      </c>
      <c r="AI58" s="73"/>
      <c r="AJ58" s="75"/>
      <c r="AK58" s="69"/>
      <c r="AL58" s="75"/>
      <c r="AM58" s="82">
        <f>((AF58+AG58)*0.5*Y58/2+(+AG58+AH58)/2*Y58/2)/100+AD58*AE58</f>
        <v>0.20625000000001242</v>
      </c>
      <c r="AN58" s="76">
        <f>AI58*AJ58/100+AK58*AL58/100</f>
        <v>0</v>
      </c>
      <c r="AO58" s="76"/>
      <c r="AP58" s="76"/>
      <c r="AQ58" s="47">
        <v>1</v>
      </c>
      <c r="AR58" s="27">
        <f t="shared" si="1"/>
        <v>3</v>
      </c>
      <c r="AS58" s="27">
        <f t="shared" si="2"/>
        <v>4</v>
      </c>
      <c r="AT58" s="5"/>
      <c r="AU58" s="76">
        <f>AI58+AK58</f>
        <v>0</v>
      </c>
      <c r="AV58" s="35"/>
      <c r="AW58" s="60">
        <f t="shared" si="3"/>
        <v>0</v>
      </c>
      <c r="AX58" s="44"/>
      <c r="AY58" s="27">
        <f t="shared" si="4"/>
        <v>4</v>
      </c>
      <c r="AZ58" s="5"/>
      <c r="BA58" s="65">
        <f>B58</f>
        <v>14</v>
      </c>
      <c r="BB58" s="77">
        <f>C58</f>
        <v>0.54500000000000026</v>
      </c>
      <c r="BC58" s="68" t="str">
        <f t="shared" si="7"/>
        <v/>
      </c>
      <c r="BD58" s="68">
        <f>AH58+AY58</f>
        <v>10.250000000000625</v>
      </c>
      <c r="BE58" s="68">
        <f>BE56</f>
        <v>6</v>
      </c>
      <c r="BF58" s="69">
        <f>BF56</f>
        <v>1.5</v>
      </c>
      <c r="BG58" s="68">
        <f>IF(+I58-H58&gt;=0,0,+(H58-I58)*100)</f>
        <v>0</v>
      </c>
      <c r="BH58" s="68">
        <f>IF(+H58-I58&gt;=0,0,+(I58-H58)*100)</f>
        <v>0</v>
      </c>
      <c r="BI58" s="35"/>
      <c r="BJ58" s="67">
        <f>IF(+BH58=0,(BE58*BF58^2/200-BF58*(+BG58)/200-BD58*BF58/100)-BL58,(+BE58*BF58^2/200-BF58*(BG58-BH58)/200-BD58*BF58/100)-BL58+(BH58+BG58)*0.5*BF58*0.5/100)</f>
        <v>-8.6250000000009375E-2</v>
      </c>
      <c r="BK58" s="68">
        <f>BE58*BF58^2/200+(BI58-BF58+1)*(BF58-1)/100+(BF58-1)^2/200+BI58/200</f>
        <v>6.6250000000000003E-2</v>
      </c>
      <c r="BL58" s="68">
        <f>IF(BI58&gt;0,BK58,0)</f>
        <v>0</v>
      </c>
      <c r="BM58" s="67">
        <f>IF(BJ58&gt;=0,BJ58+DA58,0)+IF(+AW58=0,0,3/2*(+J58-P58)^2+0.4*(+J58-P58))+DX58</f>
        <v>0</v>
      </c>
      <c r="BN58" s="67">
        <f>IF((BJ58+DA58)&lt;0,-(BJ58+DA58),0)</f>
        <v>8.6250000000009375E-2</v>
      </c>
      <c r="BO58" s="76"/>
      <c r="BP58" s="77"/>
      <c r="BQ58" s="44"/>
      <c r="BR58" s="73"/>
      <c r="BS58" s="81"/>
      <c r="BT58" s="67"/>
      <c r="BU58" s="81"/>
      <c r="BV58" s="73"/>
      <c r="BW58" s="69"/>
      <c r="BX58" s="73"/>
      <c r="BY58" s="25"/>
      <c r="BZ58" s="5"/>
      <c r="CA58" s="65">
        <f>B58</f>
        <v>14</v>
      </c>
      <c r="CB58" s="77">
        <f>BB58</f>
        <v>0.54500000000000026</v>
      </c>
      <c r="CC58" s="68" t="str">
        <f t="shared" si="8"/>
        <v/>
      </c>
      <c r="CD58" s="68">
        <f>AF58+AY58</f>
        <v>8.2500000000003126</v>
      </c>
      <c r="CE58" s="68">
        <f>CE56</f>
        <v>6</v>
      </c>
      <c r="CF58" s="69">
        <f>CF56</f>
        <v>1.5</v>
      </c>
      <c r="CG58" s="68">
        <f>IF(+E58-F58&gt;=0,0,+(F58-E58)*100)</f>
        <v>0</v>
      </c>
      <c r="CH58" s="68">
        <f>IF(+F58-E58&gt;=0,0,+(E58-F58)*100)</f>
        <v>0</v>
      </c>
      <c r="CI58" s="35"/>
      <c r="CJ58" s="67">
        <f>IF(+CH58=0,(CE58*CF58^2/200-CF58*(+CG58)/200-CD58*CF58/100)-CL58,(+CE58*CF58^2/200-CF58*(CG58-CH58)/200-CD58*CF58/100)-CL58+(CH58+CG58)*0.5*CF58*0.5/100)</f>
        <v>-5.6250000000004685E-2</v>
      </c>
      <c r="CK58" s="68">
        <f>CE58*CF58^2/200+(CI58-CF58+1)*(CF58-1)/100+(CF58-1)^2/200+CI58/200</f>
        <v>6.6250000000000003E-2</v>
      </c>
      <c r="CL58" s="68">
        <f>IF(CI58&gt;0,CK58,0)</f>
        <v>0</v>
      </c>
      <c r="CM58" s="67">
        <f>IF(CJ58&gt;=0,CJ58+DA58,0)+IF(+AW58=0,0,3/2*(+D58-L58)^2+0.4*(+D58-L58))+DH58</f>
        <v>0</v>
      </c>
      <c r="CN58" s="67">
        <f>IF((CJ58+DA58)&lt;0,-(CJ58+DA58),0)</f>
        <v>5.6250000000004685E-2</v>
      </c>
      <c r="CO58" s="81"/>
      <c r="CP58" s="44"/>
      <c r="CQ58" s="77"/>
      <c r="CR58" s="44"/>
      <c r="CS58" s="73"/>
      <c r="CT58" s="81"/>
      <c r="CU58" s="67"/>
      <c r="CV58" s="81"/>
      <c r="CW58" s="73"/>
      <c r="CX58" s="69"/>
      <c r="CY58" s="73"/>
      <c r="CZ58" s="25"/>
      <c r="DA58" s="27">
        <f t="shared" si="5"/>
        <v>0</v>
      </c>
      <c r="DB58" s="44"/>
      <c r="DC58" s="22"/>
      <c r="DD58" s="22">
        <f>IF(+BM58&lt;=0.004,0,+BF58*(+BR57/2+BR59/2))</f>
        <v>0</v>
      </c>
      <c r="DE58" s="22">
        <f>IF(+CM58&lt;=0.004,0,+CF58*(+CS57/2+CS59/2))</f>
        <v>0</v>
      </c>
      <c r="DF58" s="22"/>
      <c r="DG58" s="5"/>
      <c r="DH58" s="5"/>
      <c r="DI58" s="5"/>
      <c r="DJ58" s="5"/>
      <c r="DK58" s="5"/>
    </row>
    <row r="59" spans="1:115">
      <c r="A59" s="44"/>
      <c r="B59" s="65"/>
      <c r="C59" s="66"/>
      <c r="D59" s="25"/>
      <c r="E59" s="67"/>
      <c r="F59" s="67"/>
      <c r="G59" s="67"/>
      <c r="H59" s="67"/>
      <c r="I59" s="79"/>
      <c r="J59" s="35"/>
      <c r="K59" s="68">
        <f>(L58-L60)*100/U59</f>
        <v>0</v>
      </c>
      <c r="L59" s="25"/>
      <c r="M59" s="67"/>
      <c r="N59" s="67"/>
      <c r="O59" s="67"/>
      <c r="P59" s="35"/>
      <c r="Q59" s="68">
        <f>(P58-P60)*100/U59</f>
        <v>0</v>
      </c>
      <c r="R59" s="47">
        <f>(N58-N60)/U59*100</f>
        <v>0</v>
      </c>
      <c r="S59" s="69"/>
      <c r="T59" s="35"/>
      <c r="U59" s="69">
        <f>(C60-C58)*1000</f>
        <v>25.000000000000021</v>
      </c>
      <c r="V59" s="68">
        <f>(+Y58+Y60)*U59/2</f>
        <v>125.00000000000011</v>
      </c>
      <c r="W59" s="72"/>
      <c r="X59" s="66"/>
      <c r="Y59" s="69"/>
      <c r="Z59" s="71"/>
      <c r="AA59" s="72"/>
      <c r="AB59" s="73"/>
      <c r="AC59" s="69"/>
      <c r="AD59" s="26"/>
      <c r="AE59" s="74"/>
      <c r="AF59" s="65"/>
      <c r="AG59" s="75"/>
      <c r="AH59" s="75"/>
      <c r="AI59" s="73"/>
      <c r="AJ59" s="75"/>
      <c r="AK59" s="69"/>
      <c r="AL59" s="75"/>
      <c r="AM59" s="76"/>
      <c r="AN59" s="76"/>
      <c r="AO59" s="76">
        <f>(+AN58+AN60)*0.5*U59</f>
        <v>0</v>
      </c>
      <c r="AP59" s="76">
        <f>(+AM58+AM60)*0.5*U59-AO59</f>
        <v>4.9218750000003055</v>
      </c>
      <c r="AQ59" s="47">
        <f t="shared" si="0"/>
        <v>1</v>
      </c>
      <c r="AR59" s="27">
        <f t="shared" si="1"/>
        <v>3</v>
      </c>
      <c r="AS59" s="27">
        <f t="shared" si="2"/>
        <v>4</v>
      </c>
      <c r="AT59" s="5"/>
      <c r="AU59" s="76"/>
      <c r="AV59" s="76">
        <f>(AU58+AU60)*0.5*U59</f>
        <v>0</v>
      </c>
      <c r="AW59" s="60">
        <f t="shared" si="3"/>
        <v>0</v>
      </c>
      <c r="AX59" s="44"/>
      <c r="AY59" s="27">
        <f t="shared" si="4"/>
        <v>4</v>
      </c>
      <c r="AZ59" s="5"/>
      <c r="BA59" s="65"/>
      <c r="BB59" s="77"/>
      <c r="BC59" s="68" t="str">
        <f t="shared" si="7"/>
        <v/>
      </c>
      <c r="BD59" s="35"/>
      <c r="BE59" s="35"/>
      <c r="BF59" s="69"/>
      <c r="BG59" s="35"/>
      <c r="BH59" s="35"/>
      <c r="BI59" s="35"/>
      <c r="BJ59" s="67"/>
      <c r="BK59" s="35"/>
      <c r="BL59" s="35"/>
      <c r="BM59" s="67"/>
      <c r="BN59" s="67"/>
      <c r="BO59" s="76">
        <f>(BM58+BM60)/2</f>
        <v>0</v>
      </c>
      <c r="BP59" s="77"/>
      <c r="BQ59" s="44">
        <f>(BN58+BN60)/2</f>
        <v>8.2500000000007456E-2</v>
      </c>
      <c r="BR59" s="73">
        <f>(BB60-BB58)*1000</f>
        <v>25.000000000000021</v>
      </c>
      <c r="BS59" s="81">
        <f>BO59*BR59</f>
        <v>0</v>
      </c>
      <c r="BT59" s="67">
        <f>BQ59*BR59</f>
        <v>2.0625000000001883</v>
      </c>
      <c r="BU59" s="81">
        <f>MIN(BS59:BT59)</f>
        <v>0</v>
      </c>
      <c r="BV59" s="73">
        <f>BS59-BU59</f>
        <v>0</v>
      </c>
      <c r="BW59" s="69">
        <f>BT59-BU59</f>
        <v>2.0625000000001883</v>
      </c>
      <c r="BX59" s="73">
        <f>BX57+BV59-BW59</f>
        <v>-48.328125000001805</v>
      </c>
      <c r="BY59" s="25"/>
      <c r="BZ59" s="5"/>
      <c r="CA59" s="65"/>
      <c r="CB59" s="77"/>
      <c r="CC59" s="68" t="str">
        <f t="shared" si="8"/>
        <v/>
      </c>
      <c r="CD59" s="35"/>
      <c r="CE59" s="35"/>
      <c r="CF59" s="69"/>
      <c r="CG59" s="35"/>
      <c r="CH59" s="35"/>
      <c r="CI59" s="35"/>
      <c r="CJ59" s="67"/>
      <c r="CK59" s="35"/>
      <c r="CL59" s="35"/>
      <c r="CM59" s="67"/>
      <c r="CN59" s="67"/>
      <c r="CO59" s="25"/>
      <c r="CP59" s="44">
        <f>(CM58+CM60)/2+BO59</f>
        <v>0</v>
      </c>
      <c r="CQ59" s="77"/>
      <c r="CR59" s="44">
        <f>(CN58+CN60)/2+BQ59</f>
        <v>0.13125000000001363</v>
      </c>
      <c r="CS59" s="73">
        <f>(CB60-CB58)*1000</f>
        <v>25.000000000000021</v>
      </c>
      <c r="CT59" s="81">
        <f>CP59*CS59</f>
        <v>0</v>
      </c>
      <c r="CU59" s="67">
        <f>CR59*CS59</f>
        <v>3.2812500000003437</v>
      </c>
      <c r="CV59" s="81">
        <f>MIN(CT59:CU59)</f>
        <v>0</v>
      </c>
      <c r="CW59" s="73">
        <f>CT59-CV59</f>
        <v>0</v>
      </c>
      <c r="CX59" s="69">
        <f>CU59-CV59</f>
        <v>3.2812500000003437</v>
      </c>
      <c r="CY59" s="73">
        <f>CY57+CW59-CX59</f>
        <v>-72.468750000003084</v>
      </c>
      <c r="CZ59" s="25"/>
      <c r="DA59" s="27">
        <f t="shared" si="5"/>
        <v>0</v>
      </c>
      <c r="DB59" s="44"/>
      <c r="DC59" s="22"/>
      <c r="DD59" s="22"/>
      <c r="DE59" s="22"/>
      <c r="DF59" s="22"/>
      <c r="DG59" s="5"/>
      <c r="DH59" s="5"/>
      <c r="DI59" s="5"/>
      <c r="DJ59" s="5"/>
      <c r="DK59" s="5"/>
    </row>
    <row r="60" spans="1:115">
      <c r="A60" s="44"/>
      <c r="B60" s="65">
        <f>B58+1</f>
        <v>15</v>
      </c>
      <c r="C60" s="66">
        <f t="shared" ref="C60" si="91">C58+$A$10</f>
        <v>0.57000000000000028</v>
      </c>
      <c r="D60" s="25"/>
      <c r="E60" s="67">
        <f t="shared" ref="E60" si="92">F60</f>
        <v>49.947499999999998</v>
      </c>
      <c r="F60" s="67">
        <v>49.947499999999998</v>
      </c>
      <c r="G60" s="67">
        <v>50</v>
      </c>
      <c r="H60" s="67">
        <v>49.922499999999999</v>
      </c>
      <c r="I60" s="67">
        <f t="shared" ref="I60" si="93">H60</f>
        <v>49.922499999999999</v>
      </c>
      <c r="J60" s="35"/>
      <c r="K60" s="35"/>
      <c r="L60" s="47">
        <f>M60-CF60*CE60/100-AW60/100</f>
        <v>49.93</v>
      </c>
      <c r="M60" s="67">
        <f>ROUND(+F60+AY60/100+AS60/100,2)</f>
        <v>50.02</v>
      </c>
      <c r="N60" s="67">
        <f>ROUND(+M60+Y60/200*Z60,2)</f>
        <v>50.07</v>
      </c>
      <c r="O60" s="67">
        <f>ROUND(+N60-Y60/2*AA60/100,2)</f>
        <v>50.02</v>
      </c>
      <c r="P60" s="68">
        <f>O60-BF60*BE60/100-AW60/100</f>
        <v>49.93</v>
      </c>
      <c r="Q60" s="35"/>
      <c r="R60" s="25"/>
      <c r="S60" s="69">
        <f>ABS(+R59-R61)</f>
        <v>0</v>
      </c>
      <c r="T60" s="35"/>
      <c r="U60" s="69"/>
      <c r="V60" s="35"/>
      <c r="W60" s="72">
        <f>W58</f>
        <v>5</v>
      </c>
      <c r="X60" s="66">
        <f t="shared" ref="X60" si="94">X58+$A$10</f>
        <v>0.35000000000000003</v>
      </c>
      <c r="Y60" s="69">
        <f>Y58</f>
        <v>5</v>
      </c>
      <c r="Z60" s="71">
        <f t="shared" ref="Z60:AA60" si="95">Z58</f>
        <v>2</v>
      </c>
      <c r="AA60" s="72">
        <f t="shared" si="95"/>
        <v>2</v>
      </c>
      <c r="AB60" s="73">
        <f>(G60-F60)/W60*2*100</f>
        <v>2.1000000000000796</v>
      </c>
      <c r="AC60" s="69">
        <f>(G60-H60)/W60*200</f>
        <v>3.1000000000000227</v>
      </c>
      <c r="AD60" s="26">
        <f>AD58</f>
        <v>0</v>
      </c>
      <c r="AE60" s="74">
        <f>AE58</f>
        <v>0</v>
      </c>
      <c r="AF60" s="65">
        <f>(+M60-F60)*100-AY60</f>
        <v>3.2500000000005116</v>
      </c>
      <c r="AG60" s="75">
        <f>(+N60-(-AB60*(Y60-W60)/200+G60))*100-AY60</f>
        <v>3.0000000000000284</v>
      </c>
      <c r="AH60" s="75">
        <f>(+O60-H60)*100-AY60</f>
        <v>5.7500000000003695</v>
      </c>
      <c r="AI60" s="73"/>
      <c r="AJ60" s="75"/>
      <c r="AK60" s="69"/>
      <c r="AL60" s="75"/>
      <c r="AM60" s="82">
        <f>((AF60+AG60)*0.5*Y60/2+(+AG60+AH60)/2*Y60/2)/100+AD60*AE60</f>
        <v>0.18750000000001171</v>
      </c>
      <c r="AN60" s="76">
        <f>AI60*AJ60/100+AK60*AL60/100</f>
        <v>0</v>
      </c>
      <c r="AO60" s="76"/>
      <c r="AP60" s="76"/>
      <c r="AQ60" s="47">
        <v>0</v>
      </c>
      <c r="AR60" s="27">
        <f t="shared" si="1"/>
        <v>3</v>
      </c>
      <c r="AS60" s="27">
        <f t="shared" si="2"/>
        <v>3</v>
      </c>
      <c r="AT60" s="5"/>
      <c r="AU60" s="76">
        <f>AI60+AK60</f>
        <v>0</v>
      </c>
      <c r="AV60" s="35"/>
      <c r="AW60" s="60">
        <f t="shared" si="3"/>
        <v>0</v>
      </c>
      <c r="AX60" s="44"/>
      <c r="AY60" s="27">
        <f t="shared" si="4"/>
        <v>4</v>
      </c>
      <c r="AZ60" s="5"/>
      <c r="BA60" s="65">
        <f>B60</f>
        <v>15</v>
      </c>
      <c r="BB60" s="77">
        <f>C60</f>
        <v>0.57000000000000028</v>
      </c>
      <c r="BC60" s="68" t="str">
        <f t="shared" si="7"/>
        <v/>
      </c>
      <c r="BD60" s="68">
        <f>AH60+AY60</f>
        <v>9.7500000000003695</v>
      </c>
      <c r="BE60" s="68">
        <f>BE58</f>
        <v>6</v>
      </c>
      <c r="BF60" s="69">
        <f>BF58</f>
        <v>1.5</v>
      </c>
      <c r="BG60" s="68">
        <f>IF(+I60-H60&gt;=0,0,+(H60-I60)*100)</f>
        <v>0</v>
      </c>
      <c r="BH60" s="68">
        <f>IF(+H60-I60&gt;=0,0,+(I60-H60)*100)</f>
        <v>0</v>
      </c>
      <c r="BI60" s="35"/>
      <c r="BJ60" s="67">
        <f>IF(+BH60=0,(BE60*BF60^2/200-BF60*(+BG60)/200-BD60*BF60/100)-BL60,(+BE60*BF60^2/200-BF60*(BG60-BH60)/200-BD60*BF60/100)-BL60+(BH60+BG60)*0.5*BF60*0.5/100)</f>
        <v>-7.8750000000005538E-2</v>
      </c>
      <c r="BK60" s="68">
        <f>BE60*BF60^2/200+(BI60-BF60+1)*(BF60-1)/100+(BF60-1)^2/200+BI60/200</f>
        <v>6.6250000000000003E-2</v>
      </c>
      <c r="BL60" s="68">
        <f>IF(BI60&gt;0,BK60,0)</f>
        <v>0</v>
      </c>
      <c r="BM60" s="67">
        <f>IF(BJ60&gt;=0,BJ60+DA60,0)+IF(+AW60=0,0,3/2*(+J60-P60)^2+0.4*(+J60-P60))+DX60</f>
        <v>0</v>
      </c>
      <c r="BN60" s="67">
        <f>IF((BJ60+DA60)&lt;0,-(BJ60+DA60),0)</f>
        <v>7.8750000000005538E-2</v>
      </c>
      <c r="BO60" s="76"/>
      <c r="BP60" s="77"/>
      <c r="BQ60" s="44"/>
      <c r="BR60" s="73"/>
      <c r="BS60" s="81"/>
      <c r="BT60" s="67"/>
      <c r="BU60" s="81"/>
      <c r="BV60" s="73"/>
      <c r="BW60" s="69"/>
      <c r="BX60" s="73"/>
      <c r="BY60" s="25"/>
      <c r="BZ60" s="5"/>
      <c r="CA60" s="65">
        <f>B60</f>
        <v>15</v>
      </c>
      <c r="CB60" s="77">
        <f>BB60</f>
        <v>0.57000000000000028</v>
      </c>
      <c r="CC60" s="68" t="str">
        <f t="shared" si="8"/>
        <v/>
      </c>
      <c r="CD60" s="68">
        <f>AF60+AY60</f>
        <v>7.2500000000005116</v>
      </c>
      <c r="CE60" s="68">
        <f>CE58</f>
        <v>6</v>
      </c>
      <c r="CF60" s="69">
        <f>CF58</f>
        <v>1.5</v>
      </c>
      <c r="CG60" s="68">
        <f>IF(+E60-F60&gt;=0,0,+(F60-E60)*100)</f>
        <v>0</v>
      </c>
      <c r="CH60" s="68">
        <f>IF(+F60-E60&gt;=0,0,+(E60-F60)*100)</f>
        <v>0</v>
      </c>
      <c r="CI60" s="35"/>
      <c r="CJ60" s="67">
        <f>IF(+CH60=0,(CE60*CF60^2/200-CF60*(+CG60)/200-CD60*CF60/100)-CL60,(+CE60*CF60^2/200-CF60*(CG60-CH60)/200-CD60*CF60/100)-CL60+(CH60+CG60)*0.5*CF60*0.5/100)</f>
        <v>-4.1250000000007669E-2</v>
      </c>
      <c r="CK60" s="68">
        <f>CE60*CF60^2/200+(CI60-CF60+1)*(CF60-1)/100+(CF60-1)^2/200+CI60/200</f>
        <v>6.6250000000000003E-2</v>
      </c>
      <c r="CL60" s="68">
        <f>IF(CI60&gt;0,CK60,0)</f>
        <v>0</v>
      </c>
      <c r="CM60" s="67">
        <f>IF(CJ60&gt;=0,CJ60+DA60,0)+IF(+AW60=0,0,3/2*(+D60-L60)^2+0.4*(+D60-L60))+DH60</f>
        <v>0</v>
      </c>
      <c r="CN60" s="67">
        <f>IF((CJ60+DA60)&lt;0,-(CJ60+DA60),0)</f>
        <v>4.1250000000007669E-2</v>
      </c>
      <c r="CO60" s="25"/>
      <c r="CP60" s="44"/>
      <c r="CQ60" s="77"/>
      <c r="CR60" s="44"/>
      <c r="CS60" s="73"/>
      <c r="CT60" s="81"/>
      <c r="CU60" s="67"/>
      <c r="CV60" s="81"/>
      <c r="CW60" s="73"/>
      <c r="CX60" s="69"/>
      <c r="CY60" s="73"/>
      <c r="CZ60" s="25"/>
      <c r="DA60" s="27">
        <f t="shared" si="5"/>
        <v>0</v>
      </c>
      <c r="DB60" s="44"/>
      <c r="DC60" s="22"/>
      <c r="DD60" s="22">
        <f>IF(+BM60&lt;=0.004,0,+BF60*(+BR59/2+BR61/2))</f>
        <v>0</v>
      </c>
      <c r="DE60" s="22">
        <f>IF(+CM60&lt;=0.004,0,+CF60*(+CS59/2+CS61/2))</f>
        <v>0</v>
      </c>
      <c r="DF60" s="22"/>
      <c r="DG60" s="5"/>
      <c r="DH60" s="5"/>
      <c r="DI60" s="5"/>
      <c r="DJ60" s="5"/>
      <c r="DK60" s="5"/>
    </row>
    <row r="61" spans="1:115">
      <c r="A61" s="44"/>
      <c r="B61" s="65"/>
      <c r="C61" s="66"/>
      <c r="D61" s="25"/>
      <c r="E61" s="67"/>
      <c r="F61" s="67"/>
      <c r="G61" s="67"/>
      <c r="H61" s="67"/>
      <c r="I61" s="79"/>
      <c r="J61" s="35"/>
      <c r="K61" s="68">
        <f>(L60-L62)*100/U61</f>
        <v>0</v>
      </c>
      <c r="L61" s="25"/>
      <c r="M61" s="67"/>
      <c r="N61" s="67"/>
      <c r="O61" s="67"/>
      <c r="P61" s="35"/>
      <c r="Q61" s="68">
        <f>(P60-P62)*100/U61</f>
        <v>0</v>
      </c>
      <c r="R61" s="47">
        <f>(N60-N62)/U61*100</f>
        <v>0</v>
      </c>
      <c r="S61" s="69"/>
      <c r="T61" s="35"/>
      <c r="U61" s="69">
        <f>(C62-C60)*1000</f>
        <v>25.000000000000021</v>
      </c>
      <c r="V61" s="68">
        <f>(+Y60+Y62)*U61/2</f>
        <v>125.00000000000011</v>
      </c>
      <c r="W61" s="70"/>
      <c r="X61" s="66"/>
      <c r="Y61" s="69"/>
      <c r="Z61" s="71"/>
      <c r="AA61" s="72"/>
      <c r="AB61" s="73"/>
      <c r="AC61" s="69"/>
      <c r="AD61" s="26"/>
      <c r="AE61" s="74"/>
      <c r="AF61" s="65"/>
      <c r="AG61" s="75"/>
      <c r="AH61" s="75"/>
      <c r="AI61" s="73"/>
      <c r="AJ61" s="75"/>
      <c r="AK61" s="69"/>
      <c r="AL61" s="75"/>
      <c r="AM61" s="76"/>
      <c r="AN61" s="76"/>
      <c r="AO61" s="76">
        <f>(+AN60+AN62)*0.5*U61</f>
        <v>0</v>
      </c>
      <c r="AP61" s="76">
        <f>(+AM60+AM62)*0.5*U61-AO61</f>
        <v>5.2343750000002442</v>
      </c>
      <c r="AQ61" s="47">
        <f t="shared" si="0"/>
        <v>0</v>
      </c>
      <c r="AR61" s="27">
        <f t="shared" si="1"/>
        <v>3</v>
      </c>
      <c r="AS61" s="27">
        <f t="shared" si="2"/>
        <v>3</v>
      </c>
      <c r="AT61" s="5"/>
      <c r="AU61" s="76"/>
      <c r="AV61" s="76">
        <f>(AU60+AU62)*0.5*U61</f>
        <v>0</v>
      </c>
      <c r="AW61" s="60">
        <f t="shared" si="3"/>
        <v>0</v>
      </c>
      <c r="AX61" s="44"/>
      <c r="AY61" s="27">
        <f t="shared" si="4"/>
        <v>4</v>
      </c>
      <c r="AZ61" s="5"/>
      <c r="BA61" s="65"/>
      <c r="BB61" s="77"/>
      <c r="BC61" s="68" t="str">
        <f t="shared" si="7"/>
        <v/>
      </c>
      <c r="BD61" s="35"/>
      <c r="BE61" s="35"/>
      <c r="BF61" s="69"/>
      <c r="BG61" s="35"/>
      <c r="BH61" s="35"/>
      <c r="BI61" s="35"/>
      <c r="BJ61" s="67"/>
      <c r="BK61" s="35"/>
      <c r="BL61" s="35"/>
      <c r="BM61" s="67"/>
      <c r="BN61" s="67"/>
      <c r="BO61" s="76">
        <f>(BM60+BM62)/2</f>
        <v>0</v>
      </c>
      <c r="BP61" s="77"/>
      <c r="BQ61" s="44">
        <f>(BN60+BN62)/2</f>
        <v>8.0625000000003832E-2</v>
      </c>
      <c r="BR61" s="73">
        <f>(BB62-BB60)*1000</f>
        <v>25.000000000000021</v>
      </c>
      <c r="BS61" s="81">
        <f>BO61*BR61</f>
        <v>0</v>
      </c>
      <c r="BT61" s="67">
        <f>BQ61*BR61</f>
        <v>2.0156250000000977</v>
      </c>
      <c r="BU61" s="81">
        <f>MIN(BS61:BT61)</f>
        <v>0</v>
      </c>
      <c r="BV61" s="73">
        <f>BS61-BU61</f>
        <v>0</v>
      </c>
      <c r="BW61" s="69">
        <f>BT61-BU61</f>
        <v>2.0156250000000977</v>
      </c>
      <c r="BX61" s="73">
        <f>BX59+BV61-BW61</f>
        <v>-50.343750000001904</v>
      </c>
      <c r="BY61" s="25"/>
      <c r="BZ61" s="5"/>
      <c r="CA61" s="65"/>
      <c r="CB61" s="77"/>
      <c r="CC61" s="68" t="str">
        <f t="shared" si="8"/>
        <v/>
      </c>
      <c r="CD61" s="35"/>
      <c r="CE61" s="35"/>
      <c r="CF61" s="69"/>
      <c r="CG61" s="35"/>
      <c r="CH61" s="35"/>
      <c r="CI61" s="35"/>
      <c r="CJ61" s="67"/>
      <c r="CK61" s="35"/>
      <c r="CL61" s="35"/>
      <c r="CM61" s="67"/>
      <c r="CN61" s="67"/>
      <c r="CO61" s="25"/>
      <c r="CP61" s="44">
        <f>(CM60+CM62)/2+BO61</f>
        <v>0</v>
      </c>
      <c r="CQ61" s="77"/>
      <c r="CR61" s="44">
        <f>(CN60+CN62)/2+BQ61</f>
        <v>0.14625000000001065</v>
      </c>
      <c r="CS61" s="73">
        <f>(CB62-CB60)*1000</f>
        <v>25.000000000000021</v>
      </c>
      <c r="CT61" s="81">
        <f>CP61*CS61</f>
        <v>0</v>
      </c>
      <c r="CU61" s="67">
        <f>CR61*CS61</f>
        <v>3.6562500000002696</v>
      </c>
      <c r="CV61" s="81">
        <f>MIN(CT61:CU61)</f>
        <v>0</v>
      </c>
      <c r="CW61" s="73">
        <f>CT61-CV61</f>
        <v>0</v>
      </c>
      <c r="CX61" s="69">
        <f>CU61-CV61</f>
        <v>3.6562500000002696</v>
      </c>
      <c r="CY61" s="73">
        <f>CY59+CW61-CX61</f>
        <v>-76.125000000003354</v>
      </c>
      <c r="CZ61" s="25"/>
      <c r="DA61" s="27">
        <f t="shared" si="5"/>
        <v>0</v>
      </c>
      <c r="DB61" s="44"/>
      <c r="DC61" s="22"/>
      <c r="DD61" s="22"/>
      <c r="DE61" s="22"/>
      <c r="DF61" s="22"/>
      <c r="DG61" s="5"/>
      <c r="DH61" s="5"/>
      <c r="DI61" s="5"/>
      <c r="DJ61" s="5"/>
      <c r="DK61" s="5"/>
    </row>
    <row r="62" spans="1:115">
      <c r="A62" s="44"/>
      <c r="B62" s="65">
        <f>B60+1</f>
        <v>16</v>
      </c>
      <c r="C62" s="66">
        <f t="shared" ref="C62" si="96">C60+$A$10</f>
        <v>0.59500000000000031</v>
      </c>
      <c r="D62" s="25"/>
      <c r="E62" s="67">
        <f t="shared" ref="E62" si="97">F62</f>
        <v>49.914999999999999</v>
      </c>
      <c r="F62" s="67">
        <v>49.914999999999999</v>
      </c>
      <c r="G62" s="67">
        <v>50</v>
      </c>
      <c r="H62" s="67">
        <v>49.92</v>
      </c>
      <c r="I62" s="67">
        <f t="shared" ref="I62" si="98">H62</f>
        <v>49.92</v>
      </c>
      <c r="J62" s="35"/>
      <c r="K62" s="35"/>
      <c r="L62" s="47">
        <f>M62-CF62*CE62/100-AW62/100</f>
        <v>49.93</v>
      </c>
      <c r="M62" s="67">
        <f>ROUND(+F62+AY62/100+AS62/100,2)</f>
        <v>50.02</v>
      </c>
      <c r="N62" s="67">
        <f>ROUND(+M62+Y62/200*Z62,2)</f>
        <v>50.07</v>
      </c>
      <c r="O62" s="67">
        <f>ROUND(+N62-Y62/2*AA62/100,2)</f>
        <v>50.02</v>
      </c>
      <c r="P62" s="68">
        <f>O62-BF62*BE62/100-AW62/100</f>
        <v>49.93</v>
      </c>
      <c r="Q62" s="35"/>
      <c r="R62" s="25"/>
      <c r="S62" s="69">
        <f>ABS(+R61-R63)</f>
        <v>0.19999999999998846</v>
      </c>
      <c r="T62" s="35"/>
      <c r="U62" s="69"/>
      <c r="V62" s="35"/>
      <c r="W62" s="72">
        <f>W60</f>
        <v>5</v>
      </c>
      <c r="X62" s="66">
        <f t="shared" ref="X62" si="99">X60+$A$10</f>
        <v>0.37500000000000006</v>
      </c>
      <c r="Y62" s="69">
        <f>Y60</f>
        <v>5</v>
      </c>
      <c r="Z62" s="71">
        <f t="shared" ref="Z62:AA62" si="100">Z60</f>
        <v>2</v>
      </c>
      <c r="AA62" s="72">
        <f t="shared" si="100"/>
        <v>2</v>
      </c>
      <c r="AB62" s="73">
        <f>(G62-F62)/W62*2*100</f>
        <v>3.4000000000000341</v>
      </c>
      <c r="AC62" s="69">
        <f>(G62-H62)/W62*200</f>
        <v>3.1999999999999322</v>
      </c>
      <c r="AD62" s="26">
        <f>AD60</f>
        <v>0</v>
      </c>
      <c r="AE62" s="74">
        <f>AE60</f>
        <v>0</v>
      </c>
      <c r="AF62" s="65">
        <f>(+M62-F62)*100-AY62</f>
        <v>6.5000000000003979</v>
      </c>
      <c r="AG62" s="75">
        <f>(+N62-(-AB62*(Y62-W62)/200+G62))*100-AY62</f>
        <v>3.0000000000000284</v>
      </c>
      <c r="AH62" s="75">
        <f>(+O62-H62)*100-AY62</f>
        <v>6.0000000000001421</v>
      </c>
      <c r="AI62" s="73"/>
      <c r="AJ62" s="75"/>
      <c r="AK62" s="69"/>
      <c r="AL62" s="75"/>
      <c r="AM62" s="82">
        <f>((AF62+AG62)*0.5*Y62/2+(+AG62+AH62)/2*Y62/2)/100+AD62*AE62</f>
        <v>0.23125000000000745</v>
      </c>
      <c r="AN62" s="76">
        <f>AI62*AJ62/100+AK62*AL62/100</f>
        <v>0</v>
      </c>
      <c r="AO62" s="76"/>
      <c r="AP62" s="76"/>
      <c r="AQ62" s="47">
        <v>3</v>
      </c>
      <c r="AR62" s="27">
        <f t="shared" si="1"/>
        <v>3</v>
      </c>
      <c r="AS62" s="27">
        <f t="shared" si="2"/>
        <v>6</v>
      </c>
      <c r="AT62" s="5"/>
      <c r="AU62" s="76">
        <f>AI62+AK62</f>
        <v>0</v>
      </c>
      <c r="AV62" s="35"/>
      <c r="AW62" s="60">
        <f t="shared" si="3"/>
        <v>0</v>
      </c>
      <c r="AX62" s="44"/>
      <c r="AY62" s="27">
        <f t="shared" si="4"/>
        <v>4</v>
      </c>
      <c r="AZ62" s="5"/>
      <c r="BA62" s="65">
        <f>B62</f>
        <v>16</v>
      </c>
      <c r="BB62" s="77">
        <f>C62</f>
        <v>0.59500000000000031</v>
      </c>
      <c r="BC62" s="68" t="str">
        <f t="shared" si="7"/>
        <v/>
      </c>
      <c r="BD62" s="68">
        <f>AH62+AY62</f>
        <v>10.000000000000142</v>
      </c>
      <c r="BE62" s="68">
        <f>BE60</f>
        <v>6</v>
      </c>
      <c r="BF62" s="69">
        <f>BF60</f>
        <v>1.5</v>
      </c>
      <c r="BG62" s="68">
        <f>IF(+I62-H62&gt;=0,0,+(H62-I62)*100)</f>
        <v>0</v>
      </c>
      <c r="BH62" s="68">
        <f>IF(+H62-I62&gt;=0,0,+(I62-H62)*100)</f>
        <v>0</v>
      </c>
      <c r="BI62" s="35"/>
      <c r="BJ62" s="67">
        <f>IF(+BH62=0,(BE62*BF62^2/200-BF62*(+BG62)/200-BD62*BF62/100)-BL62,(+BE62*BF62^2/200-BF62*(BG62-BH62)/200-BD62*BF62/100)-BL62+(BH62+BG62)*0.5*BF62*0.5/100)</f>
        <v>-8.2500000000002127E-2</v>
      </c>
      <c r="BK62" s="68">
        <f>BE62*BF62^2/200+(BI62-BF62+1)*(BF62-1)/100+(BF62-1)^2/200+BI62/200</f>
        <v>6.6250000000000003E-2</v>
      </c>
      <c r="BL62" s="68">
        <f>IF(BI62&gt;0,BK62,0)</f>
        <v>0</v>
      </c>
      <c r="BM62" s="67">
        <f>IF(BJ62&gt;=0,BJ62+DA62,0)+IF(+AW62=0,0,3/2*(+J62-P62)^2+0.4*(+J62-P62))+DX62</f>
        <v>0</v>
      </c>
      <c r="BN62" s="67">
        <f>IF((BJ62+DA62)&lt;0,-(BJ62+DA62),0)</f>
        <v>8.2500000000002127E-2</v>
      </c>
      <c r="BO62" s="76"/>
      <c r="BP62" s="77"/>
      <c r="BQ62" s="44"/>
      <c r="BR62" s="73"/>
      <c r="BS62" s="81"/>
      <c r="BT62" s="67"/>
      <c r="BU62" s="81"/>
      <c r="BV62" s="73"/>
      <c r="BW62" s="69"/>
      <c r="BX62" s="73"/>
      <c r="BY62" s="25"/>
      <c r="BZ62" s="5"/>
      <c r="CA62" s="65">
        <f>B62</f>
        <v>16</v>
      </c>
      <c r="CB62" s="77">
        <f>BB62</f>
        <v>0.59500000000000031</v>
      </c>
      <c r="CC62" s="68" t="str">
        <f t="shared" si="8"/>
        <v/>
      </c>
      <c r="CD62" s="68">
        <f>AF62+AY62</f>
        <v>10.500000000000398</v>
      </c>
      <c r="CE62" s="68">
        <f>CE60</f>
        <v>6</v>
      </c>
      <c r="CF62" s="69">
        <f>CF60</f>
        <v>1.5</v>
      </c>
      <c r="CG62" s="68">
        <f>IF(+E62-F62&gt;=0,0,+(F62-E62)*100)</f>
        <v>0</v>
      </c>
      <c r="CH62" s="68">
        <f>IF(+F62-E62&gt;=0,0,+(E62-F62)*100)</f>
        <v>0</v>
      </c>
      <c r="CI62" s="35"/>
      <c r="CJ62" s="67">
        <f>IF(+CH62=0,(CE62*CF62^2/200-CF62*(+CG62)/200-CD62*CF62/100)-CL62,(+CE62*CF62^2/200-CF62*(CG62-CH62)/200-CD62*CF62/100)-CL62+(CH62+CG62)*0.5*CF62*0.5/100)</f>
        <v>-9.0000000000005964E-2</v>
      </c>
      <c r="CK62" s="68">
        <f>CE62*CF62^2/200+(CI62-CF62+1)*(CF62-1)/100+(CF62-1)^2/200+CI62/200</f>
        <v>6.6250000000000003E-2</v>
      </c>
      <c r="CL62" s="68">
        <f>IF(CI62&gt;0,CK62,0)</f>
        <v>0</v>
      </c>
      <c r="CM62" s="67">
        <f>IF(CJ62&gt;=0,CJ62+DA62,0)+IF(+AW62=0,0,3/2*(+D62-L62)^2+0.4*(+D62-L62))+DH62</f>
        <v>0</v>
      </c>
      <c r="CN62" s="67">
        <f>IF((CJ62+DA62)&lt;0,-(CJ62+DA62),0)</f>
        <v>9.0000000000005964E-2</v>
      </c>
      <c r="CO62" s="25"/>
      <c r="CP62" s="44"/>
      <c r="CQ62" s="77"/>
      <c r="CR62" s="44"/>
      <c r="CS62" s="73"/>
      <c r="CT62" s="81"/>
      <c r="CU62" s="67"/>
      <c r="CV62" s="81"/>
      <c r="CW62" s="73"/>
      <c r="CX62" s="69"/>
      <c r="CY62" s="73"/>
      <c r="CZ62" s="25"/>
      <c r="DA62" s="27">
        <f t="shared" si="5"/>
        <v>0</v>
      </c>
      <c r="DB62" s="44"/>
      <c r="DC62" s="22"/>
      <c r="DD62" s="22">
        <f>IF(+BM62&lt;=0.004,0,+BF62*(+BR61/2+BR63/2))</f>
        <v>0</v>
      </c>
      <c r="DE62" s="22">
        <f>IF(+CM62&lt;=0.004,0,+CF62*(+CS61/2+CS63/2))</f>
        <v>0</v>
      </c>
      <c r="DF62" s="22"/>
      <c r="DG62" s="5"/>
      <c r="DH62" s="5"/>
      <c r="DI62" s="5"/>
      <c r="DJ62" s="5"/>
      <c r="DK62" s="5"/>
    </row>
    <row r="63" spans="1:115">
      <c r="A63" s="44"/>
      <c r="B63" s="65"/>
      <c r="C63" s="66"/>
      <c r="D63" s="25"/>
      <c r="E63" s="67"/>
      <c r="F63" s="67"/>
      <c r="G63" s="67"/>
      <c r="H63" s="67"/>
      <c r="I63" s="79"/>
      <c r="J63" s="35"/>
      <c r="K63" s="68">
        <f>(L62-L64)*100/U63</f>
        <v>-0.19999999999998846</v>
      </c>
      <c r="L63" s="25"/>
      <c r="M63" s="67"/>
      <c r="N63" s="67"/>
      <c r="O63" s="67"/>
      <c r="P63" s="35"/>
      <c r="Q63" s="68">
        <f>(P62-P64)*100/U63</f>
        <v>-0.19999999999998846</v>
      </c>
      <c r="R63" s="47">
        <f>(N62-N64)/U63*100</f>
        <v>-0.19999999999998846</v>
      </c>
      <c r="S63" s="69"/>
      <c r="T63" s="35"/>
      <c r="U63" s="69">
        <f>(C64-C62)*1000</f>
        <v>25.000000000000021</v>
      </c>
      <c r="V63" s="68">
        <f>(+Y62+Y64)*U63/2</f>
        <v>125.00000000000011</v>
      </c>
      <c r="W63" s="72"/>
      <c r="X63" s="66"/>
      <c r="Y63" s="69"/>
      <c r="Z63" s="71"/>
      <c r="AA63" s="72"/>
      <c r="AB63" s="73"/>
      <c r="AC63" s="69"/>
      <c r="AD63" s="26"/>
      <c r="AE63" s="74"/>
      <c r="AF63" s="65"/>
      <c r="AG63" s="75"/>
      <c r="AH63" s="75"/>
      <c r="AI63" s="73"/>
      <c r="AJ63" s="75"/>
      <c r="AK63" s="69"/>
      <c r="AL63" s="75"/>
      <c r="AM63" s="76"/>
      <c r="AN63" s="76"/>
      <c r="AO63" s="76">
        <f>(+AN62+AN64)*0.5*U63</f>
        <v>0</v>
      </c>
      <c r="AP63" s="76">
        <f>(+AM62+AM64)*0.5*U63-AO63</f>
        <v>7.5390625000000373</v>
      </c>
      <c r="AQ63" s="47">
        <f t="shared" si="0"/>
        <v>3</v>
      </c>
      <c r="AR63" s="27">
        <f t="shared" si="1"/>
        <v>3</v>
      </c>
      <c r="AS63" s="27">
        <f t="shared" si="2"/>
        <v>6</v>
      </c>
      <c r="AT63" s="5"/>
      <c r="AU63" s="76"/>
      <c r="AV63" s="76">
        <f>(AU62+AU64)*0.5*U63</f>
        <v>0</v>
      </c>
      <c r="AW63" s="60">
        <f t="shared" si="3"/>
        <v>0</v>
      </c>
      <c r="AX63" s="44"/>
      <c r="AY63" s="27">
        <f t="shared" si="4"/>
        <v>4</v>
      </c>
      <c r="AZ63" s="5"/>
      <c r="BA63" s="65"/>
      <c r="BB63" s="77"/>
      <c r="BC63" s="68" t="str">
        <f t="shared" si="7"/>
        <v/>
      </c>
      <c r="BD63" s="35"/>
      <c r="BE63" s="35"/>
      <c r="BF63" s="69"/>
      <c r="BG63" s="35"/>
      <c r="BH63" s="35"/>
      <c r="BI63" s="35"/>
      <c r="BJ63" s="67"/>
      <c r="BK63" s="35"/>
      <c r="BL63" s="35"/>
      <c r="BM63" s="67"/>
      <c r="BN63" s="67"/>
      <c r="BO63" s="76">
        <f>(BM62+BM64)/2</f>
        <v>0</v>
      </c>
      <c r="BP63" s="77"/>
      <c r="BQ63" s="44">
        <f>(BN62+BN64)/2</f>
        <v>6.3750000000003193E-2</v>
      </c>
      <c r="BR63" s="73">
        <f>(BB64-BB62)*1000</f>
        <v>25.000000000000021</v>
      </c>
      <c r="BS63" s="81">
        <f>BO63*BR63</f>
        <v>0</v>
      </c>
      <c r="BT63" s="67">
        <f>BQ63*BR63</f>
        <v>1.5937500000000813</v>
      </c>
      <c r="BU63" s="81">
        <f>MIN(BS63:BT63)</f>
        <v>0</v>
      </c>
      <c r="BV63" s="73">
        <f>BS63-BU63</f>
        <v>0</v>
      </c>
      <c r="BW63" s="69">
        <f>BT63-BU63</f>
        <v>1.5937500000000813</v>
      </c>
      <c r="BX63" s="73">
        <f>BX61+BV63-BW63</f>
        <v>-51.937500000001982</v>
      </c>
      <c r="BY63" s="25"/>
      <c r="BZ63" s="5"/>
      <c r="CA63" s="65"/>
      <c r="CB63" s="77"/>
      <c r="CC63" s="68" t="str">
        <f t="shared" si="8"/>
        <v/>
      </c>
      <c r="CD63" s="35"/>
      <c r="CE63" s="35"/>
      <c r="CF63" s="69"/>
      <c r="CG63" s="35"/>
      <c r="CH63" s="35"/>
      <c r="CI63" s="35"/>
      <c r="CJ63" s="67"/>
      <c r="CK63" s="35"/>
      <c r="CL63" s="35"/>
      <c r="CM63" s="67"/>
      <c r="CN63" s="67"/>
      <c r="CO63" s="25"/>
      <c r="CP63" s="44">
        <f>(CM62+CM64)/2+BO63</f>
        <v>0</v>
      </c>
      <c r="CQ63" s="77"/>
      <c r="CR63" s="44">
        <f>(CN62+CN64)/2+BQ63</f>
        <v>0.18187500000000489</v>
      </c>
      <c r="CS63" s="73">
        <f>(CB64-CB62)*1000</f>
        <v>25.000000000000021</v>
      </c>
      <c r="CT63" s="81">
        <f>CP63*CS63</f>
        <v>0</v>
      </c>
      <c r="CU63" s="67">
        <f>CR63*CS63</f>
        <v>4.5468750000001261</v>
      </c>
      <c r="CV63" s="81">
        <f>MIN(CT63:CU63)</f>
        <v>0</v>
      </c>
      <c r="CW63" s="73">
        <f>CT63-CV63</f>
        <v>0</v>
      </c>
      <c r="CX63" s="69">
        <f>CU63-CV63</f>
        <v>4.5468750000001261</v>
      </c>
      <c r="CY63" s="73">
        <f>CY61+CW63-CX63</f>
        <v>-80.671875000003482</v>
      </c>
      <c r="CZ63" s="25"/>
      <c r="DA63" s="27">
        <f t="shared" si="5"/>
        <v>0</v>
      </c>
      <c r="DB63" s="44"/>
      <c r="DC63" s="22"/>
      <c r="DD63" s="22"/>
      <c r="DE63" s="22"/>
      <c r="DF63" s="22"/>
      <c r="DG63" s="5"/>
      <c r="DH63" s="5"/>
      <c r="DI63" s="5"/>
      <c r="DJ63" s="5"/>
      <c r="DK63" s="5"/>
    </row>
    <row r="64" spans="1:115">
      <c r="A64" s="44"/>
      <c r="B64" s="65">
        <f>B62+1</f>
        <v>17</v>
      </c>
      <c r="C64" s="66">
        <f t="shared" ref="C64" si="101">C62+$A$10</f>
        <v>0.62000000000000033</v>
      </c>
      <c r="D64" s="25"/>
      <c r="E64" s="67">
        <f t="shared" ref="E64" si="102">F64</f>
        <v>49.927500000000002</v>
      </c>
      <c r="F64" s="67">
        <v>49.927500000000002</v>
      </c>
      <c r="G64" s="67">
        <v>50</v>
      </c>
      <c r="H64" s="67">
        <v>49.994999999999997</v>
      </c>
      <c r="I64" s="67">
        <f t="shared" ref="I64" si="103">H64</f>
        <v>49.994999999999997</v>
      </c>
      <c r="J64" s="35"/>
      <c r="K64" s="35"/>
      <c r="L64" s="47">
        <f>M64-CF64*CE64/100-AW64/100</f>
        <v>49.98</v>
      </c>
      <c r="M64" s="67">
        <f>ROUND(+F64+AY64/100+AS64/100,2)</f>
        <v>50.07</v>
      </c>
      <c r="N64" s="67">
        <f>ROUND(+M64+Y64/200*Z64,2)</f>
        <v>50.12</v>
      </c>
      <c r="O64" s="67">
        <f>ROUND(+N64-Y64/2*AA64/100,2)</f>
        <v>50.07</v>
      </c>
      <c r="P64" s="68">
        <f>O64-BF64*BE64/100-AW64/100</f>
        <v>49.98</v>
      </c>
      <c r="Q64" s="35"/>
      <c r="R64" s="25"/>
      <c r="S64" s="69">
        <f>ABS(+R63-R65)</f>
        <v>0.23999999999998048</v>
      </c>
      <c r="T64" s="35"/>
      <c r="U64" s="69"/>
      <c r="V64" s="35"/>
      <c r="W64" s="72">
        <f>W62</f>
        <v>5</v>
      </c>
      <c r="X64" s="66">
        <f t="shared" ref="X64" si="104">X62+$A$10</f>
        <v>0.40000000000000008</v>
      </c>
      <c r="Y64" s="69">
        <f>Y62</f>
        <v>5</v>
      </c>
      <c r="Z64" s="71">
        <f t="shared" ref="Z64:AA64" si="105">Z62</f>
        <v>2</v>
      </c>
      <c r="AA64" s="72">
        <f t="shared" si="105"/>
        <v>2</v>
      </c>
      <c r="AB64" s="73">
        <f>(G64-F64)/W64*2*100</f>
        <v>2.8999999999999204</v>
      </c>
      <c r="AC64" s="69">
        <f>(G64-H64)/W64*200</f>
        <v>0.20000000000010232</v>
      </c>
      <c r="AD64" s="26">
        <f>AD62</f>
        <v>0</v>
      </c>
      <c r="AE64" s="74">
        <f>AE62</f>
        <v>0</v>
      </c>
      <c r="AF64" s="65">
        <f>(+M64-F64)*100-AY64</f>
        <v>10.249999999999829</v>
      </c>
      <c r="AG64" s="75">
        <f>(+N64-(-AB64*(Y64-W64)/200+G64))*100-AY64</f>
        <v>7.9999999999997442</v>
      </c>
      <c r="AH64" s="75">
        <f>(+O64-H64)*100-AY64</f>
        <v>3.5000000000002842</v>
      </c>
      <c r="AI64" s="73"/>
      <c r="AJ64" s="75"/>
      <c r="AK64" s="69"/>
      <c r="AL64" s="75"/>
      <c r="AM64" s="82">
        <f>((AF64+AG64)*0.5*Y64/2+(+AG64+AH64)/2*Y64/2)/100+AD64*AE64</f>
        <v>0.37187499999999502</v>
      </c>
      <c r="AN64" s="76">
        <f>AI64*AJ64/100+AK64*AL64/100</f>
        <v>0</v>
      </c>
      <c r="AO64" s="76"/>
      <c r="AP64" s="76"/>
      <c r="AQ64" s="47">
        <v>7</v>
      </c>
      <c r="AR64" s="27">
        <f t="shared" si="1"/>
        <v>3</v>
      </c>
      <c r="AS64" s="27">
        <f t="shared" si="2"/>
        <v>10</v>
      </c>
      <c r="AT64" s="5"/>
      <c r="AU64" s="76">
        <f>AI64+AK64</f>
        <v>0</v>
      </c>
      <c r="AV64" s="35"/>
      <c r="AW64" s="60">
        <f t="shared" si="3"/>
        <v>0</v>
      </c>
      <c r="AX64" s="44"/>
      <c r="AY64" s="27">
        <f t="shared" si="4"/>
        <v>4</v>
      </c>
      <c r="AZ64" s="5"/>
      <c r="BA64" s="65">
        <f>B64</f>
        <v>17</v>
      </c>
      <c r="BB64" s="77">
        <f>C64</f>
        <v>0.62000000000000033</v>
      </c>
      <c r="BC64" s="68" t="str">
        <f t="shared" si="7"/>
        <v/>
      </c>
      <c r="BD64" s="68">
        <f>AH64+AY64</f>
        <v>7.5000000000002842</v>
      </c>
      <c r="BE64" s="68">
        <f>BE62</f>
        <v>6</v>
      </c>
      <c r="BF64" s="69">
        <f>BF62</f>
        <v>1.5</v>
      </c>
      <c r="BG64" s="68">
        <f>IF(+I64-H64&gt;=0,0,+(H64-I64)*100)</f>
        <v>0</v>
      </c>
      <c r="BH64" s="68">
        <f>IF(+H64-I64&gt;=0,0,+(I64-H64)*100)</f>
        <v>0</v>
      </c>
      <c r="BI64" s="35"/>
      <c r="BJ64" s="67">
        <f>IF(+BH64=0,(BE64*BF64^2/200-BF64*(+BG64)/200-BD64*BF64/100)-BL64,(+BE64*BF64^2/200-BF64*(BG64-BH64)/200-BD64*BF64/100)-BL64+(BH64+BG64)*0.5*BF64*0.5/100)</f>
        <v>-4.5000000000004259E-2</v>
      </c>
      <c r="BK64" s="68">
        <f>BE64*BF64^2/200+(BI64-BF64+1)*(BF64-1)/100+(BF64-1)^2/200+BI64/200</f>
        <v>6.6250000000000003E-2</v>
      </c>
      <c r="BL64" s="68">
        <f>IF(BI64&gt;0,BK64,0)</f>
        <v>0</v>
      </c>
      <c r="BM64" s="67">
        <f>IF(BJ64&gt;=0,BJ64+DA64,0)+IF(+AW64=0,0,3/2*(+J64-P64)^2+0.4*(+J64-P64))+DX64</f>
        <v>0</v>
      </c>
      <c r="BN64" s="67">
        <f>IF((BJ64+DA64)&lt;0,-(BJ64+DA64),0)</f>
        <v>4.5000000000004259E-2</v>
      </c>
      <c r="BO64" s="76"/>
      <c r="BP64" s="77"/>
      <c r="BQ64" s="44"/>
      <c r="BR64" s="73"/>
      <c r="BS64" s="81"/>
      <c r="BT64" s="67"/>
      <c r="BU64" s="81"/>
      <c r="BV64" s="73"/>
      <c r="BW64" s="69"/>
      <c r="BX64" s="73"/>
      <c r="BY64" s="25"/>
      <c r="BZ64" s="5"/>
      <c r="CA64" s="65">
        <f>B64</f>
        <v>17</v>
      </c>
      <c r="CB64" s="77">
        <f>BB64</f>
        <v>0.62000000000000033</v>
      </c>
      <c r="CC64" s="68" t="str">
        <f t="shared" si="8"/>
        <v/>
      </c>
      <c r="CD64" s="68">
        <f>AF64+AY64</f>
        <v>14.249999999999829</v>
      </c>
      <c r="CE64" s="68">
        <f>CE62</f>
        <v>6</v>
      </c>
      <c r="CF64" s="69">
        <f>CF62</f>
        <v>1.5</v>
      </c>
      <c r="CG64" s="68">
        <f>IF(+E64-F64&gt;=0,0,+(F64-E64)*100)</f>
        <v>0</v>
      </c>
      <c r="CH64" s="68">
        <f>IF(+F64-E64&gt;=0,0,+(E64-F64)*100)</f>
        <v>0</v>
      </c>
      <c r="CI64" s="35"/>
      <c r="CJ64" s="67">
        <f>IF(+CH64=0,(CE64*CF64^2/200-CF64*(+CG64)/200-CD64*CF64/100)-CL64,(+CE64*CF64^2/200-CF64*(CG64-CH64)/200-CD64*CF64/100)-CL64+(CH64+CG64)*0.5*CF64*0.5/100)</f>
        <v>-0.14624999999999744</v>
      </c>
      <c r="CK64" s="68">
        <f>CE64*CF64^2/200+(CI64-CF64+1)*(CF64-1)/100+(CF64-1)^2/200+CI64/200</f>
        <v>6.6250000000000003E-2</v>
      </c>
      <c r="CL64" s="68">
        <f>IF(CI64&gt;0,CK64,0)</f>
        <v>0</v>
      </c>
      <c r="CM64" s="67">
        <f>IF(CJ64&gt;=0,CJ64+DA64,0)+IF(+AW64=0,0,3/2*(+D64-L64)^2+0.4*(+D64-L64))+DH64</f>
        <v>0</v>
      </c>
      <c r="CN64" s="67">
        <f>IF((CJ64+DA64)&lt;0,-(CJ64+DA64),0)</f>
        <v>0.14624999999999744</v>
      </c>
      <c r="CO64" s="25"/>
      <c r="CP64" s="44"/>
      <c r="CQ64" s="77"/>
      <c r="CR64" s="44"/>
      <c r="CS64" s="73"/>
      <c r="CT64" s="81"/>
      <c r="CU64" s="67"/>
      <c r="CV64" s="81"/>
      <c r="CW64" s="73"/>
      <c r="CX64" s="69"/>
      <c r="CY64" s="73"/>
      <c r="CZ64" s="25"/>
      <c r="DA64" s="27">
        <f t="shared" si="5"/>
        <v>0</v>
      </c>
      <c r="DB64" s="44"/>
      <c r="DC64" s="22"/>
      <c r="DD64" s="22">
        <f>IF(+BM64&lt;=0.004,0,+BF64*(+BR63/2+BR65/2))</f>
        <v>0</v>
      </c>
      <c r="DE64" s="22">
        <f>IF(+CM64&lt;=0.004,0,+CF64*(+CS63/2+CS65/2))</f>
        <v>0</v>
      </c>
      <c r="DF64" s="22"/>
      <c r="DG64" s="5"/>
      <c r="DH64" s="5"/>
      <c r="DI64" s="5"/>
      <c r="DJ64" s="5"/>
      <c r="DK64" s="5"/>
    </row>
    <row r="65" spans="1:115">
      <c r="A65" s="44"/>
      <c r="B65" s="65"/>
      <c r="C65" s="66"/>
      <c r="D65" s="25"/>
      <c r="E65" s="67"/>
      <c r="F65" s="67"/>
      <c r="G65" s="67"/>
      <c r="H65" s="67"/>
      <c r="I65" s="79"/>
      <c r="J65" s="35"/>
      <c r="K65" s="68">
        <f>(L64-L66)*100/U65</f>
        <v>3.9999999999992007E-2</v>
      </c>
      <c r="L65" s="25"/>
      <c r="M65" s="67"/>
      <c r="N65" s="67"/>
      <c r="O65" s="67"/>
      <c r="P65" s="35"/>
      <c r="Q65" s="68">
        <f>(P64-P66)*100/U65</f>
        <v>-0.35999999999998489</v>
      </c>
      <c r="R65" s="47">
        <f>(N64-N66)/U65*100</f>
        <v>3.9999999999992007E-2</v>
      </c>
      <c r="S65" s="69"/>
      <c r="T65" s="35"/>
      <c r="U65" s="69">
        <f>(C66-C64)*1000</f>
        <v>25.000000000000021</v>
      </c>
      <c r="V65" s="68">
        <f>(+Y64+Y66)*U65/2</f>
        <v>125.00000000000011</v>
      </c>
      <c r="W65" s="72"/>
      <c r="X65" s="66"/>
      <c r="Y65" s="69"/>
      <c r="Z65" s="71"/>
      <c r="AA65" s="72"/>
      <c r="AB65" s="73"/>
      <c r="AC65" s="69"/>
      <c r="AD65" s="26"/>
      <c r="AE65" s="74"/>
      <c r="AF65" s="65"/>
      <c r="AG65" s="75"/>
      <c r="AH65" s="75"/>
      <c r="AI65" s="73"/>
      <c r="AJ65" s="75"/>
      <c r="AK65" s="69"/>
      <c r="AL65" s="75"/>
      <c r="AM65" s="76"/>
      <c r="AN65" s="76"/>
      <c r="AO65" s="76">
        <f>(+AN64+AN66)*0.5*U65</f>
        <v>0</v>
      </c>
      <c r="AP65" s="76">
        <f>(+AM64+AM66)*0.5*U65-AO65</f>
        <v>9.6874999999998614</v>
      </c>
      <c r="AQ65" s="47">
        <f t="shared" si="0"/>
        <v>7</v>
      </c>
      <c r="AR65" s="27">
        <f t="shared" si="1"/>
        <v>3</v>
      </c>
      <c r="AS65" s="27">
        <f t="shared" si="2"/>
        <v>10</v>
      </c>
      <c r="AT65" s="5"/>
      <c r="AU65" s="76"/>
      <c r="AV65" s="76">
        <f>(AU64+AU66)*0.5*U65</f>
        <v>0</v>
      </c>
      <c r="AW65" s="60">
        <f t="shared" si="3"/>
        <v>0</v>
      </c>
      <c r="AX65" s="44"/>
      <c r="AY65" s="27">
        <f t="shared" si="4"/>
        <v>4</v>
      </c>
      <c r="AZ65" s="5"/>
      <c r="BA65" s="65"/>
      <c r="BB65" s="77"/>
      <c r="BC65" s="68" t="str">
        <f t="shared" si="7"/>
        <v/>
      </c>
      <c r="BD65" s="35"/>
      <c r="BE65" s="35"/>
      <c r="BF65" s="69"/>
      <c r="BG65" s="35"/>
      <c r="BH65" s="35"/>
      <c r="BI65" s="35"/>
      <c r="BJ65" s="67"/>
      <c r="BK65" s="35"/>
      <c r="BL65" s="35"/>
      <c r="BM65" s="67"/>
      <c r="BN65" s="67"/>
      <c r="BO65" s="76">
        <f>(BM64+BM66)/2</f>
        <v>6.18750000000024E-2</v>
      </c>
      <c r="BP65" s="77"/>
      <c r="BQ65" s="44">
        <f>(BN64+BN66)/2</f>
        <v>2.2500000000002129E-2</v>
      </c>
      <c r="BR65" s="73">
        <f>(BB66-BB64)*1000</f>
        <v>25.000000000000021</v>
      </c>
      <c r="BS65" s="81">
        <f>BO65*BR65</f>
        <v>1.5468750000000613</v>
      </c>
      <c r="BT65" s="67">
        <f>BQ65*BR65</f>
        <v>0.56250000000005373</v>
      </c>
      <c r="BU65" s="81">
        <f>MIN(BS65:BT65)</f>
        <v>0.56250000000005373</v>
      </c>
      <c r="BV65" s="73">
        <f>BS65-BU65</f>
        <v>0.98437500000000755</v>
      </c>
      <c r="BW65" s="69">
        <f>BT65-BU65</f>
        <v>0</v>
      </c>
      <c r="BX65" s="73">
        <f>BX63+BV65-BW65</f>
        <v>-50.953125000001975</v>
      </c>
      <c r="BY65" s="25"/>
      <c r="BZ65" s="5"/>
      <c r="CA65" s="65"/>
      <c r="CB65" s="77"/>
      <c r="CC65" s="68" t="str">
        <f t="shared" si="8"/>
        <v/>
      </c>
      <c r="CD65" s="35"/>
      <c r="CE65" s="35"/>
      <c r="CF65" s="69"/>
      <c r="CG65" s="35"/>
      <c r="CH65" s="35"/>
      <c r="CI65" s="35"/>
      <c r="CJ65" s="67"/>
      <c r="CK65" s="35"/>
      <c r="CL65" s="35"/>
      <c r="CM65" s="67"/>
      <c r="CN65" s="67"/>
      <c r="CO65" s="25"/>
      <c r="CP65" s="44">
        <f>(CM64+CM66)/2+BO65</f>
        <v>6.18750000000024E-2</v>
      </c>
      <c r="CQ65" s="77"/>
      <c r="CR65" s="44">
        <f>(CN64+CN66)/2+BQ65</f>
        <v>0.20250000000000085</v>
      </c>
      <c r="CS65" s="73">
        <f>(CB66-CB64)*1000</f>
        <v>25.000000000000021</v>
      </c>
      <c r="CT65" s="81">
        <f>CP65*CS65</f>
        <v>1.5468750000000613</v>
      </c>
      <c r="CU65" s="67">
        <f>CR65*CS65</f>
        <v>5.0625000000000258</v>
      </c>
      <c r="CV65" s="81">
        <f>MIN(CT65:CU65)</f>
        <v>1.5468750000000613</v>
      </c>
      <c r="CW65" s="73">
        <f>CT65-CV65</f>
        <v>0</v>
      </c>
      <c r="CX65" s="69">
        <f>CU65-CV65</f>
        <v>3.5156249999999645</v>
      </c>
      <c r="CY65" s="73">
        <f>CY63+CW65-CX65</f>
        <v>-84.187500000003439</v>
      </c>
      <c r="CZ65" s="25"/>
      <c r="DA65" s="27">
        <f t="shared" si="5"/>
        <v>0</v>
      </c>
      <c r="DB65" s="44"/>
      <c r="DC65" s="22"/>
      <c r="DD65" s="22"/>
      <c r="DE65" s="22"/>
      <c r="DF65" s="22"/>
      <c r="DG65" s="5"/>
      <c r="DH65" s="5"/>
      <c r="DI65" s="5"/>
      <c r="DJ65" s="5"/>
      <c r="DK65" s="5"/>
    </row>
    <row r="66" spans="1:115">
      <c r="A66" s="44"/>
      <c r="B66" s="65">
        <f>B64+1</f>
        <v>18</v>
      </c>
      <c r="C66" s="66">
        <f t="shared" ref="C66" si="106">C64+$A$10</f>
        <v>0.64500000000000035</v>
      </c>
      <c r="D66" s="25"/>
      <c r="E66" s="67">
        <f t="shared" ref="E66" si="107">F66</f>
        <v>49.872500000000002</v>
      </c>
      <c r="F66" s="67">
        <v>49.872500000000002</v>
      </c>
      <c r="G66" s="67">
        <v>50</v>
      </c>
      <c r="H66" s="67">
        <v>50.085000000000001</v>
      </c>
      <c r="I66" s="67">
        <f>H66+0.15</f>
        <v>50.234999999999999</v>
      </c>
      <c r="J66" s="35"/>
      <c r="K66" s="35"/>
      <c r="L66" s="47">
        <f>M66-CF66*CE66/100-AW66/100</f>
        <v>49.97</v>
      </c>
      <c r="M66" s="67">
        <f>ROUND(+F66+AY66/100+AS66/100,2)</f>
        <v>50.06</v>
      </c>
      <c r="N66" s="67">
        <f>ROUND(+M66+Y66/200*Z66,2)</f>
        <v>50.11</v>
      </c>
      <c r="O66" s="67">
        <f>ROUND(+N66-Y66/2*AA66/100,2)</f>
        <v>50.16</v>
      </c>
      <c r="P66" s="68">
        <f>O66-BF66*BE66/100-AW66/100</f>
        <v>50.069999999999993</v>
      </c>
      <c r="Q66" s="35"/>
      <c r="R66" s="25"/>
      <c r="S66" s="69">
        <f>ABS(+R65-R67)</f>
        <v>0.40000000000000535</v>
      </c>
      <c r="T66" s="35"/>
      <c r="U66" s="69"/>
      <c r="V66" s="35"/>
      <c r="W66" s="72">
        <f>W64</f>
        <v>5</v>
      </c>
      <c r="X66" s="66">
        <f t="shared" ref="X66" si="108">X64+$A$10</f>
        <v>0.4250000000000001</v>
      </c>
      <c r="Y66" s="69">
        <f>Y64</f>
        <v>5</v>
      </c>
      <c r="Z66" s="109">
        <f t="shared" ref="Z66" si="109">Z64</f>
        <v>2</v>
      </c>
      <c r="AA66" s="110">
        <v>-2</v>
      </c>
      <c r="AB66" s="73">
        <f>(G66-F66)/W66*2*100</f>
        <v>5.0999999999999091</v>
      </c>
      <c r="AC66" s="69">
        <f>(G66-H66)/W66*200</f>
        <v>-3.4000000000000341</v>
      </c>
      <c r="AD66" s="26">
        <f>AD64</f>
        <v>0</v>
      </c>
      <c r="AE66" s="74">
        <f>AE64</f>
        <v>0</v>
      </c>
      <c r="AF66" s="65">
        <f>(+M66-F66)*100-AY66</f>
        <v>14.75</v>
      </c>
      <c r="AG66" s="75">
        <f>(+N66-(-AB66*(Y66-W66)/200+G66))*100-AY66</f>
        <v>6.9999999999999432</v>
      </c>
      <c r="AH66" s="75">
        <f>(+O66-H66)*100-AY66</f>
        <v>3.4999999999995737</v>
      </c>
      <c r="AI66" s="73"/>
      <c r="AJ66" s="75"/>
      <c r="AK66" s="69"/>
      <c r="AL66" s="75"/>
      <c r="AM66" s="82">
        <f>((AF66+AG66)*0.5*Y66/2+(+AG66+AH66)/2*Y66/2)/100+AD66*AE66</f>
        <v>0.40312499999999324</v>
      </c>
      <c r="AN66" s="76">
        <f>AI66*AJ66/100+AK66*AL66/100</f>
        <v>0</v>
      </c>
      <c r="AO66" s="76"/>
      <c r="AP66" s="76"/>
      <c r="AQ66" s="47">
        <v>12</v>
      </c>
      <c r="AR66" s="27">
        <f t="shared" si="1"/>
        <v>3</v>
      </c>
      <c r="AS66" s="27">
        <f t="shared" si="2"/>
        <v>15</v>
      </c>
      <c r="AT66" s="5"/>
      <c r="AU66" s="76">
        <f>AI66+AK66</f>
        <v>0</v>
      </c>
      <c r="AV66" s="35"/>
      <c r="AW66" s="60">
        <f t="shared" si="3"/>
        <v>0</v>
      </c>
      <c r="AX66" s="44"/>
      <c r="AY66" s="27">
        <f t="shared" si="4"/>
        <v>4</v>
      </c>
      <c r="AZ66" s="5"/>
      <c r="BA66" s="65">
        <f>B66</f>
        <v>18</v>
      </c>
      <c r="BB66" s="77">
        <f>C66</f>
        <v>0.64500000000000035</v>
      </c>
      <c r="BC66" s="68" t="str">
        <f t="shared" si="7"/>
        <v/>
      </c>
      <c r="BD66" s="68">
        <f>AH66+AY66</f>
        <v>7.4999999999995737</v>
      </c>
      <c r="BE66" s="68">
        <f>BE64</f>
        <v>6</v>
      </c>
      <c r="BF66" s="69">
        <f>BF64</f>
        <v>1.5</v>
      </c>
      <c r="BG66" s="68">
        <f>IF(+I66-H66&gt;=0,0,+(H66-I66)*100)</f>
        <v>0</v>
      </c>
      <c r="BH66" s="68">
        <f>IF(+H66-I66&gt;=0,0,+(I66-H66)*100)</f>
        <v>14.999999999999858</v>
      </c>
      <c r="BI66" s="35"/>
      <c r="BJ66" s="67">
        <f>IF(+BH66=0,(BE66*BF66^2/200-BF66*(+BG66)/200-BD66*BF66/100)-BL66,(+BE66*BF66^2/200-BF66*(BG66-BH66)/200-BD66*BF66/100)-BL66+(BH66+BG66)*0.5*BF66*0.5/100)</f>
        <v>0.1237500000000048</v>
      </c>
      <c r="BK66" s="68">
        <f>BE66*BF66^2/200+(BI66-BF66+1)*(BF66-1)/100+(BF66-1)^2/200+BI66/200</f>
        <v>6.6250000000000003E-2</v>
      </c>
      <c r="BL66" s="68">
        <f>IF(BI66&gt;0,BK66,0)</f>
        <v>0</v>
      </c>
      <c r="BM66" s="67">
        <f>IF(BJ66&gt;=0,BJ66+DA66,0)+IF(+AW66=0,0,3/2*(+J66-P66)^2+0.4*(+J66-P66))+DX66</f>
        <v>0.1237500000000048</v>
      </c>
      <c r="BN66" s="67">
        <f>IF((BJ66+DA66)&lt;0,-(BJ66+DA66),0)</f>
        <v>0</v>
      </c>
      <c r="BO66" s="76"/>
      <c r="BP66" s="77"/>
      <c r="BQ66" s="44"/>
      <c r="BR66" s="73"/>
      <c r="BS66" s="81"/>
      <c r="BT66" s="67"/>
      <c r="BU66" s="81"/>
      <c r="BV66" s="73"/>
      <c r="BW66" s="69"/>
      <c r="BX66" s="73"/>
      <c r="BY66" s="25"/>
      <c r="BZ66" s="5"/>
      <c r="CA66" s="65">
        <f>B66</f>
        <v>18</v>
      </c>
      <c r="CB66" s="77">
        <f>BB66</f>
        <v>0.64500000000000035</v>
      </c>
      <c r="CC66" s="68" t="str">
        <f t="shared" si="8"/>
        <v/>
      </c>
      <c r="CD66" s="68">
        <f>AF66+AY66</f>
        <v>18.75</v>
      </c>
      <c r="CE66" s="68">
        <f>CE64</f>
        <v>6</v>
      </c>
      <c r="CF66" s="69">
        <f>CF64</f>
        <v>1.5</v>
      </c>
      <c r="CG66" s="68">
        <f>IF(+E66-F66&gt;=0,0,+(F66-E66)*100)</f>
        <v>0</v>
      </c>
      <c r="CH66" s="68">
        <f>IF(+F66-E66&gt;=0,0,+(E66-F66)*100)</f>
        <v>0</v>
      </c>
      <c r="CI66" s="35"/>
      <c r="CJ66" s="67">
        <f>IF(+CH66=0,(CE66*CF66^2/200-CF66*(+CG66)/200-CD66*CF66/100)-CL66,(+CE66*CF66^2/200-CF66*(CG66-CH66)/200-CD66*CF66/100)-CL66+(CH66+CG66)*0.5*CF66*0.5/100)</f>
        <v>-0.21375</v>
      </c>
      <c r="CK66" s="68">
        <f>CE66*CF66^2/200+(CI66-CF66+1)*(CF66-1)/100+(CF66-1)^2/200+CI66/200</f>
        <v>6.6250000000000003E-2</v>
      </c>
      <c r="CL66" s="68">
        <f>IF(CI66&gt;0,CK66,0)</f>
        <v>0</v>
      </c>
      <c r="CM66" s="67">
        <f>IF(CJ66&gt;=0,CJ66+DA66,0)+IF(+AW66=0,0,3/2*(+D66-L66)^2+0.4*(+D66-L66))+DH66</f>
        <v>0</v>
      </c>
      <c r="CN66" s="67">
        <f>IF((CJ66+DA66)&lt;0,-(CJ66+DA66),0)</f>
        <v>0.21375</v>
      </c>
      <c r="CO66" s="25"/>
      <c r="CP66" s="44"/>
      <c r="CQ66" s="77"/>
      <c r="CR66" s="44"/>
      <c r="CS66" s="73"/>
      <c r="CT66" s="81"/>
      <c r="CU66" s="67"/>
      <c r="CV66" s="81"/>
      <c r="CW66" s="73"/>
      <c r="CX66" s="69"/>
      <c r="CY66" s="73"/>
      <c r="CZ66" s="25"/>
      <c r="DA66" s="27">
        <f t="shared" si="5"/>
        <v>0</v>
      </c>
      <c r="DB66" s="44"/>
      <c r="DC66" s="22"/>
      <c r="DD66" s="22">
        <f>IF(+BM66&lt;=0.004,0,+BF66*(+BR65/2+BR67/2))</f>
        <v>37.500000000000028</v>
      </c>
      <c r="DE66" s="22">
        <f>IF(+CM66&lt;=0.004,0,+CF66*(+CS65/2+CS67/2))</f>
        <v>0</v>
      </c>
      <c r="DF66" s="22"/>
      <c r="DG66" s="5"/>
      <c r="DH66" s="5"/>
      <c r="DI66" s="5"/>
      <c r="DJ66" s="5"/>
      <c r="DK66" s="5"/>
    </row>
    <row r="67" spans="1:115">
      <c r="A67" s="44"/>
      <c r="B67" s="65"/>
      <c r="C67" s="66"/>
      <c r="D67" s="25"/>
      <c r="E67" s="67"/>
      <c r="F67" s="67"/>
      <c r="G67" s="67"/>
      <c r="H67" s="67"/>
      <c r="I67" s="79"/>
      <c r="J67" s="35"/>
      <c r="K67" s="68">
        <f>(L66-L68)*100/U67</f>
        <v>-0.35999999999998489</v>
      </c>
      <c r="L67" s="25"/>
      <c r="M67" s="67"/>
      <c r="N67" s="67"/>
      <c r="O67" s="67"/>
      <c r="P67" s="35"/>
      <c r="Q67" s="68">
        <f>(P66-P68)*100/U67</f>
        <v>-0.36000000000001331</v>
      </c>
      <c r="R67" s="47">
        <f>(N66-N68)/U67*100</f>
        <v>-0.36000000000001336</v>
      </c>
      <c r="S67" s="69"/>
      <c r="T67" s="35"/>
      <c r="U67" s="69">
        <f>(C68-C66)*1000</f>
        <v>25.000000000000021</v>
      </c>
      <c r="V67" s="68">
        <f>(+Y66+Y68)*U67/2</f>
        <v>125.00000000000011</v>
      </c>
      <c r="W67" s="70"/>
      <c r="X67" s="66"/>
      <c r="Y67" s="69"/>
      <c r="Z67" s="109"/>
      <c r="AA67" s="110"/>
      <c r="AB67" s="73"/>
      <c r="AC67" s="69"/>
      <c r="AD67" s="26"/>
      <c r="AE67" s="74"/>
      <c r="AF67" s="65"/>
      <c r="AG67" s="75"/>
      <c r="AH67" s="75"/>
      <c r="AI67" s="73"/>
      <c r="AJ67" s="75"/>
      <c r="AK67" s="69"/>
      <c r="AL67" s="75"/>
      <c r="AM67" s="76"/>
      <c r="AN67" s="76"/>
      <c r="AO67" s="76">
        <f>(+AN66+AN68)*0.5*U67</f>
        <v>0</v>
      </c>
      <c r="AP67" s="76">
        <f>(+AM66+AM68)*0.5*U67-AO67</f>
        <v>13.593749999999977</v>
      </c>
      <c r="AQ67" s="47">
        <f t="shared" si="0"/>
        <v>12</v>
      </c>
      <c r="AR67" s="27">
        <f t="shared" si="1"/>
        <v>3</v>
      </c>
      <c r="AS67" s="27">
        <f t="shared" si="2"/>
        <v>15</v>
      </c>
      <c r="AT67" s="5"/>
      <c r="AU67" s="76"/>
      <c r="AV67" s="76">
        <f>(AU66+AU68)*0.5*U67</f>
        <v>0</v>
      </c>
      <c r="AW67" s="60">
        <f t="shared" si="3"/>
        <v>0</v>
      </c>
      <c r="AX67" s="44"/>
      <c r="AY67" s="27">
        <f t="shared" si="4"/>
        <v>4</v>
      </c>
      <c r="AZ67" s="5"/>
      <c r="BA67" s="65"/>
      <c r="BB67" s="77"/>
      <c r="BC67" s="68" t="str">
        <f t="shared" si="7"/>
        <v/>
      </c>
      <c r="BD67" s="35"/>
      <c r="BE67" s="35"/>
      <c r="BF67" s="69"/>
      <c r="BG67" s="35"/>
      <c r="BH67" s="35"/>
      <c r="BI67" s="35"/>
      <c r="BJ67" s="67"/>
      <c r="BK67" s="35"/>
      <c r="BL67" s="35"/>
      <c r="BM67" s="67"/>
      <c r="BN67" s="67"/>
      <c r="BO67" s="76">
        <f>(BM66+BM68)/2</f>
        <v>0.12187500000000251</v>
      </c>
      <c r="BP67" s="77"/>
      <c r="BQ67" s="44">
        <f>(BN66+BN68)/2</f>
        <v>0</v>
      </c>
      <c r="BR67" s="73">
        <f>(BB68-BB66)*1000</f>
        <v>25.000000000000021</v>
      </c>
      <c r="BS67" s="81">
        <f>BO67*BR67</f>
        <v>3.0468750000000653</v>
      </c>
      <c r="BT67" s="67">
        <f>BQ67*BR67</f>
        <v>0</v>
      </c>
      <c r="BU67" s="81">
        <f>MIN(BS67:BT67)</f>
        <v>0</v>
      </c>
      <c r="BV67" s="73">
        <f>BS67-BU67</f>
        <v>3.0468750000000653</v>
      </c>
      <c r="BW67" s="69">
        <f>BT67-BU67</f>
        <v>0</v>
      </c>
      <c r="BX67" s="73">
        <f>BX65+BV67-BW67</f>
        <v>-47.906250000001911</v>
      </c>
      <c r="BY67" s="25"/>
      <c r="BZ67" s="5"/>
      <c r="CA67" s="65"/>
      <c r="CB67" s="77"/>
      <c r="CC67" s="68" t="str">
        <f t="shared" si="8"/>
        <v/>
      </c>
      <c r="CD67" s="35"/>
      <c r="CE67" s="35"/>
      <c r="CF67" s="69"/>
      <c r="CG67" s="35"/>
      <c r="CH67" s="35"/>
      <c r="CI67" s="35"/>
      <c r="CJ67" s="67"/>
      <c r="CK67" s="35"/>
      <c r="CL67" s="35"/>
      <c r="CM67" s="67"/>
      <c r="CN67" s="67"/>
      <c r="CO67" s="25"/>
      <c r="CP67" s="44">
        <f>(CM66+CM68)/2+BO67</f>
        <v>0.12187500000000251</v>
      </c>
      <c r="CQ67" s="77"/>
      <c r="CR67" s="44">
        <f>(CN66+CN68)/2+BQ67</f>
        <v>0.25124999999999786</v>
      </c>
      <c r="CS67" s="73">
        <f>(CB68-CB66)*1000</f>
        <v>25.000000000000021</v>
      </c>
      <c r="CT67" s="81">
        <f>CP67*CS67</f>
        <v>3.0468750000000653</v>
      </c>
      <c r="CU67" s="67">
        <f>CR67*CS67</f>
        <v>6.281249999999952</v>
      </c>
      <c r="CV67" s="81">
        <f>MIN(CT67:CU67)</f>
        <v>3.0468750000000653</v>
      </c>
      <c r="CW67" s="73">
        <f>CT67-CV67</f>
        <v>0</v>
      </c>
      <c r="CX67" s="69">
        <f>CU67-CV67</f>
        <v>3.2343749999998868</v>
      </c>
      <c r="CY67" s="73">
        <f>CY65+CW67-CX67</f>
        <v>-87.421875000003325</v>
      </c>
      <c r="CZ67" s="25"/>
      <c r="DA67" s="27">
        <f t="shared" si="5"/>
        <v>0</v>
      </c>
      <c r="DB67" s="44"/>
      <c r="DC67" s="22"/>
      <c r="DD67" s="22"/>
      <c r="DE67" s="22"/>
      <c r="DF67" s="22"/>
      <c r="DG67" s="5"/>
      <c r="DH67" s="5"/>
      <c r="DI67" s="5"/>
      <c r="DJ67" s="5"/>
      <c r="DK67" s="5"/>
    </row>
    <row r="68" spans="1:115">
      <c r="A68" s="44"/>
      <c r="B68" s="65">
        <f>B66+1</f>
        <v>19</v>
      </c>
      <c r="C68" s="66">
        <f t="shared" ref="C68" si="110">C66+$A$10</f>
        <v>0.67000000000000037</v>
      </c>
      <c r="D68" s="25"/>
      <c r="E68" s="67">
        <f t="shared" ref="E68" si="111">F68</f>
        <v>49.912500000000001</v>
      </c>
      <c r="F68" s="67">
        <v>49.912500000000001</v>
      </c>
      <c r="G68" s="67">
        <v>50</v>
      </c>
      <c r="H68" s="67">
        <v>50.18</v>
      </c>
      <c r="I68" s="67">
        <f>H68+0.14</f>
        <v>50.32</v>
      </c>
      <c r="J68" s="35"/>
      <c r="K68" s="35"/>
      <c r="L68" s="47">
        <f>M68-CF68*CE68/100-AW68/100</f>
        <v>50.059999999999995</v>
      </c>
      <c r="M68" s="67">
        <f>ROUND(+F68+AY68/100+AS68/100,2)</f>
        <v>50.15</v>
      </c>
      <c r="N68" s="67">
        <f>ROUND(+M68+Y68/200*Z68,2)</f>
        <v>50.2</v>
      </c>
      <c r="O68" s="67">
        <f>ROUND(+N68-Y68/2*AA68/100,2)</f>
        <v>50.25</v>
      </c>
      <c r="P68" s="68">
        <f>O68-BF68*BE68/100-AW68/100</f>
        <v>50.16</v>
      </c>
      <c r="Q68" s="35"/>
      <c r="R68" s="25"/>
      <c r="S68" s="69">
        <f>ABS(+R67-R69)</f>
        <v>0.60000000000002229</v>
      </c>
      <c r="T68" s="35"/>
      <c r="U68" s="69"/>
      <c r="V68" s="35"/>
      <c r="W68" s="72">
        <f>W66</f>
        <v>5</v>
      </c>
      <c r="X68" s="66">
        <f t="shared" ref="X68" si="112">X66+$A$10</f>
        <v>0.45000000000000012</v>
      </c>
      <c r="Y68" s="69">
        <f>Y66</f>
        <v>5</v>
      </c>
      <c r="Z68" s="109">
        <f t="shared" ref="Z68:AA68" si="113">Z66</f>
        <v>2</v>
      </c>
      <c r="AA68" s="110">
        <f t="shared" si="113"/>
        <v>-2</v>
      </c>
      <c r="AB68" s="73">
        <f>(G68-F68)/W68*2*100</f>
        <v>3.4999999999999436</v>
      </c>
      <c r="AC68" s="69">
        <f>(G68-H68)/W68*200</f>
        <v>-7.1999999999999886</v>
      </c>
      <c r="AD68" s="26">
        <f>AD66</f>
        <v>0</v>
      </c>
      <c r="AE68" s="74">
        <f>AE66</f>
        <v>0</v>
      </c>
      <c r="AF68" s="65">
        <f>(+M68-F68)*100-AY68</f>
        <v>19.749999999999716</v>
      </c>
      <c r="AG68" s="75">
        <f>(+N68-(-AB68*(Y68-W68)/200+G68))*100-AY68</f>
        <v>16.000000000000284</v>
      </c>
      <c r="AH68" s="75">
        <f>(+O68-H68)*100-AY68</f>
        <v>3.0000000000000284</v>
      </c>
      <c r="AI68" s="73"/>
      <c r="AJ68" s="75"/>
      <c r="AK68" s="69"/>
      <c r="AL68" s="75"/>
      <c r="AM68" s="82">
        <f>((AF68+AG68)*0.5*Y68/2+(+AG68+AH68)/2*Y68/2)/100+AD68*AE68</f>
        <v>0.68437500000000395</v>
      </c>
      <c r="AN68" s="76">
        <f>AI68*AJ68/100+AK68*AL68/100</f>
        <v>0</v>
      </c>
      <c r="AO68" s="76"/>
      <c r="AP68" s="76"/>
      <c r="AQ68" s="47">
        <v>17</v>
      </c>
      <c r="AR68" s="27">
        <f t="shared" si="1"/>
        <v>3</v>
      </c>
      <c r="AS68" s="27">
        <f t="shared" si="2"/>
        <v>20</v>
      </c>
      <c r="AT68" s="5"/>
      <c r="AU68" s="76">
        <f>AI68+AK68</f>
        <v>0</v>
      </c>
      <c r="AV68" s="35"/>
      <c r="AW68" s="60">
        <f t="shared" si="3"/>
        <v>0</v>
      </c>
      <c r="AX68" s="44"/>
      <c r="AY68" s="27">
        <f t="shared" si="4"/>
        <v>4</v>
      </c>
      <c r="AZ68" s="5"/>
      <c r="BA68" s="65">
        <f>B68</f>
        <v>19</v>
      </c>
      <c r="BB68" s="77">
        <f>C68</f>
        <v>0.67000000000000037</v>
      </c>
      <c r="BC68" s="68" t="str">
        <f t="shared" si="7"/>
        <v/>
      </c>
      <c r="BD68" s="68">
        <f>AH68+AY68</f>
        <v>7.0000000000000284</v>
      </c>
      <c r="BE68" s="68">
        <f>BE66</f>
        <v>6</v>
      </c>
      <c r="BF68" s="69">
        <f>BF66</f>
        <v>1.5</v>
      </c>
      <c r="BG68" s="68">
        <f>IF(+I68-H68&gt;=0,0,+(H68-I68)*100)</f>
        <v>0</v>
      </c>
      <c r="BH68" s="68">
        <f>IF(+H68-I68&gt;=0,0,+(I68-H68)*100)</f>
        <v>14.000000000000057</v>
      </c>
      <c r="BI68" s="35"/>
      <c r="BJ68" s="67">
        <f>IF(+BH68=0,(BE68*BF68^2/200-BF68*(+BG68)/200-BD68*BF68/100)-BL68,(+BE68*BF68^2/200-BF68*(BG68-BH68)/200-BD68*BF68/100)-BL68+(BH68+BG68)*0.5*BF68*0.5/100)</f>
        <v>0.12000000000000022</v>
      </c>
      <c r="BK68" s="68">
        <f>BE68*BF68^2/200+(BI68-BF68+1)*(BF68-1)/100+(BF68-1)^2/200+BI68/200</f>
        <v>6.6250000000000003E-2</v>
      </c>
      <c r="BL68" s="68">
        <f>IF(BI68&gt;0,BK68,0)</f>
        <v>0</v>
      </c>
      <c r="BM68" s="67">
        <f>IF(BJ68&gt;=0,BJ68+DA68,0)+IF(+AW68=0,0,3/2*(+J68-P68)^2+0.4*(+J68-P68))+DX68</f>
        <v>0.12000000000000022</v>
      </c>
      <c r="BN68" s="67">
        <f>IF((BJ68+DA68)&lt;0,-(BJ68+DA68),0)</f>
        <v>0</v>
      </c>
      <c r="BO68" s="76"/>
      <c r="BP68" s="77"/>
      <c r="BQ68" s="44"/>
      <c r="BR68" s="73"/>
      <c r="BS68" s="81"/>
      <c r="BT68" s="67"/>
      <c r="BU68" s="81"/>
      <c r="BV68" s="73"/>
      <c r="BW68" s="69"/>
      <c r="BX68" s="73"/>
      <c r="BY68" s="25"/>
      <c r="BZ68" s="5"/>
      <c r="CA68" s="65">
        <f>B68</f>
        <v>19</v>
      </c>
      <c r="CB68" s="77">
        <f>BB68</f>
        <v>0.67000000000000037</v>
      </c>
      <c r="CC68" s="68" t="str">
        <f t="shared" si="8"/>
        <v/>
      </c>
      <c r="CD68" s="68">
        <f>AF68+AY68</f>
        <v>23.749999999999716</v>
      </c>
      <c r="CE68" s="68">
        <f>CE66</f>
        <v>6</v>
      </c>
      <c r="CF68" s="69">
        <f>CF66</f>
        <v>1.5</v>
      </c>
      <c r="CG68" s="68">
        <f>IF(+E68-F68&gt;=0,0,+(F68-E68)*100)</f>
        <v>0</v>
      </c>
      <c r="CH68" s="68">
        <f>IF(+F68-E68&gt;=0,0,+(E68-F68)*100)</f>
        <v>0</v>
      </c>
      <c r="CI68" s="35"/>
      <c r="CJ68" s="67">
        <f>IF(+CH68=0,(CE68*CF68^2/200-CF68*(+CG68)/200-CD68*CF68/100)-CL68,(+CE68*CF68^2/200-CF68*(CG68-CH68)/200-CD68*CF68/100)-CL68+(CH68+CG68)*0.5*CF68*0.5/100)</f>
        <v>-0.28874999999999573</v>
      </c>
      <c r="CK68" s="68">
        <f>CE68*CF68^2/200+(CI68-CF68+1)*(CF68-1)/100+(CF68-1)^2/200+CI68/200</f>
        <v>6.6250000000000003E-2</v>
      </c>
      <c r="CL68" s="68">
        <f>IF(CI68&gt;0,CK68,0)</f>
        <v>0</v>
      </c>
      <c r="CM68" s="67">
        <f>IF(CJ68&gt;=0,CJ68+DA68,0)+IF(+AW68=0,0,3/2*(+D68-L68)^2+0.4*(+D68-L68))+DH68</f>
        <v>0</v>
      </c>
      <c r="CN68" s="67">
        <f>IF((CJ68+DA68)&lt;0,-(CJ68+DA68),0)</f>
        <v>0.28874999999999573</v>
      </c>
      <c r="CO68" s="25"/>
      <c r="CP68" s="44"/>
      <c r="CQ68" s="77"/>
      <c r="CR68" s="44"/>
      <c r="CS68" s="73"/>
      <c r="CT68" s="81"/>
      <c r="CU68" s="67"/>
      <c r="CV68" s="81"/>
      <c r="CW68" s="73"/>
      <c r="CX68" s="69"/>
      <c r="CY68" s="73"/>
      <c r="CZ68" s="25"/>
      <c r="DA68" s="27">
        <f t="shared" si="5"/>
        <v>0</v>
      </c>
      <c r="DB68" s="44"/>
      <c r="DC68" s="22"/>
      <c r="DD68" s="22">
        <f>IF(+BM68&lt;=0.004,0,+BF68*(+BR67/2+BR69/2))</f>
        <v>37.500000000000028</v>
      </c>
      <c r="DE68" s="22">
        <f>IF(+CM68&lt;=0.004,0,+CF68*(+CS67/2+CS69/2))</f>
        <v>0</v>
      </c>
      <c r="DF68" s="22"/>
      <c r="DG68" s="5"/>
      <c r="DH68" s="5"/>
      <c r="DI68" s="5"/>
      <c r="DJ68" s="5"/>
      <c r="DK68" s="5"/>
    </row>
    <row r="69" spans="1:115">
      <c r="A69" s="44"/>
      <c r="B69" s="65"/>
      <c r="C69" s="66"/>
      <c r="D69" s="25"/>
      <c r="E69" s="67"/>
      <c r="F69" s="67"/>
      <c r="G69" s="67"/>
      <c r="H69" s="67"/>
      <c r="I69" s="79"/>
      <c r="J69" s="35"/>
      <c r="K69" s="68">
        <f>(L68-L70)*100/U69</f>
        <v>0.23999999999998048</v>
      </c>
      <c r="L69" s="25"/>
      <c r="M69" s="67"/>
      <c r="N69" s="67"/>
      <c r="O69" s="67"/>
      <c r="P69" s="35"/>
      <c r="Q69" s="68">
        <f>(P68-P70)*100/U69</f>
        <v>0.2400000000000089</v>
      </c>
      <c r="R69" s="47">
        <f>(N68-N70)/U69*100</f>
        <v>0.24000000000000887</v>
      </c>
      <c r="S69" s="69"/>
      <c r="T69" s="35"/>
      <c r="U69" s="69">
        <f>(C70-C68)*1000</f>
        <v>25.000000000000021</v>
      </c>
      <c r="V69" s="68">
        <f>(+Y68+Y70)*U69/2</f>
        <v>125.00000000000011</v>
      </c>
      <c r="W69" s="72"/>
      <c r="X69" s="66"/>
      <c r="Y69" s="69"/>
      <c r="Z69" s="109"/>
      <c r="AA69" s="110"/>
      <c r="AB69" s="73"/>
      <c r="AC69" s="69"/>
      <c r="AD69" s="26"/>
      <c r="AE69" s="74"/>
      <c r="AF69" s="65"/>
      <c r="AG69" s="75"/>
      <c r="AH69" s="75"/>
      <c r="AI69" s="73"/>
      <c r="AJ69" s="75"/>
      <c r="AK69" s="69"/>
      <c r="AL69" s="75"/>
      <c r="AM69" s="76"/>
      <c r="AN69" s="76"/>
      <c r="AO69" s="76">
        <f>(+AN68+AN70)*0.5*U69</f>
        <v>0</v>
      </c>
      <c r="AP69" s="76">
        <f>(+AM68+AM70)*0.5*U69-AO69</f>
        <v>14.726562500000059</v>
      </c>
      <c r="AQ69" s="47">
        <f t="shared" si="0"/>
        <v>17</v>
      </c>
      <c r="AR69" s="27">
        <f t="shared" si="1"/>
        <v>3</v>
      </c>
      <c r="AS69" s="27">
        <f t="shared" si="2"/>
        <v>20</v>
      </c>
      <c r="AT69" s="5"/>
      <c r="AU69" s="76"/>
      <c r="AV69" s="76">
        <f>(AU68+AU70)*0.5*U69</f>
        <v>0</v>
      </c>
      <c r="AW69" s="60">
        <f t="shared" si="3"/>
        <v>0</v>
      </c>
      <c r="AX69" s="44"/>
      <c r="AY69" s="27">
        <f t="shared" si="4"/>
        <v>4</v>
      </c>
      <c r="AZ69" s="5"/>
      <c r="BA69" s="65"/>
      <c r="BB69" s="77"/>
      <c r="BC69" s="68" t="str">
        <f t="shared" si="7"/>
        <v/>
      </c>
      <c r="BD69" s="35"/>
      <c r="BE69" s="35"/>
      <c r="BF69" s="69"/>
      <c r="BG69" s="35"/>
      <c r="BH69" s="35"/>
      <c r="BI69" s="35"/>
      <c r="BJ69" s="67"/>
      <c r="BK69" s="35"/>
      <c r="BL69" s="35"/>
      <c r="BM69" s="67"/>
      <c r="BN69" s="67"/>
      <c r="BO69" s="76">
        <f>(BM68+BM70)/2</f>
        <v>0.14062500000000144</v>
      </c>
      <c r="BP69" s="77"/>
      <c r="BQ69" s="44">
        <f>(BN68+BN70)/2</f>
        <v>0</v>
      </c>
      <c r="BR69" s="73">
        <f>(BB70-BB68)*1000</f>
        <v>25.000000000000021</v>
      </c>
      <c r="BS69" s="81">
        <f>BO69*BR69</f>
        <v>3.5156250000000391</v>
      </c>
      <c r="BT69" s="67">
        <f>BQ69*BR69</f>
        <v>0</v>
      </c>
      <c r="BU69" s="81">
        <f>MIN(BS69:BT69)</f>
        <v>0</v>
      </c>
      <c r="BV69" s="73">
        <f>BS69-BU69</f>
        <v>3.5156250000000391</v>
      </c>
      <c r="BW69" s="69">
        <f>BT69-BU69</f>
        <v>0</v>
      </c>
      <c r="BX69" s="73">
        <f>BX67+BV69-BW69</f>
        <v>-44.390625000001876</v>
      </c>
      <c r="BY69" s="25"/>
      <c r="BZ69" s="5"/>
      <c r="CA69" s="65"/>
      <c r="CB69" s="77"/>
      <c r="CC69" s="68" t="str">
        <f t="shared" si="8"/>
        <v/>
      </c>
      <c r="CD69" s="35"/>
      <c r="CE69" s="35"/>
      <c r="CF69" s="69"/>
      <c r="CG69" s="35"/>
      <c r="CH69" s="35"/>
      <c r="CI69" s="35"/>
      <c r="CJ69" s="67"/>
      <c r="CK69" s="35"/>
      <c r="CL69" s="35"/>
      <c r="CM69" s="67"/>
      <c r="CN69" s="67"/>
      <c r="CO69" s="25"/>
      <c r="CP69" s="44">
        <f>(CM68+CM70)/2+BO69</f>
        <v>0.14062500000000144</v>
      </c>
      <c r="CQ69" s="77"/>
      <c r="CR69" s="44">
        <f>(CN68+CN70)/2+BQ69</f>
        <v>0.26249999999999829</v>
      </c>
      <c r="CS69" s="73">
        <f>(CB70-CB68)*1000</f>
        <v>25.000000000000021</v>
      </c>
      <c r="CT69" s="81">
        <f>CP69*CS69</f>
        <v>3.5156250000000391</v>
      </c>
      <c r="CU69" s="67">
        <f>CR69*CS69</f>
        <v>6.5624999999999627</v>
      </c>
      <c r="CV69" s="81">
        <f>MIN(CT69:CU69)</f>
        <v>3.5156250000000391</v>
      </c>
      <c r="CW69" s="73">
        <f>CT69-CV69</f>
        <v>0</v>
      </c>
      <c r="CX69" s="69">
        <f>CU69-CV69</f>
        <v>3.0468749999999236</v>
      </c>
      <c r="CY69" s="73">
        <f>CY67+CW69-CX69</f>
        <v>-90.468750000003254</v>
      </c>
      <c r="CZ69" s="25"/>
      <c r="DA69" s="27">
        <f t="shared" si="5"/>
        <v>0</v>
      </c>
      <c r="DB69" s="44"/>
      <c r="DC69" s="22"/>
      <c r="DD69" s="22"/>
      <c r="DE69" s="22"/>
      <c r="DF69" s="22"/>
      <c r="DG69" s="5"/>
      <c r="DH69" s="5"/>
      <c r="DI69" s="5"/>
      <c r="DJ69" s="5"/>
      <c r="DK69" s="5"/>
    </row>
    <row r="70" spans="1:115">
      <c r="A70" s="44"/>
      <c r="B70" s="65">
        <f>B68+1</f>
        <v>20</v>
      </c>
      <c r="C70" s="66">
        <f t="shared" ref="C70" si="114">C68+$A$10</f>
        <v>0.6950000000000004</v>
      </c>
      <c r="D70" s="25"/>
      <c r="E70" s="67">
        <f t="shared" ref="E70:E78" si="115">F70</f>
        <v>49.887500000000003</v>
      </c>
      <c r="F70" s="67">
        <v>49.887500000000003</v>
      </c>
      <c r="G70" s="67">
        <v>50</v>
      </c>
      <c r="H70" s="67">
        <v>50.1175</v>
      </c>
      <c r="I70" s="67">
        <f>H70+0.18</f>
        <v>50.297499999999999</v>
      </c>
      <c r="J70" s="35"/>
      <c r="K70" s="35"/>
      <c r="L70" s="47">
        <f>M70-CF70*CE70/100-AW70/100</f>
        <v>50</v>
      </c>
      <c r="M70" s="67">
        <f>ROUND(+F70+AY70/100+AS70/100,2)</f>
        <v>50.09</v>
      </c>
      <c r="N70" s="67">
        <f>ROUND(+M70+Y70/200*Z70,2)</f>
        <v>50.14</v>
      </c>
      <c r="O70" s="67">
        <f>ROUND(+N70-Y70/2*AA70/100,2)</f>
        <v>50.19</v>
      </c>
      <c r="P70" s="68">
        <f>O70-BF70*BE70/100-AW70/100</f>
        <v>50.099999999999994</v>
      </c>
      <c r="Q70" s="35"/>
      <c r="R70" s="25"/>
      <c r="S70" s="69">
        <f>ABS(+R69-R71)</f>
        <v>0.12000000000000444</v>
      </c>
      <c r="T70" s="35"/>
      <c r="U70" s="69"/>
      <c r="V70" s="35"/>
      <c r="W70" s="72">
        <f>W68</f>
        <v>5</v>
      </c>
      <c r="X70" s="66">
        <f t="shared" ref="X70" si="116">X68+$A$10</f>
        <v>0.47500000000000014</v>
      </c>
      <c r="Y70" s="69">
        <f>Y68</f>
        <v>5</v>
      </c>
      <c r="Z70" s="109">
        <f t="shared" ref="Z70:AA70" si="117">Z68</f>
        <v>2</v>
      </c>
      <c r="AA70" s="110">
        <f t="shared" si="117"/>
        <v>-2</v>
      </c>
      <c r="AB70" s="73">
        <f>(G70-F70)/W70*2*100</f>
        <v>4.4999999999998863</v>
      </c>
      <c r="AC70" s="69">
        <f>(G70-H70)/W70*200</f>
        <v>-4.6999999999999886</v>
      </c>
      <c r="AD70" s="26">
        <f>AD68</f>
        <v>0</v>
      </c>
      <c r="AE70" s="74">
        <f>AE68</f>
        <v>0</v>
      </c>
      <c r="AF70" s="65">
        <f>(+M70-F70)*100-AY70</f>
        <v>16.250000000000057</v>
      </c>
      <c r="AG70" s="75">
        <f>(+N70-(-AB70*(Y70-W70)/200+G70))*100-AY70</f>
        <v>10.000000000000057</v>
      </c>
      <c r="AH70" s="75">
        <f>(+O70-H70)*100-AY70</f>
        <v>3.249999999999801</v>
      </c>
      <c r="AI70" s="73"/>
      <c r="AJ70" s="75"/>
      <c r="AK70" s="69"/>
      <c r="AL70" s="75"/>
      <c r="AM70" s="82">
        <f>((AF70+AG70)*0.5*Y70/2+(+AG70+AH70)/2*Y70/2)/100+AD70*AE70</f>
        <v>0.49374999999999963</v>
      </c>
      <c r="AN70" s="76">
        <f>AI70*AJ70/100+AK70*AL70/100</f>
        <v>0</v>
      </c>
      <c r="AO70" s="76"/>
      <c r="AP70" s="76"/>
      <c r="AQ70" s="47">
        <v>13</v>
      </c>
      <c r="AR70" s="27">
        <f t="shared" si="1"/>
        <v>3</v>
      </c>
      <c r="AS70" s="27">
        <f t="shared" si="2"/>
        <v>16</v>
      </c>
      <c r="AT70" s="5"/>
      <c r="AU70" s="76">
        <f>AI70+AK70</f>
        <v>0</v>
      </c>
      <c r="AV70" s="35"/>
      <c r="AW70" s="60">
        <f t="shared" si="3"/>
        <v>0</v>
      </c>
      <c r="AX70" s="44"/>
      <c r="AY70" s="27">
        <f t="shared" si="4"/>
        <v>4</v>
      </c>
      <c r="AZ70" s="5"/>
      <c r="BA70" s="65">
        <f>B70</f>
        <v>20</v>
      </c>
      <c r="BB70" s="77">
        <f>C70</f>
        <v>0.6950000000000004</v>
      </c>
      <c r="BC70" s="68" t="str">
        <f t="shared" si="7"/>
        <v/>
      </c>
      <c r="BD70" s="68">
        <f>AH70+AY70</f>
        <v>7.249999999999801</v>
      </c>
      <c r="BE70" s="68">
        <f>BE68</f>
        <v>6</v>
      </c>
      <c r="BF70" s="69">
        <f>BF68</f>
        <v>1.5</v>
      </c>
      <c r="BG70" s="68">
        <f>IF(+I70-H70&gt;=0,0,+(H70-I70)*100)</f>
        <v>0</v>
      </c>
      <c r="BH70" s="68">
        <f>IF(+H70-I70&gt;=0,0,+(I70-H70)*100)</f>
        <v>17.999999999999972</v>
      </c>
      <c r="BI70" s="35"/>
      <c r="BJ70" s="67">
        <f>IF(+BH70=0,(BE70*BF70^2/200-BF70*(+BG70)/200-BD70*BF70/100)-BL70,(+BE70*BF70^2/200-BF70*(BG70-BH70)/200-BD70*BF70/100)-BL70+(BH70+BG70)*0.5*BF70*0.5/100)</f>
        <v>0.16125000000000267</v>
      </c>
      <c r="BK70" s="68">
        <f>BE70*BF70^2/200+(BI70-BF70+1)*(BF70-1)/100+(BF70-1)^2/200+BI70/200</f>
        <v>6.6250000000000003E-2</v>
      </c>
      <c r="BL70" s="68">
        <f>IF(BI70&gt;0,BK70,0)</f>
        <v>0</v>
      </c>
      <c r="BM70" s="67">
        <f>IF(BJ70&gt;=0,BJ70+DA70,0)+IF(+AW70=0,0,3/2*(+J70-P70)^2+0.4*(+J70-P70))+DX70</f>
        <v>0.16125000000000267</v>
      </c>
      <c r="BN70" s="67">
        <f>IF((BJ70+DA70)&lt;0,-(BJ70+DA70),0)</f>
        <v>0</v>
      </c>
      <c r="BO70" s="76"/>
      <c r="BP70" s="77"/>
      <c r="BQ70" s="44"/>
      <c r="BR70" s="73"/>
      <c r="BS70" s="81"/>
      <c r="BT70" s="67"/>
      <c r="BU70" s="81"/>
      <c r="BV70" s="73"/>
      <c r="BW70" s="69"/>
      <c r="BX70" s="73"/>
      <c r="BY70" s="25"/>
      <c r="BZ70" s="5"/>
      <c r="CA70" s="65">
        <f>B70</f>
        <v>20</v>
      </c>
      <c r="CB70" s="77">
        <f>BB70</f>
        <v>0.6950000000000004</v>
      </c>
      <c r="CC70" s="68" t="str">
        <f t="shared" si="8"/>
        <v/>
      </c>
      <c r="CD70" s="68">
        <f>AF70+AY70</f>
        <v>20.250000000000057</v>
      </c>
      <c r="CE70" s="68">
        <f>CE68</f>
        <v>6</v>
      </c>
      <c r="CF70" s="69">
        <f>CF68</f>
        <v>1.5</v>
      </c>
      <c r="CG70" s="68">
        <f>IF(+E70-F70&gt;=0,0,+(F70-E70)*100)</f>
        <v>0</v>
      </c>
      <c r="CH70" s="68">
        <f>IF(+F70-E70&gt;=0,0,+(E70-F70)*100)</f>
        <v>0</v>
      </c>
      <c r="CI70" s="35"/>
      <c r="CJ70" s="67">
        <f>IF(+CH70=0,(CE70*CF70^2/200-CF70*(+CG70)/200-CD70*CF70/100)-CL70,(+CE70*CF70^2/200-CF70*(CG70-CH70)/200-CD70*CF70/100)-CL70+(CH70+CG70)*0.5*CF70*0.5/100)</f>
        <v>-0.23625000000000085</v>
      </c>
      <c r="CK70" s="68">
        <f>CE70*CF70^2/200+(CI70-CF70+1)*(CF70-1)/100+(CF70-1)^2/200+CI70/200</f>
        <v>6.6250000000000003E-2</v>
      </c>
      <c r="CL70" s="68">
        <f>IF(CI70&gt;0,CK70,0)</f>
        <v>0</v>
      </c>
      <c r="CM70" s="67">
        <f>IF(CJ70&gt;=0,CJ70+DA70,0)+IF(+AW70=0,0,3/2*(+D70-L70)^2+0.4*(+D70-L70))+DH70</f>
        <v>0</v>
      </c>
      <c r="CN70" s="67">
        <f>IF((CJ70+DA70)&lt;0,-(CJ70+DA70),0)</f>
        <v>0.23625000000000085</v>
      </c>
      <c r="CO70" s="25"/>
      <c r="CP70" s="44"/>
      <c r="CQ70" s="77"/>
      <c r="CR70" s="44"/>
      <c r="CS70" s="73"/>
      <c r="CT70" s="81"/>
      <c r="CU70" s="67"/>
      <c r="CV70" s="81"/>
      <c r="CW70" s="73"/>
      <c r="CX70" s="69"/>
      <c r="CY70" s="73"/>
      <c r="CZ70" s="25"/>
      <c r="DA70" s="27">
        <f t="shared" si="5"/>
        <v>0</v>
      </c>
      <c r="DB70" s="44"/>
      <c r="DC70" s="22"/>
      <c r="DD70" s="22">
        <f>IF(+BM70&lt;=0.004,0,+BF70*(+BR69/2+BR71/2))</f>
        <v>37.500000000000028</v>
      </c>
      <c r="DE70" s="22">
        <f>IF(+CM70&lt;=0.004,0,+CF70*(+CS69/2+CS71/2))</f>
        <v>0</v>
      </c>
      <c r="DF70" s="22"/>
      <c r="DG70" s="5"/>
      <c r="DH70" s="5"/>
      <c r="DI70" s="5"/>
      <c r="DJ70" s="5"/>
      <c r="DK70" s="5"/>
    </row>
    <row r="71" spans="1:115">
      <c r="A71" s="44"/>
      <c r="B71" s="65"/>
      <c r="C71" s="66"/>
      <c r="D71" s="25"/>
      <c r="E71" s="67"/>
      <c r="F71" s="67"/>
      <c r="G71" s="67"/>
      <c r="H71" s="67"/>
      <c r="I71" s="79"/>
      <c r="J71" s="35"/>
      <c r="K71" s="68">
        <f>(L70-L72)*100/U71</f>
        <v>0.12000000000000445</v>
      </c>
      <c r="L71" s="25"/>
      <c r="M71" s="67"/>
      <c r="N71" s="67"/>
      <c r="O71" s="67"/>
      <c r="P71" s="35"/>
      <c r="Q71" s="68">
        <f>(P70-P72)*100/U71</f>
        <v>0.12000000000000445</v>
      </c>
      <c r="R71" s="47">
        <f>(N70-N72)/U71*100</f>
        <v>0.12000000000000444</v>
      </c>
      <c r="S71" s="69"/>
      <c r="T71" s="35"/>
      <c r="U71" s="69">
        <f>(C72-C70)*1000</f>
        <v>25.000000000000021</v>
      </c>
      <c r="V71" s="68">
        <f>(+Y70+Y72)*U71/2</f>
        <v>125.00000000000011</v>
      </c>
      <c r="W71" s="70"/>
      <c r="X71" s="66"/>
      <c r="Y71" s="69"/>
      <c r="Z71" s="109"/>
      <c r="AA71" s="110"/>
      <c r="AB71" s="73"/>
      <c r="AC71" s="69"/>
      <c r="AD71" s="26"/>
      <c r="AE71" s="74"/>
      <c r="AF71" s="65"/>
      <c r="AG71" s="75"/>
      <c r="AH71" s="75"/>
      <c r="AI71" s="73"/>
      <c r="AJ71" s="75"/>
      <c r="AK71" s="69"/>
      <c r="AL71" s="75"/>
      <c r="AM71" s="76"/>
      <c r="AN71" s="76"/>
      <c r="AO71" s="76">
        <f>(+AN70+AN72)*0.5*U71</f>
        <v>0</v>
      </c>
      <c r="AP71" s="76">
        <f>(+AM70+AM72)*0.5*U71-AO71</f>
        <v>10.390625</v>
      </c>
      <c r="AQ71" s="47">
        <f t="shared" si="0"/>
        <v>13</v>
      </c>
      <c r="AR71" s="27">
        <f t="shared" si="1"/>
        <v>3</v>
      </c>
      <c r="AS71" s="27">
        <f t="shared" si="2"/>
        <v>16</v>
      </c>
      <c r="AT71" s="5"/>
      <c r="AU71" s="76"/>
      <c r="AV71" s="76">
        <f>(AU70+AU72)*0.5*U71</f>
        <v>0</v>
      </c>
      <c r="AW71" s="60">
        <f t="shared" si="3"/>
        <v>0</v>
      </c>
      <c r="AX71" s="44"/>
      <c r="AY71" s="27">
        <f t="shared" si="4"/>
        <v>4</v>
      </c>
      <c r="AZ71" s="5"/>
      <c r="BA71" s="65"/>
      <c r="BB71" s="77"/>
      <c r="BC71" s="68" t="str">
        <f t="shared" si="7"/>
        <v/>
      </c>
      <c r="BD71" s="35"/>
      <c r="BE71" s="35"/>
      <c r="BF71" s="69"/>
      <c r="BG71" s="35"/>
      <c r="BH71" s="35"/>
      <c r="BI71" s="35"/>
      <c r="BJ71" s="67"/>
      <c r="BK71" s="35"/>
      <c r="BL71" s="35"/>
      <c r="BM71" s="67"/>
      <c r="BN71" s="67"/>
      <c r="BO71" s="76">
        <f>(BM70+BM72)/2</f>
        <v>0.10687500000000549</v>
      </c>
      <c r="BP71" s="77"/>
      <c r="BQ71" s="44">
        <f>(BN70+BN72)/2</f>
        <v>0</v>
      </c>
      <c r="BR71" s="73">
        <f>(BB72-BB70)*1000</f>
        <v>25.000000000000021</v>
      </c>
      <c r="BS71" s="81">
        <f>BO71*BR71</f>
        <v>2.6718750000001394</v>
      </c>
      <c r="BT71" s="67">
        <f>BQ71*BR71</f>
        <v>0</v>
      </c>
      <c r="BU71" s="81">
        <f>MIN(BS71:BT71)</f>
        <v>0</v>
      </c>
      <c r="BV71" s="73">
        <f>BS71-BU71</f>
        <v>2.6718750000001394</v>
      </c>
      <c r="BW71" s="69">
        <f>BT71-BU71</f>
        <v>0</v>
      </c>
      <c r="BX71" s="73">
        <f>BX69+BV71-BW71</f>
        <v>-41.718750000001734</v>
      </c>
      <c r="BY71" s="25"/>
      <c r="BZ71" s="5"/>
      <c r="CA71" s="65"/>
      <c r="CB71" s="77"/>
      <c r="CC71" s="68" t="str">
        <f t="shared" si="8"/>
        <v/>
      </c>
      <c r="CD71" s="35"/>
      <c r="CE71" s="35"/>
      <c r="CF71" s="69"/>
      <c r="CG71" s="35"/>
      <c r="CH71" s="35"/>
      <c r="CI71" s="35"/>
      <c r="CJ71" s="67"/>
      <c r="CK71" s="35"/>
      <c r="CL71" s="35"/>
      <c r="CM71" s="67"/>
      <c r="CN71" s="67"/>
      <c r="CO71" s="25"/>
      <c r="CP71" s="44">
        <f>(CM70+CM72)/2+BO71</f>
        <v>0.10687500000000549</v>
      </c>
      <c r="CQ71" s="77"/>
      <c r="CR71" s="44">
        <f>(CN70+CN72)/2+BQ71</f>
        <v>0.13875000000000426</v>
      </c>
      <c r="CS71" s="73">
        <f>(CB72-CB70)*1000</f>
        <v>25.000000000000021</v>
      </c>
      <c r="CT71" s="81">
        <f>CP71*CS71</f>
        <v>2.6718750000001394</v>
      </c>
      <c r="CU71" s="67">
        <f>CR71*CS71</f>
        <v>3.4687500000001092</v>
      </c>
      <c r="CV71" s="81">
        <f>MIN(CT71:CU71)</f>
        <v>2.6718750000001394</v>
      </c>
      <c r="CW71" s="73">
        <f>CT71-CV71</f>
        <v>0</v>
      </c>
      <c r="CX71" s="69">
        <f>CU71-CV71</f>
        <v>0.7968749999999698</v>
      </c>
      <c r="CY71" s="73">
        <f>CY69+CW71-CX71</f>
        <v>-91.265625000003226</v>
      </c>
      <c r="CZ71" s="25"/>
      <c r="DA71" s="27">
        <f t="shared" si="5"/>
        <v>0</v>
      </c>
      <c r="DB71" s="44"/>
      <c r="DC71" s="22"/>
      <c r="DD71" s="22"/>
      <c r="DE71" s="22"/>
      <c r="DF71" s="22"/>
      <c r="DG71" s="5"/>
      <c r="DH71" s="5"/>
      <c r="DI71" s="5"/>
      <c r="DJ71" s="5"/>
      <c r="DK71" s="5"/>
    </row>
    <row r="72" spans="1:115">
      <c r="A72" s="44"/>
      <c r="B72" s="65">
        <f>B70+1</f>
        <v>21</v>
      </c>
      <c r="C72" s="66">
        <f t="shared" ref="C72" si="118">C70+$A$10</f>
        <v>0.72000000000000042</v>
      </c>
      <c r="D72" s="25"/>
      <c r="E72" s="67">
        <f t="shared" si="115"/>
        <v>49.987499999999997</v>
      </c>
      <c r="F72" s="67">
        <v>49.987499999999997</v>
      </c>
      <c r="G72" s="67">
        <v>50</v>
      </c>
      <c r="H72" s="67">
        <v>50.022500000000001</v>
      </c>
      <c r="I72" s="67">
        <f>H72+0.17</f>
        <v>50.192500000000003</v>
      </c>
      <c r="J72" s="35"/>
      <c r="K72" s="35"/>
      <c r="L72" s="47">
        <f>M72-CF72*CE72/100-AW72/100</f>
        <v>49.97</v>
      </c>
      <c r="M72" s="67">
        <f>ROUND(+F72+AY72/100+AS72/100,2)</f>
        <v>50.06</v>
      </c>
      <c r="N72" s="67">
        <f>ROUND(+M72+Y72/200*Z72,2)</f>
        <v>50.11</v>
      </c>
      <c r="O72" s="67">
        <f>ROUND(+N72-Y72/2*AA72/100,2)</f>
        <v>50.16</v>
      </c>
      <c r="P72" s="68">
        <f>O72-BF72*BE72/100-AW72/100</f>
        <v>50.069999999999993</v>
      </c>
      <c r="Q72" s="35"/>
      <c r="R72" s="25"/>
      <c r="S72" s="69">
        <f>ABS(+R71-R73)</f>
        <v>4.0000000000020422E-2</v>
      </c>
      <c r="T72" s="35"/>
      <c r="U72" s="69"/>
      <c r="V72" s="35"/>
      <c r="W72" s="72">
        <f>W70</f>
        <v>5</v>
      </c>
      <c r="X72" s="66">
        <f t="shared" ref="X72" si="119">X70+$A$10</f>
        <v>0.50000000000000011</v>
      </c>
      <c r="Y72" s="69">
        <f>Y70</f>
        <v>5</v>
      </c>
      <c r="Z72" s="109">
        <f t="shared" ref="Z72:AA72" si="120">Z70</f>
        <v>2</v>
      </c>
      <c r="AA72" s="110">
        <f t="shared" si="120"/>
        <v>-2</v>
      </c>
      <c r="AB72" s="73">
        <f>(G72-F72)/W72*2*100</f>
        <v>0.50000000000011369</v>
      </c>
      <c r="AC72" s="69">
        <f>(G72-H72)/W72*200</f>
        <v>-0.90000000000003411</v>
      </c>
      <c r="AD72" s="26">
        <f>AD70</f>
        <v>0</v>
      </c>
      <c r="AE72" s="74">
        <f>AE70</f>
        <v>0</v>
      </c>
      <c r="AF72" s="65">
        <f>(+M72-F72)*100-AY72</f>
        <v>3.2500000000005116</v>
      </c>
      <c r="AG72" s="75">
        <f>(+N72-(-AB72*(Y72-W72)/200+G72))*100-AY72</f>
        <v>6.9999999999999432</v>
      </c>
      <c r="AH72" s="75">
        <f>(+O72-H72)*100-AY72</f>
        <v>9.7499999999995737</v>
      </c>
      <c r="AI72" s="73"/>
      <c r="AJ72" s="75"/>
      <c r="AK72" s="69"/>
      <c r="AL72" s="75"/>
      <c r="AM72" s="82">
        <f>((AF72+AG72)*0.5*Y72/2+(+AG72+AH72)/2*Y72/2)/100+AD72*AE72</f>
        <v>0.33749999999999963</v>
      </c>
      <c r="AN72" s="76">
        <f>AI72*AJ72/100+AK72*AL72/100</f>
        <v>0</v>
      </c>
      <c r="AO72" s="76"/>
      <c r="AP72" s="76"/>
      <c r="AQ72" s="47">
        <v>0</v>
      </c>
      <c r="AR72" s="27">
        <f t="shared" si="1"/>
        <v>3</v>
      </c>
      <c r="AS72" s="27">
        <f t="shared" si="2"/>
        <v>3</v>
      </c>
      <c r="AT72" s="5"/>
      <c r="AU72" s="76">
        <f>AI72+AK72</f>
        <v>0</v>
      </c>
      <c r="AV72" s="35"/>
      <c r="AW72" s="60">
        <f t="shared" si="3"/>
        <v>0</v>
      </c>
      <c r="AX72" s="44"/>
      <c r="AY72" s="27">
        <f t="shared" si="4"/>
        <v>4</v>
      </c>
      <c r="AZ72" s="5"/>
      <c r="BA72" s="65">
        <f>B72</f>
        <v>21</v>
      </c>
      <c r="BB72" s="77">
        <f>C72</f>
        <v>0.72000000000000042</v>
      </c>
      <c r="BC72" s="68" t="str">
        <f t="shared" si="7"/>
        <v/>
      </c>
      <c r="BD72" s="68">
        <f>AH72+AY72</f>
        <v>13.749999999999574</v>
      </c>
      <c r="BE72" s="68">
        <f>BE70</f>
        <v>6</v>
      </c>
      <c r="BF72" s="69">
        <f>BF70</f>
        <v>1.5</v>
      </c>
      <c r="BG72" s="68">
        <f>IF(+I72-H72&gt;=0,0,+(H72-I72)*100)</f>
        <v>0</v>
      </c>
      <c r="BH72" s="68">
        <f>IF(+H72-I72&gt;=0,0,+(I72-H72)*100)</f>
        <v>17.000000000000171</v>
      </c>
      <c r="BI72" s="35"/>
      <c r="BJ72" s="67">
        <f>IF(+BH72=0,(BE72*BF72^2/200-BF72*(+BG72)/200-BD72*BF72/100)-BL72,(+BE72*BF72^2/200-BF72*(BG72-BH72)/200-BD72*BF72/100)-BL72+(BH72+BG72)*0.5*BF72*0.5/100)</f>
        <v>5.2500000000008318E-2</v>
      </c>
      <c r="BK72" s="68">
        <f>BE72*BF72^2/200+(BI72-BF72+1)*(BF72-1)/100+(BF72-1)^2/200+BI72/200</f>
        <v>6.6250000000000003E-2</v>
      </c>
      <c r="BL72" s="68">
        <f>IF(BI72&gt;0,BK72,0)</f>
        <v>0</v>
      </c>
      <c r="BM72" s="67">
        <f>IF(BJ72&gt;=0,BJ72+DA72,0)+IF(+AW72=0,0,3/2*(+J72-P72)^2+0.4*(+J72-P72))+DX72</f>
        <v>5.2500000000008318E-2</v>
      </c>
      <c r="BN72" s="67">
        <f>IF((BJ72+DA72)&lt;0,-(BJ72+DA72),0)</f>
        <v>0</v>
      </c>
      <c r="BO72" s="76"/>
      <c r="BP72" s="77"/>
      <c r="BQ72" s="44"/>
      <c r="BR72" s="73"/>
      <c r="BS72" s="81"/>
      <c r="BT72" s="67"/>
      <c r="BU72" s="81"/>
      <c r="BV72" s="73"/>
      <c r="BW72" s="69"/>
      <c r="BX72" s="73"/>
      <c r="BY72" s="25"/>
      <c r="BZ72" s="5"/>
      <c r="CA72" s="65">
        <f>B72</f>
        <v>21</v>
      </c>
      <c r="CB72" s="77">
        <f>BB72</f>
        <v>0.72000000000000042</v>
      </c>
      <c r="CC72" s="68" t="str">
        <f t="shared" si="8"/>
        <v/>
      </c>
      <c r="CD72" s="68">
        <f>AF72+AY72</f>
        <v>7.2500000000005116</v>
      </c>
      <c r="CE72" s="68">
        <f>CE70</f>
        <v>6</v>
      </c>
      <c r="CF72" s="69">
        <f>CF70</f>
        <v>1.5</v>
      </c>
      <c r="CG72" s="68">
        <f>IF(+E72-F72&gt;=0,0,+(F72-E72)*100)</f>
        <v>0</v>
      </c>
      <c r="CH72" s="68">
        <f>IF(+F72-E72&gt;=0,0,+(E72-F72)*100)</f>
        <v>0</v>
      </c>
      <c r="CI72" s="35"/>
      <c r="CJ72" s="67">
        <f>IF(+CH72=0,(CE72*CF72^2/200-CF72*(+CG72)/200-CD72*CF72/100)-CL72,(+CE72*CF72^2/200-CF72*(CG72-CH72)/200-CD72*CF72/100)-CL72+(CH72+CG72)*0.5*CF72*0.5/100)</f>
        <v>-4.1250000000007669E-2</v>
      </c>
      <c r="CK72" s="68">
        <f>CE72*CF72^2/200+(CI72-CF72+1)*(CF72-1)/100+(CF72-1)^2/200+CI72/200</f>
        <v>6.6250000000000003E-2</v>
      </c>
      <c r="CL72" s="68">
        <f>IF(CI72&gt;0,CK72,0)</f>
        <v>0</v>
      </c>
      <c r="CM72" s="67">
        <f>IF(CJ72&gt;=0,CJ72+DA72,0)+IF(+AW72=0,0,3/2*(+D72-L72)^2+0.4*(+D72-L72))+DH72</f>
        <v>0</v>
      </c>
      <c r="CN72" s="67">
        <f>IF((CJ72+DA72)&lt;0,-(CJ72+DA72),0)</f>
        <v>4.1250000000007669E-2</v>
      </c>
      <c r="CO72" s="25"/>
      <c r="CP72" s="44"/>
      <c r="CQ72" s="77"/>
      <c r="CR72" s="44"/>
      <c r="CS72" s="73"/>
      <c r="CT72" s="81"/>
      <c r="CU72" s="67"/>
      <c r="CV72" s="81"/>
      <c r="CW72" s="73"/>
      <c r="CX72" s="69"/>
      <c r="CY72" s="73"/>
      <c r="CZ72" s="25"/>
      <c r="DA72" s="27">
        <f t="shared" si="5"/>
        <v>0</v>
      </c>
      <c r="DB72" s="44"/>
      <c r="DC72" s="22"/>
      <c r="DD72" s="22">
        <f>IF(+BM72&lt;=0.004,0,+BF72*(+BR71/2+BR73/2))</f>
        <v>37.500000000000028</v>
      </c>
      <c r="DE72" s="22">
        <f>IF(+CM72&lt;=0.004,0,+CF72*(+CS71/2+CS73/2))</f>
        <v>0</v>
      </c>
      <c r="DF72" s="22"/>
      <c r="DG72" s="5"/>
      <c r="DH72" s="5"/>
      <c r="DI72" s="5"/>
      <c r="DJ72" s="5"/>
      <c r="DK72" s="5"/>
    </row>
    <row r="73" spans="1:115">
      <c r="A73" s="44"/>
      <c r="B73" s="65"/>
      <c r="C73" s="66"/>
      <c r="D73" s="25"/>
      <c r="E73" s="67"/>
      <c r="F73" s="67"/>
      <c r="G73" s="67"/>
      <c r="H73" s="67"/>
      <c r="I73" s="79"/>
      <c r="J73" s="35"/>
      <c r="K73" s="68">
        <f>(L72-L74)*100/U73</f>
        <v>8.0000000000012436E-2</v>
      </c>
      <c r="L73" s="25"/>
      <c r="M73" s="67"/>
      <c r="N73" s="67"/>
      <c r="O73" s="67"/>
      <c r="P73" s="35"/>
      <c r="Q73" s="68">
        <f>(P72-P74)*100/U73</f>
        <v>7.9999999999984014E-2</v>
      </c>
      <c r="R73" s="47">
        <f>(N72-N74)/U73*100</f>
        <v>7.9999999999984014E-2</v>
      </c>
      <c r="S73" s="69"/>
      <c r="T73" s="35"/>
      <c r="U73" s="69">
        <f>(C74-C72)*1000</f>
        <v>25.000000000000021</v>
      </c>
      <c r="V73" s="68">
        <f>(+Y72+Y74)*U73/2</f>
        <v>125.00000000000011</v>
      </c>
      <c r="W73" s="72"/>
      <c r="X73" s="66"/>
      <c r="Y73" s="69"/>
      <c r="Z73" s="109"/>
      <c r="AA73" s="110"/>
      <c r="AB73" s="73"/>
      <c r="AC73" s="69"/>
      <c r="AD73" s="26"/>
      <c r="AE73" s="74"/>
      <c r="AF73" s="65"/>
      <c r="AG73" s="75"/>
      <c r="AH73" s="75"/>
      <c r="AI73" s="73"/>
      <c r="AJ73" s="75"/>
      <c r="AK73" s="69"/>
      <c r="AL73" s="75"/>
      <c r="AM73" s="76"/>
      <c r="AN73" s="76"/>
      <c r="AO73" s="76">
        <f>(+AN72+AN74)*0.5*U73</f>
        <v>0</v>
      </c>
      <c r="AP73" s="76">
        <f>(+AM72+AM74)*0.5*U73-AO73</f>
        <v>8.0468750000001315</v>
      </c>
      <c r="AQ73" s="47">
        <f t="shared" si="0"/>
        <v>0</v>
      </c>
      <c r="AR73" s="27">
        <f t="shared" si="1"/>
        <v>3</v>
      </c>
      <c r="AS73" s="27">
        <f t="shared" si="2"/>
        <v>3</v>
      </c>
      <c r="AT73" s="5"/>
      <c r="AU73" s="76"/>
      <c r="AV73" s="76">
        <f>(AU72+AU74)*0.5*U73</f>
        <v>0</v>
      </c>
      <c r="AW73" s="60">
        <f t="shared" si="3"/>
        <v>0</v>
      </c>
      <c r="AX73" s="44"/>
      <c r="AY73" s="27">
        <f t="shared" si="4"/>
        <v>4</v>
      </c>
      <c r="AZ73" s="5"/>
      <c r="BA73" s="65"/>
      <c r="BB73" s="77"/>
      <c r="BC73" s="68" t="str">
        <f t="shared" si="7"/>
        <v/>
      </c>
      <c r="BD73" s="35"/>
      <c r="BE73" s="35"/>
      <c r="BF73" s="69"/>
      <c r="BG73" s="35"/>
      <c r="BH73" s="35"/>
      <c r="BI73" s="35"/>
      <c r="BJ73" s="67"/>
      <c r="BK73" s="35"/>
      <c r="BL73" s="35"/>
      <c r="BM73" s="67"/>
      <c r="BN73" s="67"/>
      <c r="BO73" s="76">
        <f>(BM72+BM74)/2</f>
        <v>5.6250000000004907E-2</v>
      </c>
      <c r="BP73" s="77"/>
      <c r="BQ73" s="44">
        <f>(BN72+BN74)/2</f>
        <v>0</v>
      </c>
      <c r="BR73" s="73">
        <f>(BB74-BB72)*1000</f>
        <v>25.000000000000021</v>
      </c>
      <c r="BS73" s="81">
        <f>BO73*BR73</f>
        <v>1.4062500000001239</v>
      </c>
      <c r="BT73" s="67">
        <f>BQ73*BR73</f>
        <v>0</v>
      </c>
      <c r="BU73" s="81">
        <f>MIN(BS73:BT73)</f>
        <v>0</v>
      </c>
      <c r="BV73" s="73">
        <f>BS73-BU73</f>
        <v>1.4062500000001239</v>
      </c>
      <c r="BW73" s="69">
        <f>BT73-BU73</f>
        <v>0</v>
      </c>
      <c r="BX73" s="73">
        <f>BX71+BV73-BW73</f>
        <v>-40.312500000001613</v>
      </c>
      <c r="BY73" s="25"/>
      <c r="BZ73" s="5"/>
      <c r="CA73" s="65"/>
      <c r="CB73" s="77"/>
      <c r="CC73" s="68" t="str">
        <f t="shared" si="8"/>
        <v/>
      </c>
      <c r="CD73" s="35"/>
      <c r="CE73" s="35"/>
      <c r="CF73" s="69"/>
      <c r="CG73" s="35"/>
      <c r="CH73" s="35"/>
      <c r="CI73" s="35"/>
      <c r="CJ73" s="67"/>
      <c r="CK73" s="35"/>
      <c r="CL73" s="35"/>
      <c r="CM73" s="67"/>
      <c r="CN73" s="67"/>
      <c r="CO73" s="25"/>
      <c r="CP73" s="44">
        <f>(CM72+CM74)/2+BO73</f>
        <v>5.6250000000004907E-2</v>
      </c>
      <c r="CQ73" s="77"/>
      <c r="CR73" s="44">
        <f>(CN72+CN74)/2+BQ73</f>
        <v>3.9375000000004046E-2</v>
      </c>
      <c r="CS73" s="73">
        <f>(CB74-CB72)*1000</f>
        <v>25.000000000000021</v>
      </c>
      <c r="CT73" s="81">
        <f>CP73*CS73</f>
        <v>1.4062500000001239</v>
      </c>
      <c r="CU73" s="67">
        <f>CR73*CS73</f>
        <v>0.98437500000010203</v>
      </c>
      <c r="CV73" s="81">
        <f>MIN(CT73:CU73)</f>
        <v>0.98437500000010203</v>
      </c>
      <c r="CW73" s="73">
        <f>CT73-CV73</f>
        <v>0.42187500000002187</v>
      </c>
      <c r="CX73" s="69">
        <f>CU73-CV73</f>
        <v>0</v>
      </c>
      <c r="CY73" s="73">
        <f>CY71+CW73-CX73</f>
        <v>-90.843750000003197</v>
      </c>
      <c r="CZ73" s="25"/>
      <c r="DA73" s="27">
        <f t="shared" si="5"/>
        <v>0</v>
      </c>
      <c r="DB73" s="44"/>
      <c r="DC73" s="22"/>
      <c r="DD73" s="22"/>
      <c r="DE73" s="22"/>
      <c r="DF73" s="22"/>
      <c r="DG73" s="5"/>
      <c r="DH73" s="5"/>
      <c r="DI73" s="5"/>
      <c r="DJ73" s="5"/>
      <c r="DK73" s="5"/>
    </row>
    <row r="74" spans="1:115">
      <c r="A74" s="44"/>
      <c r="B74" s="65">
        <f>B72+1</f>
        <v>22</v>
      </c>
      <c r="C74" s="66">
        <f>C72+$A$10</f>
        <v>0.74500000000000044</v>
      </c>
      <c r="D74" s="25"/>
      <c r="E74" s="67">
        <f t="shared" si="115"/>
        <v>49.97</v>
      </c>
      <c r="F74" s="67">
        <v>49.97</v>
      </c>
      <c r="G74" s="67">
        <v>50</v>
      </c>
      <c r="H74" s="67">
        <v>49.984999999999999</v>
      </c>
      <c r="I74" s="67">
        <f>H74+0.2</f>
        <v>50.185000000000002</v>
      </c>
      <c r="J74" s="35"/>
      <c r="K74" s="35"/>
      <c r="L74" s="47">
        <f>M74-CF74*CE74/100-AW74/100</f>
        <v>49.949999999999996</v>
      </c>
      <c r="M74" s="67">
        <f>ROUND(+F74+AY74/100+AS74/100,2)</f>
        <v>50.04</v>
      </c>
      <c r="N74" s="67">
        <f>ROUND(+M74+Y74/200*Z74,2)</f>
        <v>50.09</v>
      </c>
      <c r="O74" s="67">
        <f>ROUND(+N74-Y74/2*AA74/100,2)</f>
        <v>50.14</v>
      </c>
      <c r="P74" s="68">
        <f>O74-BF74*BE74/100-AW74/100</f>
        <v>50.05</v>
      </c>
      <c r="Q74" s="35"/>
      <c r="R74" s="25"/>
      <c r="S74" s="69">
        <f>ABS(+R73-R75)</f>
        <v>3.9999999999963586E-2</v>
      </c>
      <c r="T74" s="35"/>
      <c r="U74" s="69"/>
      <c r="V74" s="35"/>
      <c r="W74" s="72">
        <f>W72</f>
        <v>5</v>
      </c>
      <c r="X74" s="66">
        <f t="shared" ref="X74" si="121">X72+$A$10</f>
        <v>0.52500000000000013</v>
      </c>
      <c r="Y74" s="69">
        <f>Y72</f>
        <v>5</v>
      </c>
      <c r="Z74" s="109">
        <f t="shared" ref="Z74:AA74" si="122">Z72</f>
        <v>2</v>
      </c>
      <c r="AA74" s="110">
        <f t="shared" si="122"/>
        <v>-2</v>
      </c>
      <c r="AB74" s="73">
        <f>(G74-F74)/W74*2*100</f>
        <v>1.2000000000000455</v>
      </c>
      <c r="AC74" s="69">
        <f>(G74-H74)/W74*200</f>
        <v>0.60000000000002274</v>
      </c>
      <c r="AD74" s="26">
        <f>AD72</f>
        <v>0</v>
      </c>
      <c r="AE74" s="74">
        <f>AE72</f>
        <v>0</v>
      </c>
      <c r="AF74" s="65">
        <f>(+M74-F74)*100-AY74</f>
        <v>3.0000000000000284</v>
      </c>
      <c r="AG74" s="75">
        <f>(+N74-(-AB74*(Y74-W74)/200+G74))*100-AY74</f>
        <v>5.0000000000003411</v>
      </c>
      <c r="AH74" s="75">
        <f>(+O74-H74)*100-AY74</f>
        <v>11.500000000000114</v>
      </c>
      <c r="AI74" s="73"/>
      <c r="AJ74" s="75"/>
      <c r="AK74" s="69"/>
      <c r="AL74" s="75"/>
      <c r="AM74" s="82">
        <f>((AF74+AG74)*0.5*Y74/2+(+AG74+AH74)/2*Y74/2)/100+AD74*AE74</f>
        <v>0.30625000000001029</v>
      </c>
      <c r="AN74" s="76">
        <f>AI74*AJ74/100+AK74*AL74/100</f>
        <v>0</v>
      </c>
      <c r="AO74" s="76"/>
      <c r="AP74" s="76"/>
      <c r="AQ74" s="47">
        <f t="shared" si="0"/>
        <v>0</v>
      </c>
      <c r="AR74" s="27">
        <f t="shared" si="1"/>
        <v>3</v>
      </c>
      <c r="AS74" s="27">
        <f t="shared" si="2"/>
        <v>3</v>
      </c>
      <c r="AT74" s="5"/>
      <c r="AU74" s="76">
        <f>AI74+AK74</f>
        <v>0</v>
      </c>
      <c r="AV74" s="35"/>
      <c r="AW74" s="60">
        <f t="shared" si="3"/>
        <v>0</v>
      </c>
      <c r="AX74" s="44"/>
      <c r="AY74" s="27">
        <f t="shared" si="4"/>
        <v>4</v>
      </c>
      <c r="AZ74" s="5"/>
      <c r="BA74" s="65">
        <f>B74</f>
        <v>22</v>
      </c>
      <c r="BB74" s="77">
        <f>C74</f>
        <v>0.74500000000000044</v>
      </c>
      <c r="BC74" s="68" t="str">
        <f t="shared" si="7"/>
        <v/>
      </c>
      <c r="BD74" s="68">
        <f>AH74+AY74</f>
        <v>15.500000000000114</v>
      </c>
      <c r="BE74" s="68">
        <f>BE72</f>
        <v>6</v>
      </c>
      <c r="BF74" s="69">
        <f>BF72</f>
        <v>1.5</v>
      </c>
      <c r="BG74" s="68">
        <f>IF(+I74-H74&gt;=0,0,+(H74-I74)*100)</f>
        <v>0</v>
      </c>
      <c r="BH74" s="68">
        <f>IF(+H74-I74&gt;=0,0,+(I74-H74)*100)</f>
        <v>20.000000000000284</v>
      </c>
      <c r="BI74" s="35"/>
      <c r="BJ74" s="67">
        <f>IF(+BH74=0,(BE74*BF74^2/200-BF74*(+BG74)/200-BD74*BF74/100)-BL74,(+BE74*BF74^2/200-BF74*(BG74-BH74)/200-BD74*BF74/100)-BL74+(BH74+BG74)*0.5*BF74*0.5/100)</f>
        <v>6.0000000000001497E-2</v>
      </c>
      <c r="BK74" s="68">
        <f>BE74*BF74^2/200+(BI74-BF74+1)*(BF74-1)/100+(BF74-1)^2/200+BI74/200</f>
        <v>6.6250000000000003E-2</v>
      </c>
      <c r="BL74" s="68">
        <f>IF(BI74&gt;0,BK74,0)</f>
        <v>0</v>
      </c>
      <c r="BM74" s="67">
        <f>IF(BJ74&gt;=0,BJ74+DA74,0)+IF(+AW74=0,0,3/2*(+J74-P74)^2+0.4*(+J74-P74))+DX74</f>
        <v>6.0000000000001497E-2</v>
      </c>
      <c r="BN74" s="67">
        <f>IF((BJ74+DA74)&lt;0,-(BJ74+DA74),0)</f>
        <v>0</v>
      </c>
      <c r="BO74" s="76"/>
      <c r="BP74" s="77"/>
      <c r="BQ74" s="44"/>
      <c r="BR74" s="73"/>
      <c r="BS74" s="81"/>
      <c r="BT74" s="67"/>
      <c r="BU74" s="81"/>
      <c r="BV74" s="73"/>
      <c r="BW74" s="69"/>
      <c r="BX74" s="73"/>
      <c r="BY74" s="25"/>
      <c r="BZ74" s="5"/>
      <c r="CA74" s="65">
        <f>B74</f>
        <v>22</v>
      </c>
      <c r="CB74" s="77">
        <f>BB74</f>
        <v>0.74500000000000044</v>
      </c>
      <c r="CC74" s="68" t="str">
        <f t="shared" si="8"/>
        <v/>
      </c>
      <c r="CD74" s="68">
        <f>AF74+AY74</f>
        <v>7.0000000000000284</v>
      </c>
      <c r="CE74" s="68">
        <f>CE72</f>
        <v>6</v>
      </c>
      <c r="CF74" s="69">
        <f>CF72</f>
        <v>1.5</v>
      </c>
      <c r="CG74" s="68">
        <f>IF(+E74-F74&gt;=0,0,+(F74-E74)*100)</f>
        <v>0</v>
      </c>
      <c r="CH74" s="68">
        <f>IF(+F74-E74&gt;=0,0,+(E74-F74)*100)</f>
        <v>0</v>
      </c>
      <c r="CI74" s="35"/>
      <c r="CJ74" s="67">
        <f>IF(+CH74=0,(CE74*CF74^2/200-CF74*(+CG74)/200-CD74*CF74/100)-CL74,(+CE74*CF74^2/200-CF74*(CG74-CH74)/200-CD74*CF74/100)-CL74+(CH74+CG74)*0.5*CF74*0.5/100)</f>
        <v>-3.7500000000000422E-2</v>
      </c>
      <c r="CK74" s="68">
        <f>CE74*CF74^2/200+(CI74-CF74+1)*(CF74-1)/100+(CF74-1)^2/200+CI74/200</f>
        <v>6.6250000000000003E-2</v>
      </c>
      <c r="CL74" s="68">
        <f>IF(CI74&gt;0,CK74,0)</f>
        <v>0</v>
      </c>
      <c r="CM74" s="67">
        <f>IF(CJ74&gt;=0,CJ74+DA74,0)+IF(+AW74=0,0,3/2*(+D74-L74)^2+0.4*(+D74-L74))+DH74</f>
        <v>0</v>
      </c>
      <c r="CN74" s="67">
        <f>IF((CJ74+DA74)&lt;0,-(CJ74+DA74),0)</f>
        <v>3.7500000000000422E-2</v>
      </c>
      <c r="CO74" s="25"/>
      <c r="CP74" s="44"/>
      <c r="CQ74" s="77"/>
      <c r="CR74" s="44"/>
      <c r="CS74" s="73"/>
      <c r="CT74" s="81"/>
      <c r="CU74" s="67"/>
      <c r="CV74" s="81"/>
      <c r="CW74" s="73"/>
      <c r="CX74" s="69"/>
      <c r="CY74" s="73"/>
      <c r="CZ74" s="25"/>
      <c r="DA74" s="27">
        <f t="shared" si="5"/>
        <v>0</v>
      </c>
      <c r="DB74" s="44"/>
      <c r="DC74" s="22"/>
      <c r="DD74" s="22">
        <f>IF(+BM74&lt;=0.004,0,+BF74*(+BR73/2+BR75/2))</f>
        <v>37.500000000000028</v>
      </c>
      <c r="DE74" s="22">
        <f>IF(+CM74&lt;=0.004,0,+CF74*(+CS73/2+CS75/2))</f>
        <v>0</v>
      </c>
      <c r="DF74" s="22"/>
      <c r="DG74" s="5"/>
      <c r="DH74" s="5"/>
      <c r="DI74" s="5"/>
      <c r="DJ74" s="5"/>
      <c r="DK74" s="5"/>
    </row>
    <row r="75" spans="1:115">
      <c r="A75" s="44"/>
      <c r="B75" s="65"/>
      <c r="C75" s="66"/>
      <c r="D75" s="25"/>
      <c r="E75" s="67"/>
      <c r="F75" s="67"/>
      <c r="G75" s="67"/>
      <c r="H75" s="67"/>
      <c r="I75" s="79"/>
      <c r="J75" s="35"/>
      <c r="K75" s="68">
        <f>(L74-L76)*100/U75</f>
        <v>3.9999999999992007E-2</v>
      </c>
      <c r="L75" s="25"/>
      <c r="M75" s="67"/>
      <c r="N75" s="67"/>
      <c r="O75" s="67"/>
      <c r="P75" s="35"/>
      <c r="Q75" s="68">
        <f>(P74-P76)*100/U75</f>
        <v>3.9999999999992007E-2</v>
      </c>
      <c r="R75" s="47">
        <f>(N74-N76)/U75*100</f>
        <v>4.0000000000020429E-2</v>
      </c>
      <c r="S75" s="69"/>
      <c r="T75" s="35"/>
      <c r="U75" s="69">
        <f>(C76-C74)*1000</f>
        <v>25.000000000000021</v>
      </c>
      <c r="V75" s="68">
        <f>(+Y74+Y76)*U75/2</f>
        <v>125.00000000000011</v>
      </c>
      <c r="W75" s="70"/>
      <c r="X75" s="66"/>
      <c r="Y75" s="69"/>
      <c r="Z75" s="109"/>
      <c r="AA75" s="110"/>
      <c r="AB75" s="73"/>
      <c r="AC75" s="69"/>
      <c r="AD75" s="26"/>
      <c r="AE75" s="74"/>
      <c r="AF75" s="65"/>
      <c r="AG75" s="75"/>
      <c r="AH75" s="75"/>
      <c r="AI75" s="73"/>
      <c r="AJ75" s="75"/>
      <c r="AK75" s="69"/>
      <c r="AL75" s="75"/>
      <c r="AM75" s="76"/>
      <c r="AN75" s="76"/>
      <c r="AO75" s="76">
        <f>(+AN74+AN76)*0.5*U75</f>
        <v>0</v>
      </c>
      <c r="AP75" s="76">
        <f>(+AM74+AM76)*0.5*U75-AO75</f>
        <v>6.1328125000002052</v>
      </c>
      <c r="AQ75" s="47">
        <f t="shared" si="0"/>
        <v>0</v>
      </c>
      <c r="AR75" s="27">
        <f t="shared" si="1"/>
        <v>3</v>
      </c>
      <c r="AS75" s="27">
        <f t="shared" si="2"/>
        <v>3</v>
      </c>
      <c r="AT75" s="5"/>
      <c r="AU75" s="76"/>
      <c r="AV75" s="76">
        <f>(AU74+AU76)*0.5*U75</f>
        <v>0</v>
      </c>
      <c r="AW75" s="60">
        <f t="shared" si="3"/>
        <v>0</v>
      </c>
      <c r="AX75" s="44"/>
      <c r="AY75" s="27">
        <f t="shared" si="4"/>
        <v>4</v>
      </c>
      <c r="AZ75" s="5"/>
      <c r="BA75" s="65"/>
      <c r="BB75" s="77"/>
      <c r="BC75" s="68" t="str">
        <f t="shared" si="7"/>
        <v/>
      </c>
      <c r="BD75" s="35"/>
      <c r="BE75" s="35"/>
      <c r="BF75" s="69"/>
      <c r="BG75" s="35"/>
      <c r="BH75" s="35"/>
      <c r="BI75" s="35"/>
      <c r="BJ75" s="67"/>
      <c r="BK75" s="35"/>
      <c r="BL75" s="35"/>
      <c r="BM75" s="67"/>
      <c r="BN75" s="67"/>
      <c r="BO75" s="76">
        <f>(BM74+BM76)/2</f>
        <v>0.11062499999999542</v>
      </c>
      <c r="BP75" s="77"/>
      <c r="BQ75" s="44">
        <f>(BN74+BN76)/2</f>
        <v>0</v>
      </c>
      <c r="BR75" s="73">
        <f>(BB76-BB74)*1000</f>
        <v>25.000000000000021</v>
      </c>
      <c r="BS75" s="81">
        <f>BO75*BR75</f>
        <v>2.7656249999998881</v>
      </c>
      <c r="BT75" s="67">
        <f>BQ75*BR75</f>
        <v>0</v>
      </c>
      <c r="BU75" s="81">
        <f>MIN(BS75:BT75)</f>
        <v>0</v>
      </c>
      <c r="BV75" s="73">
        <f>BS75-BU75</f>
        <v>2.7656249999998881</v>
      </c>
      <c r="BW75" s="69">
        <f>BT75-BU75</f>
        <v>0</v>
      </c>
      <c r="BX75" s="73">
        <f>BX73+BV75-BW75</f>
        <v>-37.546875000001727</v>
      </c>
      <c r="BY75" s="25"/>
      <c r="BZ75" s="5"/>
      <c r="CA75" s="65"/>
      <c r="CB75" s="77"/>
      <c r="CC75" s="68" t="str">
        <f t="shared" si="8"/>
        <v/>
      </c>
      <c r="CD75" s="35"/>
      <c r="CE75" s="35"/>
      <c r="CF75" s="69"/>
      <c r="CG75" s="35"/>
      <c r="CH75" s="35"/>
      <c r="CI75" s="35"/>
      <c r="CJ75" s="67"/>
      <c r="CK75" s="35"/>
      <c r="CL75" s="35"/>
      <c r="CM75" s="67"/>
      <c r="CN75" s="67"/>
      <c r="CO75" s="25"/>
      <c r="CP75" s="44">
        <f>(CM74+CM76)/2+BO75</f>
        <v>0.11062499999999542</v>
      </c>
      <c r="CQ75" s="77"/>
      <c r="CR75" s="44">
        <f>(CN74+CN76)/2+BQ75</f>
        <v>3.5625000000002127E-2</v>
      </c>
      <c r="CS75" s="73">
        <f>(CB76-CB74)*1000</f>
        <v>25.000000000000021</v>
      </c>
      <c r="CT75" s="81">
        <f>CP75*CS75</f>
        <v>2.7656249999998881</v>
      </c>
      <c r="CU75" s="67">
        <f>CR75*CS75</f>
        <v>0.89062500000005396</v>
      </c>
      <c r="CV75" s="81">
        <f>MIN(CT75:CU75)</f>
        <v>0.89062500000005396</v>
      </c>
      <c r="CW75" s="73">
        <f>CT75-CV75</f>
        <v>1.8749999999998341</v>
      </c>
      <c r="CX75" s="69">
        <f>CU75-CV75</f>
        <v>0</v>
      </c>
      <c r="CY75" s="73">
        <f>CY73+CW75-CX75</f>
        <v>-88.968750000003368</v>
      </c>
      <c r="CZ75" s="25"/>
      <c r="DA75" s="27">
        <f t="shared" si="5"/>
        <v>0</v>
      </c>
      <c r="DB75" s="44"/>
      <c r="DC75" s="22"/>
      <c r="DD75" s="22"/>
      <c r="DE75" s="22"/>
      <c r="DF75" s="22"/>
      <c r="DG75" s="5"/>
      <c r="DH75" s="5"/>
      <c r="DI75" s="5"/>
      <c r="DJ75" s="5"/>
      <c r="DK75" s="5"/>
    </row>
    <row r="76" spans="1:115">
      <c r="A76" s="44"/>
      <c r="B76" s="65">
        <f>B74+1</f>
        <v>23</v>
      </c>
      <c r="C76" s="66">
        <f>C74+$A$10</f>
        <v>0.77000000000000046</v>
      </c>
      <c r="D76" s="25"/>
      <c r="E76" s="67">
        <f t="shared" si="115"/>
        <v>49.962499999999999</v>
      </c>
      <c r="F76" s="67">
        <v>49.962499999999999</v>
      </c>
      <c r="G76" s="67">
        <v>50</v>
      </c>
      <c r="H76" s="67">
        <v>50.05</v>
      </c>
      <c r="I76" s="67">
        <f>+H76+0.19</f>
        <v>50.239999999999995</v>
      </c>
      <c r="J76" s="35"/>
      <c r="K76" s="35"/>
      <c r="L76" s="47">
        <f>M76-CF76*CE76/100-AW76/100</f>
        <v>49.94</v>
      </c>
      <c r="M76" s="67">
        <f>ROUND(+F76+AY76/100+AS76/100,2)</f>
        <v>50.03</v>
      </c>
      <c r="N76" s="67">
        <f>ROUND(+M76+Y76/200*Z76,2)</f>
        <v>50.08</v>
      </c>
      <c r="O76" s="67">
        <f>ROUND(+N76-Y76/2*AA76/100,2)</f>
        <v>50.13</v>
      </c>
      <c r="P76" s="68">
        <f>O76-BF76*BE76/100-AW76/100</f>
        <v>50.04</v>
      </c>
      <c r="Q76" s="35"/>
      <c r="R76" s="25"/>
      <c r="S76" s="69">
        <f>ABS(+R75-R77)</f>
        <v>4.0000000000020429E-2</v>
      </c>
      <c r="T76" s="35"/>
      <c r="U76" s="69"/>
      <c r="V76" s="35"/>
      <c r="W76" s="72">
        <f>W74</f>
        <v>5</v>
      </c>
      <c r="X76" s="66">
        <f t="shared" ref="X76" si="123">X74+$A$10</f>
        <v>0.55000000000000016</v>
      </c>
      <c r="Y76" s="69">
        <f>Y74</f>
        <v>5</v>
      </c>
      <c r="Z76" s="109">
        <f t="shared" ref="Z76:AA78" si="124">Z74</f>
        <v>2</v>
      </c>
      <c r="AA76" s="110">
        <f t="shared" si="124"/>
        <v>-2</v>
      </c>
      <c r="AB76" s="73">
        <f>(G76-F76)/W76*2*100</f>
        <v>1.5000000000000568</v>
      </c>
      <c r="AC76" s="69">
        <f>(G76-H76)/W76*200</f>
        <v>-1.9999999999998863</v>
      </c>
      <c r="AD76" s="26">
        <f>AD74</f>
        <v>0</v>
      </c>
      <c r="AE76" s="74">
        <f>AE74</f>
        <v>0</v>
      </c>
      <c r="AF76" s="65">
        <f>(+M76-F76)*100-AY76</f>
        <v>2.7500000000002558</v>
      </c>
      <c r="AG76" s="75">
        <f>(+N76-(-AB76*(Y76-W76)/200+G76))*100-AY76</f>
        <v>3.9999999999998295</v>
      </c>
      <c r="AH76" s="75">
        <f>(+O76-H76)*100-AY76</f>
        <v>4.00000000000054</v>
      </c>
      <c r="AI76" s="73"/>
      <c r="AJ76" s="75"/>
      <c r="AK76" s="69"/>
      <c r="AL76" s="75"/>
      <c r="AM76" s="82">
        <f>((AF76+AG76)*0.5*Y76/2+(+AG76+AH76)/2*Y76/2)/100+AD76*AE76</f>
        <v>0.18437500000000567</v>
      </c>
      <c r="AN76" s="76">
        <f>AI76*AJ76/100+AK76*AL76/100</f>
        <v>0</v>
      </c>
      <c r="AO76" s="76"/>
      <c r="AP76" s="76"/>
      <c r="AQ76" s="47">
        <f t="shared" si="0"/>
        <v>0</v>
      </c>
      <c r="AR76" s="27">
        <f t="shared" si="1"/>
        <v>3</v>
      </c>
      <c r="AS76" s="27">
        <f t="shared" si="2"/>
        <v>3</v>
      </c>
      <c r="AT76" s="5"/>
      <c r="AU76" s="76">
        <f>AI76+AK76</f>
        <v>0</v>
      </c>
      <c r="AV76" s="35"/>
      <c r="AW76" s="60">
        <f t="shared" si="3"/>
        <v>0</v>
      </c>
      <c r="AX76" s="44"/>
      <c r="AY76" s="27">
        <f t="shared" si="4"/>
        <v>4</v>
      </c>
      <c r="AZ76" s="5"/>
      <c r="BA76" s="65">
        <f>B76</f>
        <v>23</v>
      </c>
      <c r="BB76" s="77">
        <f>C76</f>
        <v>0.77000000000000046</v>
      </c>
      <c r="BC76" s="68" t="str">
        <f t="shared" si="7"/>
        <v/>
      </c>
      <c r="BD76" s="68">
        <f>AH76+AY76</f>
        <v>8.00000000000054</v>
      </c>
      <c r="BE76" s="68">
        <f>BE74</f>
        <v>6</v>
      </c>
      <c r="BF76" s="69">
        <f>BF74</f>
        <v>1.5</v>
      </c>
      <c r="BG76" s="68">
        <f>IF(+I76-H76&gt;=0,0,+(H76-I76)*100)</f>
        <v>0</v>
      </c>
      <c r="BH76" s="68">
        <f>IF(+H76-I76&gt;=0,0,+(I76-H76)*100)</f>
        <v>18.999999999999773</v>
      </c>
      <c r="BI76" s="35"/>
      <c r="BJ76" s="67">
        <f>IF(+BH76=0,(BE76*BF76^2/200-BF76*(+BG76)/200-BD76*BF76/100)-BL76,(+BE76*BF76^2/200-BF76*(BG76-BH76)/200-BD76*BF76/100)-BL76+(BH76+BG76)*0.5*BF76*0.5/100)</f>
        <v>0.16124999999998935</v>
      </c>
      <c r="BK76" s="68">
        <f>BE76*BF76^2/200+(BI76-BF76+1)*(BF76-1)/100+(BF76-1)^2/200+BI76/200</f>
        <v>6.6250000000000003E-2</v>
      </c>
      <c r="BL76" s="68">
        <f>IF(BI76&gt;0,BK76,0)</f>
        <v>0</v>
      </c>
      <c r="BM76" s="67">
        <f>IF(BJ76&gt;=0,BJ76+DA76,0)+IF(+AW76=0,0,3/2*(+J76-P76)^2+0.4*(+J76-P76))+DX76</f>
        <v>0.16124999999998935</v>
      </c>
      <c r="BN76" s="67">
        <f>IF((BJ76+DA76)&lt;0,-(BJ76+DA76),0)</f>
        <v>0</v>
      </c>
      <c r="BO76" s="76"/>
      <c r="BP76" s="77"/>
      <c r="BQ76" s="44"/>
      <c r="BR76" s="73"/>
      <c r="BS76" s="81"/>
      <c r="BT76" s="67"/>
      <c r="BU76" s="81"/>
      <c r="BV76" s="73"/>
      <c r="BW76" s="69"/>
      <c r="BX76" s="73"/>
      <c r="BY76" s="25"/>
      <c r="BZ76" s="5"/>
      <c r="CA76" s="65">
        <f>B76</f>
        <v>23</v>
      </c>
      <c r="CB76" s="77">
        <f>BB76</f>
        <v>0.77000000000000046</v>
      </c>
      <c r="CC76" s="68" t="str">
        <f t="shared" si="8"/>
        <v/>
      </c>
      <c r="CD76" s="68">
        <f>AF76+AY76</f>
        <v>6.7500000000002558</v>
      </c>
      <c r="CE76" s="68">
        <f>CE74</f>
        <v>6</v>
      </c>
      <c r="CF76" s="69">
        <f>CF74</f>
        <v>1.5</v>
      </c>
      <c r="CG76" s="68">
        <f>IF(+E76-F76&gt;=0,0,+(F76-E76)*100)</f>
        <v>0</v>
      </c>
      <c r="CH76" s="68">
        <f>IF(+F76-E76&gt;=0,0,+(E76-F76)*100)</f>
        <v>0</v>
      </c>
      <c r="CI76" s="35"/>
      <c r="CJ76" s="67">
        <f>IF(+CH76=0,(CE76*CF76^2/200-CF76*(+CG76)/200-CD76*CF76/100)-CL76,(+CE76*CF76^2/200-CF76*(CG76-CH76)/200-CD76*CF76/100)-CL76+(CH76+CG76)*0.5*CF76*0.5/100)</f>
        <v>-3.3750000000003832E-2</v>
      </c>
      <c r="CK76" s="68">
        <f>CE76*CF76^2/200+(CI76-CF76+1)*(CF76-1)/100+(CF76-1)^2/200+CI76/200</f>
        <v>6.6250000000000003E-2</v>
      </c>
      <c r="CL76" s="68">
        <f>IF(CI76&gt;0,CK76,0)</f>
        <v>0</v>
      </c>
      <c r="CM76" s="67">
        <f>IF(CJ76&gt;=0,CJ76+DA76,0)+IF(+AW76=0,0,3/2*(+D76-L76)^2+0.4*(+D76-L76))+DH76</f>
        <v>0</v>
      </c>
      <c r="CN76" s="67">
        <f>IF((CJ76+DA76)&lt;0,-(CJ76+DA76),0)</f>
        <v>3.3750000000003832E-2</v>
      </c>
      <c r="CO76" s="25"/>
      <c r="CP76" s="44"/>
      <c r="CQ76" s="77"/>
      <c r="CR76" s="44"/>
      <c r="CS76" s="73"/>
      <c r="CT76" s="81"/>
      <c r="CU76" s="67"/>
      <c r="CV76" s="81"/>
      <c r="CW76" s="73"/>
      <c r="CX76" s="69"/>
      <c r="CY76" s="73"/>
      <c r="CZ76" s="25"/>
      <c r="DA76" s="27">
        <f t="shared" si="5"/>
        <v>0</v>
      </c>
      <c r="DB76" s="44"/>
      <c r="DC76" s="22"/>
      <c r="DD76" s="22">
        <f>IF(+BM76&lt;=0.004,0,+BF76*(+BR75/2+BR77/2))</f>
        <v>41.24999999999995</v>
      </c>
      <c r="DE76" s="22">
        <f>IF(+CM76&lt;=0.004,0,+CF76*(+CS75/2+CS77/2))</f>
        <v>0</v>
      </c>
      <c r="DF76" s="22"/>
      <c r="DG76" s="5"/>
      <c r="DH76" s="5"/>
      <c r="DI76" s="5"/>
      <c r="DJ76" s="5"/>
      <c r="DK76" s="5"/>
    </row>
    <row r="77" spans="1:115" ht="13.5" thickBot="1">
      <c r="A77" s="44"/>
      <c r="B77" s="65"/>
      <c r="C77" s="66"/>
      <c r="D77" s="25"/>
      <c r="E77" s="67"/>
      <c r="F77" s="67"/>
      <c r="G77" s="67"/>
      <c r="H77" s="67"/>
      <c r="I77" s="79"/>
      <c r="J77" s="35"/>
      <c r="K77" s="68">
        <f>(L76-L78)*100/U77</f>
        <v>0</v>
      </c>
      <c r="L77" s="25"/>
      <c r="M77" s="67"/>
      <c r="N77" s="67"/>
      <c r="O77" s="67"/>
      <c r="P77" s="35"/>
      <c r="Q77" s="68">
        <f>(P76-P78)*100/U77</f>
        <v>0</v>
      </c>
      <c r="R77" s="47">
        <f>(N76-N78)/U77*100</f>
        <v>0</v>
      </c>
      <c r="S77" s="69"/>
      <c r="T77" s="35"/>
      <c r="U77" s="69">
        <f>(C78-C76)*1000</f>
        <v>29.999999999999915</v>
      </c>
      <c r="V77" s="68">
        <f>(+Y76+Y78)*U77/2</f>
        <v>149.99999999999957</v>
      </c>
      <c r="W77" s="72"/>
      <c r="X77" s="66"/>
      <c r="Y77" s="69"/>
      <c r="Z77" s="109"/>
      <c r="AA77" s="110"/>
      <c r="AB77" s="73"/>
      <c r="AC77" s="69"/>
      <c r="AD77" s="26"/>
      <c r="AE77" s="74"/>
      <c r="AF77" s="65"/>
      <c r="AG77" s="75"/>
      <c r="AH77" s="75"/>
      <c r="AI77" s="73"/>
      <c r="AJ77" s="75"/>
      <c r="AK77" s="69"/>
      <c r="AL77" s="75"/>
      <c r="AM77" s="76"/>
      <c r="AN77" s="76"/>
      <c r="AO77" s="76">
        <f>(+AN76+AN78)*0.5*U77</f>
        <v>0</v>
      </c>
      <c r="AP77" s="76">
        <f>(+AM76+AM78)*0.5*U77-AO77</f>
        <v>5.8125000000000311</v>
      </c>
      <c r="AQ77" s="47">
        <f t="shared" si="0"/>
        <v>0</v>
      </c>
      <c r="AR77" s="27">
        <f t="shared" si="1"/>
        <v>3</v>
      </c>
      <c r="AS77" s="27">
        <f t="shared" si="2"/>
        <v>3</v>
      </c>
      <c r="AT77" s="5"/>
      <c r="AU77" s="76"/>
      <c r="AV77" s="76">
        <f>(AU76+AU78)*0.5*U77</f>
        <v>0</v>
      </c>
      <c r="AW77" s="60">
        <f t="shared" si="3"/>
        <v>0</v>
      </c>
      <c r="AX77" s="44"/>
      <c r="AY77" s="27">
        <f t="shared" si="4"/>
        <v>4</v>
      </c>
      <c r="AZ77" s="5"/>
      <c r="BA77" s="65"/>
      <c r="BB77" s="77"/>
      <c r="BC77" s="68" t="str">
        <f t="shared" si="7"/>
        <v/>
      </c>
      <c r="BD77" s="35"/>
      <c r="BE77" s="35"/>
      <c r="BF77" s="69"/>
      <c r="BG77" s="35"/>
      <c r="BH77" s="35"/>
      <c r="BI77" s="35"/>
      <c r="BJ77" s="67"/>
      <c r="BK77" s="35"/>
      <c r="BL77" s="35"/>
      <c r="BM77" s="67"/>
      <c r="BN77" s="67"/>
      <c r="BO77" s="76">
        <f>(BM76+BM78)/2</f>
        <v>0.14062499999999478</v>
      </c>
      <c r="BP77" s="77"/>
      <c r="BQ77" s="44">
        <f>(BN76+BN78)/2</f>
        <v>0</v>
      </c>
      <c r="BR77" s="73">
        <f>(BB78-BB76)*1000</f>
        <v>29.999999999999915</v>
      </c>
      <c r="BS77" s="81">
        <f>BO77*BR77</f>
        <v>4.2187499999998312</v>
      </c>
      <c r="BT77" s="67">
        <f>BQ77*BR77</f>
        <v>0</v>
      </c>
      <c r="BU77" s="81">
        <f>MIN(BS77:BT77)</f>
        <v>0</v>
      </c>
      <c r="BV77" s="73">
        <f>BS77-BU77</f>
        <v>4.2187499999998312</v>
      </c>
      <c r="BW77" s="69">
        <f>BT77-BU77</f>
        <v>0</v>
      </c>
      <c r="BX77" s="73">
        <f>BX75+BV77-BW77</f>
        <v>-33.328125000001897</v>
      </c>
      <c r="BY77" s="25"/>
      <c r="BZ77" s="5"/>
      <c r="CA77" s="65"/>
      <c r="CB77" s="77"/>
      <c r="CC77" s="68" t="str">
        <f t="shared" si="8"/>
        <v/>
      </c>
      <c r="CD77" s="35"/>
      <c r="CE77" s="35"/>
      <c r="CF77" s="69"/>
      <c r="CG77" s="35"/>
      <c r="CH77" s="35"/>
      <c r="CI77" s="35"/>
      <c r="CJ77" s="67"/>
      <c r="CK77" s="35"/>
      <c r="CL77" s="35"/>
      <c r="CM77" s="67"/>
      <c r="CN77" s="67"/>
      <c r="CO77" s="25"/>
      <c r="CP77" s="44">
        <f>(CM76+CM78)/2+BO77</f>
        <v>0.14062499999999478</v>
      </c>
      <c r="CQ77" s="77"/>
      <c r="CR77" s="44">
        <f>(CN76+CN78)/2+BQ77</f>
        <v>5.2500000000002767E-2</v>
      </c>
      <c r="CS77" s="73">
        <f>(CB78-CB76)*1000</f>
        <v>29.999999999999915</v>
      </c>
      <c r="CT77" s="81">
        <f>CP77*CS77</f>
        <v>4.2187499999998312</v>
      </c>
      <c r="CU77" s="67">
        <f>CR77*CS77</f>
        <v>1.5750000000000786</v>
      </c>
      <c r="CV77" s="81">
        <f>MIN(CT77:CU77)</f>
        <v>1.5750000000000786</v>
      </c>
      <c r="CW77" s="73">
        <f>CT77-CV77</f>
        <v>2.6437499999997529</v>
      </c>
      <c r="CX77" s="69">
        <f>CU77-CV77</f>
        <v>0</v>
      </c>
      <c r="CY77" s="73">
        <f>CY75+CW77-CX77</f>
        <v>-86.325000000003612</v>
      </c>
      <c r="CZ77" s="25"/>
      <c r="DA77" s="27">
        <f t="shared" si="5"/>
        <v>0</v>
      </c>
      <c r="DB77" s="44"/>
      <c r="DC77" s="22"/>
      <c r="DD77" s="22"/>
      <c r="DE77" s="22"/>
      <c r="DF77" s="22"/>
      <c r="DG77" s="5"/>
      <c r="DH77" s="5"/>
      <c r="DI77" s="5"/>
      <c r="DJ77" s="5"/>
      <c r="DK77" s="5"/>
    </row>
    <row r="78" spans="1:115" ht="13.5" hidden="1" thickBot="1">
      <c r="A78" s="44"/>
      <c r="B78" s="65">
        <f>B76+1</f>
        <v>24</v>
      </c>
      <c r="C78" s="66">
        <v>0.80000000000000038</v>
      </c>
      <c r="D78" s="25"/>
      <c r="E78" s="67">
        <f t="shared" si="115"/>
        <v>49.9375</v>
      </c>
      <c r="F78" s="67">
        <v>49.9375</v>
      </c>
      <c r="G78" s="67">
        <v>50</v>
      </c>
      <c r="H78" s="67">
        <v>50.06</v>
      </c>
      <c r="I78" s="67">
        <f>+H78+0.14</f>
        <v>50.2</v>
      </c>
      <c r="J78" s="35"/>
      <c r="K78" s="35"/>
      <c r="L78" s="47">
        <f>M78-CF78*CE78/100-AW78/100</f>
        <v>49.94</v>
      </c>
      <c r="M78" s="67">
        <f>ROUND(+F78+AY78/100+AS78/100,2)</f>
        <v>50.03</v>
      </c>
      <c r="N78" s="67">
        <f>ROUND(+M78+Y78/200*Z78,2)</f>
        <v>50.08</v>
      </c>
      <c r="O78" s="67">
        <f>ROUND(+N78-Y78/2*AA78/100,2)</f>
        <v>50.13</v>
      </c>
      <c r="P78" s="68">
        <f>O78-BF78*BE78/100-AW78/100</f>
        <v>50.04</v>
      </c>
      <c r="Q78" s="35"/>
      <c r="R78" s="25"/>
      <c r="S78" s="69"/>
      <c r="T78" s="35"/>
      <c r="U78" s="69"/>
      <c r="V78" s="35"/>
      <c r="W78" s="72">
        <f>W76</f>
        <v>5</v>
      </c>
      <c r="X78" s="66">
        <f t="shared" ref="X78" si="125">X76+$A$10</f>
        <v>0.57500000000000018</v>
      </c>
      <c r="Y78" s="69">
        <f>Y76</f>
        <v>5</v>
      </c>
      <c r="Z78" s="109">
        <f t="shared" si="124"/>
        <v>2</v>
      </c>
      <c r="AA78" s="110">
        <f t="shared" si="124"/>
        <v>-2</v>
      </c>
      <c r="AB78" s="73">
        <f>(G78-F78)/W78*2*100</f>
        <v>2.5</v>
      </c>
      <c r="AC78" s="69">
        <f>(G78-H78)/W78*200</f>
        <v>-2.4000000000000909</v>
      </c>
      <c r="AD78" s="26"/>
      <c r="AE78" s="74"/>
      <c r="AF78" s="65">
        <f>(+M78-F78)*100-AY78</f>
        <v>5.2500000000001137</v>
      </c>
      <c r="AG78" s="75">
        <f>(+N78-(-AB78*(Y78-W78)/200+G78))*100-AY78</f>
        <v>3.9999999999998295</v>
      </c>
      <c r="AH78" s="75">
        <f>(+O78-H78)*100-AY78</f>
        <v>3.0000000000000284</v>
      </c>
      <c r="AI78" s="25"/>
      <c r="AJ78" s="75"/>
      <c r="AK78" s="69"/>
      <c r="AL78" s="75"/>
      <c r="AM78" s="82">
        <f>((AF78+AG78)*0.5*Y78/2+(+AG78+AH78)/2*Y78/2)/100+AD78*AE78</f>
        <v>0.2031249999999975</v>
      </c>
      <c r="AN78" s="76">
        <f>AI78*AJ78/100+AK78*AL78/100</f>
        <v>0</v>
      </c>
      <c r="AO78" s="76"/>
      <c r="AP78" s="76"/>
      <c r="AQ78" s="47">
        <v>2</v>
      </c>
      <c r="AR78" s="27">
        <f>AR77</f>
        <v>3</v>
      </c>
      <c r="AS78" s="27">
        <f>AQ78+AR78</f>
        <v>5</v>
      </c>
      <c r="AT78" s="5"/>
      <c r="AU78" s="76">
        <f>AI78+AK78</f>
        <v>0</v>
      </c>
      <c r="AV78" s="76"/>
      <c r="AW78" s="60">
        <f>AW77</f>
        <v>0</v>
      </c>
      <c r="AX78" s="44"/>
      <c r="AY78" s="27">
        <f>AY77</f>
        <v>4</v>
      </c>
      <c r="AZ78" s="5"/>
      <c r="BA78" s="65">
        <f>B78</f>
        <v>24</v>
      </c>
      <c r="BB78" s="77">
        <f>C78</f>
        <v>0.80000000000000038</v>
      </c>
      <c r="BC78" s="68" t="str">
        <f t="shared" si="7"/>
        <v/>
      </c>
      <c r="BD78" s="68">
        <f>AH78+AY78</f>
        <v>7.0000000000000284</v>
      </c>
      <c r="BE78" s="68">
        <f>BE76</f>
        <v>6</v>
      </c>
      <c r="BF78" s="69">
        <f>BF76</f>
        <v>1.5</v>
      </c>
      <c r="BG78" s="68">
        <f>IF(+I78-H78&gt;=0,0,+(H78-I78)*100)</f>
        <v>0</v>
      </c>
      <c r="BH78" s="68">
        <f>IF(+H78-I78&gt;=0,0,+(I78-H78)*100)</f>
        <v>14.000000000000057</v>
      </c>
      <c r="BI78" s="35"/>
      <c r="BJ78" s="67">
        <f>IF(+BH78=0,(BE78*BF78^2/200-BF78*(+BG78)/200-BD78*BF78/100)-BL78,(+BE78*BF78^2/200-BF78*(BG78-BH78)/200-BD78*BF78/100)-BL78+(BH78+BG78)*0.5*BF78*0.5/100)</f>
        <v>0.12000000000000022</v>
      </c>
      <c r="BK78" s="68">
        <f>BE78*BF78^2/200+(BI78-BF78+1)*(BF78-1)/100+(BF78-1)^2/200+BI78/200</f>
        <v>6.6250000000000003E-2</v>
      </c>
      <c r="BL78" s="68">
        <f>IF(BI78&gt;0,BK78,0)</f>
        <v>0</v>
      </c>
      <c r="BM78" s="67">
        <f>IF(BJ78&gt;=0,BJ78+DA78,0)+IF(+AW78=0,0,3/2*(+J78-P78)^2+0.4*(+J78-P78))+DX78</f>
        <v>0.12000000000000022</v>
      </c>
      <c r="BN78" s="67">
        <f>IF((BJ78+DA78)&lt;0,-(BJ78+DA78),0)</f>
        <v>0</v>
      </c>
      <c r="BO78" s="76"/>
      <c r="BP78" s="77"/>
      <c r="BQ78" s="44"/>
      <c r="BR78" s="25"/>
      <c r="BS78" s="25"/>
      <c r="BT78" s="35"/>
      <c r="BU78" s="25"/>
      <c r="BV78" s="25"/>
      <c r="BW78" s="35"/>
      <c r="BX78" s="25"/>
      <c r="BY78" s="25"/>
      <c r="BZ78" s="5"/>
      <c r="CA78" s="65">
        <f>B78</f>
        <v>24</v>
      </c>
      <c r="CB78" s="77">
        <f>BB78</f>
        <v>0.80000000000000038</v>
      </c>
      <c r="CC78" s="68" t="str">
        <f t="shared" si="8"/>
        <v/>
      </c>
      <c r="CD78" s="68">
        <f>AF78+AY78</f>
        <v>9.2500000000001137</v>
      </c>
      <c r="CE78" s="68">
        <f>CE76</f>
        <v>6</v>
      </c>
      <c r="CF78" s="69">
        <f>CF76</f>
        <v>1.5</v>
      </c>
      <c r="CG78" s="68">
        <f>IF(+E78-F78&gt;=0,0,+(F78-E78)*100)</f>
        <v>0</v>
      </c>
      <c r="CH78" s="68">
        <f>IF(+F78-E78&gt;=0,0,+(E78-F78)*100)</f>
        <v>0</v>
      </c>
      <c r="CI78" s="35"/>
      <c r="CJ78" s="67">
        <f>IF(+CH78=0,(CE78*CF78^2/200-CF78*(+CG78)/200-CD78*CF78/100)-CL78,(+CE78*CF78^2/200-CF78*(CG78-CH78)/200-CD78*CF78/100)-CL78+(CH78+CG78)*0.5*CF78*0.5/100)</f>
        <v>-7.1250000000001701E-2</v>
      </c>
      <c r="CK78" s="68">
        <f>CE78*CF78^2/200+(CI78-CF78+1)*(CF78-1)/100+(CF78-1)^2/200+CI78/200</f>
        <v>6.6250000000000003E-2</v>
      </c>
      <c r="CL78" s="68">
        <f>IF(CI78&gt;0,CK78,0)</f>
        <v>0</v>
      </c>
      <c r="CM78" s="67">
        <f>IF(CJ78&gt;=0,CJ78+DA78,0)+IF(+AW78=0,0,3/2*(+D78-L78)^2+0.4*(+D78-L78))+DH78</f>
        <v>0</v>
      </c>
      <c r="CN78" s="67">
        <f>IF((CJ78+DA78)&lt;0,-(CJ78+DA78),0)</f>
        <v>7.1250000000001701E-2</v>
      </c>
      <c r="CO78" s="25"/>
      <c r="CP78" s="83"/>
      <c r="CQ78" s="84"/>
      <c r="CR78" s="44"/>
      <c r="CS78" s="25"/>
      <c r="CT78" s="25"/>
      <c r="CU78" s="35"/>
      <c r="CV78" s="25"/>
      <c r="CW78" s="25"/>
      <c r="CX78" s="35"/>
      <c r="CY78" s="25"/>
      <c r="CZ78" s="25"/>
      <c r="DA78" s="27">
        <f>DA77</f>
        <v>0</v>
      </c>
      <c r="DB78" s="44"/>
      <c r="DC78" s="22"/>
      <c r="DD78" s="22">
        <f>IF(+BM78&lt;=0.004,0,+BF78*(+BR77/2))</f>
        <v>22.499999999999936</v>
      </c>
      <c r="DE78" s="22">
        <f>IF(+CM78&lt;=0.004,0,+CF78*(+CS77/2))</f>
        <v>0</v>
      </c>
      <c r="DF78" s="22"/>
      <c r="DG78" s="5"/>
      <c r="DH78" s="5"/>
      <c r="DI78" s="5"/>
      <c r="DJ78" s="5"/>
      <c r="DK78" s="5"/>
    </row>
    <row r="79" spans="1:115" ht="13.5" hidden="1" thickTop="1">
      <c r="A79" s="5"/>
      <c r="B79" s="111"/>
      <c r="C79" s="112" t="s">
        <v>149</v>
      </c>
      <c r="D79" s="15"/>
      <c r="E79" s="15"/>
      <c r="F79" s="15"/>
      <c r="G79" s="3"/>
      <c r="H79" s="3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9"/>
      <c r="V79" s="15"/>
      <c r="W79" s="113"/>
      <c r="X79" s="66"/>
      <c r="Y79" s="15"/>
      <c r="Z79" s="114">
        <f>SUM(U15:U77)</f>
        <v>580.00000000000011</v>
      </c>
      <c r="AA79" s="18" t="s">
        <v>150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12" t="s">
        <v>151</v>
      </c>
      <c r="AO79" s="80">
        <f>SUM(AO15:AO77)+AO8</f>
        <v>0</v>
      </c>
      <c r="AP79" s="80">
        <f>SUM(AP15:AP77)+AP8</f>
        <v>176.55468750000352</v>
      </c>
      <c r="AQ79" s="5"/>
      <c r="AR79" s="5"/>
      <c r="AS79" s="5"/>
      <c r="AT79" s="5"/>
      <c r="AU79" s="31"/>
      <c r="AV79" s="63">
        <f>SUM(AV15:AV78)+AV8</f>
        <v>0</v>
      </c>
      <c r="AW79" s="90"/>
      <c r="AX79" s="5"/>
      <c r="AY79" s="5"/>
      <c r="AZ79" s="5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31"/>
      <c r="CP79" s="5"/>
      <c r="CQ79" s="5"/>
      <c r="CR79" s="31"/>
      <c r="CS79" s="31"/>
      <c r="CT79" s="88">
        <f>SUM(CT15:CT77)</f>
        <v>19.171875000000149</v>
      </c>
      <c r="CU79" s="88">
        <f>SUM(CU15:CU77)</f>
        <v>105.49687500000377</v>
      </c>
      <c r="CV79" s="88">
        <f>SUM(CV15:CV77)</f>
        <v>14.231250000000539</v>
      </c>
      <c r="CW79" s="88">
        <f>SUM(CW15:CW77)</f>
        <v>4.940624999999609</v>
      </c>
      <c r="CX79" s="88">
        <f>SUM(CX15:CX77)</f>
        <v>91.265625000003226</v>
      </c>
      <c r="CY79" s="31"/>
      <c r="CZ79" s="20"/>
      <c r="DA79" s="5"/>
      <c r="DB79" s="44"/>
      <c r="DC79" s="5"/>
      <c r="DD79" s="61">
        <f>SUM(DD14:DD78)</f>
        <v>251.25000000000003</v>
      </c>
      <c r="DE79" s="61">
        <f>SUM(DE14:DE78)</f>
        <v>0</v>
      </c>
      <c r="DF79" s="5"/>
      <c r="DG79" s="5"/>
      <c r="DH79" s="5"/>
      <c r="DI79" s="5"/>
      <c r="DJ79" s="5"/>
      <c r="DK79" s="5"/>
    </row>
    <row r="80" spans="1:115" hidden="1">
      <c r="A80" s="11"/>
      <c r="B80" s="105"/>
      <c r="C80" s="106" t="s">
        <v>154</v>
      </c>
      <c r="D80" s="11"/>
      <c r="E80" s="11"/>
      <c r="F80" s="11"/>
      <c r="G80" s="3"/>
      <c r="H80" s="3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66">
        <f t="shared" ref="X80" si="126">X78+$A$10</f>
        <v>0.6000000000000002</v>
      </c>
      <c r="Y80" s="11"/>
      <c r="Z80" s="108">
        <f>SUM(V15:V77)</f>
        <v>2900.0000000000005</v>
      </c>
      <c r="AA80" s="106" t="s">
        <v>155</v>
      </c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5"/>
      <c r="AR80" s="5"/>
      <c r="AS80" s="5"/>
      <c r="AT80" s="5"/>
      <c r="AU80" s="5"/>
      <c r="AV80" s="5"/>
      <c r="AW80" s="90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20"/>
      <c r="DA80" s="5"/>
      <c r="DB80" s="44"/>
      <c r="DC80" s="5"/>
      <c r="DD80" s="5"/>
      <c r="DE80" s="5"/>
      <c r="DF80" s="5"/>
      <c r="DG80" s="5"/>
      <c r="DH80" s="5"/>
      <c r="DI80" s="5"/>
      <c r="DJ80" s="5"/>
      <c r="DK80" s="5"/>
    </row>
    <row r="81" spans="1:115" hidden="1">
      <c r="A81" s="11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7"/>
      <c r="X81" s="66"/>
      <c r="Y81" s="11"/>
      <c r="Z81" s="11"/>
      <c r="AA81" s="11"/>
      <c r="AB81" s="11"/>
      <c r="AC81" s="11"/>
      <c r="AD81" s="11"/>
      <c r="AE81" s="11"/>
      <c r="AF81" s="11"/>
      <c r="AG81" s="11"/>
      <c r="AH81" s="39" t="s">
        <v>175</v>
      </c>
      <c r="AI81" s="15"/>
      <c r="AJ81" s="16"/>
      <c r="AK81" s="15"/>
      <c r="AL81" s="19">
        <f>AP79</f>
        <v>176.55468750000352</v>
      </c>
      <c r="AM81" s="18" t="s">
        <v>157</v>
      </c>
      <c r="AN81" s="15"/>
      <c r="AO81" s="19">
        <f>IF(+AP79&lt;=0.1,0,+AP79*2.54)</f>
        <v>448.44890625000897</v>
      </c>
      <c r="AP81" s="18" t="s">
        <v>158</v>
      </c>
      <c r="AQ81" s="25"/>
      <c r="AR81" s="5"/>
      <c r="AS81" s="5"/>
      <c r="AT81" s="5"/>
      <c r="AU81" s="5"/>
      <c r="AV81" s="5"/>
      <c r="AW81" s="90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20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37" t="s">
        <v>159</v>
      </c>
      <c r="CU81" s="40"/>
      <c r="CV81" s="40"/>
      <c r="CW81" s="40"/>
      <c r="CX81" s="95"/>
      <c r="CY81" s="40"/>
      <c r="CZ81" s="35"/>
      <c r="DA81" s="5"/>
      <c r="DB81" s="44"/>
      <c r="DC81" s="5"/>
      <c r="DD81" s="5"/>
      <c r="DE81" s="5"/>
      <c r="DF81" s="5"/>
      <c r="DG81" s="5"/>
      <c r="DH81" s="5"/>
      <c r="DI81" s="5"/>
      <c r="DJ81" s="5"/>
      <c r="DK81" s="5"/>
    </row>
    <row r="82" spans="1:115" hidden="1">
      <c r="A82" s="11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37"/>
      <c r="Y82" s="11"/>
      <c r="Z82" s="11"/>
      <c r="AA82" s="11"/>
      <c r="AB82" s="11"/>
      <c r="AC82" s="11"/>
      <c r="AD82" s="11"/>
      <c r="AE82" s="11"/>
      <c r="AF82" s="11"/>
      <c r="AG82" s="11"/>
      <c r="AH82" s="39" t="s">
        <v>173</v>
      </c>
      <c r="AI82" s="11"/>
      <c r="AJ82" s="11"/>
      <c r="AK82" s="11"/>
      <c r="AL82" s="11"/>
      <c r="AM82" s="11"/>
      <c r="AN82" s="11"/>
      <c r="AO82" s="108">
        <f>IF(+AP79&lt;=0.1,+AV79,+AV79)</f>
        <v>0</v>
      </c>
      <c r="AP82" s="106" t="s">
        <v>155</v>
      </c>
      <c r="AQ82" s="25"/>
      <c r="AR82" s="5"/>
      <c r="AS82" s="5"/>
      <c r="AT82" s="5"/>
      <c r="AU82" s="5"/>
      <c r="AV82" s="5"/>
      <c r="AW82" s="90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20"/>
      <c r="BZ82" s="5"/>
      <c r="CA82" s="92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38" t="s">
        <v>160</v>
      </c>
      <c r="CU82" s="20"/>
      <c r="CV82" s="20"/>
      <c r="CW82" s="23" t="s">
        <v>161</v>
      </c>
      <c r="CX82" s="96">
        <f>CV79</f>
        <v>14.231250000000539</v>
      </c>
      <c r="CY82" s="97" t="s">
        <v>162</v>
      </c>
      <c r="CZ82" s="35"/>
      <c r="DA82" s="5"/>
      <c r="DB82" s="44"/>
      <c r="DC82" s="5"/>
      <c r="DD82" s="5"/>
      <c r="DE82" s="5"/>
      <c r="DF82" s="5"/>
      <c r="DG82" s="5"/>
      <c r="DH82" s="5"/>
      <c r="DI82" s="5"/>
      <c r="DJ82" s="5"/>
      <c r="DK82" s="5"/>
    </row>
    <row r="83" spans="1:115" hidden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37"/>
      <c r="Y83" s="11"/>
      <c r="Z83" s="11"/>
      <c r="AA83" s="11"/>
      <c r="AB83" s="11"/>
      <c r="AC83" s="11"/>
      <c r="AD83" s="11"/>
      <c r="AE83" s="11"/>
      <c r="AF83" s="11"/>
      <c r="AG83" s="11"/>
      <c r="AH83" s="39" t="s">
        <v>174</v>
      </c>
      <c r="AI83" s="11"/>
      <c r="AJ83" s="11"/>
      <c r="AK83" s="11"/>
      <c r="AL83" s="11"/>
      <c r="AM83" s="11"/>
      <c r="AN83" s="11"/>
      <c r="AO83" s="105">
        <f>AO79*2.12</f>
        <v>0</v>
      </c>
      <c r="AP83" s="106" t="s">
        <v>158</v>
      </c>
      <c r="AQ83" s="25"/>
      <c r="AR83" s="5"/>
      <c r="AS83" s="5"/>
      <c r="AT83" s="5"/>
      <c r="AU83" s="5"/>
      <c r="AV83" s="5"/>
      <c r="AW83" s="90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4" t="s">
        <v>93</v>
      </c>
      <c r="BT83" s="20"/>
      <c r="BU83" s="5"/>
      <c r="BV83" s="23" t="s">
        <v>161</v>
      </c>
      <c r="BW83" s="22">
        <f>BS6</f>
        <v>19.171875000000149</v>
      </c>
      <c r="BX83" s="4" t="s">
        <v>162</v>
      </c>
      <c r="BY83" s="5"/>
      <c r="BZ83" s="20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38" t="s">
        <v>163</v>
      </c>
      <c r="CU83" s="20"/>
      <c r="CV83" s="20"/>
      <c r="CW83" s="20"/>
      <c r="CX83" s="20"/>
      <c r="CY83" s="20"/>
      <c r="CZ83" s="3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1:115" hidden="1">
      <c r="A84" s="5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37"/>
      <c r="Y84" s="11"/>
      <c r="Z84" s="11"/>
      <c r="AA84" s="11"/>
      <c r="AB84" s="11"/>
      <c r="AC84" s="11"/>
      <c r="AD84" s="11"/>
      <c r="AE84" s="11"/>
      <c r="AF84" s="11"/>
      <c r="AG84" s="11"/>
      <c r="AH84" s="39" t="s">
        <v>177</v>
      </c>
      <c r="AI84" s="11"/>
      <c r="AJ84" s="11"/>
      <c r="AK84" s="11"/>
      <c r="AL84" s="11"/>
      <c r="AM84" s="11"/>
      <c r="AN84" s="11"/>
      <c r="AO84" s="108">
        <f>IF(+AP79&lt;=0.1,0,+Z80-AO82)</f>
        <v>2900.0000000000005</v>
      </c>
      <c r="AP84" s="106" t="s">
        <v>155</v>
      </c>
      <c r="AQ84" s="25"/>
      <c r="AR84" s="5"/>
      <c r="AS84" s="5"/>
      <c r="AT84" s="5"/>
      <c r="AU84" s="5"/>
      <c r="AV84" s="5"/>
      <c r="AW84" s="90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20"/>
      <c r="BU84" s="5"/>
      <c r="BV84" s="20"/>
      <c r="BW84" s="22"/>
      <c r="BX84" s="92"/>
      <c r="BY84" s="5"/>
      <c r="BZ84" s="20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38" t="s">
        <v>164</v>
      </c>
      <c r="CU84" s="20"/>
      <c r="CV84" s="20"/>
      <c r="CW84" s="23" t="s">
        <v>161</v>
      </c>
      <c r="CX84" s="96">
        <f>IF(+CY77&lt;=0,+CW79,+CW79-CY77)</f>
        <v>4.940624999999609</v>
      </c>
      <c r="CY84" s="23" t="s">
        <v>162</v>
      </c>
      <c r="CZ84" s="3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1:115" hidden="1">
      <c r="A85" s="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37"/>
      <c r="Y85" s="11"/>
      <c r="Z85" s="11"/>
      <c r="AA85" s="11"/>
      <c r="AB85" s="11"/>
      <c r="AC85" s="11"/>
      <c r="AD85" s="11"/>
      <c r="AE85" s="11"/>
      <c r="AF85" s="11"/>
      <c r="AG85" s="11"/>
      <c r="AH85" s="39" t="s">
        <v>176</v>
      </c>
      <c r="AI85" s="11"/>
      <c r="AJ85" s="11"/>
      <c r="AK85" s="11"/>
      <c r="AL85" s="11"/>
      <c r="AM85" s="11"/>
      <c r="AN85" s="11"/>
      <c r="AO85" s="105">
        <f>IF(AO84&lt;=0.1,0,+AO81*1000/(AO84+AO82))</f>
        <v>154.6375538793134</v>
      </c>
      <c r="AP85" s="106" t="s">
        <v>165</v>
      </c>
      <c r="AQ85" s="25"/>
      <c r="AR85" s="5"/>
      <c r="AS85" s="5"/>
      <c r="AT85" s="5"/>
      <c r="AU85" s="7"/>
      <c r="AV85" s="7"/>
      <c r="AW85" s="90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4" t="s">
        <v>166</v>
      </c>
      <c r="BT85" s="20"/>
      <c r="BU85" s="5"/>
      <c r="BV85" s="98" t="s">
        <v>161</v>
      </c>
      <c r="BW85" s="22">
        <f>BT6</f>
        <v>52.500000000002039</v>
      </c>
      <c r="BX85" s="4" t="s">
        <v>162</v>
      </c>
      <c r="BY85" s="5"/>
      <c r="BZ85" s="20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38" t="s">
        <v>167</v>
      </c>
      <c r="CU85" s="20"/>
      <c r="CV85" s="20"/>
      <c r="CW85" s="20"/>
      <c r="CX85" s="20"/>
      <c r="CY85" s="20"/>
      <c r="CZ85" s="3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spans="1:115" hidden="1">
      <c r="A86" s="5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37"/>
      <c r="Y86" s="11"/>
      <c r="Z86" s="11"/>
      <c r="AA86" s="11"/>
      <c r="AB86" s="11"/>
      <c r="AC86" s="11"/>
      <c r="AD86" s="11"/>
      <c r="AE86" s="11"/>
      <c r="AF86" s="11"/>
      <c r="AG86" s="11"/>
      <c r="AH86" s="15"/>
      <c r="AI86" s="15"/>
      <c r="AJ86" s="15"/>
      <c r="AK86" s="15"/>
      <c r="AL86" s="15"/>
      <c r="AM86" s="15"/>
      <c r="AN86" s="15"/>
      <c r="AO86" s="19"/>
      <c r="AP86" s="15"/>
      <c r="AQ86" s="5"/>
      <c r="AR86" s="5"/>
      <c r="AS86" s="5"/>
      <c r="AT86" s="5"/>
      <c r="AU86" s="7"/>
      <c r="AV86" s="7"/>
      <c r="AW86" s="90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20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38" t="s">
        <v>168</v>
      </c>
      <c r="CU86" s="20"/>
      <c r="CV86" s="20"/>
      <c r="CW86" s="23" t="s">
        <v>161</v>
      </c>
      <c r="CX86" s="96">
        <f>IF(+CY77&lt;0,0,+CY77)</f>
        <v>0</v>
      </c>
      <c r="CY86" s="23" t="s">
        <v>162</v>
      </c>
      <c r="CZ86" s="3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</row>
    <row r="87" spans="1:115" hidden="1">
      <c r="A87" s="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4"/>
      <c r="V87" s="15"/>
      <c r="W87" s="15"/>
      <c r="X87" s="138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5"/>
      <c r="AR87" s="5"/>
      <c r="AS87" s="5"/>
      <c r="AT87" s="5"/>
      <c r="AU87" s="7"/>
      <c r="AV87" s="7"/>
      <c r="AW87" s="90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27" t="str">
        <f>IF(BW83-BW85&gt;0,"Odwoz ziemii","Dowoz ziemii")</f>
        <v>Dowoz ziemii</v>
      </c>
      <c r="BT87" s="5"/>
      <c r="BU87" s="5"/>
      <c r="BV87" s="4" t="s">
        <v>169</v>
      </c>
      <c r="BW87" s="22">
        <f>ABS(BW83-BW85)</f>
        <v>33.32812500000189</v>
      </c>
      <c r="BX87" s="4" t="s">
        <v>162</v>
      </c>
      <c r="BY87" s="5"/>
      <c r="BZ87" s="20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35"/>
      <c r="CU87" s="20"/>
      <c r="CV87" s="20"/>
      <c r="CW87" s="23" t="s">
        <v>170</v>
      </c>
      <c r="CX87" s="95">
        <f>SUM(CX82:CX86)</f>
        <v>19.171875000000149</v>
      </c>
      <c r="CY87" s="46" t="s">
        <v>162</v>
      </c>
      <c r="CZ87" s="3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</row>
    <row r="88" spans="1:115" hidden="1">
      <c r="A88" s="5"/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38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5"/>
      <c r="AR88" s="5"/>
      <c r="AS88" s="5"/>
      <c r="AT88" s="5"/>
      <c r="AU88" s="7"/>
      <c r="AV88" s="7"/>
      <c r="AW88" s="90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20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38" t="s">
        <v>166</v>
      </c>
      <c r="CU88" s="20"/>
      <c r="CV88" s="20"/>
      <c r="CW88" s="23" t="s">
        <v>161</v>
      </c>
      <c r="CX88" s="96">
        <f>CU79</f>
        <v>105.49687500000377</v>
      </c>
      <c r="CY88" s="23" t="s">
        <v>162</v>
      </c>
      <c r="CZ88" s="3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</row>
    <row r="89" spans="1:115" hidden="1">
      <c r="A89" s="5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37"/>
      <c r="Y89" s="11"/>
      <c r="Z89" s="11"/>
      <c r="AA89" s="11"/>
      <c r="AB89" s="11"/>
      <c r="AC89" s="11"/>
      <c r="AD89" s="11"/>
      <c r="AE89" s="105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5"/>
      <c r="AR89" s="5"/>
      <c r="AS89" s="5"/>
      <c r="AT89" s="5"/>
      <c r="AU89" s="7"/>
      <c r="AV89" s="7"/>
      <c r="AW89" s="90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20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68" t="str">
        <f>IF(+CY77&lt;0,"Dowoz ziemii","")</f>
        <v>Dowoz ziemii</v>
      </c>
      <c r="CU89" s="20"/>
      <c r="CV89" s="20"/>
      <c r="CW89" s="23" t="s">
        <v>161</v>
      </c>
      <c r="CX89" s="96">
        <f>IF(+CY77&lt;0,ABS(+CY77),"")</f>
        <v>86.325000000003612</v>
      </c>
      <c r="CY89" s="23" t="s">
        <v>162</v>
      </c>
      <c r="CZ89" s="3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</row>
    <row r="90" spans="1:115" ht="13.5" hidden="1" thickBot="1">
      <c r="A90" s="5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37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5"/>
      <c r="AN90" s="15"/>
      <c r="AO90" s="115"/>
      <c r="AP90" s="115"/>
      <c r="AQ90" s="5"/>
      <c r="AR90" s="5"/>
      <c r="AS90" s="5"/>
      <c r="AT90" s="5"/>
      <c r="AU90" s="5"/>
      <c r="AV90" s="44"/>
      <c r="AW90" s="90"/>
      <c r="AX90" s="5"/>
      <c r="AY90" s="7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20"/>
      <c r="BR90" s="20"/>
      <c r="BS90" s="20"/>
      <c r="BT90" s="20"/>
      <c r="BU90" s="20"/>
      <c r="BV90" s="5"/>
      <c r="BW90" s="20"/>
      <c r="BX90" s="22"/>
      <c r="BY90" s="20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20"/>
      <c r="CS90" s="20"/>
      <c r="CT90" s="40"/>
      <c r="CU90" s="40"/>
      <c r="CV90" s="40"/>
      <c r="CW90" s="40"/>
      <c r="CX90" s="40"/>
      <c r="CY90" s="40"/>
      <c r="CZ90" s="20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</row>
    <row r="91" spans="1:115" ht="14.25" hidden="1" thickTop="1" thickBot="1">
      <c r="A91" s="5"/>
      <c r="B91" s="18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37"/>
      <c r="Y91" s="11"/>
      <c r="Z91" s="11"/>
      <c r="AA91" s="11"/>
      <c r="AB91" s="11"/>
      <c r="AC91" s="11"/>
      <c r="AD91" s="11"/>
      <c r="AE91" s="106" t="s">
        <v>3</v>
      </c>
      <c r="AF91" s="11"/>
      <c r="AG91" s="11"/>
      <c r="AH91" s="11"/>
      <c r="AI91" s="11"/>
      <c r="AJ91" s="11"/>
      <c r="AK91" s="11"/>
      <c r="AL91" s="11"/>
      <c r="AM91" s="15"/>
      <c r="AN91" s="15"/>
      <c r="AO91" s="76">
        <f>AO79</f>
        <v>0</v>
      </c>
      <c r="AP91" s="76">
        <f>AP79</f>
        <v>176.55468750000352</v>
      </c>
      <c r="AQ91" s="25"/>
      <c r="AR91" s="5"/>
      <c r="AS91" s="5"/>
      <c r="AT91" s="5"/>
      <c r="AU91" s="5"/>
      <c r="AV91" s="24">
        <f>+AV79</f>
        <v>0</v>
      </c>
      <c r="AW91" s="26"/>
      <c r="AX91" s="5"/>
      <c r="AY91" s="7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20"/>
      <c r="BR91" s="20"/>
      <c r="BS91" s="20"/>
      <c r="BT91" s="20"/>
      <c r="BU91" s="20"/>
      <c r="BV91" s="4" t="s">
        <v>3</v>
      </c>
      <c r="BW91" s="20"/>
      <c r="BX91" s="28">
        <f>+BX77</f>
        <v>-33.328125000001897</v>
      </c>
      <c r="BY91" s="2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20"/>
      <c r="CS91" s="20"/>
      <c r="CT91" s="20"/>
      <c r="CU91" s="20"/>
      <c r="CV91" s="20"/>
      <c r="CW91" s="4" t="s">
        <v>3</v>
      </c>
      <c r="CX91" s="20"/>
      <c r="CY91" s="28">
        <f>CY77</f>
        <v>-86.325000000003612</v>
      </c>
      <c r="CZ91" s="2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</row>
    <row r="92" spans="1:115" ht="14.25" hidden="1" thickTop="1" thickBot="1">
      <c r="A92" s="4" t="s">
        <v>4</v>
      </c>
      <c r="B92" s="25"/>
      <c r="C92" s="35"/>
      <c r="D92" s="25"/>
      <c r="E92" s="15"/>
      <c r="F92" s="18" t="s">
        <v>5</v>
      </c>
      <c r="G92" s="15"/>
      <c r="H92" s="15"/>
      <c r="I92" s="15"/>
      <c r="J92" s="15"/>
      <c r="K92" s="15"/>
      <c r="L92" s="25"/>
      <c r="M92" s="15"/>
      <c r="N92" s="15"/>
      <c r="O92" s="15"/>
      <c r="P92" s="15"/>
      <c r="Q92" s="15"/>
      <c r="R92" s="25"/>
      <c r="S92" s="38" t="s">
        <v>6</v>
      </c>
      <c r="T92" s="35"/>
      <c r="U92" s="35"/>
      <c r="V92" s="35"/>
      <c r="W92" s="38" t="s">
        <v>7</v>
      </c>
      <c r="X92" s="139"/>
      <c r="Y92" s="38" t="s">
        <v>7</v>
      </c>
      <c r="Z92" s="39" t="s">
        <v>8</v>
      </c>
      <c r="AA92" s="15"/>
      <c r="AB92" s="39" t="s">
        <v>9</v>
      </c>
      <c r="AC92" s="15"/>
      <c r="AD92" s="39" t="s">
        <v>10</v>
      </c>
      <c r="AE92" s="15"/>
      <c r="AF92" s="39" t="s">
        <v>11</v>
      </c>
      <c r="AG92" s="15"/>
      <c r="AH92" s="15"/>
      <c r="AI92" s="39" t="s">
        <v>1</v>
      </c>
      <c r="AJ92" s="18" t="s">
        <v>12</v>
      </c>
      <c r="AK92" s="15"/>
      <c r="AL92" s="15"/>
      <c r="AM92" s="39" t="s">
        <v>13</v>
      </c>
      <c r="AN92" s="15"/>
      <c r="AO92" s="39" t="s">
        <v>14</v>
      </c>
      <c r="AP92" s="15"/>
      <c r="AQ92" s="25"/>
      <c r="AR92" s="5"/>
      <c r="AS92" s="5"/>
      <c r="AT92" s="5"/>
      <c r="AU92" s="34" t="s">
        <v>15</v>
      </c>
      <c r="AV92" s="33" t="s">
        <v>16</v>
      </c>
      <c r="AW92" s="25"/>
      <c r="AX92" s="5"/>
      <c r="AY92" s="5"/>
      <c r="AZ92" s="5"/>
      <c r="BA92" s="29"/>
      <c r="BB92" s="30"/>
      <c r="BC92" s="30"/>
      <c r="BD92" s="33" t="s">
        <v>17</v>
      </c>
      <c r="BE92" s="33" t="s">
        <v>18</v>
      </c>
      <c r="BF92" s="33" t="s">
        <v>15</v>
      </c>
      <c r="BG92" s="33" t="s">
        <v>19</v>
      </c>
      <c r="BH92" s="31"/>
      <c r="BI92" s="33" t="s">
        <v>20</v>
      </c>
      <c r="BJ92" s="30"/>
      <c r="BK92" s="33" t="s">
        <v>21</v>
      </c>
      <c r="BL92" s="33" t="s">
        <v>22</v>
      </c>
      <c r="BM92" s="33" t="s">
        <v>23</v>
      </c>
      <c r="BN92" s="31"/>
      <c r="BO92" s="34" t="s">
        <v>24</v>
      </c>
      <c r="BP92" s="31"/>
      <c r="BQ92" s="31"/>
      <c r="BR92" s="34" t="s">
        <v>25</v>
      </c>
      <c r="BS92" s="34" t="s">
        <v>26</v>
      </c>
      <c r="BT92" s="31"/>
      <c r="BU92" s="34" t="s">
        <v>27</v>
      </c>
      <c r="BV92" s="34" t="s">
        <v>28</v>
      </c>
      <c r="BW92" s="31"/>
      <c r="BX92" s="34" t="s">
        <v>29</v>
      </c>
      <c r="BY92" s="25"/>
      <c r="BZ92" s="5"/>
      <c r="CA92" s="29"/>
      <c r="CB92" s="30"/>
      <c r="CC92" s="30"/>
      <c r="CD92" s="33" t="s">
        <v>17</v>
      </c>
      <c r="CE92" s="33" t="s">
        <v>18</v>
      </c>
      <c r="CF92" s="33" t="s">
        <v>15</v>
      </c>
      <c r="CG92" s="33" t="s">
        <v>19</v>
      </c>
      <c r="CH92" s="31"/>
      <c r="CI92" s="33" t="s">
        <v>20</v>
      </c>
      <c r="CJ92" s="30"/>
      <c r="CK92" s="33" t="s">
        <v>21</v>
      </c>
      <c r="CL92" s="33" t="s">
        <v>22</v>
      </c>
      <c r="CM92" s="33" t="s">
        <v>23</v>
      </c>
      <c r="CN92" s="31"/>
      <c r="CO92" s="29"/>
      <c r="CP92" s="32" t="s">
        <v>30</v>
      </c>
      <c r="CQ92" s="31"/>
      <c r="CR92" s="31"/>
      <c r="CS92" s="34" t="s">
        <v>25</v>
      </c>
      <c r="CT92" s="34" t="s">
        <v>26</v>
      </c>
      <c r="CU92" s="31"/>
      <c r="CV92" s="34" t="s">
        <v>27</v>
      </c>
      <c r="CW92" s="34" t="s">
        <v>28</v>
      </c>
      <c r="CX92" s="31"/>
      <c r="CY92" s="34" t="s">
        <v>29</v>
      </c>
      <c r="CZ92" s="2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</row>
    <row r="93" spans="1:115" ht="13.5" hidden="1" thickTop="1">
      <c r="A93" s="27">
        <f>A10</f>
        <v>2.5000000000000001E-2</v>
      </c>
      <c r="B93" s="25"/>
      <c r="C93" s="35"/>
      <c r="D93" s="39" t="s">
        <v>31</v>
      </c>
      <c r="E93" s="38" t="s">
        <v>32</v>
      </c>
      <c r="F93" s="38" t="s">
        <v>31</v>
      </c>
      <c r="G93" s="38" t="s">
        <v>31</v>
      </c>
      <c r="H93" s="38" t="s">
        <v>31</v>
      </c>
      <c r="I93" s="38" t="s">
        <v>32</v>
      </c>
      <c r="J93" s="38" t="s">
        <v>31</v>
      </c>
      <c r="K93" s="38" t="s">
        <v>33</v>
      </c>
      <c r="L93" s="39" t="s">
        <v>31</v>
      </c>
      <c r="M93" s="38" t="s">
        <v>31</v>
      </c>
      <c r="N93" s="38" t="s">
        <v>31</v>
      </c>
      <c r="O93" s="38" t="s">
        <v>31</v>
      </c>
      <c r="P93" s="38" t="s">
        <v>31</v>
      </c>
      <c r="Q93" s="38" t="s">
        <v>33</v>
      </c>
      <c r="R93" s="25"/>
      <c r="S93" s="38" t="s">
        <v>34</v>
      </c>
      <c r="T93" s="35"/>
      <c r="U93" s="38" t="s">
        <v>35</v>
      </c>
      <c r="V93" s="35"/>
      <c r="W93" s="38" t="s">
        <v>36</v>
      </c>
      <c r="X93" s="139"/>
      <c r="Y93" s="38" t="s">
        <v>37</v>
      </c>
      <c r="Z93" s="39" t="s">
        <v>38</v>
      </c>
      <c r="AA93" s="11"/>
      <c r="AB93" s="39" t="s">
        <v>39</v>
      </c>
      <c r="AC93" s="11"/>
      <c r="AD93" s="39" t="s">
        <v>40</v>
      </c>
      <c r="AE93" s="11"/>
      <c r="AF93" s="39" t="s">
        <v>41</v>
      </c>
      <c r="AG93" s="38" t="s">
        <v>42</v>
      </c>
      <c r="AH93" s="38" t="s">
        <v>41</v>
      </c>
      <c r="AI93" s="25"/>
      <c r="AJ93" s="106" t="s">
        <v>171</v>
      </c>
      <c r="AK93" s="11"/>
      <c r="AL93" s="11"/>
      <c r="AM93" s="39" t="s">
        <v>43</v>
      </c>
      <c r="AN93" s="11"/>
      <c r="AO93" s="39" t="s">
        <v>44</v>
      </c>
      <c r="AP93" s="11"/>
      <c r="AQ93" s="25"/>
      <c r="AR93" s="5"/>
      <c r="AS93" s="5"/>
      <c r="AT93" s="5"/>
      <c r="AU93" s="39" t="s">
        <v>45</v>
      </c>
      <c r="AV93" s="38" t="s">
        <v>45</v>
      </c>
      <c r="AW93" s="26"/>
      <c r="AX93" s="5"/>
      <c r="AY93" s="5"/>
      <c r="AZ93" s="5"/>
      <c r="BA93" s="25"/>
      <c r="BB93" s="35"/>
      <c r="BC93" s="35"/>
      <c r="BD93" s="38" t="s">
        <v>46</v>
      </c>
      <c r="BE93" s="38" t="s">
        <v>47</v>
      </c>
      <c r="BF93" s="38" t="s">
        <v>48</v>
      </c>
      <c r="BG93" s="38" t="s">
        <v>49</v>
      </c>
      <c r="BH93" s="5"/>
      <c r="BI93" s="38" t="s">
        <v>50</v>
      </c>
      <c r="BJ93" s="35"/>
      <c r="BK93" s="38" t="s">
        <v>51</v>
      </c>
      <c r="BL93" s="38" t="s">
        <v>52</v>
      </c>
      <c r="BM93" s="38" t="s">
        <v>53</v>
      </c>
      <c r="BN93" s="5"/>
      <c r="BO93" s="39" t="s">
        <v>54</v>
      </c>
      <c r="BP93" s="5"/>
      <c r="BQ93" s="5"/>
      <c r="BR93" s="25"/>
      <c r="BS93" s="29"/>
      <c r="BT93" s="30"/>
      <c r="BU93" s="39" t="s">
        <v>55</v>
      </c>
      <c r="BV93" s="29"/>
      <c r="BW93" s="30"/>
      <c r="BX93" s="34" t="s">
        <v>56</v>
      </c>
      <c r="BY93" s="26"/>
      <c r="BZ93" s="5"/>
      <c r="CA93" s="25"/>
      <c r="CB93" s="35"/>
      <c r="CC93" s="35"/>
      <c r="CD93" s="38" t="s">
        <v>46</v>
      </c>
      <c r="CE93" s="38" t="s">
        <v>47</v>
      </c>
      <c r="CF93" s="38" t="s">
        <v>48</v>
      </c>
      <c r="CG93" s="38" t="s">
        <v>49</v>
      </c>
      <c r="CH93" s="5"/>
      <c r="CI93" s="38" t="s">
        <v>50</v>
      </c>
      <c r="CJ93" s="35"/>
      <c r="CK93" s="38" t="s">
        <v>51</v>
      </c>
      <c r="CL93" s="38" t="s">
        <v>52</v>
      </c>
      <c r="CM93" s="38" t="s">
        <v>57</v>
      </c>
      <c r="CN93" s="5"/>
      <c r="CO93" s="25"/>
      <c r="CP93" s="4" t="s">
        <v>58</v>
      </c>
      <c r="CQ93" s="5"/>
      <c r="CR93" s="5"/>
      <c r="CS93" s="25"/>
      <c r="CT93" s="29"/>
      <c r="CU93" s="30"/>
      <c r="CV93" s="39" t="s">
        <v>55</v>
      </c>
      <c r="CW93" s="29"/>
      <c r="CX93" s="30"/>
      <c r="CY93" s="34" t="s">
        <v>56</v>
      </c>
      <c r="CZ93" s="26"/>
      <c r="DA93" s="4" t="s">
        <v>59</v>
      </c>
      <c r="DB93" s="5"/>
      <c r="DC93" s="5"/>
      <c r="DD93" s="4" t="s">
        <v>60</v>
      </c>
      <c r="DE93" s="5"/>
      <c r="DF93" s="5"/>
      <c r="DG93" s="4"/>
      <c r="DH93" s="5"/>
      <c r="DI93" s="5"/>
      <c r="DJ93" s="5"/>
      <c r="DK93" s="5"/>
    </row>
    <row r="94" spans="1:115" ht="13.5" hidden="1" thickBot="1">
      <c r="A94" s="5"/>
      <c r="B94" s="39" t="s">
        <v>61</v>
      </c>
      <c r="C94" s="38" t="s">
        <v>62</v>
      </c>
      <c r="D94" s="39" t="s">
        <v>63</v>
      </c>
      <c r="E94" s="38" t="s">
        <v>48</v>
      </c>
      <c r="F94" s="38" t="s">
        <v>64</v>
      </c>
      <c r="G94" s="38" t="s">
        <v>64</v>
      </c>
      <c r="H94" s="38" t="s">
        <v>64</v>
      </c>
      <c r="I94" s="38" t="s">
        <v>48</v>
      </c>
      <c r="J94" s="38" t="s">
        <v>63</v>
      </c>
      <c r="K94" s="38" t="s">
        <v>65</v>
      </c>
      <c r="L94" s="39" t="s">
        <v>66</v>
      </c>
      <c r="M94" s="38" t="s">
        <v>67</v>
      </c>
      <c r="N94" s="38" t="s">
        <v>67</v>
      </c>
      <c r="O94" s="38" t="s">
        <v>67</v>
      </c>
      <c r="P94" s="38" t="s">
        <v>66</v>
      </c>
      <c r="Q94" s="38" t="s">
        <v>65</v>
      </c>
      <c r="R94" s="25"/>
      <c r="S94" s="38" t="s">
        <v>67</v>
      </c>
      <c r="T94" s="38" t="s">
        <v>68</v>
      </c>
      <c r="U94" s="38" t="s">
        <v>69</v>
      </c>
      <c r="V94" s="35"/>
      <c r="W94" s="38" t="s">
        <v>70</v>
      </c>
      <c r="X94" s="139"/>
      <c r="Y94" s="38" t="s">
        <v>71</v>
      </c>
      <c r="Z94" s="39" t="s">
        <v>72</v>
      </c>
      <c r="AA94" s="11"/>
      <c r="AB94" s="25"/>
      <c r="AC94" s="11"/>
      <c r="AD94" s="39" t="s">
        <v>73</v>
      </c>
      <c r="AE94" s="11"/>
      <c r="AF94" s="39" t="s">
        <v>74</v>
      </c>
      <c r="AG94" s="38" t="s">
        <v>67</v>
      </c>
      <c r="AH94" s="38" t="s">
        <v>75</v>
      </c>
      <c r="AI94" s="39" t="s">
        <v>76</v>
      </c>
      <c r="AJ94" s="15"/>
      <c r="AK94" s="38" t="s">
        <v>77</v>
      </c>
      <c r="AL94" s="15"/>
      <c r="AM94" s="39" t="s">
        <v>78</v>
      </c>
      <c r="AN94" s="39" t="s">
        <v>79</v>
      </c>
      <c r="AO94" s="25"/>
      <c r="AP94" s="11"/>
      <c r="AQ94" s="39" t="s">
        <v>80</v>
      </c>
      <c r="AR94" s="4" t="s">
        <v>81</v>
      </c>
      <c r="AS94" s="5"/>
      <c r="AT94" s="5"/>
      <c r="AU94" s="39" t="s">
        <v>82</v>
      </c>
      <c r="AV94" s="38" t="s">
        <v>82</v>
      </c>
      <c r="AW94" s="41" t="s">
        <v>83</v>
      </c>
      <c r="AX94" s="5"/>
      <c r="AY94" s="4" t="s">
        <v>84</v>
      </c>
      <c r="AZ94" s="5"/>
      <c r="BA94" s="39" t="s">
        <v>85</v>
      </c>
      <c r="BB94" s="38" t="s">
        <v>62</v>
      </c>
      <c r="BC94" s="38" t="s">
        <v>86</v>
      </c>
      <c r="BD94" s="38" t="s">
        <v>50</v>
      </c>
      <c r="BE94" s="38" t="s">
        <v>48</v>
      </c>
      <c r="BF94" s="38" t="s">
        <v>87</v>
      </c>
      <c r="BG94" s="38" t="s">
        <v>88</v>
      </c>
      <c r="BH94" s="5"/>
      <c r="BI94" s="38" t="s">
        <v>89</v>
      </c>
      <c r="BJ94" s="35"/>
      <c r="BK94" s="38" t="s">
        <v>90</v>
      </c>
      <c r="BL94" s="38" t="s">
        <v>91</v>
      </c>
      <c r="BM94" s="38" t="s">
        <v>92</v>
      </c>
      <c r="BN94" s="5"/>
      <c r="BO94" s="39" t="s">
        <v>92</v>
      </c>
      <c r="BP94" s="20"/>
      <c r="BQ94" s="20"/>
      <c r="BR94" s="25"/>
      <c r="BS94" s="39" t="s">
        <v>93</v>
      </c>
      <c r="BT94" s="38" t="s">
        <v>94</v>
      </c>
      <c r="BU94" s="39" t="s">
        <v>95</v>
      </c>
      <c r="BV94" s="39" t="s">
        <v>93</v>
      </c>
      <c r="BW94" s="38" t="s">
        <v>94</v>
      </c>
      <c r="BX94" s="39" t="s">
        <v>96</v>
      </c>
      <c r="BY94" s="26"/>
      <c r="BZ94" s="5"/>
      <c r="CA94" s="39" t="s">
        <v>85</v>
      </c>
      <c r="CB94" s="38" t="s">
        <v>62</v>
      </c>
      <c r="CC94" s="38" t="s">
        <v>86</v>
      </c>
      <c r="CD94" s="38" t="s">
        <v>50</v>
      </c>
      <c r="CE94" s="38" t="s">
        <v>48</v>
      </c>
      <c r="CF94" s="38" t="s">
        <v>87</v>
      </c>
      <c r="CG94" s="38" t="s">
        <v>88</v>
      </c>
      <c r="CH94" s="5"/>
      <c r="CI94" s="38" t="s">
        <v>89</v>
      </c>
      <c r="CJ94" s="35"/>
      <c r="CK94" s="38" t="s">
        <v>90</v>
      </c>
      <c r="CL94" s="38" t="s">
        <v>91</v>
      </c>
      <c r="CM94" s="38" t="s">
        <v>92</v>
      </c>
      <c r="CN94" s="5"/>
      <c r="CO94" s="25"/>
      <c r="CP94" s="23" t="s">
        <v>97</v>
      </c>
      <c r="CQ94" s="20"/>
      <c r="CR94" s="20"/>
      <c r="CS94" s="25"/>
      <c r="CT94" s="39" t="s">
        <v>93</v>
      </c>
      <c r="CU94" s="38" t="s">
        <v>94</v>
      </c>
      <c r="CV94" s="39" t="s">
        <v>95</v>
      </c>
      <c r="CW94" s="39" t="s">
        <v>93</v>
      </c>
      <c r="CX94" s="38" t="s">
        <v>94</v>
      </c>
      <c r="CY94" s="39" t="s">
        <v>96</v>
      </c>
      <c r="CZ94" s="26"/>
      <c r="DA94" s="4" t="s">
        <v>98</v>
      </c>
      <c r="DB94" s="5"/>
      <c r="DC94" s="5"/>
      <c r="DD94" s="5"/>
      <c r="DE94" s="5"/>
      <c r="DF94" s="5"/>
      <c r="DG94" s="4"/>
      <c r="DH94" s="5"/>
      <c r="DI94" s="5"/>
      <c r="DJ94" s="5"/>
      <c r="DK94" s="5"/>
    </row>
    <row r="95" spans="1:115" ht="13.5" hidden="1" thickTop="1">
      <c r="A95" s="5"/>
      <c r="B95" s="25"/>
      <c r="C95" s="35"/>
      <c r="D95" s="39" t="s">
        <v>99</v>
      </c>
      <c r="E95" s="38" t="s">
        <v>100</v>
      </c>
      <c r="F95" s="38" t="s">
        <v>101</v>
      </c>
      <c r="G95" s="38" t="s">
        <v>102</v>
      </c>
      <c r="H95" s="38" t="s">
        <v>101</v>
      </c>
      <c r="I95" s="38" t="s">
        <v>103</v>
      </c>
      <c r="J95" s="38" t="s">
        <v>99</v>
      </c>
      <c r="K95" s="38" t="s">
        <v>104</v>
      </c>
      <c r="L95" s="39" t="s">
        <v>99</v>
      </c>
      <c r="M95" s="38" t="s">
        <v>101</v>
      </c>
      <c r="N95" s="38" t="s">
        <v>102</v>
      </c>
      <c r="O95" s="38" t="s">
        <v>101</v>
      </c>
      <c r="P95" s="38" t="s">
        <v>99</v>
      </c>
      <c r="Q95" s="38" t="s">
        <v>104</v>
      </c>
      <c r="R95" s="25"/>
      <c r="S95" s="38" t="s">
        <v>102</v>
      </c>
      <c r="T95" s="35"/>
      <c r="U95" s="35"/>
      <c r="V95" s="35"/>
      <c r="W95" s="35"/>
      <c r="X95" s="140"/>
      <c r="Y95" s="38" t="s">
        <v>105</v>
      </c>
      <c r="Z95" s="39" t="s">
        <v>106</v>
      </c>
      <c r="AA95" s="38" t="s">
        <v>107</v>
      </c>
      <c r="AB95" s="39" t="s">
        <v>106</v>
      </c>
      <c r="AC95" s="38" t="s">
        <v>107</v>
      </c>
      <c r="AD95" s="39" t="s">
        <v>108</v>
      </c>
      <c r="AE95" s="38" t="s">
        <v>109</v>
      </c>
      <c r="AF95" s="39" t="s">
        <v>67</v>
      </c>
      <c r="AG95" s="35"/>
      <c r="AH95" s="38" t="s">
        <v>67</v>
      </c>
      <c r="AI95" s="116" t="s">
        <v>110</v>
      </c>
      <c r="AJ95" s="117" t="s">
        <v>111</v>
      </c>
      <c r="AK95" s="117" t="s">
        <v>110</v>
      </c>
      <c r="AL95" s="117" t="s">
        <v>111</v>
      </c>
      <c r="AM95" s="25"/>
      <c r="AN95" s="39" t="s">
        <v>112</v>
      </c>
      <c r="AO95" s="39" t="s">
        <v>112</v>
      </c>
      <c r="AP95" s="39" t="s">
        <v>113</v>
      </c>
      <c r="AQ95" s="39" t="s">
        <v>114</v>
      </c>
      <c r="AR95" s="4" t="s">
        <v>115</v>
      </c>
      <c r="AS95" s="5"/>
      <c r="AT95" s="5"/>
      <c r="AU95" s="25"/>
      <c r="AV95" s="35"/>
      <c r="AW95" s="41" t="s">
        <v>116</v>
      </c>
      <c r="AX95" s="5"/>
      <c r="AY95" s="4" t="s">
        <v>117</v>
      </c>
      <c r="AZ95" s="5"/>
      <c r="BA95" s="39" t="s">
        <v>118</v>
      </c>
      <c r="BB95" s="35"/>
      <c r="BC95" s="35"/>
      <c r="BD95" s="38" t="s">
        <v>119</v>
      </c>
      <c r="BE95" s="38" t="s">
        <v>103</v>
      </c>
      <c r="BF95" s="38" t="s">
        <v>103</v>
      </c>
      <c r="BG95" s="35"/>
      <c r="BH95" s="5"/>
      <c r="BI95" s="38" t="s">
        <v>120</v>
      </c>
      <c r="BJ95" s="35"/>
      <c r="BK95" s="38" t="s">
        <v>121</v>
      </c>
      <c r="BL95" s="38" t="s">
        <v>122</v>
      </c>
      <c r="BM95" s="33" t="s">
        <v>93</v>
      </c>
      <c r="BN95" s="33" t="s">
        <v>94</v>
      </c>
      <c r="BO95" s="34" t="s">
        <v>93</v>
      </c>
      <c r="BP95" s="30"/>
      <c r="BQ95" s="32" t="s">
        <v>94</v>
      </c>
      <c r="BR95" s="25"/>
      <c r="BS95" s="25"/>
      <c r="BT95" s="35"/>
      <c r="BU95" s="25"/>
      <c r="BV95" s="39" t="s">
        <v>123</v>
      </c>
      <c r="BW95" s="38" t="s">
        <v>124</v>
      </c>
      <c r="BX95" s="25"/>
      <c r="BY95" s="26"/>
      <c r="BZ95" s="5"/>
      <c r="CA95" s="39" t="s">
        <v>118</v>
      </c>
      <c r="CB95" s="35"/>
      <c r="CC95" s="35"/>
      <c r="CD95" s="38" t="s">
        <v>119</v>
      </c>
      <c r="CE95" s="38" t="s">
        <v>100</v>
      </c>
      <c r="CF95" s="38" t="s">
        <v>100</v>
      </c>
      <c r="CG95" s="35"/>
      <c r="CH95" s="5"/>
      <c r="CI95" s="38" t="s">
        <v>120</v>
      </c>
      <c r="CJ95" s="35"/>
      <c r="CK95" s="38" t="s">
        <v>121</v>
      </c>
      <c r="CL95" s="38" t="s">
        <v>122</v>
      </c>
      <c r="CM95" s="33" t="s">
        <v>93</v>
      </c>
      <c r="CN95" s="33" t="s">
        <v>94</v>
      </c>
      <c r="CO95" s="29"/>
      <c r="CP95" s="32" t="s">
        <v>93</v>
      </c>
      <c r="CQ95" s="30"/>
      <c r="CR95" s="32" t="s">
        <v>94</v>
      </c>
      <c r="CS95" s="25"/>
      <c r="CT95" s="25"/>
      <c r="CU95" s="35"/>
      <c r="CV95" s="25"/>
      <c r="CW95" s="39" t="s">
        <v>123</v>
      </c>
      <c r="CX95" s="38" t="s">
        <v>124</v>
      </c>
      <c r="CY95" s="25"/>
      <c r="CZ95" s="26"/>
      <c r="DA95" s="4" t="s">
        <v>125</v>
      </c>
      <c r="DB95" s="5"/>
      <c r="DC95" s="5"/>
      <c r="DD95" s="4" t="s">
        <v>126</v>
      </c>
      <c r="DE95" s="4" t="s">
        <v>127</v>
      </c>
      <c r="DF95" s="5"/>
      <c r="DG95" s="4"/>
      <c r="DH95" s="4"/>
      <c r="DI95" s="5"/>
      <c r="DJ95" s="5"/>
      <c r="DK95" s="5"/>
    </row>
    <row r="96" spans="1:115" ht="13.5" hidden="1" thickBot="1">
      <c r="A96" s="44"/>
      <c r="B96" s="25"/>
      <c r="C96" s="35"/>
      <c r="D96" s="39" t="s">
        <v>128</v>
      </c>
      <c r="E96" s="35"/>
      <c r="F96" s="38" t="s">
        <v>130</v>
      </c>
      <c r="G96" s="35"/>
      <c r="H96" s="38" t="s">
        <v>131</v>
      </c>
      <c r="I96" s="35"/>
      <c r="J96" s="38" t="s">
        <v>132</v>
      </c>
      <c r="K96" s="38" t="s">
        <v>133</v>
      </c>
      <c r="L96" s="39" t="s">
        <v>128</v>
      </c>
      <c r="M96" s="38" t="s">
        <v>130</v>
      </c>
      <c r="N96" s="35"/>
      <c r="O96" s="38" t="s">
        <v>131</v>
      </c>
      <c r="P96" s="38" t="s">
        <v>132</v>
      </c>
      <c r="Q96" s="38" t="s">
        <v>134</v>
      </c>
      <c r="R96" s="25"/>
      <c r="S96" s="38" t="s">
        <v>135</v>
      </c>
      <c r="T96" s="35"/>
      <c r="U96" s="38" t="s">
        <v>136</v>
      </c>
      <c r="V96" s="35"/>
      <c r="W96" s="38" t="s">
        <v>136</v>
      </c>
      <c r="X96" s="139"/>
      <c r="Y96" s="38" t="s">
        <v>136</v>
      </c>
      <c r="Z96" s="25"/>
      <c r="AA96" s="18" t="s">
        <v>135</v>
      </c>
      <c r="AB96" s="25"/>
      <c r="AC96" s="18" t="s">
        <v>135</v>
      </c>
      <c r="AD96" s="39" t="s">
        <v>136</v>
      </c>
      <c r="AE96" s="38" t="s">
        <v>136</v>
      </c>
      <c r="AF96" s="39" t="s">
        <v>137</v>
      </c>
      <c r="AG96" s="38" t="s">
        <v>137</v>
      </c>
      <c r="AH96" s="38" t="s">
        <v>137</v>
      </c>
      <c r="AI96" s="118" t="s">
        <v>136</v>
      </c>
      <c r="AJ96" s="117" t="s">
        <v>137</v>
      </c>
      <c r="AK96" s="117" t="s">
        <v>136</v>
      </c>
      <c r="AL96" s="119" t="s">
        <v>137</v>
      </c>
      <c r="AM96" s="39" t="s">
        <v>138</v>
      </c>
      <c r="AN96" s="39" t="s">
        <v>138</v>
      </c>
      <c r="AO96" s="39" t="s">
        <v>139</v>
      </c>
      <c r="AP96" s="39" t="s">
        <v>139</v>
      </c>
      <c r="AQ96" s="47">
        <f>AQ78</f>
        <v>2</v>
      </c>
      <c r="AR96" s="17">
        <f>AR78</f>
        <v>3</v>
      </c>
      <c r="AS96" s="5"/>
      <c r="AT96" s="5"/>
      <c r="AU96" s="25"/>
      <c r="AV96" s="35"/>
      <c r="AW96" s="26">
        <f>AW78</f>
        <v>0</v>
      </c>
      <c r="AX96" s="5"/>
      <c r="AY96" s="48">
        <f>AY78</f>
        <v>4</v>
      </c>
      <c r="AZ96" s="35"/>
      <c r="BA96" s="25"/>
      <c r="BB96" s="35"/>
      <c r="BC96" s="35"/>
      <c r="BD96" s="38" t="s">
        <v>140</v>
      </c>
      <c r="BE96" s="38" t="s">
        <v>141</v>
      </c>
      <c r="BF96" s="38" t="s">
        <v>142</v>
      </c>
      <c r="BG96" s="37" t="s">
        <v>143</v>
      </c>
      <c r="BH96" s="37" t="s">
        <v>144</v>
      </c>
      <c r="BI96" s="38" t="s">
        <v>141</v>
      </c>
      <c r="BJ96" s="35"/>
      <c r="BK96" s="38" t="s">
        <v>145</v>
      </c>
      <c r="BL96" s="35"/>
      <c r="BM96" s="37" t="s">
        <v>123</v>
      </c>
      <c r="BN96" s="37" t="s">
        <v>124</v>
      </c>
      <c r="BO96" s="36" t="s">
        <v>123</v>
      </c>
      <c r="BP96" s="49"/>
      <c r="BQ96" s="46" t="s">
        <v>124</v>
      </c>
      <c r="BR96" s="36" t="s">
        <v>146</v>
      </c>
      <c r="BS96" s="36" t="s">
        <v>147</v>
      </c>
      <c r="BT96" s="37" t="s">
        <v>148</v>
      </c>
      <c r="BU96" s="36" t="s">
        <v>148</v>
      </c>
      <c r="BV96" s="36" t="s">
        <v>148</v>
      </c>
      <c r="BW96" s="37" t="s">
        <v>148</v>
      </c>
      <c r="BX96" s="36" t="s">
        <v>148</v>
      </c>
      <c r="BY96" s="25"/>
      <c r="BZ96" s="5"/>
      <c r="CA96" s="25"/>
      <c r="CB96" s="35"/>
      <c r="CC96" s="35"/>
      <c r="CD96" s="38" t="s">
        <v>140</v>
      </c>
      <c r="CE96" s="38" t="s">
        <v>141</v>
      </c>
      <c r="CF96" s="38" t="s">
        <v>142</v>
      </c>
      <c r="CG96" s="37" t="s">
        <v>143</v>
      </c>
      <c r="CH96" s="37" t="s">
        <v>144</v>
      </c>
      <c r="CI96" s="38" t="s">
        <v>141</v>
      </c>
      <c r="CJ96" s="35"/>
      <c r="CK96" s="38" t="s">
        <v>145</v>
      </c>
      <c r="CL96" s="35"/>
      <c r="CM96" s="37" t="s">
        <v>123</v>
      </c>
      <c r="CN96" s="37" t="s">
        <v>124</v>
      </c>
      <c r="CO96" s="45"/>
      <c r="CP96" s="46" t="s">
        <v>123</v>
      </c>
      <c r="CQ96" s="49"/>
      <c r="CR96" s="46" t="s">
        <v>124</v>
      </c>
      <c r="CS96" s="36" t="s">
        <v>146</v>
      </c>
      <c r="CT96" s="36" t="s">
        <v>147</v>
      </c>
      <c r="CU96" s="37" t="s">
        <v>148</v>
      </c>
      <c r="CV96" s="36" t="s">
        <v>148</v>
      </c>
      <c r="CW96" s="36" t="s">
        <v>148</v>
      </c>
      <c r="CX96" s="37" t="s">
        <v>148</v>
      </c>
      <c r="CY96" s="36" t="s">
        <v>148</v>
      </c>
      <c r="CZ96" s="25"/>
      <c r="DA96" s="27">
        <f>DA78</f>
        <v>0</v>
      </c>
      <c r="DB96" s="5"/>
      <c r="DC96" s="5"/>
      <c r="DD96" s="5"/>
      <c r="DE96" s="5"/>
      <c r="DF96" s="5"/>
      <c r="DG96" s="5"/>
      <c r="DH96" s="5"/>
      <c r="DI96" s="5"/>
      <c r="DJ96" s="5"/>
      <c r="DK96" s="5"/>
    </row>
    <row r="97" spans="1:115" ht="13.5" thickTop="1">
      <c r="A97" s="44"/>
      <c r="B97" s="65">
        <f t="shared" ref="B97:K97" si="127">B78</f>
        <v>24</v>
      </c>
      <c r="C97" s="66">
        <v>0.80000000000000038</v>
      </c>
      <c r="D97" s="47">
        <f t="shared" si="127"/>
        <v>0</v>
      </c>
      <c r="E97" s="120">
        <f t="shared" si="127"/>
        <v>49.9375</v>
      </c>
      <c r="F97" s="67">
        <f t="shared" si="127"/>
        <v>49.9375</v>
      </c>
      <c r="G97" s="67">
        <f t="shared" si="127"/>
        <v>50</v>
      </c>
      <c r="H97" s="67">
        <f t="shared" si="127"/>
        <v>50.06</v>
      </c>
      <c r="I97" s="121">
        <f t="shared" si="127"/>
        <v>50.2</v>
      </c>
      <c r="J97" s="122">
        <f t="shared" si="127"/>
        <v>0</v>
      </c>
      <c r="K97" s="17">
        <f t="shared" si="127"/>
        <v>0</v>
      </c>
      <c r="L97" s="47">
        <f>M97-CF97*CE97/100-AW97/100</f>
        <v>49.94</v>
      </c>
      <c r="M97" s="67">
        <f>ROUND(+F97+AY97/100+AS97/100,2)</f>
        <v>50.03</v>
      </c>
      <c r="N97" s="67">
        <f>ROUND(+M97+Y97/200*Z97,2)</f>
        <v>50.08</v>
      </c>
      <c r="O97" s="67">
        <f>ROUND(+N97-Y97/2*AA97/100,2)</f>
        <v>50.13</v>
      </c>
      <c r="P97" s="68">
        <f>O97-BF97*BE97/100-AW97/100</f>
        <v>50.04</v>
      </c>
      <c r="Q97" s="35"/>
      <c r="R97" s="25"/>
      <c r="S97" s="69"/>
      <c r="T97" s="38"/>
      <c r="U97" s="35"/>
      <c r="V97" s="35"/>
      <c r="W97" s="72">
        <f t="shared" ref="W97:AE97" si="128">W78</f>
        <v>5</v>
      </c>
      <c r="X97" s="66">
        <f>C97-220/1000</f>
        <v>0.5800000000000004</v>
      </c>
      <c r="Y97" s="69">
        <f t="shared" si="128"/>
        <v>5</v>
      </c>
      <c r="Z97" s="109">
        <f t="shared" si="128"/>
        <v>2</v>
      </c>
      <c r="AA97" s="110">
        <f t="shared" si="128"/>
        <v>-2</v>
      </c>
      <c r="AB97" s="73">
        <f t="shared" si="128"/>
        <v>2.5</v>
      </c>
      <c r="AC97" s="69">
        <f t="shared" si="128"/>
        <v>-2.4000000000000909</v>
      </c>
      <c r="AD97" s="47">
        <f t="shared" si="128"/>
        <v>0</v>
      </c>
      <c r="AE97" s="47">
        <f t="shared" si="128"/>
        <v>0</v>
      </c>
      <c r="AF97" s="65">
        <f>(+M97-F97)*100-AY97</f>
        <v>5.2500000000001137</v>
      </c>
      <c r="AG97" s="75">
        <f>(+N97-(-AB97*(Y97-W97)/200+G97))*100-AY97</f>
        <v>3.9999999999998295</v>
      </c>
      <c r="AH97" s="75">
        <f>(+O97-H97)*100-AY97</f>
        <v>3.0000000000000284</v>
      </c>
      <c r="AI97" s="73">
        <f>AI78</f>
        <v>0</v>
      </c>
      <c r="AJ97" s="101">
        <f>AJ78</f>
        <v>0</v>
      </c>
      <c r="AK97" s="69">
        <f>AK78</f>
        <v>0</v>
      </c>
      <c r="AL97" s="75">
        <f>AL78</f>
        <v>0</v>
      </c>
      <c r="AM97" s="76">
        <f>((AF97+AG97)*0.5*Y97/2+(+AG97+AH97)/2*Y97/2)/100+AD97*AE97</f>
        <v>0.2031249999999975</v>
      </c>
      <c r="AN97" s="76">
        <f>AI97*AJ97/100+AK97*AL97/100</f>
        <v>0</v>
      </c>
      <c r="AO97" s="76"/>
      <c r="AP97" s="76"/>
      <c r="AQ97" s="47">
        <f>AQ96</f>
        <v>2</v>
      </c>
      <c r="AR97" s="27">
        <f>AR96</f>
        <v>3</v>
      </c>
      <c r="AS97" s="27">
        <f t="shared" ref="AS97:AS160" si="129">AQ97+AR97</f>
        <v>5</v>
      </c>
      <c r="AT97" s="5"/>
      <c r="AU97" s="24">
        <f>AI97+AK97</f>
        <v>0</v>
      </c>
      <c r="AV97" s="24"/>
      <c r="AW97" s="60">
        <f>AW96</f>
        <v>0</v>
      </c>
      <c r="AX97" s="44"/>
      <c r="AY97" s="61">
        <f>AY96</f>
        <v>4</v>
      </c>
      <c r="AZ97" s="5"/>
      <c r="BA97" s="50">
        <f>B97</f>
        <v>24</v>
      </c>
      <c r="BB97" s="62">
        <f>C97</f>
        <v>0.80000000000000038</v>
      </c>
      <c r="BC97" s="53" t="str">
        <f>IF(+T97="","",+T97)</f>
        <v/>
      </c>
      <c r="BD97" s="53">
        <f>AH97+AY97</f>
        <v>7.0000000000000284</v>
      </c>
      <c r="BE97" s="53">
        <f>BO162</f>
        <v>6</v>
      </c>
      <c r="BF97" s="54">
        <f>BQ163</f>
        <v>1.5</v>
      </c>
      <c r="BG97" s="53">
        <f>IF(+I97-H97&gt;=0,0,+(H97-I97)*100)</f>
        <v>0</v>
      </c>
      <c r="BH97" s="53">
        <f>IF(+H97-I97&gt;=0,0,+(I97-H97)*100)</f>
        <v>14.000000000000057</v>
      </c>
      <c r="BI97" s="30"/>
      <c r="BJ97" s="51">
        <f>IF(+BH97=0,(BE97*BF97^2/200-BF97*(+BG97)/200-BD97*BF97/100)-BL97,(+BE97*BF97^2/200-BF97*(BG97-BH97)/200-BD97*BF97/100)-BL97+(BH97+BG97)*0.5*BF97*0.5/100)</f>
        <v>0.12000000000000022</v>
      </c>
      <c r="BK97" s="53">
        <f>BE97*BF97^2/200+(BI97-BF97+1)*(BF97-1)/100+(BF97-1)^2/200+BI97/200</f>
        <v>6.6250000000000003E-2</v>
      </c>
      <c r="BL97" s="53">
        <f>IF(BI97&gt;0,BK97,0)</f>
        <v>0</v>
      </c>
      <c r="BM97" s="51">
        <f>IF(BJ97&gt;=0,BJ97+DA97,0)+IF(+AW97=0,0,3/2*(+J97-P97)^2+0.4*(+J97-P97))+DG97</f>
        <v>0.12000000000000022</v>
      </c>
      <c r="BN97" s="51">
        <f>IF((BJ97+DA97)&lt;0,-(BJ97+DA97),0)</f>
        <v>0</v>
      </c>
      <c r="BO97" s="24"/>
      <c r="BP97" s="62"/>
      <c r="BQ97" s="63"/>
      <c r="BR97" s="28"/>
      <c r="BS97" s="29"/>
      <c r="BT97" s="30"/>
      <c r="BU97" s="64"/>
      <c r="BV97" s="29"/>
      <c r="BW97" s="30"/>
      <c r="BX97" s="29"/>
      <c r="BY97" s="25"/>
      <c r="BZ97" s="5"/>
      <c r="CA97" s="50">
        <f>B97</f>
        <v>24</v>
      </c>
      <c r="CB97" s="62">
        <f>BB97</f>
        <v>0.80000000000000038</v>
      </c>
      <c r="CC97" s="53" t="str">
        <f>BC97</f>
        <v/>
      </c>
      <c r="CD97" s="53">
        <f>AF97+AY97</f>
        <v>9.2500000000001137</v>
      </c>
      <c r="CE97" s="53">
        <f>CP162</f>
        <v>6</v>
      </c>
      <c r="CF97" s="54">
        <f>CR163</f>
        <v>1.5</v>
      </c>
      <c r="CG97" s="53">
        <f>IF(+E97-F97&gt;=0,0,+(F97-E97)*100)</f>
        <v>0</v>
      </c>
      <c r="CH97" s="53">
        <f>IF(+F97-E97&gt;=0,0,+(E97-F97)*100)</f>
        <v>0</v>
      </c>
      <c r="CI97" s="30"/>
      <c r="CJ97" s="51">
        <f>IF(+CH97=0,(CE97*CF97^2/200-CF97*(+CG97)/200-CD97*CF97/100)-CL97,(+CE97*CF97^2/200-CF97*(CG97-CH97)/200-CD97*CF97/100)-CL97+(CH97+CG97)*0.5*CF97*0.5/100)</f>
        <v>-7.1250000000001701E-2</v>
      </c>
      <c r="CK97" s="53">
        <f>CE97*CF97^2/200+(CI97-CF97+1)*(CF97-1)/100+(CF97-1)^2/200+CI97/200</f>
        <v>6.6250000000000003E-2</v>
      </c>
      <c r="CL97" s="53">
        <f>IF(CI97&gt;0,CK97,0)</f>
        <v>0</v>
      </c>
      <c r="CM97" s="51">
        <f>IF(CJ97&gt;=0,CJ97+DA97,0)+IF(+AW97=0,0,3/2*(+D97-L97)^2+0.4*(+D97-L97))+DH97</f>
        <v>0</v>
      </c>
      <c r="CN97" s="51">
        <f>IF((CJ97+DA97)&lt;0,-(CJ97+DA97),0)</f>
        <v>7.1250000000001701E-2</v>
      </c>
      <c r="CO97" s="64"/>
      <c r="CP97" s="63"/>
      <c r="CQ97" s="62"/>
      <c r="CR97" s="63"/>
      <c r="CS97" s="28"/>
      <c r="CT97" s="29"/>
      <c r="CU97" s="30"/>
      <c r="CV97" s="64"/>
      <c r="CW97" s="29"/>
      <c r="CX97" s="30"/>
      <c r="CY97" s="29"/>
      <c r="CZ97" s="25"/>
      <c r="DA97" s="27">
        <f>DA96</f>
        <v>0</v>
      </c>
      <c r="DB97" s="44"/>
      <c r="DC97" s="22"/>
      <c r="DD97" s="22">
        <f>IF(+BM97&lt;=0.004,0,+BF97*(+BR98/2))</f>
        <v>18.750000000000014</v>
      </c>
      <c r="DE97" s="22">
        <f>IF(+CM97&lt;=0.004,0,+CF97*(+CS98/2))</f>
        <v>0</v>
      </c>
      <c r="DF97" s="22"/>
      <c r="DG97" s="5"/>
      <c r="DH97" s="5"/>
      <c r="DI97" s="5"/>
      <c r="DJ97" s="5"/>
      <c r="DK97" s="5"/>
    </row>
    <row r="98" spans="1:115">
      <c r="A98" s="44"/>
      <c r="B98" s="65"/>
      <c r="C98" s="66"/>
      <c r="D98" s="25"/>
      <c r="E98" s="35"/>
      <c r="F98" s="67"/>
      <c r="G98" s="67"/>
      <c r="H98" s="67"/>
      <c r="I98" s="35"/>
      <c r="J98" s="35"/>
      <c r="K98" s="68">
        <f>(L97-L99)*100/U98</f>
        <v>-0.19999999999998846</v>
      </c>
      <c r="L98" s="25"/>
      <c r="M98" s="35"/>
      <c r="N98" s="67"/>
      <c r="O98" s="35"/>
      <c r="P98" s="35"/>
      <c r="Q98" s="68">
        <f>(P97-P99)*100/U98</f>
        <v>-0.19999999999998846</v>
      </c>
      <c r="R98" s="47">
        <f>(N97-N99)/U98*100</f>
        <v>-0.20000000000001689</v>
      </c>
      <c r="S98" s="69"/>
      <c r="T98" s="35"/>
      <c r="U98" s="69">
        <f>(C99-C97)*1000</f>
        <v>25.000000000000021</v>
      </c>
      <c r="V98" s="68">
        <f>(+Y97+Y99)*U98/2</f>
        <v>125.00000000000011</v>
      </c>
      <c r="W98" s="70"/>
      <c r="X98" s="66"/>
      <c r="Y98" s="35"/>
      <c r="Z98" s="109"/>
      <c r="AA98" s="110"/>
      <c r="AB98" s="73"/>
      <c r="AC98" s="69"/>
      <c r="AD98" s="26"/>
      <c r="AE98" s="74"/>
      <c r="AF98" s="65"/>
      <c r="AG98" s="75"/>
      <c r="AH98" s="75"/>
      <c r="AI98" s="73"/>
      <c r="AJ98" s="75"/>
      <c r="AK98" s="69"/>
      <c r="AL98" s="75"/>
      <c r="AM98" s="76"/>
      <c r="AN98" s="76"/>
      <c r="AO98" s="76">
        <f>(+AN97+AN99)*0.5*U98</f>
        <v>0</v>
      </c>
      <c r="AP98" s="76">
        <f>(+AM97+AM99)*0.5*U98-AO98</f>
        <v>6.7187500000000053</v>
      </c>
      <c r="AQ98" s="47">
        <f t="shared" ref="AQ98:AQ160" si="130">AQ97</f>
        <v>2</v>
      </c>
      <c r="AR98" s="27">
        <f t="shared" ref="AR98:AR160" si="131">AR97</f>
        <v>3</v>
      </c>
      <c r="AS98" s="27">
        <f t="shared" si="129"/>
        <v>5</v>
      </c>
      <c r="AT98" s="5"/>
      <c r="AU98" s="76"/>
      <c r="AV98" s="76">
        <f>(AU97+AU99)*0.5*U98</f>
        <v>0</v>
      </c>
      <c r="AW98" s="60">
        <f t="shared" ref="AW98:AW160" si="132">AW97</f>
        <v>0</v>
      </c>
      <c r="AX98" s="44"/>
      <c r="AY98" s="27">
        <f t="shared" ref="AY98:AY160" si="133">AY97</f>
        <v>4</v>
      </c>
      <c r="AZ98" s="5"/>
      <c r="BA98" s="65"/>
      <c r="BB98" s="77"/>
      <c r="BC98" s="35"/>
      <c r="BD98" s="35"/>
      <c r="BE98" s="35"/>
      <c r="BF98" s="69"/>
      <c r="BG98" s="35"/>
      <c r="BH98" s="35"/>
      <c r="BI98" s="35"/>
      <c r="BJ98" s="35"/>
      <c r="BK98" s="35"/>
      <c r="BL98" s="35"/>
      <c r="BM98" s="67"/>
      <c r="BN98" s="67"/>
      <c r="BO98" s="76">
        <f>(BM97+BM99)/2</f>
        <v>9.5625000000002403E-2</v>
      </c>
      <c r="BP98" s="77"/>
      <c r="BQ98" s="44">
        <f>(BN97+BN99)/2</f>
        <v>0</v>
      </c>
      <c r="BR98" s="73">
        <f>(BB99-BB97)*1000</f>
        <v>25.000000000000021</v>
      </c>
      <c r="BS98" s="81">
        <f>BO98*BR98</f>
        <v>2.3906250000000622</v>
      </c>
      <c r="BT98" s="67">
        <f>BQ98*BR98</f>
        <v>0</v>
      </c>
      <c r="BU98" s="81">
        <f>MIN(BS98:BT98)</f>
        <v>0</v>
      </c>
      <c r="BV98" s="73">
        <f>BS98-BU98</f>
        <v>2.3906250000000622</v>
      </c>
      <c r="BW98" s="69">
        <f>BT98-BU98</f>
        <v>0</v>
      </c>
      <c r="BX98" s="73">
        <f>BV98-BW98+BX91</f>
        <v>-30.937500000001833</v>
      </c>
      <c r="BY98" s="25"/>
      <c r="BZ98" s="5"/>
      <c r="CA98" s="65"/>
      <c r="CB98" s="77"/>
      <c r="CC98" s="35"/>
      <c r="CD98" s="35"/>
      <c r="CE98" s="35"/>
      <c r="CF98" s="69"/>
      <c r="CG98" s="35"/>
      <c r="CH98" s="35"/>
      <c r="CI98" s="35"/>
      <c r="CJ98" s="35"/>
      <c r="CK98" s="35"/>
      <c r="CL98" s="35"/>
      <c r="CM98" s="67"/>
      <c r="CN98" s="67"/>
      <c r="CO98" s="81"/>
      <c r="CP98" s="44">
        <f>(CM97+CM99)/2+BO98</f>
        <v>9.5625000000002403E-2</v>
      </c>
      <c r="CQ98" s="77"/>
      <c r="CR98" s="44">
        <f>(CN97+CN99)/2+BQ98</f>
        <v>5.6249999999999356E-2</v>
      </c>
      <c r="CS98" s="73">
        <f>(CB99-CB97)*1000</f>
        <v>25.000000000000021</v>
      </c>
      <c r="CT98" s="81">
        <f>CP98*CS98</f>
        <v>2.3906250000000622</v>
      </c>
      <c r="CU98" s="67">
        <f>CR98*CS98</f>
        <v>1.4062499999999851</v>
      </c>
      <c r="CV98" s="81">
        <f>MIN(CT98:CU98)</f>
        <v>1.4062499999999851</v>
      </c>
      <c r="CW98" s="73">
        <f>CT98-CV98</f>
        <v>0.98437500000007705</v>
      </c>
      <c r="CX98" s="69">
        <f>CU98-CV98</f>
        <v>0</v>
      </c>
      <c r="CY98" s="73">
        <f>CW98-CX98+CY91</f>
        <v>-85.340625000003541</v>
      </c>
      <c r="CZ98" s="25"/>
      <c r="DA98" s="27">
        <f t="shared" ref="DA98:DA160" si="134">DA97</f>
        <v>0</v>
      </c>
      <c r="DB98" s="44"/>
      <c r="DC98" s="22"/>
      <c r="DD98" s="22"/>
      <c r="DE98" s="22"/>
      <c r="DF98" s="22"/>
      <c r="DG98" s="5"/>
      <c r="DH98" s="5"/>
      <c r="DI98" s="5"/>
      <c r="DJ98" s="5"/>
      <c r="DK98" s="5"/>
    </row>
    <row r="99" spans="1:115">
      <c r="A99" s="44"/>
      <c r="B99" s="65">
        <f>B97+1</f>
        <v>25</v>
      </c>
      <c r="C99" s="66">
        <f>C97+$A$10</f>
        <v>0.8250000000000004</v>
      </c>
      <c r="D99" s="25"/>
      <c r="E99" s="67">
        <f t="shared" ref="E99" si="135">F99</f>
        <v>50.0075</v>
      </c>
      <c r="F99" s="67">
        <v>50.0075</v>
      </c>
      <c r="G99" s="67">
        <v>50</v>
      </c>
      <c r="H99" s="67">
        <v>50.085000000000001</v>
      </c>
      <c r="I99" s="67">
        <f>+H99+0.13</f>
        <v>50.215000000000003</v>
      </c>
      <c r="J99" s="35"/>
      <c r="K99" s="35"/>
      <c r="L99" s="47">
        <f>M99-CF99*CE99/100-AW99/100</f>
        <v>49.989999999999995</v>
      </c>
      <c r="M99" s="67">
        <f>ROUND(+F99+AY99/100+AS99/100,2)</f>
        <v>50.08</v>
      </c>
      <c r="N99" s="67">
        <f>ROUND(+M99+Y99/200*Z99,2)</f>
        <v>50.13</v>
      </c>
      <c r="O99" s="67">
        <f>ROUND(+N99-Y99/2*AA99/100,2)</f>
        <v>50.18</v>
      </c>
      <c r="P99" s="68">
        <f>O99-BF99*BE99/100-AW99/100</f>
        <v>50.089999999999996</v>
      </c>
      <c r="Q99" s="35"/>
      <c r="R99" s="25"/>
      <c r="S99" s="69">
        <f>ABS(+R98-R100)</f>
        <v>0.24000000000003732</v>
      </c>
      <c r="T99" s="38"/>
      <c r="U99" s="69"/>
      <c r="V99" s="35"/>
      <c r="W99" s="72">
        <f>W97</f>
        <v>5</v>
      </c>
      <c r="X99" s="66">
        <f t="shared" ref="X99" si="136">X97+$A$10</f>
        <v>0.60500000000000043</v>
      </c>
      <c r="Y99" s="69">
        <f>Y97</f>
        <v>5</v>
      </c>
      <c r="Z99" s="109">
        <f>Z97</f>
        <v>2</v>
      </c>
      <c r="AA99" s="110">
        <f>AA97</f>
        <v>-2</v>
      </c>
      <c r="AB99" s="73">
        <f>(G99-F99)/W99*2*100</f>
        <v>-0.30000000000001137</v>
      </c>
      <c r="AC99" s="69">
        <f>(G99-H99)/W99*200</f>
        <v>-3.4000000000000341</v>
      </c>
      <c r="AD99" s="26">
        <v>0</v>
      </c>
      <c r="AE99" s="74">
        <v>0</v>
      </c>
      <c r="AF99" s="65">
        <f>(+M99-F99)*100-AY99</f>
        <v>3.249999999999801</v>
      </c>
      <c r="AG99" s="75">
        <f>(+N99-(-AB99*(Y99-W99)/200+G99))*100-AY99</f>
        <v>9.0000000000002558</v>
      </c>
      <c r="AH99" s="75">
        <f>(+O99-H99)*100-AY99</f>
        <v>5.4999999999998863</v>
      </c>
      <c r="AI99" s="73"/>
      <c r="AJ99" s="75"/>
      <c r="AK99" s="69"/>
      <c r="AL99" s="75"/>
      <c r="AM99" s="82">
        <f>((AF99+AG99)*0.5*Y99/2+(+AG99+AH99)/2*Y99/2)/100+AD99*AE99</f>
        <v>0.33437500000000248</v>
      </c>
      <c r="AN99" s="76">
        <f>AI99*AJ98/100+AK99*AL99/100</f>
        <v>0</v>
      </c>
      <c r="AO99" s="76"/>
      <c r="AP99" s="76"/>
      <c r="AQ99" s="47">
        <v>0</v>
      </c>
      <c r="AR99" s="27">
        <f t="shared" si="131"/>
        <v>3</v>
      </c>
      <c r="AS99" s="27">
        <f t="shared" si="129"/>
        <v>3</v>
      </c>
      <c r="AT99" s="5"/>
      <c r="AU99" s="76">
        <f>AI99+AK99</f>
        <v>0</v>
      </c>
      <c r="AV99" s="35"/>
      <c r="AW99" s="60">
        <f t="shared" si="132"/>
        <v>0</v>
      </c>
      <c r="AX99" s="44"/>
      <c r="AY99" s="27">
        <f t="shared" si="133"/>
        <v>4</v>
      </c>
      <c r="AZ99" s="5"/>
      <c r="BA99" s="65">
        <f>B99</f>
        <v>25</v>
      </c>
      <c r="BB99" s="77">
        <f>C99</f>
        <v>0.8250000000000004</v>
      </c>
      <c r="BC99" s="68" t="str">
        <f>IF(+T99="","",+T99)</f>
        <v/>
      </c>
      <c r="BD99" s="68">
        <f>AH99+AY99</f>
        <v>9.4999999999998863</v>
      </c>
      <c r="BE99" s="68">
        <f>BE97</f>
        <v>6</v>
      </c>
      <c r="BF99" s="69">
        <f>BF97</f>
        <v>1.5</v>
      </c>
      <c r="BG99" s="68">
        <f>IF(+I99-H99&gt;=0,0,+(H99-I99)*100)</f>
        <v>0</v>
      </c>
      <c r="BH99" s="68">
        <f>IF(+H99-I99&gt;=0,0,+(I99-H99)*100)</f>
        <v>13.000000000000256</v>
      </c>
      <c r="BI99" s="35"/>
      <c r="BJ99" s="67">
        <f>IF(+BH99=0,(BE99*BF99^2/200-BF99*(+BG99)/200-BD99*BF99/100)-BL99,(+BE99*BF99^2/200-BF99*(BG99-BH99)/200-BD99*BF99/100)-BL99+(BH99+BG99)*0.5*BF99*0.5/100)</f>
        <v>7.1250000000004587E-2</v>
      </c>
      <c r="BK99" s="68">
        <f>BE99*BF99^2/200+(BI99-BF99+1)*(BF99-1)/100+(BF99-1)^2/200+BI99/200</f>
        <v>6.6250000000000003E-2</v>
      </c>
      <c r="BL99" s="68">
        <f>IF(BI99&gt;0,BK99,0)</f>
        <v>0</v>
      </c>
      <c r="BM99" s="67">
        <f>IF(BJ99&gt;=0,BJ99+DA99,0)+IF(+AW99=0,0,3/2*(+J99-P99)^2+0.4*(+J99-P99))+DG99</f>
        <v>7.1250000000004587E-2</v>
      </c>
      <c r="BN99" s="67">
        <f>IF((BJ99+DA99)&lt;0,-(BJ99+DA99),0)</f>
        <v>0</v>
      </c>
      <c r="BO99" s="76"/>
      <c r="BP99" s="77"/>
      <c r="BQ99" s="44"/>
      <c r="BR99" s="25"/>
      <c r="BS99" s="81"/>
      <c r="BT99" s="67"/>
      <c r="BU99" s="81"/>
      <c r="BV99" s="73"/>
      <c r="BW99" s="69"/>
      <c r="BX99" s="73"/>
      <c r="BY99" s="25"/>
      <c r="BZ99" s="5"/>
      <c r="CA99" s="65">
        <f>B99</f>
        <v>25</v>
      </c>
      <c r="CB99" s="77">
        <f>BB99</f>
        <v>0.8250000000000004</v>
      </c>
      <c r="CC99" s="68" t="str">
        <f>BC99</f>
        <v/>
      </c>
      <c r="CD99" s="68">
        <f>AF99+AY99</f>
        <v>7.249999999999801</v>
      </c>
      <c r="CE99" s="68">
        <f>CE97</f>
        <v>6</v>
      </c>
      <c r="CF99" s="69">
        <f>CF97</f>
        <v>1.5</v>
      </c>
      <c r="CG99" s="68">
        <f>IF(+E99-F99&gt;=0,0,+(F99-E99)*100)</f>
        <v>0</v>
      </c>
      <c r="CH99" s="68">
        <f>IF(+F99-E99&gt;=0,0,+(E99-F99)*100)</f>
        <v>0</v>
      </c>
      <c r="CI99" s="35"/>
      <c r="CJ99" s="67">
        <f>IF(+CH99=0,(CE99*CF99^2/200-CF99*(+CG99)/200-CD99*CF99/100)-CL99,(+CE99*CF99^2/200-CF99*(CG99-CH99)/200-CD99*CF99/100)-CL99+(CH99+CG99)*0.5*CF99*0.5/100)</f>
        <v>-4.1249999999997011E-2</v>
      </c>
      <c r="CK99" s="68">
        <f>CE99*CF99^2/200+(CI99-CF99+1)*(CF99-1)/100+(CF99-1)^2/200+CI99/200</f>
        <v>6.6250000000000003E-2</v>
      </c>
      <c r="CL99" s="68">
        <f>IF(CI99&gt;0,CK99,0)</f>
        <v>0</v>
      </c>
      <c r="CM99" s="67">
        <f>IF(CJ99&gt;=0,CJ99+DA99,0)+IF(+AW99=0,0,3/2*(+D99-L99)^2+0.4*(+D99-L99))+DH99</f>
        <v>0</v>
      </c>
      <c r="CN99" s="67">
        <f>IF((CJ99+DA99)&lt;0,-(CJ99+DA99),0)</f>
        <v>4.1249999999997011E-2</v>
      </c>
      <c r="CO99" s="81"/>
      <c r="CP99" s="44"/>
      <c r="CQ99" s="77"/>
      <c r="CR99" s="44"/>
      <c r="CS99" s="25"/>
      <c r="CT99" s="81"/>
      <c r="CU99" s="67"/>
      <c r="CV99" s="81"/>
      <c r="CW99" s="73"/>
      <c r="CX99" s="69"/>
      <c r="CY99" s="73"/>
      <c r="CZ99" s="25"/>
      <c r="DA99" s="27">
        <f t="shared" si="134"/>
        <v>0</v>
      </c>
      <c r="DB99" s="44"/>
      <c r="DC99" s="22"/>
      <c r="DD99" s="22">
        <f>IF(+BM99&lt;=0.004,0,+BF99*(+BR98/2+BR100/2))</f>
        <v>37.500000000000028</v>
      </c>
      <c r="DE99" s="22">
        <f>IF(+CM99&lt;=0.004,0,+CF99*(+CS98/2+CS100/2))</f>
        <v>0</v>
      </c>
      <c r="DF99" s="22"/>
      <c r="DG99" s="5"/>
      <c r="DH99" s="5"/>
      <c r="DI99" s="5"/>
      <c r="DJ99" s="5"/>
      <c r="DK99" s="5"/>
    </row>
    <row r="100" spans="1:115">
      <c r="A100" s="44"/>
      <c r="B100" s="65"/>
      <c r="C100" s="66"/>
      <c r="D100" s="25"/>
      <c r="E100" s="67"/>
      <c r="F100" s="67"/>
      <c r="G100" s="67"/>
      <c r="H100" s="67"/>
      <c r="I100" s="79"/>
      <c r="J100" s="35"/>
      <c r="K100" s="68">
        <f>(L99-L101)*100/U100</f>
        <v>3.9999999999992007E-2</v>
      </c>
      <c r="L100" s="25"/>
      <c r="M100" s="67"/>
      <c r="N100" s="67"/>
      <c r="O100" s="67"/>
      <c r="P100" s="35"/>
      <c r="Q100" s="68">
        <f>(P99-P101)*100/U100</f>
        <v>3.9999999999992007E-2</v>
      </c>
      <c r="R100" s="47">
        <f>(N99-N101)/U100*100</f>
        <v>4.0000000000020429E-2</v>
      </c>
      <c r="S100" s="69"/>
      <c r="T100" s="35"/>
      <c r="U100" s="69">
        <f>(C101-C99)*1000</f>
        <v>25.000000000000021</v>
      </c>
      <c r="V100" s="68">
        <f>(+Y99+Y101)*U100/2</f>
        <v>125.00000000000011</v>
      </c>
      <c r="W100" s="70"/>
      <c r="X100" s="66"/>
      <c r="Y100" s="69"/>
      <c r="Z100" s="109"/>
      <c r="AA100" s="110"/>
      <c r="AB100" s="73"/>
      <c r="AC100" s="69"/>
      <c r="AD100" s="26"/>
      <c r="AE100" s="74"/>
      <c r="AF100" s="65"/>
      <c r="AG100" s="75"/>
      <c r="AH100" s="75"/>
      <c r="AI100" s="73"/>
      <c r="AJ100" s="75"/>
      <c r="AK100" s="69"/>
      <c r="AL100" s="75"/>
      <c r="AM100" s="76"/>
      <c r="AN100" s="76"/>
      <c r="AO100" s="76">
        <f>(+AN99+AN101)*0.5*U100</f>
        <v>0</v>
      </c>
      <c r="AP100" s="76">
        <f>(+AM99+AM101)*0.5*U100-AO100</f>
        <v>8.3593749999999574</v>
      </c>
      <c r="AQ100" s="47">
        <f t="shared" si="130"/>
        <v>0</v>
      </c>
      <c r="AR100" s="27">
        <f t="shared" si="131"/>
        <v>3</v>
      </c>
      <c r="AS100" s="27">
        <f t="shared" si="129"/>
        <v>3</v>
      </c>
      <c r="AT100" s="5"/>
      <c r="AU100" s="76"/>
      <c r="AV100" s="76">
        <f>(AU99+AU101)*0.5*U100</f>
        <v>0</v>
      </c>
      <c r="AW100" s="60">
        <f t="shared" si="132"/>
        <v>0</v>
      </c>
      <c r="AX100" s="44"/>
      <c r="AY100" s="27">
        <f t="shared" si="133"/>
        <v>4</v>
      </c>
      <c r="AZ100" s="5"/>
      <c r="BA100" s="65"/>
      <c r="BB100" s="77"/>
      <c r="BC100" s="35"/>
      <c r="BD100" s="35"/>
      <c r="BE100" s="35"/>
      <c r="BF100" s="69"/>
      <c r="BG100" s="35"/>
      <c r="BH100" s="35"/>
      <c r="BI100" s="35"/>
      <c r="BJ100" s="67"/>
      <c r="BK100" s="35"/>
      <c r="BL100" s="35"/>
      <c r="BM100" s="67"/>
      <c r="BN100" s="67"/>
      <c r="BO100" s="76">
        <f>(BM99+BM101)/2</f>
        <v>0.1256249999999991</v>
      </c>
      <c r="BP100" s="77"/>
      <c r="BQ100" s="44">
        <f>(BN99+BN101)/2</f>
        <v>0</v>
      </c>
      <c r="BR100" s="73">
        <f>(BB101-BB99)*1000</f>
        <v>25.000000000000021</v>
      </c>
      <c r="BS100" s="81">
        <f>BO100*BR100</f>
        <v>3.14062499999998</v>
      </c>
      <c r="BT100" s="67">
        <f>BQ100*BR100</f>
        <v>0</v>
      </c>
      <c r="BU100" s="81">
        <f>MIN(BS100:BT100)</f>
        <v>0</v>
      </c>
      <c r="BV100" s="73">
        <f>BS100-BU100</f>
        <v>3.14062499999998</v>
      </c>
      <c r="BW100" s="69">
        <f>BT100-BU100</f>
        <v>0</v>
      </c>
      <c r="BX100" s="73">
        <f>BX98+BV100-BW100</f>
        <v>-27.796875000001855</v>
      </c>
      <c r="BY100" s="25"/>
      <c r="BZ100" s="5"/>
      <c r="CA100" s="65"/>
      <c r="CB100" s="77"/>
      <c r="CC100" s="35"/>
      <c r="CD100" s="35"/>
      <c r="CE100" s="35"/>
      <c r="CF100" s="69"/>
      <c r="CG100" s="35"/>
      <c r="CH100" s="35"/>
      <c r="CI100" s="35"/>
      <c r="CJ100" s="67"/>
      <c r="CK100" s="35"/>
      <c r="CL100" s="35"/>
      <c r="CM100" s="67"/>
      <c r="CN100" s="67"/>
      <c r="CO100" s="81"/>
      <c r="CP100" s="44">
        <f>(CM99+CM101)/2+BO100</f>
        <v>0.1256249999999991</v>
      </c>
      <c r="CQ100" s="77"/>
      <c r="CR100" s="44">
        <f>(CN99+CN101)/2+BQ100</f>
        <v>7.6874999999996585E-2</v>
      </c>
      <c r="CS100" s="73">
        <f>(CB101-CB99)*1000</f>
        <v>25.000000000000021</v>
      </c>
      <c r="CT100" s="81">
        <f>CP100*CS100</f>
        <v>3.14062499999998</v>
      </c>
      <c r="CU100" s="67">
        <f>CR100*CS100</f>
        <v>1.9218749999999163</v>
      </c>
      <c r="CV100" s="81">
        <f>MIN(CT100:CU100)</f>
        <v>1.9218749999999163</v>
      </c>
      <c r="CW100" s="73">
        <f>CT100-CV100</f>
        <v>1.2187500000000637</v>
      </c>
      <c r="CX100" s="69">
        <f>CU100-CV100</f>
        <v>0</v>
      </c>
      <c r="CY100" s="73">
        <f>CY98+CW100-CX100</f>
        <v>-84.121875000003485</v>
      </c>
      <c r="CZ100" s="25"/>
      <c r="DA100" s="27">
        <f t="shared" si="134"/>
        <v>0</v>
      </c>
      <c r="DB100" s="44"/>
      <c r="DC100" s="22"/>
      <c r="DD100" s="22"/>
      <c r="DE100" s="22"/>
      <c r="DF100" s="22"/>
      <c r="DG100" s="5"/>
      <c r="DH100" s="5"/>
      <c r="DI100" s="5"/>
      <c r="DJ100" s="5"/>
      <c r="DK100" s="5"/>
    </row>
    <row r="101" spans="1:115">
      <c r="A101" s="44"/>
      <c r="B101" s="65">
        <f>B99+1</f>
        <v>26</v>
      </c>
      <c r="C101" s="66">
        <f>C99+$A$10</f>
        <v>0.85000000000000042</v>
      </c>
      <c r="D101" s="25"/>
      <c r="E101" s="67">
        <f t="shared" ref="E101" si="137">F101</f>
        <v>49.95</v>
      </c>
      <c r="F101" s="67">
        <v>49.95</v>
      </c>
      <c r="G101" s="67">
        <v>50</v>
      </c>
      <c r="H101" s="67">
        <v>50.102499999999999</v>
      </c>
      <c r="I101" s="67">
        <f>+H101+0.19</f>
        <v>50.292499999999997</v>
      </c>
      <c r="J101" s="35"/>
      <c r="K101" s="35"/>
      <c r="L101" s="47">
        <f>M101-CF101*CE101/100-AW101/100</f>
        <v>49.98</v>
      </c>
      <c r="M101" s="67">
        <f>ROUND(+F101+AY101/100+AS101/100,2)</f>
        <v>50.07</v>
      </c>
      <c r="N101" s="67">
        <f>ROUND(+M101+Y101/200*Z101,2)</f>
        <v>50.12</v>
      </c>
      <c r="O101" s="67">
        <f>ROUND(+N101-Y101/2*AA101/100,2)</f>
        <v>50.17</v>
      </c>
      <c r="P101" s="68">
        <f>O101-BF101*BE101/100-AW101/100</f>
        <v>50.08</v>
      </c>
      <c r="Q101" s="35"/>
      <c r="R101" s="25"/>
      <c r="S101" s="69">
        <f>ABS(+R100-R102)</f>
        <v>7.9999999999955607E-2</v>
      </c>
      <c r="T101" s="35"/>
      <c r="U101" s="69"/>
      <c r="V101" s="35"/>
      <c r="W101" s="72">
        <f>W99</f>
        <v>5</v>
      </c>
      <c r="X101" s="66">
        <f t="shared" ref="X101" si="138">X99+$A$10</f>
        <v>0.63000000000000045</v>
      </c>
      <c r="Y101" s="69">
        <f>Y99</f>
        <v>5</v>
      </c>
      <c r="Z101" s="109">
        <f t="shared" ref="Z101:AA101" si="139">Z99</f>
        <v>2</v>
      </c>
      <c r="AA101" s="110">
        <f t="shared" si="139"/>
        <v>-2</v>
      </c>
      <c r="AB101" s="73">
        <f>(G101-F101)/W101*2*100</f>
        <v>1.9999999999998863</v>
      </c>
      <c r="AC101" s="69">
        <f>(G101-H101)/W101*200</f>
        <v>-4.0999999999999659</v>
      </c>
      <c r="AD101" s="26">
        <f>AD99</f>
        <v>0</v>
      </c>
      <c r="AE101" s="74">
        <f>AE99</f>
        <v>0</v>
      </c>
      <c r="AF101" s="65">
        <f>(+M101-F101)*100-AY101</f>
        <v>7.9999999999997442</v>
      </c>
      <c r="AG101" s="75">
        <f>(+N101-(-AB101*(Y101-W101)/200+G101))*100-AY101</f>
        <v>7.9999999999997442</v>
      </c>
      <c r="AH101" s="75">
        <f>(+O101-H101)*100-AY101</f>
        <v>2.7500000000002558</v>
      </c>
      <c r="AI101" s="73"/>
      <c r="AJ101" s="75"/>
      <c r="AK101" s="69"/>
      <c r="AL101" s="75"/>
      <c r="AM101" s="82">
        <f>((AF101+AG101)*0.5*Y101/2+(+AG101+AH101)/2*Y101/2)/100+AD101*AE101</f>
        <v>0.33437499999999359</v>
      </c>
      <c r="AN101" s="76">
        <f>AI101*AJ101/100+AK101*AL101/100</f>
        <v>0</v>
      </c>
      <c r="AO101" s="76"/>
      <c r="AP101" s="76"/>
      <c r="AQ101" s="47">
        <v>5</v>
      </c>
      <c r="AR101" s="27">
        <f t="shared" si="131"/>
        <v>3</v>
      </c>
      <c r="AS101" s="27">
        <f t="shared" si="129"/>
        <v>8</v>
      </c>
      <c r="AT101" s="5"/>
      <c r="AU101" s="76">
        <f>AI101+AK101</f>
        <v>0</v>
      </c>
      <c r="AV101" s="35"/>
      <c r="AW101" s="60">
        <f t="shared" si="132"/>
        <v>0</v>
      </c>
      <c r="AX101" s="44"/>
      <c r="AY101" s="27">
        <f t="shared" si="133"/>
        <v>4</v>
      </c>
      <c r="AZ101" s="5"/>
      <c r="BA101" s="65">
        <f>B101</f>
        <v>26</v>
      </c>
      <c r="BB101" s="77">
        <f>C101</f>
        <v>0.85000000000000042</v>
      </c>
      <c r="BC101" s="68" t="str">
        <f t="shared" ref="BC101:BC161" si="140">IF(+T101="","",+T101)</f>
        <v/>
      </c>
      <c r="BD101" s="68">
        <f>AH101+AY101</f>
        <v>6.7500000000002558</v>
      </c>
      <c r="BE101" s="68">
        <f>BE99</f>
        <v>6</v>
      </c>
      <c r="BF101" s="69">
        <f>BF99</f>
        <v>1.5</v>
      </c>
      <c r="BG101" s="68">
        <f>IF(+I101-H101&gt;=0,0,+(H101-I101)*100)</f>
        <v>0</v>
      </c>
      <c r="BH101" s="68">
        <f>IF(+H101-I101&gt;=0,0,+(I101-H101)*100)</f>
        <v>18.999999999999773</v>
      </c>
      <c r="BI101" s="35"/>
      <c r="BJ101" s="67">
        <f>IF(+BH101=0,(BE101*BF101^2/200-BF101*(+BG101)/200-BD101*BF101/100)-BL101,(+BE101*BF101^2/200-BF101*(BG101-BH101)/200-BD101*BF101/100)-BL101+(BH101+BG101)*0.5*BF101*0.5/100)</f>
        <v>0.17999999999999361</v>
      </c>
      <c r="BK101" s="68">
        <f>BE101*BF101^2/200+(BI101-BF101+1)*(BF101-1)/100+(BF101-1)^2/200+BI101/200</f>
        <v>6.6250000000000003E-2</v>
      </c>
      <c r="BL101" s="68">
        <f>IF(BI101&gt;0,BK101,0)</f>
        <v>0</v>
      </c>
      <c r="BM101" s="67">
        <f>IF(BJ101&gt;=0,BJ101+DA101,0)+IF(+AW101=0,0,3/2*(+J101-P101)^2+0.4*(+J101-P101))+DG101</f>
        <v>0.17999999999999361</v>
      </c>
      <c r="BN101" s="67">
        <f>IF((BJ101+DA101)&lt;0,-(BJ101+DA101),0)</f>
        <v>0</v>
      </c>
      <c r="BO101" s="76"/>
      <c r="BP101" s="77"/>
      <c r="BQ101" s="44"/>
      <c r="BR101" s="73"/>
      <c r="BS101" s="81"/>
      <c r="BT101" s="67"/>
      <c r="BU101" s="81"/>
      <c r="BV101" s="73"/>
      <c r="BW101" s="69"/>
      <c r="BX101" s="73"/>
      <c r="BY101" s="25"/>
      <c r="BZ101" s="5"/>
      <c r="CA101" s="65">
        <f>B101</f>
        <v>26</v>
      </c>
      <c r="CB101" s="77">
        <f>BB101</f>
        <v>0.85000000000000042</v>
      </c>
      <c r="CC101" s="68" t="str">
        <f>BC101</f>
        <v/>
      </c>
      <c r="CD101" s="68">
        <f>AF101+AY101</f>
        <v>11.999999999999744</v>
      </c>
      <c r="CE101" s="68">
        <f>CE99</f>
        <v>6</v>
      </c>
      <c r="CF101" s="69">
        <f>CF99</f>
        <v>1.5</v>
      </c>
      <c r="CG101" s="68">
        <f>IF(+E101-F101&gt;=0,0,+(F101-E101)*100)</f>
        <v>0</v>
      </c>
      <c r="CH101" s="68">
        <f>IF(+F101-E101&gt;=0,0,+(E101-F101)*100)</f>
        <v>0</v>
      </c>
      <c r="CI101" s="35"/>
      <c r="CJ101" s="67">
        <f>IF(+CH101=0,(CE101*CF101^2/200-CF101*(+CG101)/200-CD101*CF101/100)-CL101,(+CE101*CF101^2/200-CF101*(CG101-CH101)/200-CD101*CF101/100)-CL101+(CH101+CG101)*0.5*CF101*0.5/100)</f>
        <v>-0.11249999999999616</v>
      </c>
      <c r="CK101" s="68">
        <f>CE101*CF101^2/200+(CI101-CF101+1)*(CF101-1)/100+(CF101-1)^2/200+CI101/200</f>
        <v>6.6250000000000003E-2</v>
      </c>
      <c r="CL101" s="68">
        <f>IF(CI101&gt;0,CK101,0)</f>
        <v>0</v>
      </c>
      <c r="CM101" s="67">
        <f>IF(CJ101&gt;=0,CJ101+DA101,0)+IF(+AW101=0,0,3/2*(+D101-L101)^2+0.4*(+D101-L101))+DH101</f>
        <v>0</v>
      </c>
      <c r="CN101" s="67">
        <f>IF((CJ101+DA101)&lt;0,-(CJ101+DA101),0)</f>
        <v>0.11249999999999616</v>
      </c>
      <c r="CO101" s="81"/>
      <c r="CP101" s="44"/>
      <c r="CQ101" s="77"/>
      <c r="CR101" s="44"/>
      <c r="CS101" s="73"/>
      <c r="CT101" s="81"/>
      <c r="CU101" s="67"/>
      <c r="CV101" s="81"/>
      <c r="CW101" s="73"/>
      <c r="CX101" s="69"/>
      <c r="CY101" s="73"/>
      <c r="CZ101" s="25"/>
      <c r="DA101" s="27">
        <f t="shared" si="134"/>
        <v>0</v>
      </c>
      <c r="DB101" s="44"/>
      <c r="DC101" s="22"/>
      <c r="DD101" s="22">
        <f>IF(+BM101&lt;=0.004,0,+BF101*(+BR100/2+BR102/2))</f>
        <v>37.500000000000028</v>
      </c>
      <c r="DE101" s="22">
        <f>IF(+CM101&lt;=0.004,0,+CF101*(+CS100/2+CS102/2))</f>
        <v>0</v>
      </c>
      <c r="DF101" s="22"/>
      <c r="DG101" s="5"/>
      <c r="DH101" s="5"/>
      <c r="DI101" s="5"/>
      <c r="DJ101" s="5"/>
      <c r="DK101" s="5"/>
    </row>
    <row r="102" spans="1:115">
      <c r="A102" s="44"/>
      <c r="B102" s="65"/>
      <c r="C102" s="66"/>
      <c r="D102" s="25"/>
      <c r="E102" s="67"/>
      <c r="F102" s="67"/>
      <c r="G102" s="67"/>
      <c r="H102" s="67"/>
      <c r="I102" s="79"/>
      <c r="J102" s="35"/>
      <c r="K102" s="68">
        <f>(L101-L103)*100/U102</f>
        <v>0.12000000000000445</v>
      </c>
      <c r="L102" s="25"/>
      <c r="M102" s="67"/>
      <c r="N102" s="67"/>
      <c r="O102" s="67"/>
      <c r="P102" s="35"/>
      <c r="Q102" s="68">
        <f>(P101-P103)*100/U102</f>
        <v>0.12000000000000445</v>
      </c>
      <c r="R102" s="47">
        <f>(N101-N103)/U102*100</f>
        <v>0.11999999999997603</v>
      </c>
      <c r="S102" s="69"/>
      <c r="T102" s="35"/>
      <c r="U102" s="69">
        <f>(C103-C101)*1000</f>
        <v>25.000000000000021</v>
      </c>
      <c r="V102" s="68">
        <f>(+Y101+Y103)*U102/2</f>
        <v>125.00000000000011</v>
      </c>
      <c r="W102" s="72"/>
      <c r="X102" s="66"/>
      <c r="Y102" s="69"/>
      <c r="Z102" s="109"/>
      <c r="AA102" s="110"/>
      <c r="AB102" s="73"/>
      <c r="AC102" s="69"/>
      <c r="AD102" s="26"/>
      <c r="AE102" s="74"/>
      <c r="AF102" s="65"/>
      <c r="AG102" s="75"/>
      <c r="AH102" s="75"/>
      <c r="AI102" s="73"/>
      <c r="AJ102" s="75"/>
      <c r="AK102" s="69"/>
      <c r="AL102" s="75"/>
      <c r="AM102" s="76"/>
      <c r="AN102" s="76"/>
      <c r="AO102" s="76">
        <f>(+AN101+AN103)*0.5*U102</f>
        <v>0</v>
      </c>
      <c r="AP102" s="76">
        <f>(+AM101+AM103)*0.5*U102-AO102</f>
        <v>7.109374999999984</v>
      </c>
      <c r="AQ102" s="47">
        <f t="shared" si="130"/>
        <v>5</v>
      </c>
      <c r="AR102" s="27">
        <f t="shared" si="131"/>
        <v>3</v>
      </c>
      <c r="AS102" s="27">
        <f t="shared" si="129"/>
        <v>8</v>
      </c>
      <c r="AT102" s="5"/>
      <c r="AU102" s="76"/>
      <c r="AV102" s="76">
        <f>(AU101+AU103)*0.5*U102</f>
        <v>0</v>
      </c>
      <c r="AW102" s="60">
        <f t="shared" si="132"/>
        <v>0</v>
      </c>
      <c r="AX102" s="44"/>
      <c r="AY102" s="27">
        <f t="shared" si="133"/>
        <v>4</v>
      </c>
      <c r="AZ102" s="5"/>
      <c r="BA102" s="65"/>
      <c r="BB102" s="77"/>
      <c r="BC102" s="68" t="str">
        <f t="shared" si="140"/>
        <v/>
      </c>
      <c r="BD102" s="35"/>
      <c r="BE102" s="35"/>
      <c r="BF102" s="69"/>
      <c r="BG102" s="35"/>
      <c r="BH102" s="35"/>
      <c r="BI102" s="35"/>
      <c r="BJ102" s="67"/>
      <c r="BK102" s="35"/>
      <c r="BL102" s="35"/>
      <c r="BM102" s="67"/>
      <c r="BN102" s="67"/>
      <c r="BO102" s="76">
        <f>(BM101+BM103)/2</f>
        <v>0.17062499999999814</v>
      </c>
      <c r="BP102" s="77"/>
      <c r="BQ102" s="44">
        <f>(BN101+BN103)/2</f>
        <v>0</v>
      </c>
      <c r="BR102" s="73">
        <f>(BB103-BB101)*1000</f>
        <v>25.000000000000021</v>
      </c>
      <c r="BS102" s="81">
        <f>BO102*BR102</f>
        <v>4.2656249999999574</v>
      </c>
      <c r="BT102" s="67">
        <f>BQ102*BR102</f>
        <v>0</v>
      </c>
      <c r="BU102" s="81">
        <f>MIN(BS102:BT102)</f>
        <v>0</v>
      </c>
      <c r="BV102" s="73">
        <f>BS102-BU102</f>
        <v>4.2656249999999574</v>
      </c>
      <c r="BW102" s="69">
        <f>BT102-BU102</f>
        <v>0</v>
      </c>
      <c r="BX102" s="73">
        <f>BX100+BV102-BW102</f>
        <v>-23.531250000001897</v>
      </c>
      <c r="BY102" s="25"/>
      <c r="BZ102" s="5"/>
      <c r="CA102" s="65"/>
      <c r="CB102" s="77"/>
      <c r="CC102" s="68" t="str">
        <f t="shared" ref="CC102:CC161" si="141">BC102</f>
        <v/>
      </c>
      <c r="CD102" s="35"/>
      <c r="CE102" s="35"/>
      <c r="CF102" s="69"/>
      <c r="CG102" s="35"/>
      <c r="CH102" s="35"/>
      <c r="CI102" s="35"/>
      <c r="CJ102" s="67"/>
      <c r="CK102" s="35"/>
      <c r="CL102" s="35"/>
      <c r="CM102" s="67"/>
      <c r="CN102" s="67"/>
      <c r="CO102" s="81"/>
      <c r="CP102" s="44">
        <f>(CM101+CM103)/2+BO102</f>
        <v>0.17062499999999814</v>
      </c>
      <c r="CQ102" s="77"/>
      <c r="CR102" s="44">
        <f>(CN101+CN103)/2+BQ102</f>
        <v>9.3749999999997224E-2</v>
      </c>
      <c r="CS102" s="73">
        <f>(CB103-CB101)*1000</f>
        <v>25.000000000000021</v>
      </c>
      <c r="CT102" s="81">
        <f>CP102*CS102</f>
        <v>4.2656249999999574</v>
      </c>
      <c r="CU102" s="67">
        <f>CR102*CS102</f>
        <v>2.3437499999999325</v>
      </c>
      <c r="CV102" s="81">
        <f>MIN(CT102:CU102)</f>
        <v>2.3437499999999325</v>
      </c>
      <c r="CW102" s="73">
        <f>CT102-CV102</f>
        <v>1.9218750000000249</v>
      </c>
      <c r="CX102" s="69">
        <f>CU102-CV102</f>
        <v>0</v>
      </c>
      <c r="CY102" s="73">
        <f>CY100+CW102-CX102</f>
        <v>-82.200000000003456</v>
      </c>
      <c r="CZ102" s="25"/>
      <c r="DA102" s="27">
        <f t="shared" si="134"/>
        <v>0</v>
      </c>
      <c r="DB102" s="44"/>
      <c r="DC102" s="22"/>
      <c r="DD102" s="22"/>
      <c r="DE102" s="22"/>
      <c r="DF102" s="22"/>
      <c r="DG102" s="5"/>
      <c r="DH102" s="5"/>
      <c r="DI102" s="5"/>
      <c r="DJ102" s="5"/>
      <c r="DK102" s="5"/>
    </row>
    <row r="103" spans="1:115">
      <c r="A103" s="44"/>
      <c r="B103" s="65">
        <f>B101+1</f>
        <v>27</v>
      </c>
      <c r="C103" s="66">
        <f t="shared" ref="C103" si="142">C101+$A$10</f>
        <v>0.87500000000000044</v>
      </c>
      <c r="D103" s="25"/>
      <c r="E103" s="67">
        <f t="shared" ref="E103" si="143">F103</f>
        <v>49.945</v>
      </c>
      <c r="F103" s="67">
        <v>49.945</v>
      </c>
      <c r="G103" s="67">
        <v>50</v>
      </c>
      <c r="H103" s="67">
        <v>50.067500000000003</v>
      </c>
      <c r="I103" s="67">
        <f>+H103+0.18</f>
        <v>50.247500000000002</v>
      </c>
      <c r="J103" s="35"/>
      <c r="K103" s="35"/>
      <c r="L103" s="47">
        <f>M103-CF103*CE103/100-AW103/100</f>
        <v>49.949999999999996</v>
      </c>
      <c r="M103" s="67">
        <f>ROUND(+F103+AY103/100+AS103/100,2)</f>
        <v>50.04</v>
      </c>
      <c r="N103" s="67">
        <f>ROUND(+M103+Y103/200*Z103,2)</f>
        <v>50.09</v>
      </c>
      <c r="O103" s="67">
        <f>ROUND(+N103-Y103/2*AA103/100,2)</f>
        <v>50.14</v>
      </c>
      <c r="P103" s="68">
        <f>O103-BF103*BE103/100-AW103/100</f>
        <v>50.05</v>
      </c>
      <c r="Q103" s="35"/>
      <c r="R103" s="25"/>
      <c r="S103" s="69">
        <f>ABS(+R102-R104)</f>
        <v>2.8407831642596193E-14</v>
      </c>
      <c r="T103" s="38"/>
      <c r="U103" s="69"/>
      <c r="V103" s="35"/>
      <c r="W103" s="72">
        <f>W101</f>
        <v>5</v>
      </c>
      <c r="X103" s="66">
        <f t="shared" ref="X103" si="144">X101+$A$10</f>
        <v>0.65500000000000047</v>
      </c>
      <c r="Y103" s="69">
        <f>Y101</f>
        <v>5</v>
      </c>
      <c r="Z103" s="109">
        <f t="shared" ref="Z103:AA103" si="145">Z101</f>
        <v>2</v>
      </c>
      <c r="AA103" s="110">
        <f t="shared" si="145"/>
        <v>-2</v>
      </c>
      <c r="AB103" s="73">
        <f>(G103-F103)/W103*2*100</f>
        <v>2.1999999999999886</v>
      </c>
      <c r="AC103" s="69">
        <f>(G103-H103)/W103*200</f>
        <v>-2.7000000000001023</v>
      </c>
      <c r="AD103" s="26">
        <f>AD101</f>
        <v>0</v>
      </c>
      <c r="AE103" s="74">
        <f>AE101</f>
        <v>0</v>
      </c>
      <c r="AF103" s="65">
        <f>(+M103-F103)*100-AY103</f>
        <v>5.4999999999998863</v>
      </c>
      <c r="AG103" s="75">
        <f>(+N103-(-AB103*(Y103-W103)/200+G103))*100-AY103</f>
        <v>5.0000000000003411</v>
      </c>
      <c r="AH103" s="75">
        <f>(+O103-H103)*100-AY103</f>
        <v>3.249999999999801</v>
      </c>
      <c r="AI103" s="73"/>
      <c r="AJ103" s="75"/>
      <c r="AK103" s="69"/>
      <c r="AL103" s="75"/>
      <c r="AM103" s="82">
        <f>((AF103+AG103)*0.5*Y103/2+(+AG103+AH103)/2*Y103/2)/100+AD103*AE103</f>
        <v>0.23437500000000461</v>
      </c>
      <c r="AN103" s="76">
        <f>AI103*AJ103/100+AK103*AL103/100</f>
        <v>0</v>
      </c>
      <c r="AO103" s="76"/>
      <c r="AP103" s="76"/>
      <c r="AQ103" s="47">
        <v>2</v>
      </c>
      <c r="AR103" s="27">
        <f t="shared" si="131"/>
        <v>3</v>
      </c>
      <c r="AS103" s="27">
        <f t="shared" si="129"/>
        <v>5</v>
      </c>
      <c r="AT103" s="5"/>
      <c r="AU103" s="76">
        <f>AI103+AK103</f>
        <v>0</v>
      </c>
      <c r="AV103" s="35"/>
      <c r="AW103" s="60">
        <f t="shared" si="132"/>
        <v>0</v>
      </c>
      <c r="AX103" s="44"/>
      <c r="AY103" s="27">
        <f t="shared" si="133"/>
        <v>4</v>
      </c>
      <c r="AZ103" s="5"/>
      <c r="BA103" s="65">
        <f>B103</f>
        <v>27</v>
      </c>
      <c r="BB103" s="77">
        <f>C103</f>
        <v>0.87500000000000044</v>
      </c>
      <c r="BC103" s="68" t="str">
        <f t="shared" si="140"/>
        <v/>
      </c>
      <c r="BD103" s="68">
        <f>AH103+AY103</f>
        <v>7.249999999999801</v>
      </c>
      <c r="BE103" s="68">
        <f>BE101</f>
        <v>6</v>
      </c>
      <c r="BF103" s="69">
        <f>BF101</f>
        <v>1.5</v>
      </c>
      <c r="BG103" s="68">
        <f>IF(+I103-H103&gt;=0,0,+(H103-I103)*100)</f>
        <v>0</v>
      </c>
      <c r="BH103" s="68">
        <f>IF(+H103-I103&gt;=0,0,+(I103-H103)*100)</f>
        <v>17.999999999999972</v>
      </c>
      <c r="BI103" s="35"/>
      <c r="BJ103" s="67">
        <f>IF(+BH103=0,(BE103*BF103^2/200-BF103*(+BG103)/200-BD103*BF103/100)-BL103,(+BE103*BF103^2/200-BF103*(BG103-BH103)/200-BD103*BF103/100)-BL103+(BH103+BG103)*0.5*BF103*0.5/100)</f>
        <v>0.16125000000000267</v>
      </c>
      <c r="BK103" s="68">
        <f>BE103*BF103^2/200+(BI103-BF103+1)*(BF103-1)/100+(BF103-1)^2/200+BI103/200</f>
        <v>6.6250000000000003E-2</v>
      </c>
      <c r="BL103" s="68">
        <f>IF(BI103&gt;0,BK103,0)</f>
        <v>0</v>
      </c>
      <c r="BM103" s="67">
        <f>IF(BJ103&gt;=0,BJ103+DA103,0)+IF(+AW103=0,0,3/2*(+J103-P103)^2+0.4*(+J103-P103))+DG103</f>
        <v>0.16125000000000267</v>
      </c>
      <c r="BN103" s="67">
        <f>IF((BJ103+DA103)&lt;0,-(BJ103+DA103),0)</f>
        <v>0</v>
      </c>
      <c r="BO103" s="76"/>
      <c r="BP103" s="77"/>
      <c r="BQ103" s="44"/>
      <c r="BR103" s="73"/>
      <c r="BS103" s="81"/>
      <c r="BT103" s="67"/>
      <c r="BU103" s="81"/>
      <c r="BV103" s="73"/>
      <c r="BW103" s="69"/>
      <c r="BX103" s="73"/>
      <c r="BY103" s="25"/>
      <c r="BZ103" s="5"/>
      <c r="CA103" s="65">
        <f>B103</f>
        <v>27</v>
      </c>
      <c r="CB103" s="77">
        <f>BB103</f>
        <v>0.87500000000000044</v>
      </c>
      <c r="CC103" s="68" t="str">
        <f t="shared" si="141"/>
        <v/>
      </c>
      <c r="CD103" s="68">
        <f>AF103+AY103</f>
        <v>9.4999999999998863</v>
      </c>
      <c r="CE103" s="68">
        <f>CE101</f>
        <v>6</v>
      </c>
      <c r="CF103" s="69">
        <f>CF101</f>
        <v>1.5</v>
      </c>
      <c r="CG103" s="68">
        <f>IF(+E103-F103&gt;=0,0,+(F103-E103)*100)</f>
        <v>0</v>
      </c>
      <c r="CH103" s="68">
        <f>IF(+F103-E103&gt;=0,0,+(E103-F103)*100)</f>
        <v>0</v>
      </c>
      <c r="CI103" s="35"/>
      <c r="CJ103" s="67">
        <f>IF(+CH103=0,(CE103*CF103^2/200-CF103*(+CG103)/200-CD103*CF103/100)-CL103,(+CE103*CF103^2/200-CF103*(CG103-CH103)/200-CD103*CF103/100)-CL103+(CH103+CG103)*0.5*CF103*0.5/100)</f>
        <v>-7.499999999999829E-2</v>
      </c>
      <c r="CK103" s="68">
        <f>CE103*CF103^2/200+(CI103-CF103+1)*(CF103-1)/100+(CF103-1)^2/200+CI103/200</f>
        <v>6.6250000000000003E-2</v>
      </c>
      <c r="CL103" s="68">
        <f>IF(CI103&gt;0,CK103,0)</f>
        <v>0</v>
      </c>
      <c r="CM103" s="67">
        <f>IF(CJ103&gt;=0,CJ103+DA103,0)+IF(+AW103=0,0,3/2*(+D103-L103)^2+0.4*(+D103-L103))+DH103</f>
        <v>0</v>
      </c>
      <c r="CN103" s="67">
        <f>IF((CJ103+DA103)&lt;0,-(CJ103+DA103),0)</f>
        <v>7.499999999999829E-2</v>
      </c>
      <c r="CO103" s="81"/>
      <c r="CP103" s="44"/>
      <c r="CQ103" s="77"/>
      <c r="CR103" s="44"/>
      <c r="CS103" s="73"/>
      <c r="CT103" s="81"/>
      <c r="CU103" s="67"/>
      <c r="CV103" s="81"/>
      <c r="CW103" s="73"/>
      <c r="CX103" s="69"/>
      <c r="CY103" s="73"/>
      <c r="CZ103" s="25"/>
      <c r="DA103" s="27">
        <f t="shared" si="134"/>
        <v>0</v>
      </c>
      <c r="DB103" s="44"/>
      <c r="DC103" s="22"/>
      <c r="DD103" s="22">
        <f>IF(+BM103&lt;=0.004,0,+BF103*(+BR102/2+BR104/2))</f>
        <v>37.500000000000028</v>
      </c>
      <c r="DE103" s="22">
        <f>IF(+CM103&lt;=0.004,0,+CF103*(+CS102/2+CS104/2))</f>
        <v>0</v>
      </c>
      <c r="DF103" s="22"/>
      <c r="DG103" s="5"/>
      <c r="DH103" s="5"/>
      <c r="DI103" s="5"/>
      <c r="DJ103" s="5"/>
      <c r="DK103" s="5"/>
    </row>
    <row r="104" spans="1:115">
      <c r="A104" s="44"/>
      <c r="B104" s="65"/>
      <c r="C104" s="66"/>
      <c r="D104" s="25"/>
      <c r="E104" s="67"/>
      <c r="F104" s="67"/>
      <c r="G104" s="67"/>
      <c r="H104" s="67"/>
      <c r="I104" s="79"/>
      <c r="J104" s="35"/>
      <c r="K104" s="68">
        <f>(L103-L105)*100/U104</f>
        <v>0.12000000000000445</v>
      </c>
      <c r="L104" s="25"/>
      <c r="M104" s="67"/>
      <c r="N104" s="67"/>
      <c r="O104" s="67"/>
      <c r="P104" s="35"/>
      <c r="Q104" s="68">
        <f>(P103-P105)*100/U104</f>
        <v>0.12000000000000445</v>
      </c>
      <c r="R104" s="47">
        <f>(N103-N105)/U104*100</f>
        <v>0.12000000000000444</v>
      </c>
      <c r="S104" s="69"/>
      <c r="T104" s="35"/>
      <c r="U104" s="69">
        <f>(C105-C103)*1000</f>
        <v>25.000000000000021</v>
      </c>
      <c r="V104" s="68">
        <f>(+Y103+Y105)*U104/2</f>
        <v>125.00000000000011</v>
      </c>
      <c r="W104" s="70"/>
      <c r="X104" s="66"/>
      <c r="Y104" s="69"/>
      <c r="Z104" s="109"/>
      <c r="AA104" s="110"/>
      <c r="AB104" s="73"/>
      <c r="AC104" s="69"/>
      <c r="AD104" s="26"/>
      <c r="AE104" s="74"/>
      <c r="AF104" s="65"/>
      <c r="AG104" s="75"/>
      <c r="AH104" s="75"/>
      <c r="AI104" s="73"/>
      <c r="AJ104" s="75"/>
      <c r="AK104" s="69"/>
      <c r="AL104" s="75"/>
      <c r="AM104" s="76"/>
      <c r="AN104" s="76"/>
      <c r="AO104" s="76">
        <f>(+AN103+AN105)*0.5*U104</f>
        <v>0</v>
      </c>
      <c r="AP104" s="76">
        <f>(+AM103+AM105)*0.5*U104-AO104</f>
        <v>4.7265625000000391</v>
      </c>
      <c r="AQ104" s="47">
        <f t="shared" si="130"/>
        <v>2</v>
      </c>
      <c r="AR104" s="27">
        <f t="shared" si="131"/>
        <v>3</v>
      </c>
      <c r="AS104" s="27">
        <f t="shared" si="129"/>
        <v>5</v>
      </c>
      <c r="AT104" s="5"/>
      <c r="AU104" s="76"/>
      <c r="AV104" s="76">
        <f>(AU103+AU105)*0.5*U104</f>
        <v>0</v>
      </c>
      <c r="AW104" s="60">
        <f t="shared" si="132"/>
        <v>0</v>
      </c>
      <c r="AX104" s="44"/>
      <c r="AY104" s="27">
        <f t="shared" si="133"/>
        <v>4</v>
      </c>
      <c r="AZ104" s="5"/>
      <c r="BA104" s="65"/>
      <c r="BB104" s="77"/>
      <c r="BC104" s="68" t="str">
        <f t="shared" si="140"/>
        <v/>
      </c>
      <c r="BD104" s="35"/>
      <c r="BE104" s="35"/>
      <c r="BF104" s="69"/>
      <c r="BG104" s="35"/>
      <c r="BH104" s="35"/>
      <c r="BI104" s="35"/>
      <c r="BJ104" s="67"/>
      <c r="BK104" s="35"/>
      <c r="BL104" s="35"/>
      <c r="BM104" s="67"/>
      <c r="BN104" s="67"/>
      <c r="BO104" s="76">
        <f>(BM103+BM105)/2</f>
        <v>0.14437500000000203</v>
      </c>
      <c r="BP104" s="77"/>
      <c r="BQ104" s="44">
        <f>(BN103+BN105)/2</f>
        <v>0</v>
      </c>
      <c r="BR104" s="73">
        <f>(BB105-BB103)*1000</f>
        <v>25.000000000000021</v>
      </c>
      <c r="BS104" s="81">
        <f>BO104*BR104</f>
        <v>3.6093750000000537</v>
      </c>
      <c r="BT104" s="67">
        <f>BQ104*BR104</f>
        <v>0</v>
      </c>
      <c r="BU104" s="81">
        <f>MIN(BS104:BT104)</f>
        <v>0</v>
      </c>
      <c r="BV104" s="73">
        <f>BS104-BU104</f>
        <v>3.6093750000000537</v>
      </c>
      <c r="BW104" s="69">
        <f>BT104-BU104</f>
        <v>0</v>
      </c>
      <c r="BX104" s="73">
        <f>BX102+BV104-BW104</f>
        <v>-19.921875000001844</v>
      </c>
      <c r="BY104" s="25"/>
      <c r="BZ104" s="5"/>
      <c r="CA104" s="65"/>
      <c r="CB104" s="77"/>
      <c r="CC104" s="68" t="str">
        <f t="shared" si="141"/>
        <v/>
      </c>
      <c r="CD104" s="35"/>
      <c r="CE104" s="35"/>
      <c r="CF104" s="69"/>
      <c r="CG104" s="35"/>
      <c r="CH104" s="35"/>
      <c r="CI104" s="35"/>
      <c r="CJ104" s="67"/>
      <c r="CK104" s="35"/>
      <c r="CL104" s="35"/>
      <c r="CM104" s="67"/>
      <c r="CN104" s="67"/>
      <c r="CO104" s="81"/>
      <c r="CP104" s="44">
        <f>(CM103+CM105)/2+BO104</f>
        <v>0.14437500000000203</v>
      </c>
      <c r="CQ104" s="77"/>
      <c r="CR104" s="44">
        <f>(CN103+CN105)/2+BQ104</f>
        <v>6.5624999999996159E-2</v>
      </c>
      <c r="CS104" s="73">
        <f>(CB105-CB103)*1000</f>
        <v>25.000000000000021</v>
      </c>
      <c r="CT104" s="81">
        <f>CP104*CS104</f>
        <v>3.6093750000000537</v>
      </c>
      <c r="CU104" s="67">
        <f>CR104*CS104</f>
        <v>1.6406249999999054</v>
      </c>
      <c r="CV104" s="81">
        <f>MIN(CT104:CU104)</f>
        <v>1.6406249999999054</v>
      </c>
      <c r="CW104" s="73">
        <f>CT104-CV104</f>
        <v>1.9687500000001483</v>
      </c>
      <c r="CX104" s="69">
        <f>CU104-CV104</f>
        <v>0</v>
      </c>
      <c r="CY104" s="73">
        <f>CY102+CW104-CX104</f>
        <v>-80.231250000003314</v>
      </c>
      <c r="CZ104" s="25"/>
      <c r="DA104" s="27">
        <f t="shared" si="134"/>
        <v>0</v>
      </c>
      <c r="DB104" s="44"/>
      <c r="DC104" s="22"/>
      <c r="DD104" s="22"/>
      <c r="DE104" s="22"/>
      <c r="DF104" s="22"/>
      <c r="DG104" s="5"/>
      <c r="DH104" s="5"/>
      <c r="DI104" s="5"/>
      <c r="DJ104" s="5"/>
      <c r="DK104" s="5"/>
    </row>
    <row r="105" spans="1:115">
      <c r="A105" s="44"/>
      <c r="B105" s="65">
        <f>B103+1</f>
        <v>28</v>
      </c>
      <c r="C105" s="66">
        <f t="shared" ref="C105" si="146">C103+$A$10</f>
        <v>0.90000000000000047</v>
      </c>
      <c r="D105" s="25"/>
      <c r="E105" s="67">
        <f t="shared" ref="E105" si="147">F105</f>
        <v>49.927500000000002</v>
      </c>
      <c r="F105" s="67">
        <v>49.927500000000002</v>
      </c>
      <c r="G105" s="67">
        <v>50</v>
      </c>
      <c r="H105" s="67">
        <v>50.037500000000001</v>
      </c>
      <c r="I105" s="67">
        <f>+H105+0.15</f>
        <v>50.1875</v>
      </c>
      <c r="J105" s="35"/>
      <c r="K105" s="35"/>
      <c r="L105" s="47">
        <f>M105-CF105*CE105/100-AW105/100</f>
        <v>49.919999999999995</v>
      </c>
      <c r="M105" s="67">
        <f>ROUND(+F105+AY105/100+AS105/100,2)</f>
        <v>50.01</v>
      </c>
      <c r="N105" s="67">
        <f>ROUND(+M105+Y105/200*Z105,2)</f>
        <v>50.06</v>
      </c>
      <c r="O105" s="67">
        <f>ROUND(+N105-Y105/2*AA105/100,2)</f>
        <v>50.11</v>
      </c>
      <c r="P105" s="68">
        <f>O105-BF105*BE105/100-AW105/100</f>
        <v>50.019999999999996</v>
      </c>
      <c r="Q105" s="35"/>
      <c r="R105" s="25"/>
      <c r="S105" s="69">
        <f>ABS(+R104-R106)</f>
        <v>0.15999999999999645</v>
      </c>
      <c r="T105" s="35"/>
      <c r="U105" s="69"/>
      <c r="V105" s="35"/>
      <c r="W105" s="72">
        <f>W103</f>
        <v>5</v>
      </c>
      <c r="X105" s="66">
        <f t="shared" ref="X105" si="148">X103+$A$10</f>
        <v>0.68000000000000049</v>
      </c>
      <c r="Y105" s="69">
        <f>Y103</f>
        <v>5</v>
      </c>
      <c r="Z105" s="109">
        <f t="shared" ref="Z105:AA105" si="149">Z103</f>
        <v>2</v>
      </c>
      <c r="AA105" s="110">
        <f t="shared" si="149"/>
        <v>-2</v>
      </c>
      <c r="AB105" s="73">
        <f>(G105-F105)/W105*2*100</f>
        <v>2.8999999999999204</v>
      </c>
      <c r="AC105" s="69">
        <f>(G105-H105)/W105*200</f>
        <v>-1.5000000000000568</v>
      </c>
      <c r="AD105" s="26">
        <f>AD103</f>
        <v>0</v>
      </c>
      <c r="AE105" s="74">
        <f>AE103</f>
        <v>0</v>
      </c>
      <c r="AF105" s="65">
        <f>(+M105-F105)*100-AY105</f>
        <v>4.2499999999996021</v>
      </c>
      <c r="AG105" s="75">
        <f>(+N105-(-AB105*(Y105-W105)/200+G105))*100-AY105</f>
        <v>2.0000000000002274</v>
      </c>
      <c r="AH105" s="75">
        <f>(+O105-H105)*100-AY105</f>
        <v>3.249999999999801</v>
      </c>
      <c r="AI105" s="73"/>
      <c r="AJ105" s="75"/>
      <c r="AK105" s="69"/>
      <c r="AL105" s="75"/>
      <c r="AM105" s="82">
        <f>((AF105+AG105)*0.5*Y105/2+(+AG105+AH105)/2*Y105/2)/100+AD105*AE105</f>
        <v>0.14374999999999821</v>
      </c>
      <c r="AN105" s="76">
        <f>AI105*AJ105/100+AK105*AL105/100</f>
        <v>0</v>
      </c>
      <c r="AO105" s="76"/>
      <c r="AP105" s="76"/>
      <c r="AQ105" s="47">
        <v>1.5</v>
      </c>
      <c r="AR105" s="27">
        <f t="shared" si="131"/>
        <v>3</v>
      </c>
      <c r="AS105" s="27">
        <f t="shared" si="129"/>
        <v>4.5</v>
      </c>
      <c r="AT105" s="5"/>
      <c r="AU105" s="76">
        <f>AI105+AK105</f>
        <v>0</v>
      </c>
      <c r="AV105" s="35"/>
      <c r="AW105" s="60">
        <f t="shared" si="132"/>
        <v>0</v>
      </c>
      <c r="AX105" s="44"/>
      <c r="AY105" s="27">
        <f t="shared" si="133"/>
        <v>4</v>
      </c>
      <c r="AZ105" s="5"/>
      <c r="BA105" s="65">
        <f>B105</f>
        <v>28</v>
      </c>
      <c r="BB105" s="77">
        <f>C105</f>
        <v>0.90000000000000047</v>
      </c>
      <c r="BC105" s="68" t="str">
        <f t="shared" si="140"/>
        <v/>
      </c>
      <c r="BD105" s="68">
        <f>AH105+AY105</f>
        <v>7.249999999999801</v>
      </c>
      <c r="BE105" s="68">
        <f>BE103</f>
        <v>6</v>
      </c>
      <c r="BF105" s="69">
        <f>BF103</f>
        <v>1.5</v>
      </c>
      <c r="BG105" s="68">
        <f>IF(+I105-H105&gt;=0,0,+(H105-I105)*100)</f>
        <v>0</v>
      </c>
      <c r="BH105" s="68">
        <f>IF(+H105-I105&gt;=0,0,+(I105-H105)*100)</f>
        <v>14.999999999999858</v>
      </c>
      <c r="BI105" s="35"/>
      <c r="BJ105" s="67">
        <f>IF(+BH105=0,(BE105*BF105^2/200-BF105*(+BG105)/200-BD105*BF105/100)-BL105,(+BE105*BF105^2/200-BF105*(BG105-BH105)/200-BD105*BF105/100)-BL105+(BH105+BG105)*0.5*BF105*0.5/100)</f>
        <v>0.12750000000000139</v>
      </c>
      <c r="BK105" s="68">
        <f>BE105*BF105^2/200+(BI105-BF105+1)*(BF105-1)/100+(BF105-1)^2/200+BI105/200</f>
        <v>6.6250000000000003E-2</v>
      </c>
      <c r="BL105" s="68">
        <f>IF(BI105&gt;0,BK105,0)</f>
        <v>0</v>
      </c>
      <c r="BM105" s="67">
        <f>IF(BJ105&gt;=0,BJ105+DA105,0)+IF(+AW105=0,0,3/2*(+J105-P105)^2+0.4*(+J105-P105))+DG105</f>
        <v>0.12750000000000139</v>
      </c>
      <c r="BN105" s="67">
        <f>IF((BJ105+DA105)&lt;0,-(BJ105+DA105),0)</f>
        <v>0</v>
      </c>
      <c r="BO105" s="76"/>
      <c r="BP105" s="77"/>
      <c r="BQ105" s="44"/>
      <c r="BR105" s="73"/>
      <c r="BS105" s="81"/>
      <c r="BT105" s="67"/>
      <c r="BU105" s="81"/>
      <c r="BV105" s="73"/>
      <c r="BW105" s="69"/>
      <c r="BX105" s="73"/>
      <c r="BY105" s="25"/>
      <c r="BZ105" s="5"/>
      <c r="CA105" s="65">
        <f>B105</f>
        <v>28</v>
      </c>
      <c r="CB105" s="77">
        <f>BB105</f>
        <v>0.90000000000000047</v>
      </c>
      <c r="CC105" s="68" t="str">
        <f t="shared" si="141"/>
        <v/>
      </c>
      <c r="CD105" s="68">
        <f>AF105+AY105</f>
        <v>8.2499999999996021</v>
      </c>
      <c r="CE105" s="68">
        <f>CE103</f>
        <v>6</v>
      </c>
      <c r="CF105" s="69">
        <f>CF103</f>
        <v>1.5</v>
      </c>
      <c r="CG105" s="68">
        <f>IF(+E105-F105&gt;=0,0,+(F105-E105)*100)</f>
        <v>0</v>
      </c>
      <c r="CH105" s="68">
        <f>IF(+F105-E105&gt;=0,0,+(E105-F105)*100)</f>
        <v>0</v>
      </c>
      <c r="CI105" s="35"/>
      <c r="CJ105" s="67">
        <f>IF(+CH105=0,(CE105*CF105^2/200-CF105*(+CG105)/200-CD105*CF105/100)-CL105,(+CE105*CF105^2/200-CF105*(CG105-CH105)/200-CD105*CF105/100)-CL105+(CH105+CG105)*0.5*CF105*0.5/100)</f>
        <v>-5.6249999999994027E-2</v>
      </c>
      <c r="CK105" s="68">
        <f>CE105*CF105^2/200+(CI105-CF105+1)*(CF105-1)/100+(CF105-1)^2/200+CI105/200</f>
        <v>6.6250000000000003E-2</v>
      </c>
      <c r="CL105" s="68">
        <f>IF(CI105&gt;0,CK105,0)</f>
        <v>0</v>
      </c>
      <c r="CM105" s="67">
        <f>IF(CJ105&gt;=0,CJ105+DA105,0)+IF(+AW105=0,0,3/2*(+D105-L105)^2+0.4*(+D105-L105))+DH105</f>
        <v>0</v>
      </c>
      <c r="CN105" s="67">
        <f>IF((CJ105+DA105)&lt;0,-(CJ105+DA105),0)</f>
        <v>5.6249999999994027E-2</v>
      </c>
      <c r="CO105" s="81"/>
      <c r="CP105" s="44"/>
      <c r="CQ105" s="77"/>
      <c r="CR105" s="44"/>
      <c r="CS105" s="73"/>
      <c r="CT105" s="81"/>
      <c r="CU105" s="67"/>
      <c r="CV105" s="81"/>
      <c r="CW105" s="73"/>
      <c r="CX105" s="69"/>
      <c r="CY105" s="73"/>
      <c r="CZ105" s="25"/>
      <c r="DA105" s="27">
        <f t="shared" si="134"/>
        <v>0</v>
      </c>
      <c r="DB105" s="44"/>
      <c r="DC105" s="22"/>
      <c r="DD105" s="22">
        <f>IF(+BM105&lt;=0.004,0,+BF105*(+BR104/2+BR106/2))</f>
        <v>37.500000000000028</v>
      </c>
      <c r="DE105" s="22">
        <f>IF(+CM105&lt;=0.004,0,+CF105*(+CS104/2+CS106/2))</f>
        <v>0</v>
      </c>
      <c r="DF105" s="22"/>
      <c r="DG105" s="5"/>
      <c r="DH105" s="5"/>
      <c r="DI105" s="5"/>
      <c r="DJ105" s="5"/>
      <c r="DK105" s="5"/>
    </row>
    <row r="106" spans="1:115">
      <c r="A106" s="44"/>
      <c r="B106" s="65"/>
      <c r="C106" s="66"/>
      <c r="D106" s="25"/>
      <c r="E106" s="67"/>
      <c r="F106" s="67"/>
      <c r="G106" s="67"/>
      <c r="H106" s="67"/>
      <c r="I106" s="79"/>
      <c r="J106" s="35"/>
      <c r="K106" s="68">
        <f>(L105-L107)*100/U106</f>
        <v>-4.0000000000020429E-2</v>
      </c>
      <c r="L106" s="25"/>
      <c r="M106" s="67"/>
      <c r="N106" s="67"/>
      <c r="O106" s="67"/>
      <c r="P106" s="35"/>
      <c r="Q106" s="68">
        <f>(P105-P107)*100/U106</f>
        <v>-3.9999999999992007E-2</v>
      </c>
      <c r="R106" s="47">
        <f>(N105-N107)/U106*100</f>
        <v>-3.9999999999992007E-2</v>
      </c>
      <c r="S106" s="69"/>
      <c r="T106" s="35"/>
      <c r="U106" s="69">
        <f>(C107-C105)*1000</f>
        <v>25.000000000000021</v>
      </c>
      <c r="V106" s="68">
        <f>(+Y105+Y107)*U106/2</f>
        <v>125.00000000000011</v>
      </c>
      <c r="W106" s="72"/>
      <c r="X106" s="66"/>
      <c r="Y106" s="69"/>
      <c r="Z106" s="109"/>
      <c r="AA106" s="110"/>
      <c r="AB106" s="73"/>
      <c r="AC106" s="69"/>
      <c r="AD106" s="26"/>
      <c r="AE106" s="74"/>
      <c r="AF106" s="65"/>
      <c r="AG106" s="75"/>
      <c r="AH106" s="75"/>
      <c r="AI106" s="73"/>
      <c r="AJ106" s="75"/>
      <c r="AK106" s="69"/>
      <c r="AL106" s="75"/>
      <c r="AM106" s="76"/>
      <c r="AN106" s="76"/>
      <c r="AO106" s="76">
        <f>(+AN105+AN107)*0.5*U106</f>
        <v>0</v>
      </c>
      <c r="AP106" s="76">
        <f>(+AM105+AM107)*0.5*U106-AO106</f>
        <v>4.7265624999999281</v>
      </c>
      <c r="AQ106" s="47">
        <f t="shared" si="130"/>
        <v>1.5</v>
      </c>
      <c r="AR106" s="27">
        <f t="shared" si="131"/>
        <v>3</v>
      </c>
      <c r="AS106" s="27">
        <f t="shared" si="129"/>
        <v>4.5</v>
      </c>
      <c r="AT106" s="5"/>
      <c r="AU106" s="76"/>
      <c r="AV106" s="76">
        <f>(AU105+AU107)*0.5*U106</f>
        <v>0</v>
      </c>
      <c r="AW106" s="60">
        <f t="shared" si="132"/>
        <v>0</v>
      </c>
      <c r="AX106" s="44"/>
      <c r="AY106" s="27">
        <f t="shared" si="133"/>
        <v>4</v>
      </c>
      <c r="AZ106" s="5"/>
      <c r="BA106" s="65"/>
      <c r="BB106" s="77"/>
      <c r="BC106" s="68" t="str">
        <f t="shared" si="140"/>
        <v/>
      </c>
      <c r="BD106" s="35"/>
      <c r="BE106" s="35"/>
      <c r="BF106" s="69"/>
      <c r="BG106" s="35"/>
      <c r="BH106" s="35"/>
      <c r="BI106" s="35"/>
      <c r="BJ106" s="67"/>
      <c r="BK106" s="35"/>
      <c r="BL106" s="35"/>
      <c r="BM106" s="67"/>
      <c r="BN106" s="67"/>
      <c r="BO106" s="76">
        <f>(BM105+BM107)/2</f>
        <v>6.3750000000000695E-2</v>
      </c>
      <c r="BP106" s="77"/>
      <c r="BQ106" s="44">
        <f>(BN105+BN107)/2</f>
        <v>0</v>
      </c>
      <c r="BR106" s="73">
        <f>(BB107-BB105)*1000</f>
        <v>25.000000000000021</v>
      </c>
      <c r="BS106" s="81">
        <f>BO106*BR106</f>
        <v>1.5937500000000187</v>
      </c>
      <c r="BT106" s="67">
        <f>BQ106*BR106</f>
        <v>0</v>
      </c>
      <c r="BU106" s="81">
        <f>MIN(BS106:BT106)</f>
        <v>0</v>
      </c>
      <c r="BV106" s="73">
        <f>BS106-BU106</f>
        <v>1.5937500000000187</v>
      </c>
      <c r="BW106" s="69">
        <f>BT106-BU106</f>
        <v>0</v>
      </c>
      <c r="BX106" s="73">
        <f>BX104+BV106-BW106</f>
        <v>-18.328125000001826</v>
      </c>
      <c r="BY106" s="25"/>
      <c r="BZ106" s="5"/>
      <c r="CA106" s="65"/>
      <c r="CB106" s="77"/>
      <c r="CC106" s="68" t="str">
        <f t="shared" si="141"/>
        <v/>
      </c>
      <c r="CD106" s="35"/>
      <c r="CE106" s="35"/>
      <c r="CF106" s="69"/>
      <c r="CG106" s="35"/>
      <c r="CH106" s="35"/>
      <c r="CI106" s="35"/>
      <c r="CJ106" s="67"/>
      <c r="CK106" s="35"/>
      <c r="CL106" s="35"/>
      <c r="CM106" s="67"/>
      <c r="CN106" s="67"/>
      <c r="CO106" s="81"/>
      <c r="CP106" s="44">
        <f>(CM105+CM107)/2+BO106</f>
        <v>6.3750000000000695E-2</v>
      </c>
      <c r="CQ106" s="77"/>
      <c r="CR106" s="44">
        <f>(CN105+CN107)/2+BQ106</f>
        <v>8.0624999999998503E-2</v>
      </c>
      <c r="CS106" s="73">
        <f>(CB107-CB105)*1000</f>
        <v>25.000000000000021</v>
      </c>
      <c r="CT106" s="81">
        <f>CP106*CS106</f>
        <v>1.5937500000000187</v>
      </c>
      <c r="CU106" s="67">
        <f>CR106*CS106</f>
        <v>2.0156249999999645</v>
      </c>
      <c r="CV106" s="81">
        <f>MIN(CT106:CU106)</f>
        <v>1.5937500000000187</v>
      </c>
      <c r="CW106" s="73">
        <f>CT106-CV106</f>
        <v>0</v>
      </c>
      <c r="CX106" s="69">
        <f>CU106-CV106</f>
        <v>0.42187499999994582</v>
      </c>
      <c r="CY106" s="73">
        <f>CY104+CW106-CX106</f>
        <v>-80.653125000003257</v>
      </c>
      <c r="CZ106" s="25"/>
      <c r="DA106" s="27">
        <f t="shared" si="134"/>
        <v>0</v>
      </c>
      <c r="DB106" s="44"/>
      <c r="DC106" s="22"/>
      <c r="DD106" s="22"/>
      <c r="DE106" s="22"/>
      <c r="DF106" s="22"/>
      <c r="DG106" s="5"/>
      <c r="DH106" s="5"/>
      <c r="DI106" s="5"/>
      <c r="DJ106" s="5"/>
      <c r="DK106" s="5"/>
    </row>
    <row r="107" spans="1:115">
      <c r="A107" s="44"/>
      <c r="B107" s="65">
        <f>B105+1</f>
        <v>29</v>
      </c>
      <c r="C107" s="66">
        <f t="shared" ref="C107" si="150">C105+$A$10</f>
        <v>0.92500000000000049</v>
      </c>
      <c r="D107" s="25"/>
      <c r="E107" s="67">
        <f t="shared" ref="E107" si="151">F107</f>
        <v>49.905000000000001</v>
      </c>
      <c r="F107" s="67">
        <v>49.905000000000001</v>
      </c>
      <c r="G107" s="67">
        <v>50</v>
      </c>
      <c r="H107" s="67">
        <v>50.027500000000003</v>
      </c>
      <c r="I107" s="67">
        <f>+H107</f>
        <v>50.027500000000003</v>
      </c>
      <c r="J107" s="35"/>
      <c r="K107" s="35"/>
      <c r="L107" s="47">
        <f>M107-CF107*CE107/100-AW107/100</f>
        <v>49.93</v>
      </c>
      <c r="M107" s="67">
        <f>ROUND(+F107+AY107/100+AS107/100,2)</f>
        <v>50.02</v>
      </c>
      <c r="N107" s="67">
        <f>ROUND(+M107+Y107/200*Z107,2)</f>
        <v>50.07</v>
      </c>
      <c r="O107" s="67">
        <f>ROUND(+N107-Y107/2*AA107/100,2)</f>
        <v>50.12</v>
      </c>
      <c r="P107" s="68">
        <f>O107-BF107*BE107/100-AW107/100</f>
        <v>50.029999999999994</v>
      </c>
      <c r="Q107" s="35"/>
      <c r="R107" s="25"/>
      <c r="S107" s="69">
        <f>ABS(+R106-R108)</f>
        <v>4.0000000000020429E-2</v>
      </c>
      <c r="T107" s="38"/>
      <c r="U107" s="69"/>
      <c r="V107" s="35"/>
      <c r="W107" s="72">
        <f>W105</f>
        <v>5</v>
      </c>
      <c r="X107" s="66">
        <f t="shared" ref="X107" si="152">X105+$A$10</f>
        <v>0.70500000000000052</v>
      </c>
      <c r="Y107" s="69">
        <f>Y105</f>
        <v>5</v>
      </c>
      <c r="Z107" s="109">
        <f t="shared" ref="Z107:AA107" si="153">Z105</f>
        <v>2</v>
      </c>
      <c r="AA107" s="110">
        <f t="shared" si="153"/>
        <v>-2</v>
      </c>
      <c r="AB107" s="73">
        <f>(G107-F107)/W107*2*100</f>
        <v>3.799999999999955</v>
      </c>
      <c r="AC107" s="69">
        <f>(G107-H107)/W107*200</f>
        <v>-1.1000000000001364</v>
      </c>
      <c r="AD107" s="26">
        <f>AD105</f>
        <v>0</v>
      </c>
      <c r="AE107" s="74">
        <f>AE105</f>
        <v>0</v>
      </c>
      <c r="AF107" s="65">
        <f>(+M107-F107)*100-AY107</f>
        <v>7.500000000000199</v>
      </c>
      <c r="AG107" s="75">
        <f>(+N107-(-AB107*(Y107-W107)/200+G107))*100-AY107</f>
        <v>3.0000000000000284</v>
      </c>
      <c r="AH107" s="75">
        <f>(+O107-H107)*100-AY107</f>
        <v>5.2499999999994031</v>
      </c>
      <c r="AI107" s="73"/>
      <c r="AJ107" s="75"/>
      <c r="AK107" s="69"/>
      <c r="AL107" s="75"/>
      <c r="AM107" s="82">
        <f>((AF107+AG107)*0.5*Y107/2+(+AG107+AH107)/2*Y107/2)/100+AD107*AE107</f>
        <v>0.23437499999999573</v>
      </c>
      <c r="AN107" s="76">
        <f>AI107*AJ107/100+AK107*AL107/100</f>
        <v>0</v>
      </c>
      <c r="AO107" s="76"/>
      <c r="AP107" s="76"/>
      <c r="AQ107" s="47">
        <v>4</v>
      </c>
      <c r="AR107" s="27">
        <f t="shared" si="131"/>
        <v>3</v>
      </c>
      <c r="AS107" s="27">
        <f t="shared" si="129"/>
        <v>7</v>
      </c>
      <c r="AT107" s="5"/>
      <c r="AU107" s="76">
        <f>AI107+AK107</f>
        <v>0</v>
      </c>
      <c r="AV107" s="35"/>
      <c r="AW107" s="60">
        <f t="shared" si="132"/>
        <v>0</v>
      </c>
      <c r="AX107" s="44"/>
      <c r="AY107" s="27">
        <f t="shared" si="133"/>
        <v>4</v>
      </c>
      <c r="AZ107" s="5"/>
      <c r="BA107" s="65">
        <f>B107</f>
        <v>29</v>
      </c>
      <c r="BB107" s="77">
        <f>C107</f>
        <v>0.92500000000000049</v>
      </c>
      <c r="BC107" s="68" t="str">
        <f t="shared" si="140"/>
        <v/>
      </c>
      <c r="BD107" s="68">
        <f>AH107+AY107</f>
        <v>9.2499999999994031</v>
      </c>
      <c r="BE107" s="68">
        <f>BE105</f>
        <v>6</v>
      </c>
      <c r="BF107" s="69">
        <f>BF105</f>
        <v>1.5</v>
      </c>
      <c r="BG107" s="68">
        <f>IF(+I107-H107&gt;=0,0,+(H107-I107)*100)</f>
        <v>0</v>
      </c>
      <c r="BH107" s="68">
        <f>IF(+H107-I107&gt;=0,0,+(I107-H107)*100)</f>
        <v>0</v>
      </c>
      <c r="BI107" s="35"/>
      <c r="BJ107" s="67">
        <f>IF(+BH107=0,(BE107*BF107^2/200-BF107*(+BG107)/200-BD107*BF107/100)-BL107,(+BE107*BF107^2/200-BF107*(BG107-BH107)/200-BD107*BF107/100)-BL107+(BH107+BG107)*0.5*BF107*0.5/100)</f>
        <v>-7.1249999999991043E-2</v>
      </c>
      <c r="BK107" s="68">
        <f>BE107*BF107^2/200+(BI107-BF107+1)*(BF107-1)/100+(BF107-1)^2/200+BI107/200</f>
        <v>6.6250000000000003E-2</v>
      </c>
      <c r="BL107" s="68">
        <f>IF(BI107&gt;0,BK107,0)</f>
        <v>0</v>
      </c>
      <c r="BM107" s="67">
        <f>IF(BJ107&gt;=0,BJ107+DA107,0)+IF(+AW107=0,0,3/2*(+J107-P107)^2+0.4*(+J107-P107))+DG107</f>
        <v>0</v>
      </c>
      <c r="BN107" s="67">
        <v>0</v>
      </c>
      <c r="BO107" s="76"/>
      <c r="BP107" s="77"/>
      <c r="BQ107" s="44"/>
      <c r="BR107" s="73"/>
      <c r="BS107" s="81"/>
      <c r="BT107" s="67"/>
      <c r="BU107" s="81"/>
      <c r="BV107" s="73"/>
      <c r="BW107" s="69"/>
      <c r="BX107" s="73"/>
      <c r="BY107" s="25"/>
      <c r="BZ107" s="5"/>
      <c r="CA107" s="65">
        <f>B107</f>
        <v>29</v>
      </c>
      <c r="CB107" s="77">
        <f>BB107</f>
        <v>0.92500000000000049</v>
      </c>
      <c r="CC107" s="68" t="str">
        <f t="shared" si="141"/>
        <v/>
      </c>
      <c r="CD107" s="68">
        <f>AF107+AY107</f>
        <v>11.500000000000199</v>
      </c>
      <c r="CE107" s="68">
        <f>CE105</f>
        <v>6</v>
      </c>
      <c r="CF107" s="69">
        <f>CF105</f>
        <v>1.5</v>
      </c>
      <c r="CG107" s="68">
        <f>IF(+E107-F107&gt;=0,0,+(F107-E107)*100)</f>
        <v>0</v>
      </c>
      <c r="CH107" s="68">
        <f>IF(+F107-E107&gt;=0,0,+(E107-F107)*100)</f>
        <v>0</v>
      </c>
      <c r="CI107" s="35"/>
      <c r="CJ107" s="67">
        <f>IF(+CH107=0,(CE107*CF107^2/200-CF107*(+CG107)/200-CD107*CF107/100)-CL107,(+CE107*CF107^2/200-CF107*(CG107-CH107)/200-CD107*CF107/100)-CL107+(CH107+CG107)*0.5*CF107*0.5/100)</f>
        <v>-0.10500000000000298</v>
      </c>
      <c r="CK107" s="68">
        <f>CE107*CF107^2/200+(CI107-CF107+1)*(CF107-1)/100+(CF107-1)^2/200+CI107/200</f>
        <v>6.6250000000000003E-2</v>
      </c>
      <c r="CL107" s="68">
        <f>IF(CI107&gt;0,CK107,0)</f>
        <v>0</v>
      </c>
      <c r="CM107" s="67">
        <f>IF(CJ107&gt;=0,CJ107+DA107,0)+IF(+AW107=0,0,3/2*(+D107-L107)^2+0.4*(+D107-L107))+DH107</f>
        <v>0</v>
      </c>
      <c r="CN107" s="67">
        <f>IF((CJ107+DA107)&lt;0,-(CJ107+DA107),0)</f>
        <v>0.10500000000000298</v>
      </c>
      <c r="CO107" s="81"/>
      <c r="CP107" s="44"/>
      <c r="CQ107" s="77"/>
      <c r="CR107" s="44"/>
      <c r="CS107" s="73"/>
      <c r="CT107" s="81"/>
      <c r="CU107" s="67"/>
      <c r="CV107" s="81"/>
      <c r="CW107" s="73"/>
      <c r="CX107" s="69"/>
      <c r="CY107" s="73"/>
      <c r="CZ107" s="25"/>
      <c r="DA107" s="27">
        <f t="shared" si="134"/>
        <v>0</v>
      </c>
      <c r="DB107" s="44"/>
      <c r="DC107" s="22"/>
      <c r="DD107" s="22">
        <f>IF(+BM107&lt;=0.004,0,+BF107*(+BR106/2+BR108/2))</f>
        <v>0</v>
      </c>
      <c r="DE107" s="22">
        <f>IF(+CM107&lt;=0.004,0,+CF107*(+CS106/2+CS108/2))</f>
        <v>0</v>
      </c>
      <c r="DF107" s="22"/>
      <c r="DG107" s="5"/>
      <c r="DH107" s="5"/>
      <c r="DI107" s="5"/>
      <c r="DJ107" s="5"/>
      <c r="DK107" s="5"/>
    </row>
    <row r="108" spans="1:115">
      <c r="A108" s="44"/>
      <c r="B108" s="65"/>
      <c r="C108" s="66"/>
      <c r="D108" s="25"/>
      <c r="E108" s="67"/>
      <c r="F108" s="67"/>
      <c r="G108" s="67"/>
      <c r="H108" s="67"/>
      <c r="I108" s="79"/>
      <c r="J108" s="35"/>
      <c r="K108" s="68">
        <f>(L107-L109)*100/U108</f>
        <v>-7.9999999999984014E-2</v>
      </c>
      <c r="L108" s="25"/>
      <c r="M108" s="67"/>
      <c r="N108" s="67"/>
      <c r="O108" s="67"/>
      <c r="P108" s="35"/>
      <c r="Q108" s="68">
        <f>(P107-P109)*100/U108</f>
        <v>-8.0000000000012436E-2</v>
      </c>
      <c r="R108" s="47">
        <f>(N107-N109)/U108*100</f>
        <v>-8.0000000000012436E-2</v>
      </c>
      <c r="S108" s="69"/>
      <c r="T108" s="35"/>
      <c r="U108" s="69">
        <f>(C109-C107)*1000</f>
        <v>25.000000000000021</v>
      </c>
      <c r="V108" s="68">
        <f>(+Y107+Y109)*U108/2</f>
        <v>125.00000000000011</v>
      </c>
      <c r="W108" s="70"/>
      <c r="X108" s="66"/>
      <c r="Y108" s="69"/>
      <c r="Z108" s="109"/>
      <c r="AA108" s="110"/>
      <c r="AB108" s="73"/>
      <c r="AC108" s="69"/>
      <c r="AD108" s="26"/>
      <c r="AE108" s="74"/>
      <c r="AF108" s="65"/>
      <c r="AG108" s="75"/>
      <c r="AH108" s="75"/>
      <c r="AI108" s="73"/>
      <c r="AJ108" s="75"/>
      <c r="AK108" s="69"/>
      <c r="AL108" s="75"/>
      <c r="AM108" s="76"/>
      <c r="AN108" s="76"/>
      <c r="AO108" s="76">
        <f>(+AN107+AN109)*0.5*U108</f>
        <v>0</v>
      </c>
      <c r="AP108" s="76">
        <f>(+AM107+AM109)*0.5*U108-AO108</f>
        <v>5.7421875000000044</v>
      </c>
      <c r="AQ108" s="47">
        <f t="shared" si="130"/>
        <v>4</v>
      </c>
      <c r="AR108" s="27">
        <f t="shared" si="131"/>
        <v>3</v>
      </c>
      <c r="AS108" s="27">
        <f t="shared" si="129"/>
        <v>7</v>
      </c>
      <c r="AT108" s="5"/>
      <c r="AU108" s="76"/>
      <c r="AV108" s="76">
        <f>(AU107+AU109)*0.5*U108</f>
        <v>0</v>
      </c>
      <c r="AW108" s="60">
        <f t="shared" si="132"/>
        <v>0</v>
      </c>
      <c r="AX108" s="44"/>
      <c r="AY108" s="27">
        <f t="shared" si="133"/>
        <v>4</v>
      </c>
      <c r="AZ108" s="5"/>
      <c r="BA108" s="65"/>
      <c r="BB108" s="77"/>
      <c r="BC108" s="68" t="str">
        <f t="shared" si="140"/>
        <v/>
      </c>
      <c r="BD108" s="35"/>
      <c r="BE108" s="35"/>
      <c r="BF108" s="69"/>
      <c r="BG108" s="35"/>
      <c r="BH108" s="35"/>
      <c r="BI108" s="35"/>
      <c r="BJ108" s="67"/>
      <c r="BK108" s="35"/>
      <c r="BL108" s="35"/>
      <c r="BM108" s="67"/>
      <c r="BN108" s="67"/>
      <c r="BO108" s="76">
        <f>(BM107+BM109)/2</f>
        <v>0</v>
      </c>
      <c r="BP108" s="77"/>
      <c r="BQ108" s="44">
        <f>(BN107+BN109)/2</f>
        <v>3.0000000000000637E-2</v>
      </c>
      <c r="BR108" s="73">
        <f>(BB109-BB107)*1000</f>
        <v>25.000000000000021</v>
      </c>
      <c r="BS108" s="81">
        <f>BO108*BR108</f>
        <v>0</v>
      </c>
      <c r="BT108" s="67">
        <f>BQ108*BR108</f>
        <v>0.75000000000001654</v>
      </c>
      <c r="BU108" s="81">
        <f>MIN(BS108:BT108)</f>
        <v>0</v>
      </c>
      <c r="BV108" s="73">
        <f>BS108-BU108</f>
        <v>0</v>
      </c>
      <c r="BW108" s="69">
        <f>BT108-BU108</f>
        <v>0.75000000000001654</v>
      </c>
      <c r="BX108" s="73">
        <f>BX106+BV108-BW108</f>
        <v>-19.078125000001844</v>
      </c>
      <c r="BY108" s="25"/>
      <c r="BZ108" s="5"/>
      <c r="CA108" s="65"/>
      <c r="CB108" s="77"/>
      <c r="CC108" s="68" t="str">
        <f t="shared" si="141"/>
        <v/>
      </c>
      <c r="CD108" s="35"/>
      <c r="CE108" s="35"/>
      <c r="CF108" s="69"/>
      <c r="CG108" s="35"/>
      <c r="CH108" s="35"/>
      <c r="CI108" s="35"/>
      <c r="CJ108" s="67"/>
      <c r="CK108" s="35"/>
      <c r="CL108" s="35"/>
      <c r="CM108" s="67"/>
      <c r="CN108" s="67"/>
      <c r="CO108" s="81"/>
      <c r="CP108" s="44">
        <f>(CM107+CM109)/2+BO108</f>
        <v>0</v>
      </c>
      <c r="CQ108" s="77"/>
      <c r="CR108" s="44">
        <f>(CN107+CN109)/2+BQ108</f>
        <v>0.10499999999999893</v>
      </c>
      <c r="CS108" s="73">
        <f>(CB109-CB107)*1000</f>
        <v>25.000000000000021</v>
      </c>
      <c r="CT108" s="81">
        <f>CP108*CS108</f>
        <v>0</v>
      </c>
      <c r="CU108" s="67">
        <f>CR108*CS108</f>
        <v>2.6249999999999756</v>
      </c>
      <c r="CV108" s="81">
        <f>MIN(CT108:CU108)</f>
        <v>0</v>
      </c>
      <c r="CW108" s="73">
        <f>CT108-CV108</f>
        <v>0</v>
      </c>
      <c r="CX108" s="69">
        <f>CU108-CV108</f>
        <v>2.6249999999999756</v>
      </c>
      <c r="CY108" s="73">
        <f>CY106+CW108-CX108</f>
        <v>-83.278125000003229</v>
      </c>
      <c r="CZ108" s="25"/>
      <c r="DA108" s="27">
        <f t="shared" si="134"/>
        <v>0</v>
      </c>
      <c r="DB108" s="44"/>
      <c r="DC108" s="22"/>
      <c r="DD108" s="22"/>
      <c r="DE108" s="22"/>
      <c r="DF108" s="22"/>
      <c r="DG108" s="5"/>
      <c r="DH108" s="5"/>
      <c r="DI108" s="5"/>
      <c r="DJ108" s="5"/>
      <c r="DK108" s="5"/>
    </row>
    <row r="109" spans="1:115">
      <c r="A109" s="44"/>
      <c r="B109" s="65">
        <f>B107+1</f>
        <v>30</v>
      </c>
      <c r="C109" s="66">
        <f t="shared" ref="C109" si="154">C107+$A$10</f>
        <v>0.95000000000000051</v>
      </c>
      <c r="D109" s="25"/>
      <c r="E109" s="67">
        <f t="shared" ref="E109" si="155">F109</f>
        <v>49.965000000000003</v>
      </c>
      <c r="F109" s="67">
        <v>49.965000000000003</v>
      </c>
      <c r="G109" s="67">
        <v>50</v>
      </c>
      <c r="H109" s="67">
        <v>50.055</v>
      </c>
      <c r="I109" s="67">
        <f>+H109</f>
        <v>50.055</v>
      </c>
      <c r="J109" s="35"/>
      <c r="K109" s="35"/>
      <c r="L109" s="47">
        <f>M109-CF109*CE109/100-AW109/100</f>
        <v>49.949999999999996</v>
      </c>
      <c r="M109" s="67">
        <f>ROUND(+F109+AY109/100+AS109/100,2)</f>
        <v>50.04</v>
      </c>
      <c r="N109" s="67">
        <f>ROUND(+M109+Y109/200*Z109,2)</f>
        <v>50.09</v>
      </c>
      <c r="O109" s="67">
        <f>ROUND(+N109-Y109/2*AA109/100,2)</f>
        <v>50.14</v>
      </c>
      <c r="P109" s="68">
        <f>O109-BF109*BE109/100-AW109/100</f>
        <v>50.05</v>
      </c>
      <c r="Q109" s="35"/>
      <c r="R109" s="25"/>
      <c r="S109" s="69">
        <f>ABS(+R108-R110)</f>
        <v>0.16000000000002487</v>
      </c>
      <c r="T109" s="38"/>
      <c r="U109" s="69"/>
      <c r="V109" s="35"/>
      <c r="W109" s="72">
        <f>W107</f>
        <v>5</v>
      </c>
      <c r="X109" s="66">
        <f t="shared" ref="X109:X113" si="156">X107+$A$10</f>
        <v>0.73000000000000054</v>
      </c>
      <c r="Y109" s="69">
        <f>Y107</f>
        <v>5</v>
      </c>
      <c r="Z109" s="109">
        <f t="shared" ref="Z109:AA111" si="157">Z107</f>
        <v>2</v>
      </c>
      <c r="AA109" s="110">
        <f t="shared" si="157"/>
        <v>-2</v>
      </c>
      <c r="AB109" s="73">
        <f>(G109-F109)/W109*2*100</f>
        <v>1.3999999999998636</v>
      </c>
      <c r="AC109" s="69">
        <f>(G109-H109)/W109*200</f>
        <v>-2.1999999999999886</v>
      </c>
      <c r="AD109" s="26">
        <f>AD107</f>
        <v>0</v>
      </c>
      <c r="AE109" s="74">
        <f>AE107</f>
        <v>0</v>
      </c>
      <c r="AF109" s="65">
        <f>(+M109-F109)*100-AY109</f>
        <v>3.4999999999995737</v>
      </c>
      <c r="AG109" s="75">
        <f>(+N109-(-AB109*(Y109-W109)/200+G109))*100-AY109</f>
        <v>5.0000000000003411</v>
      </c>
      <c r="AH109" s="75">
        <f>(+O109-H109)*100-AY109</f>
        <v>4.5000000000000853</v>
      </c>
      <c r="AI109" s="73"/>
      <c r="AJ109" s="75"/>
      <c r="AK109" s="69"/>
      <c r="AL109" s="75"/>
      <c r="AM109" s="82">
        <f>((AF109+AG109)*0.5*Y109/2+(+AG109+AH109)/2*Y109/2)/100+AD109*AE109</f>
        <v>0.22500000000000425</v>
      </c>
      <c r="AN109" s="76">
        <f>AI109*AJ109/100+AK109*AL109/100</f>
        <v>0</v>
      </c>
      <c r="AO109" s="76"/>
      <c r="AP109" s="76"/>
      <c r="AQ109" s="47">
        <v>0</v>
      </c>
      <c r="AR109" s="27">
        <f t="shared" si="131"/>
        <v>3</v>
      </c>
      <c r="AS109" s="27">
        <f t="shared" si="129"/>
        <v>3</v>
      </c>
      <c r="AT109" s="5"/>
      <c r="AU109" s="76">
        <f>AI109+AK109</f>
        <v>0</v>
      </c>
      <c r="AV109" s="35"/>
      <c r="AW109" s="60">
        <f t="shared" si="132"/>
        <v>0</v>
      </c>
      <c r="AX109" s="44"/>
      <c r="AY109" s="27">
        <f t="shared" si="133"/>
        <v>4</v>
      </c>
      <c r="AZ109" s="5"/>
      <c r="BA109" s="65">
        <f>B109</f>
        <v>30</v>
      </c>
      <c r="BB109" s="77">
        <f>C109</f>
        <v>0.95000000000000051</v>
      </c>
      <c r="BC109" s="68" t="str">
        <f t="shared" si="140"/>
        <v/>
      </c>
      <c r="BD109" s="68">
        <f>AH109+AY109</f>
        <v>8.5000000000000853</v>
      </c>
      <c r="BE109" s="68">
        <f>BE107</f>
        <v>6</v>
      </c>
      <c r="BF109" s="69">
        <f>BF107</f>
        <v>1.5</v>
      </c>
      <c r="BG109" s="68">
        <f>IF(+I109-H109&gt;=0,0,+(H109-I109)*100)</f>
        <v>0</v>
      </c>
      <c r="BH109" s="68">
        <f>IF(+H109-I109&gt;=0,0,+(I109-H109)*100)</f>
        <v>0</v>
      </c>
      <c r="BI109" s="35"/>
      <c r="BJ109" s="67">
        <f>IF(+BH109=0,(BE109*BF109^2/200-BF109*(+BG109)/200-BD109*BF109/100)-BL109,(+BE109*BF109^2/200-BF109*(BG109-BH109)/200-BD109*BF109/100)-BL109+(BH109+BG109)*0.5*BF109*0.5/100)</f>
        <v>-6.0000000000001275E-2</v>
      </c>
      <c r="BK109" s="68">
        <f>BE109*BF109^2/200+(BI109-BF109+1)*(BF109-1)/100+(BF109-1)^2/200+BI109/200</f>
        <v>6.6250000000000003E-2</v>
      </c>
      <c r="BL109" s="68">
        <f>IF(BI109&gt;0,BK109,0)</f>
        <v>0</v>
      </c>
      <c r="BM109" s="67">
        <f>IF(BJ109&gt;=0,BJ109+DA109,0)+IF(+AW109=0,0,3/2*(+J109-P109)^2+0.4*(+J109-P109))+DG109</f>
        <v>0</v>
      </c>
      <c r="BN109" s="67">
        <f>IF((BJ109+DA109)&lt;0,-(BJ109+DA109),0)</f>
        <v>6.0000000000001275E-2</v>
      </c>
      <c r="BO109" s="76"/>
      <c r="BP109" s="77"/>
      <c r="BQ109" s="44"/>
      <c r="BR109" s="73"/>
      <c r="BS109" s="81"/>
      <c r="BT109" s="67"/>
      <c r="BU109" s="81"/>
      <c r="BV109" s="73"/>
      <c r="BW109" s="69"/>
      <c r="BX109" s="73"/>
      <c r="BY109" s="25"/>
      <c r="BZ109" s="5"/>
      <c r="CA109" s="65">
        <f>B109</f>
        <v>30</v>
      </c>
      <c r="CB109" s="77">
        <f>BB109</f>
        <v>0.95000000000000051</v>
      </c>
      <c r="CC109" s="68" t="str">
        <f t="shared" si="141"/>
        <v/>
      </c>
      <c r="CD109" s="68">
        <f>AF109+AY109</f>
        <v>7.4999999999995737</v>
      </c>
      <c r="CE109" s="68">
        <f>CE107</f>
        <v>6</v>
      </c>
      <c r="CF109" s="69">
        <f>CF107</f>
        <v>1.5</v>
      </c>
      <c r="CG109" s="68">
        <f>IF(+E109-F109&gt;=0,0,+(F109-E109)*100)</f>
        <v>0</v>
      </c>
      <c r="CH109" s="68">
        <f>IF(+F109-E109&gt;=0,0,+(E109-F109)*100)</f>
        <v>0</v>
      </c>
      <c r="CI109" s="35"/>
      <c r="CJ109" s="67">
        <f>IF(+CH109=0,(CE109*CF109^2/200-CF109*(+CG109)/200-CD109*CF109/100)-CL109,(+CE109*CF109^2/200-CF109*(CG109-CH109)/200-CD109*CF109/100)-CL109+(CH109+CG109)*0.5*CF109*0.5/100)</f>
        <v>-4.4999999999993601E-2</v>
      </c>
      <c r="CK109" s="68">
        <f>CE109*CF109^2/200+(CI109-CF109+1)*(CF109-1)/100+(CF109-1)^2/200+CI109/200</f>
        <v>6.6250000000000003E-2</v>
      </c>
      <c r="CL109" s="68">
        <f>IF(CI109&gt;0,CK109,0)</f>
        <v>0</v>
      </c>
      <c r="CM109" s="67">
        <f>IF(CJ109&gt;=0,CJ109+DA109,0)+IF(+AW109=0,0,3/2*(+D109-L109)^2+0.4*(+D109-L109))+DH109</f>
        <v>0</v>
      </c>
      <c r="CN109" s="67">
        <f>IF((CJ109+DA109)&lt;0,-(CJ109+DA109),0)</f>
        <v>4.4999999999993601E-2</v>
      </c>
      <c r="CO109" s="81"/>
      <c r="CP109" s="44"/>
      <c r="CQ109" s="77"/>
      <c r="CR109" s="44"/>
      <c r="CS109" s="73"/>
      <c r="CT109" s="81"/>
      <c r="CU109" s="67"/>
      <c r="CV109" s="81"/>
      <c r="CW109" s="73"/>
      <c r="CX109" s="69"/>
      <c r="CY109" s="73"/>
      <c r="CZ109" s="25"/>
      <c r="DA109" s="27">
        <f t="shared" si="134"/>
        <v>0</v>
      </c>
      <c r="DB109" s="44"/>
      <c r="DC109" s="22"/>
      <c r="DD109" s="22">
        <f>IF(+BM109&lt;=0.004,0,+BF109*(+BR108/2+BR110/2))</f>
        <v>0</v>
      </c>
      <c r="DE109" s="22">
        <f>IF(+CM109&lt;=0.004,0,+CF109*(+CS108/2+CS110/2))</f>
        <v>0</v>
      </c>
      <c r="DF109" s="22"/>
      <c r="DG109" s="5"/>
      <c r="DH109" s="5"/>
      <c r="DI109" s="5"/>
      <c r="DJ109" s="5"/>
      <c r="DK109" s="5"/>
    </row>
    <row r="110" spans="1:115">
      <c r="A110" s="44"/>
      <c r="B110" s="65"/>
      <c r="C110" s="66"/>
      <c r="D110" s="25"/>
      <c r="E110" s="67"/>
      <c r="F110" s="67"/>
      <c r="G110" s="67"/>
      <c r="H110" s="67"/>
      <c r="I110" s="79"/>
      <c r="J110" s="35"/>
      <c r="K110" s="68">
        <f>(L109-L111)*100/U110</f>
        <v>7.9999999999984014E-2</v>
      </c>
      <c r="L110" s="25"/>
      <c r="M110" s="67"/>
      <c r="N110" s="67"/>
      <c r="O110" s="67"/>
      <c r="P110" s="35"/>
      <c r="Q110" s="68">
        <f>(P109-P111)*100/U110</f>
        <v>8.0000000000012436E-2</v>
      </c>
      <c r="R110" s="47">
        <f>(N109-N111)/U110*100</f>
        <v>8.0000000000012436E-2</v>
      </c>
      <c r="S110" s="69"/>
      <c r="T110" s="35"/>
      <c r="U110" s="69">
        <f>(C111-C109)*1000</f>
        <v>25.000000000000021</v>
      </c>
      <c r="V110" s="68">
        <f>(+Y109+Y111)*U110/2</f>
        <v>125.00000000000011</v>
      </c>
      <c r="W110" s="72"/>
      <c r="X110" s="141"/>
      <c r="Y110" s="69"/>
      <c r="Z110" s="109"/>
      <c r="AA110" s="110"/>
      <c r="AB110" s="73"/>
      <c r="AC110" s="69"/>
      <c r="AD110" s="26"/>
      <c r="AE110" s="74"/>
      <c r="AF110" s="65"/>
      <c r="AG110" s="75"/>
      <c r="AH110" s="75"/>
      <c r="AI110" s="73"/>
      <c r="AJ110" s="75"/>
      <c r="AK110" s="69"/>
      <c r="AL110" s="75"/>
      <c r="AM110" s="76"/>
      <c r="AN110" s="76"/>
      <c r="AO110" s="76">
        <f>(+AN109+AN111)*0.5*U110</f>
        <v>0</v>
      </c>
      <c r="AP110" s="76">
        <f>(+AM109+AM111)*0.5*U110-AO110</f>
        <v>5.2734375000000977</v>
      </c>
      <c r="AQ110" s="47">
        <f t="shared" si="130"/>
        <v>0</v>
      </c>
      <c r="AR110" s="27">
        <f t="shared" si="131"/>
        <v>3</v>
      </c>
      <c r="AS110" s="27">
        <f t="shared" si="129"/>
        <v>3</v>
      </c>
      <c r="AT110" s="5"/>
      <c r="AU110" s="76"/>
      <c r="AV110" s="76">
        <f>(AU109+AU111)*0.5*U110</f>
        <v>0</v>
      </c>
      <c r="AW110" s="60">
        <f t="shared" si="132"/>
        <v>0</v>
      </c>
      <c r="AX110" s="44"/>
      <c r="AY110" s="27">
        <f t="shared" si="133"/>
        <v>4</v>
      </c>
      <c r="AZ110" s="5"/>
      <c r="BA110" s="65"/>
      <c r="BB110" s="77"/>
      <c r="BC110" s="68" t="str">
        <f t="shared" si="140"/>
        <v/>
      </c>
      <c r="BD110" s="35"/>
      <c r="BE110" s="35"/>
      <c r="BF110" s="69"/>
      <c r="BG110" s="35"/>
      <c r="BH110" s="35"/>
      <c r="BI110" s="35"/>
      <c r="BJ110" s="67"/>
      <c r="BK110" s="35"/>
      <c r="BL110" s="35"/>
      <c r="BM110" s="67"/>
      <c r="BN110" s="67"/>
      <c r="BO110" s="76">
        <f>(BM109+BM111)/2</f>
        <v>0</v>
      </c>
      <c r="BP110" s="77"/>
      <c r="BQ110" s="44">
        <f>(BN109+BN111)/2</f>
        <v>5.6249999999999356E-2</v>
      </c>
      <c r="BR110" s="73">
        <f>(BB111-BB109)*1000</f>
        <v>25.000000000000021</v>
      </c>
      <c r="BS110" s="81">
        <f>BO110*BR110</f>
        <v>0</v>
      </c>
      <c r="BT110" s="67">
        <f>BQ110*BR110</f>
        <v>1.4062499999999851</v>
      </c>
      <c r="BU110" s="81">
        <f>MIN(BS110:BT110)</f>
        <v>0</v>
      </c>
      <c r="BV110" s="73">
        <f>BS110-BU110</f>
        <v>0</v>
      </c>
      <c r="BW110" s="69">
        <f>BT110-BU110</f>
        <v>1.4062499999999851</v>
      </c>
      <c r="BX110" s="73">
        <f>BX108+BV110-BW110</f>
        <v>-20.48437500000183</v>
      </c>
      <c r="BY110" s="25"/>
      <c r="BZ110" s="5"/>
      <c r="CA110" s="65"/>
      <c r="CB110" s="77"/>
      <c r="CC110" s="68" t="str">
        <f t="shared" si="141"/>
        <v/>
      </c>
      <c r="CD110" s="35"/>
      <c r="CE110" s="35"/>
      <c r="CF110" s="69"/>
      <c r="CG110" s="35"/>
      <c r="CH110" s="35"/>
      <c r="CI110" s="35"/>
      <c r="CJ110" s="67"/>
      <c r="CK110" s="35"/>
      <c r="CL110" s="35"/>
      <c r="CM110" s="67"/>
      <c r="CN110" s="67"/>
      <c r="CO110" s="81"/>
      <c r="CP110" s="44">
        <f>(CM109+CM111)/2+BO110</f>
        <v>0</v>
      </c>
      <c r="CQ110" s="77"/>
      <c r="CR110" s="44">
        <f>(CN109+CN111)/2+BQ110</f>
        <v>0.11812499999999893</v>
      </c>
      <c r="CS110" s="73">
        <f>(CB111-CB109)*1000</f>
        <v>25.000000000000021</v>
      </c>
      <c r="CT110" s="81">
        <f>CP110*CS110</f>
        <v>0</v>
      </c>
      <c r="CU110" s="67">
        <f>CR110*CS110</f>
        <v>2.9531249999999756</v>
      </c>
      <c r="CV110" s="81">
        <f>MIN(CT110:CU110)</f>
        <v>0</v>
      </c>
      <c r="CW110" s="73">
        <f>CT110-CV110</f>
        <v>0</v>
      </c>
      <c r="CX110" s="69">
        <f>CU110-CV110</f>
        <v>2.9531249999999756</v>
      </c>
      <c r="CY110" s="73">
        <f>CY108+CW110-CX110</f>
        <v>-86.2312500000032</v>
      </c>
      <c r="CZ110" s="25"/>
      <c r="DA110" s="27">
        <f t="shared" si="134"/>
        <v>0</v>
      </c>
      <c r="DB110" s="44"/>
      <c r="DC110" s="22"/>
      <c r="DD110" s="22"/>
      <c r="DE110" s="22"/>
      <c r="DF110" s="22"/>
      <c r="DG110" s="5"/>
      <c r="DH110" s="5"/>
      <c r="DI110" s="5"/>
      <c r="DJ110" s="5"/>
      <c r="DK110" s="5"/>
    </row>
    <row r="111" spans="1:115">
      <c r="A111" s="44"/>
      <c r="B111" s="65">
        <f>B109+1</f>
        <v>31</v>
      </c>
      <c r="C111" s="66">
        <f t="shared" ref="C111" si="158">C109+$A$10</f>
        <v>0.97500000000000053</v>
      </c>
      <c r="D111" s="25"/>
      <c r="E111" s="67">
        <f t="shared" ref="E111" si="159">F111</f>
        <v>49.922499999999999</v>
      </c>
      <c r="F111" s="67">
        <v>49.922499999999999</v>
      </c>
      <c r="G111" s="67">
        <v>50</v>
      </c>
      <c r="H111" s="67">
        <v>50.04</v>
      </c>
      <c r="I111" s="67">
        <f>+H111</f>
        <v>50.04</v>
      </c>
      <c r="J111" s="35"/>
      <c r="K111" s="35"/>
      <c r="L111" s="47">
        <f>M111-CF111*CE111/100-AW111/100</f>
        <v>49.93</v>
      </c>
      <c r="M111" s="67">
        <f>ROUND(+F111+AY111/100+AS111/100,2)</f>
        <v>50.02</v>
      </c>
      <c r="N111" s="67">
        <f>ROUND(+M111+Y111/200*Z111,2)</f>
        <v>50.07</v>
      </c>
      <c r="O111" s="67">
        <f>ROUND(+N111-Y111/2*AA111/100,2)</f>
        <v>50.12</v>
      </c>
      <c r="P111" s="68">
        <f>O111-BF111*BE111/100-AW111/100</f>
        <v>50.029999999999994</v>
      </c>
      <c r="Q111" s="35"/>
      <c r="R111" s="25"/>
      <c r="S111" s="69">
        <f>ABS(+R110-R112)</f>
        <v>0.16000000000002523</v>
      </c>
      <c r="T111" s="35"/>
      <c r="U111" s="69"/>
      <c r="V111" s="35"/>
      <c r="W111" s="72">
        <f>W109</f>
        <v>5</v>
      </c>
      <c r="X111" s="141">
        <f t="shared" si="156"/>
        <v>0.75500000000000056</v>
      </c>
      <c r="Y111" s="69">
        <f>Y109</f>
        <v>5</v>
      </c>
      <c r="Z111" s="109">
        <f t="shared" si="157"/>
        <v>2</v>
      </c>
      <c r="AA111" s="110">
        <f t="shared" si="157"/>
        <v>-2</v>
      </c>
      <c r="AB111" s="73">
        <f>(G111-F111)/W111*2*100</f>
        <v>3.1000000000000227</v>
      </c>
      <c r="AC111" s="69">
        <f>(G111-H111)/W111*200</f>
        <v>-1.5999999999999661</v>
      </c>
      <c r="AD111" s="26">
        <f>AD109</f>
        <v>0</v>
      </c>
      <c r="AE111" s="74">
        <f>AE109</f>
        <v>0</v>
      </c>
      <c r="AF111" s="65">
        <f>(+M111-F111)*100-AY111</f>
        <v>5.7500000000003695</v>
      </c>
      <c r="AG111" s="75">
        <f>(+N111-(-AB111*(Y111-W111)/200+G111))*100-AY111</f>
        <v>3.0000000000000284</v>
      </c>
      <c r="AH111" s="75">
        <f>(+O111-H111)*100-AY111</f>
        <v>3.9999999999998295</v>
      </c>
      <c r="AI111" s="73"/>
      <c r="AJ111" s="75"/>
      <c r="AK111" s="69"/>
      <c r="AL111" s="75"/>
      <c r="AM111" s="82">
        <f>((AF111+AG111)*0.5*Y111/2+(+AG111+AH111)/2*Y111/2)/100+AD111*AE111</f>
        <v>0.19687500000000319</v>
      </c>
      <c r="AN111" s="76">
        <f>AI111*AJ111/100+AK111*AL111/100</f>
        <v>0</v>
      </c>
      <c r="AO111" s="76"/>
      <c r="AP111" s="76"/>
      <c r="AQ111" s="47">
        <v>3</v>
      </c>
      <c r="AR111" s="27">
        <f t="shared" si="131"/>
        <v>3</v>
      </c>
      <c r="AS111" s="27">
        <f t="shared" si="129"/>
        <v>6</v>
      </c>
      <c r="AT111" s="5"/>
      <c r="AU111" s="76">
        <f>AI111+AK111</f>
        <v>0</v>
      </c>
      <c r="AV111" s="35"/>
      <c r="AW111" s="60">
        <f t="shared" si="132"/>
        <v>0</v>
      </c>
      <c r="AX111" s="44"/>
      <c r="AY111" s="27">
        <f t="shared" si="133"/>
        <v>4</v>
      </c>
      <c r="AZ111" s="5"/>
      <c r="BA111" s="65">
        <f>B111</f>
        <v>31</v>
      </c>
      <c r="BB111" s="77">
        <f>C111</f>
        <v>0.97500000000000053</v>
      </c>
      <c r="BC111" s="68" t="str">
        <f t="shared" si="140"/>
        <v/>
      </c>
      <c r="BD111" s="68">
        <f>AH111+AY111</f>
        <v>7.9999999999998295</v>
      </c>
      <c r="BE111" s="68">
        <f>BE109</f>
        <v>6</v>
      </c>
      <c r="BF111" s="69">
        <f>BF109</f>
        <v>1.5</v>
      </c>
      <c r="BG111" s="68">
        <f>IF(+I111-H111&gt;=0,0,+(H111-I111)*100)</f>
        <v>0</v>
      </c>
      <c r="BH111" s="68">
        <f>IF(+H111-I111&gt;=0,0,+(I111-H111)*100)</f>
        <v>0</v>
      </c>
      <c r="BI111" s="35"/>
      <c r="BJ111" s="67">
        <f>IF(+BH111=0,(BE111*BF111^2/200-BF111*(+BG111)/200-BD111*BF111/100)-BL111,(+BE111*BF111^2/200-BF111*(BG111-BH111)/200-BD111*BF111/100)-BL111+(BH111+BG111)*0.5*BF111*0.5/100)</f>
        <v>-5.2499999999997438E-2</v>
      </c>
      <c r="BK111" s="68">
        <f>BE111*BF111^2/200+(BI111-BF111+1)*(BF111-1)/100+(BF111-1)^2/200+BI111/200</f>
        <v>6.6250000000000003E-2</v>
      </c>
      <c r="BL111" s="68">
        <f>IF(BI111&gt;0,BK111,0)</f>
        <v>0</v>
      </c>
      <c r="BM111" s="67">
        <f>IF(BJ111&gt;=0,BJ111+DA111,0)+IF(+AW111=0,0,3/2*(+J111-P111)^2+0.4*(+J111-P111))+DG111</f>
        <v>0</v>
      </c>
      <c r="BN111" s="67">
        <f>IF((BJ111+DA111)&lt;0,-(BJ111+DA111),0)</f>
        <v>5.2499999999997438E-2</v>
      </c>
      <c r="BO111" s="76"/>
      <c r="BP111" s="77"/>
      <c r="BQ111" s="44"/>
      <c r="BR111" s="73"/>
      <c r="BS111" s="81"/>
      <c r="BT111" s="67"/>
      <c r="BU111" s="81"/>
      <c r="BV111" s="73"/>
      <c r="BW111" s="69"/>
      <c r="BX111" s="73"/>
      <c r="BY111" s="25"/>
      <c r="BZ111" s="5"/>
      <c r="CA111" s="65">
        <f>B111</f>
        <v>31</v>
      </c>
      <c r="CB111" s="77">
        <f>BB111</f>
        <v>0.97500000000000053</v>
      </c>
      <c r="CC111" s="68" t="str">
        <f t="shared" si="141"/>
        <v/>
      </c>
      <c r="CD111" s="68">
        <f>AF111+AY111</f>
        <v>9.7500000000003695</v>
      </c>
      <c r="CE111" s="68">
        <f>CE109</f>
        <v>6</v>
      </c>
      <c r="CF111" s="69">
        <f>CF109</f>
        <v>1.5</v>
      </c>
      <c r="CG111" s="68">
        <f>IF(+E111-F111&gt;=0,0,+(F111-E111)*100)</f>
        <v>0</v>
      </c>
      <c r="CH111" s="68">
        <f>IF(+F111-E111&gt;=0,0,+(E111-F111)*100)</f>
        <v>0</v>
      </c>
      <c r="CI111" s="35"/>
      <c r="CJ111" s="67">
        <f>IF(+CH111=0,(CE111*CF111^2/200-CF111*(+CG111)/200-CD111*CF111/100)-CL111,(+CE111*CF111^2/200-CF111*(CG111-CH111)/200-CD111*CF111/100)-CL111+(CH111+CG111)*0.5*CF111*0.5/100)</f>
        <v>-7.8750000000005538E-2</v>
      </c>
      <c r="CK111" s="68">
        <f>CE111*CF111^2/200+(CI111-CF111+1)*(CF111-1)/100+(CF111-1)^2/200+CI111/200</f>
        <v>6.6250000000000003E-2</v>
      </c>
      <c r="CL111" s="68">
        <f>IF(CI111&gt;0,CK111,0)</f>
        <v>0</v>
      </c>
      <c r="CM111" s="67">
        <f>IF(CJ111&gt;=0,CJ111+DA111,0)+IF(+AW111=0,0,3/2*(+D111-L111)^2+0.4*(+D111-L111))+DH111</f>
        <v>0</v>
      </c>
      <c r="CN111" s="67">
        <f>IF((CJ111+DA111)&lt;0,-(CJ111+DA111),0)</f>
        <v>7.8750000000005538E-2</v>
      </c>
      <c r="CO111" s="81"/>
      <c r="CP111" s="44"/>
      <c r="CQ111" s="77"/>
      <c r="CR111" s="44"/>
      <c r="CS111" s="73"/>
      <c r="CT111" s="81"/>
      <c r="CU111" s="67"/>
      <c r="CV111" s="81"/>
      <c r="CW111" s="73"/>
      <c r="CX111" s="69"/>
      <c r="CY111" s="73"/>
      <c r="CZ111" s="25"/>
      <c r="DA111" s="27">
        <f t="shared" si="134"/>
        <v>0</v>
      </c>
      <c r="DB111" s="44"/>
      <c r="DC111" s="22"/>
      <c r="DD111" s="22">
        <f>IF(+BM111&lt;=0.004,0,+BF111*(+BR110/2+BR112/2))</f>
        <v>0</v>
      </c>
      <c r="DE111" s="22">
        <f>IF(+CM111&lt;=0.004,0,+CF111*(+CS110/2+CS112/2))</f>
        <v>0</v>
      </c>
      <c r="DF111" s="22"/>
      <c r="DG111" s="5"/>
      <c r="DH111" s="5"/>
      <c r="DI111" s="5"/>
      <c r="DJ111" s="5"/>
      <c r="DK111" s="5"/>
    </row>
    <row r="112" spans="1:115">
      <c r="A112" s="44"/>
      <c r="B112" s="65"/>
      <c r="C112" s="66"/>
      <c r="D112" s="25"/>
      <c r="E112" s="67"/>
      <c r="F112" s="67"/>
      <c r="G112" s="67"/>
      <c r="H112" s="67"/>
      <c r="I112" s="79"/>
      <c r="J112" s="35"/>
      <c r="K112" s="68">
        <f>(L111-L113)*100/U112</f>
        <v>-7.9999999999984361E-2</v>
      </c>
      <c r="L112" s="25"/>
      <c r="M112" s="67"/>
      <c r="N112" s="67"/>
      <c r="O112" s="67"/>
      <c r="P112" s="35"/>
      <c r="Q112" s="68">
        <f>(P111-P113)*100/U112</f>
        <v>-8.0000000000012783E-2</v>
      </c>
      <c r="R112" s="47">
        <f>(N111-N113)/U112*100</f>
        <v>-8.0000000000012783E-2</v>
      </c>
      <c r="S112" s="69"/>
      <c r="T112" s="35"/>
      <c r="U112" s="69">
        <f>(C113-C111)*1000</f>
        <v>24.999999999999911</v>
      </c>
      <c r="V112" s="68">
        <f>(+Y111+Y113)*U112/2</f>
        <v>124.99999999999956</v>
      </c>
      <c r="W112" s="70"/>
      <c r="X112" s="142"/>
      <c r="Y112" s="69"/>
      <c r="Z112" s="109"/>
      <c r="AA112" s="110"/>
      <c r="AB112" s="73"/>
      <c r="AC112" s="69"/>
      <c r="AD112" s="26"/>
      <c r="AE112" s="74"/>
      <c r="AF112" s="65"/>
      <c r="AG112" s="75"/>
      <c r="AH112" s="75"/>
      <c r="AI112" s="73"/>
      <c r="AJ112" s="75"/>
      <c r="AK112" s="69"/>
      <c r="AL112" s="75"/>
      <c r="AM112" s="76"/>
      <c r="AN112" s="76"/>
      <c r="AO112" s="76">
        <f>(+AN111+AN113)*0.5*U112</f>
        <v>0</v>
      </c>
      <c r="AP112" s="76">
        <f>(+AM111+AM113)*0.5*U112-AO112</f>
        <v>5.585937500000127</v>
      </c>
      <c r="AQ112" s="47">
        <f t="shared" si="130"/>
        <v>3</v>
      </c>
      <c r="AR112" s="27">
        <f t="shared" si="131"/>
        <v>3</v>
      </c>
      <c r="AS112" s="27">
        <f t="shared" si="129"/>
        <v>6</v>
      </c>
      <c r="AT112" s="5"/>
      <c r="AU112" s="76"/>
      <c r="AV112" s="76">
        <f>(AU111+AU113)*0.5*U112</f>
        <v>0</v>
      </c>
      <c r="AW112" s="60">
        <f t="shared" si="132"/>
        <v>0</v>
      </c>
      <c r="AX112" s="44"/>
      <c r="AY112" s="27">
        <f t="shared" si="133"/>
        <v>4</v>
      </c>
      <c r="AZ112" s="5"/>
      <c r="BA112" s="65"/>
      <c r="BB112" s="77"/>
      <c r="BC112" s="68" t="str">
        <f t="shared" si="140"/>
        <v/>
      </c>
      <c r="BD112" s="35"/>
      <c r="BE112" s="35"/>
      <c r="BF112" s="69"/>
      <c r="BG112" s="35"/>
      <c r="BH112" s="35"/>
      <c r="BI112" s="35"/>
      <c r="BJ112" s="67"/>
      <c r="BK112" s="35"/>
      <c r="BL112" s="35"/>
      <c r="BM112" s="67"/>
      <c r="BN112" s="67"/>
      <c r="BO112" s="76">
        <f>(BM111+BM113)/2</f>
        <v>0</v>
      </c>
      <c r="BP112" s="77"/>
      <c r="BQ112" s="44">
        <f>(BN111+BN113)/2</f>
        <v>2.6249999999998719E-2</v>
      </c>
      <c r="BR112" s="73">
        <f>(BB113-BB111)*1000</f>
        <v>24.999999999999911</v>
      </c>
      <c r="BS112" s="81">
        <f>BO112*BR112</f>
        <v>0</v>
      </c>
      <c r="BT112" s="67">
        <f>BQ112*BR112</f>
        <v>0.65624999999996558</v>
      </c>
      <c r="BU112" s="81">
        <f>MIN(BS112:BT112)</f>
        <v>0</v>
      </c>
      <c r="BV112" s="73">
        <f>BS112-BU112</f>
        <v>0</v>
      </c>
      <c r="BW112" s="69">
        <f>BT112-BU112</f>
        <v>0.65624999999996558</v>
      </c>
      <c r="BX112" s="73">
        <f>BX110+BV112-BW112</f>
        <v>-21.140625000001794</v>
      </c>
      <c r="BY112" s="25"/>
      <c r="BZ112" s="5"/>
      <c r="CA112" s="65"/>
      <c r="CB112" s="77"/>
      <c r="CC112" s="68" t="str">
        <f t="shared" si="141"/>
        <v/>
      </c>
      <c r="CD112" s="35"/>
      <c r="CE112" s="35"/>
      <c r="CF112" s="69"/>
      <c r="CG112" s="35"/>
      <c r="CH112" s="35"/>
      <c r="CI112" s="35"/>
      <c r="CJ112" s="67"/>
      <c r="CK112" s="35"/>
      <c r="CL112" s="35"/>
      <c r="CM112" s="67"/>
      <c r="CN112" s="67"/>
      <c r="CO112" s="81"/>
      <c r="CP112" s="44">
        <f>(CM111+CM113)/2+BO112</f>
        <v>0</v>
      </c>
      <c r="CQ112" s="77"/>
      <c r="CR112" s="44">
        <f>(CN111+CN113)/2+BQ112</f>
        <v>9.937500000000149E-2</v>
      </c>
      <c r="CS112" s="73">
        <f>(CB113-CB111)*1000</f>
        <v>24.999999999999911</v>
      </c>
      <c r="CT112" s="81">
        <f>CP112*CS112</f>
        <v>0</v>
      </c>
      <c r="CU112" s="67">
        <f>CR112*CS112</f>
        <v>2.4843750000000284</v>
      </c>
      <c r="CV112" s="81">
        <f>MIN(CT112:CU112)</f>
        <v>0</v>
      </c>
      <c r="CW112" s="73">
        <f>CT112-CV112</f>
        <v>0</v>
      </c>
      <c r="CX112" s="69">
        <f>CU112-CV112</f>
        <v>2.4843750000000284</v>
      </c>
      <c r="CY112" s="73">
        <f>CY110+CW112-CX112</f>
        <v>-88.715625000003229</v>
      </c>
      <c r="CZ112" s="25"/>
      <c r="DA112" s="27">
        <f t="shared" si="134"/>
        <v>0</v>
      </c>
      <c r="DB112" s="44"/>
      <c r="DC112" s="22"/>
      <c r="DD112" s="22"/>
      <c r="DE112" s="22"/>
      <c r="DF112" s="22"/>
      <c r="DG112" s="5"/>
      <c r="DH112" s="5"/>
      <c r="DI112" s="5"/>
      <c r="DJ112" s="5"/>
      <c r="DK112" s="5"/>
    </row>
    <row r="113" spans="1:115" ht="13.5" thickBot="1">
      <c r="A113" s="44"/>
      <c r="B113" s="65">
        <f>B111+1</f>
        <v>32</v>
      </c>
      <c r="C113" s="66">
        <f t="shared" ref="C113" si="160">C111+$A$10</f>
        <v>1.0000000000000004</v>
      </c>
      <c r="D113" s="25"/>
      <c r="E113" s="67">
        <f t="shared" ref="E113" si="161">F113</f>
        <v>49.945</v>
      </c>
      <c r="F113" s="67">
        <v>49.945</v>
      </c>
      <c r="G113" s="67">
        <v>50</v>
      </c>
      <c r="H113" s="67">
        <v>50.067500000000003</v>
      </c>
      <c r="I113" s="67">
        <f>+H113+0.18</f>
        <v>50.247500000000002</v>
      </c>
      <c r="J113" s="35"/>
      <c r="K113" s="35"/>
      <c r="L113" s="47">
        <f>M113-CF113*CE113/100-AW113/100</f>
        <v>49.949999999999996</v>
      </c>
      <c r="M113" s="67">
        <f>ROUND(+F113+AY113/100+AS113/100,2)</f>
        <v>50.04</v>
      </c>
      <c r="N113" s="67">
        <f>ROUND(+M113+Y113/200*Z113,2)</f>
        <v>50.09</v>
      </c>
      <c r="O113" s="67">
        <f>ROUND(+N113-Y113/2*AA113/100,2)</f>
        <v>50.14</v>
      </c>
      <c r="P113" s="68">
        <f>O113-BF113*BE113/100-AW113/100</f>
        <v>50.05</v>
      </c>
      <c r="Q113" s="35"/>
      <c r="R113" s="25"/>
      <c r="S113" s="69" t="e">
        <f>ABS(+R112-R114)</f>
        <v>#DIV/0!</v>
      </c>
      <c r="T113" s="35"/>
      <c r="U113" s="69"/>
      <c r="V113" s="35"/>
      <c r="W113" s="72">
        <f>W111</f>
        <v>5</v>
      </c>
      <c r="X113" s="66">
        <f t="shared" si="156"/>
        <v>0.78000000000000058</v>
      </c>
      <c r="Y113" s="69">
        <f>Y111</f>
        <v>5</v>
      </c>
      <c r="Z113" s="109">
        <f>Z111</f>
        <v>2</v>
      </c>
      <c r="AA113" s="110">
        <f>AA111</f>
        <v>-2</v>
      </c>
      <c r="AB113" s="73">
        <f>(G113-F113)/W113*2*100</f>
        <v>2.1999999999999886</v>
      </c>
      <c r="AC113" s="69">
        <f>(G113-H113)/W113*200</f>
        <v>-2.7000000000001023</v>
      </c>
      <c r="AD113" s="26">
        <f>AD111</f>
        <v>0</v>
      </c>
      <c r="AE113" s="74">
        <f>AE111</f>
        <v>0</v>
      </c>
      <c r="AF113" s="65">
        <v>5</v>
      </c>
      <c r="AG113" s="75">
        <f>(+N113-(-AB113*(Y113-W113)/200+G113))*100-AY113</f>
        <v>5.0000000000003411</v>
      </c>
      <c r="AH113" s="75">
        <v>5</v>
      </c>
      <c r="AI113" s="73"/>
      <c r="AJ113" s="75"/>
      <c r="AK113" s="69"/>
      <c r="AL113" s="75"/>
      <c r="AM113" s="82">
        <f>((AF113+AG113)*0.5*Y113/2+(+AG113+AH113)/2*Y113/2)/100+AD113*AE113</f>
        <v>0.25000000000000855</v>
      </c>
      <c r="AN113" s="76">
        <f>AI113*AJ113/100+AK113*AL113/100</f>
        <v>0</v>
      </c>
      <c r="AO113" s="76"/>
      <c r="AP113" s="76"/>
      <c r="AQ113" s="47">
        <v>2</v>
      </c>
      <c r="AR113" s="27">
        <f t="shared" si="131"/>
        <v>3</v>
      </c>
      <c r="AS113" s="27">
        <f t="shared" si="129"/>
        <v>5</v>
      </c>
      <c r="AT113" s="5"/>
      <c r="AU113" s="76">
        <f>AI113+AK113</f>
        <v>0</v>
      </c>
      <c r="AV113" s="35"/>
      <c r="AW113" s="60">
        <f t="shared" si="132"/>
        <v>0</v>
      </c>
      <c r="AX113" s="44"/>
      <c r="AY113" s="27">
        <f t="shared" si="133"/>
        <v>4</v>
      </c>
      <c r="AZ113" s="5"/>
      <c r="BA113" s="65">
        <f>B113</f>
        <v>32</v>
      </c>
      <c r="BB113" s="77">
        <f>C113</f>
        <v>1.0000000000000004</v>
      </c>
      <c r="BC113" s="68" t="str">
        <f t="shared" si="140"/>
        <v/>
      </c>
      <c r="BD113" s="68">
        <f>AH113+AY113</f>
        <v>9</v>
      </c>
      <c r="BE113" s="68">
        <f>BE111</f>
        <v>6</v>
      </c>
      <c r="BF113" s="69">
        <f>BF111</f>
        <v>1.5</v>
      </c>
      <c r="BG113" s="68">
        <f>IF(+I113-H113&gt;=0,0,+(H113-I113)*100)</f>
        <v>0</v>
      </c>
      <c r="BH113" s="68">
        <f>IF(+H113-I113&gt;=0,0,+(I113-H113)*100)</f>
        <v>17.999999999999972</v>
      </c>
      <c r="BI113" s="35"/>
      <c r="BJ113" s="67">
        <f>IF(+BH113=0,(BE113*BF113^2/200-BF113*(+BG113)/200-BD113*BF113/100)-BL113,(+BE113*BF113^2/200-BF113*(BG113-BH113)/200-BD113*BF113/100)-BL113+(BH113+BG113)*0.5*BF113*0.5/100)</f>
        <v>0.13499999999999968</v>
      </c>
      <c r="BK113" s="68">
        <f>BE113*BF113^2/200+(BI113-BF113+1)*(BF113-1)/100+(BF113-1)^2/200+BI113/200</f>
        <v>6.6250000000000003E-2</v>
      </c>
      <c r="BL113" s="68">
        <f>IF(BI113&gt;0,BK113,0)</f>
        <v>0</v>
      </c>
      <c r="BM113" s="67">
        <v>0</v>
      </c>
      <c r="BN113" s="67">
        <f>IF((BJ113+DA113)&lt;0,-(BJ113+DA113),0)</f>
        <v>0</v>
      </c>
      <c r="BO113" s="76"/>
      <c r="BP113" s="77"/>
      <c r="BQ113" s="44"/>
      <c r="BR113" s="73"/>
      <c r="BS113" s="81"/>
      <c r="BT113" s="67"/>
      <c r="BU113" s="81"/>
      <c r="BV113" s="73"/>
      <c r="BW113" s="69"/>
      <c r="BX113" s="73"/>
      <c r="BY113" s="25"/>
      <c r="BZ113" s="5"/>
      <c r="CA113" s="65">
        <f>B113</f>
        <v>32</v>
      </c>
      <c r="CB113" s="77">
        <f>BB113</f>
        <v>1.0000000000000004</v>
      </c>
      <c r="CC113" s="68" t="str">
        <f t="shared" si="141"/>
        <v/>
      </c>
      <c r="CD113" s="68">
        <f>AF113+AY113</f>
        <v>9</v>
      </c>
      <c r="CE113" s="68">
        <f>CE111</f>
        <v>6</v>
      </c>
      <c r="CF113" s="69">
        <f>CF111</f>
        <v>1.5</v>
      </c>
      <c r="CG113" s="68">
        <f>IF(+E113-F113&gt;=0,0,+(F113-E113)*100)</f>
        <v>0</v>
      </c>
      <c r="CH113" s="68">
        <f>IF(+F113-E113&gt;=0,0,+(E113-F113)*100)</f>
        <v>0</v>
      </c>
      <c r="CI113" s="35"/>
      <c r="CJ113" s="67">
        <f>IF(+CH113=0,(CE113*CF113^2/200-CF113*(+CG113)/200-CD113*CF113/100)-CL113,(+CE113*CF113^2/200-CF113*(CG113-CH113)/200-CD113*CF113/100)-CL113+(CH113+CG113)*0.5*CF113*0.5/100)</f>
        <v>-6.7500000000000004E-2</v>
      </c>
      <c r="CK113" s="68">
        <f>CE113*CF113^2/200+(CI113-CF113+1)*(CF113-1)/100+(CF113-1)^2/200+CI113/200</f>
        <v>6.6250000000000003E-2</v>
      </c>
      <c r="CL113" s="68">
        <f>IF(CI113&gt;0,CK113,0)</f>
        <v>0</v>
      </c>
      <c r="CM113" s="67">
        <f>IF(CJ113&gt;=0,CJ113+DA113,0)+IF(+AW113=0,0,3/2*(+D113-L113)^2+0.4*(+D113-L113))+DH113</f>
        <v>0</v>
      </c>
      <c r="CN113" s="67">
        <f>IF((CJ113+DA113)&lt;0,-(CJ113+DA113),0)</f>
        <v>6.7500000000000004E-2</v>
      </c>
      <c r="CO113" s="81"/>
      <c r="CP113" s="44"/>
      <c r="CQ113" s="77"/>
      <c r="CR113" s="44"/>
      <c r="CS113" s="73"/>
      <c r="CT113" s="81"/>
      <c r="CU113" s="67"/>
      <c r="CV113" s="81"/>
      <c r="CW113" s="73"/>
      <c r="CX113" s="69"/>
      <c r="CY113" s="73"/>
      <c r="CZ113" s="25"/>
      <c r="DA113" s="27">
        <f t="shared" si="134"/>
        <v>0</v>
      </c>
      <c r="DB113" s="44"/>
      <c r="DC113" s="22"/>
      <c r="DD113" s="22">
        <f>IF(+BM113&lt;=0.004,0,+BF113*(+BR112/2+BR114/2))</f>
        <v>0</v>
      </c>
      <c r="DE113" s="22">
        <f>IF(+CM113&lt;=0.004,0,+CF113*(+CS112/2+CS114/2))</f>
        <v>0</v>
      </c>
      <c r="DF113" s="22"/>
      <c r="DG113" s="5"/>
      <c r="DH113" s="5"/>
      <c r="DI113" s="5"/>
      <c r="DJ113" s="5"/>
      <c r="DK113" s="5"/>
    </row>
    <row r="114" spans="1:115" hidden="1">
      <c r="A114" s="44"/>
      <c r="B114" s="65"/>
      <c r="C114" s="66"/>
      <c r="D114" s="25"/>
      <c r="E114" s="67"/>
      <c r="F114" s="67"/>
      <c r="G114" s="67"/>
      <c r="H114" s="67"/>
      <c r="I114" s="79"/>
      <c r="J114" s="35"/>
      <c r="K114" s="68" t="e">
        <f>(L113-L115)*100/U114</f>
        <v>#DIV/0!</v>
      </c>
      <c r="L114" s="25"/>
      <c r="M114" s="67"/>
      <c r="N114" s="67"/>
      <c r="O114" s="67"/>
      <c r="P114" s="35"/>
      <c r="Q114" s="68" t="e">
        <f>(P113-P115)*100/U114</f>
        <v>#DIV/0!</v>
      </c>
      <c r="R114" s="47" t="e">
        <f>(N113-N115)/U114*100</f>
        <v>#DIV/0!</v>
      </c>
      <c r="S114" s="69"/>
      <c r="T114" s="35"/>
      <c r="U114" s="69">
        <f>(C115-C113)*1000</f>
        <v>0</v>
      </c>
      <c r="V114" s="68">
        <f>(+Y113+Y115)*U114/2</f>
        <v>0</v>
      </c>
      <c r="W114" s="72"/>
      <c r="X114" s="137"/>
      <c r="Y114" s="69"/>
      <c r="Z114" s="109"/>
      <c r="AA114" s="110"/>
      <c r="AB114" s="73"/>
      <c r="AC114" s="69"/>
      <c r="AD114" s="26"/>
      <c r="AE114" s="74"/>
      <c r="AF114" s="65"/>
      <c r="AG114" s="75"/>
      <c r="AH114" s="75"/>
      <c r="AI114" s="73"/>
      <c r="AJ114" s="75"/>
      <c r="AK114" s="69"/>
      <c r="AL114" s="75"/>
      <c r="AM114" s="76"/>
      <c r="AN114" s="76"/>
      <c r="AO114" s="76">
        <f>(+AN113+AN115)*0.5*U114</f>
        <v>0</v>
      </c>
      <c r="AP114" s="76">
        <f>(+AM113+AM115)*0.5*U114-AO114</f>
        <v>0</v>
      </c>
      <c r="AQ114" s="47">
        <f t="shared" si="130"/>
        <v>2</v>
      </c>
      <c r="AR114" s="27">
        <f t="shared" si="131"/>
        <v>3</v>
      </c>
      <c r="AS114" s="27">
        <f t="shared" si="129"/>
        <v>5</v>
      </c>
      <c r="AT114" s="5"/>
      <c r="AU114" s="76"/>
      <c r="AV114" s="76">
        <f>(AU113+AU115)*0.5*U114</f>
        <v>0</v>
      </c>
      <c r="AW114" s="60">
        <f t="shared" si="132"/>
        <v>0</v>
      </c>
      <c r="AX114" s="44"/>
      <c r="AY114" s="27">
        <f t="shared" si="133"/>
        <v>4</v>
      </c>
      <c r="AZ114" s="5"/>
      <c r="BA114" s="65"/>
      <c r="BB114" s="77"/>
      <c r="BC114" s="68" t="str">
        <f t="shared" si="140"/>
        <v/>
      </c>
      <c r="BD114" s="35"/>
      <c r="BE114" s="35"/>
      <c r="BF114" s="69"/>
      <c r="BG114" s="35"/>
      <c r="BH114" s="35"/>
      <c r="BI114" s="35"/>
      <c r="BJ114" s="67"/>
      <c r="BK114" s="35"/>
      <c r="BL114" s="35"/>
      <c r="BM114" s="67"/>
      <c r="BN114" s="67"/>
      <c r="BO114" s="76">
        <f>(BM113+BM115)/2</f>
        <v>0</v>
      </c>
      <c r="BP114" s="77"/>
      <c r="BQ114" s="44">
        <f>(BN113+BN115)/2</f>
        <v>3.0000000000000637E-2</v>
      </c>
      <c r="BR114" s="73">
        <f>(BB115-BB113)*1000</f>
        <v>0</v>
      </c>
      <c r="BS114" s="81">
        <f>BO114*BR114</f>
        <v>0</v>
      </c>
      <c r="BT114" s="67">
        <f>BQ114*BR114</f>
        <v>0</v>
      </c>
      <c r="BU114" s="81">
        <f>MIN(BS114:BT114)</f>
        <v>0</v>
      </c>
      <c r="BV114" s="73">
        <f>BS114-BU114</f>
        <v>0</v>
      </c>
      <c r="BW114" s="69">
        <f>BT114-BU114</f>
        <v>0</v>
      </c>
      <c r="BX114" s="73">
        <f>BX112+BV114-BW114</f>
        <v>-21.140625000001794</v>
      </c>
      <c r="BY114" s="25"/>
      <c r="BZ114" s="5"/>
      <c r="CA114" s="65"/>
      <c r="CB114" s="77"/>
      <c r="CC114" s="68" t="str">
        <f t="shared" si="141"/>
        <v/>
      </c>
      <c r="CD114" s="35"/>
      <c r="CE114" s="35"/>
      <c r="CF114" s="69"/>
      <c r="CG114" s="35"/>
      <c r="CH114" s="35"/>
      <c r="CI114" s="35"/>
      <c r="CJ114" s="67"/>
      <c r="CK114" s="35"/>
      <c r="CL114" s="35"/>
      <c r="CM114" s="67"/>
      <c r="CN114" s="67"/>
      <c r="CO114" s="81"/>
      <c r="CP114" s="44">
        <f>(CM113+CM115)/2+BO114</f>
        <v>0</v>
      </c>
      <c r="CQ114" s="77"/>
      <c r="CR114" s="44">
        <f>(CN113+CN115)/2+BQ114</f>
        <v>8.624999999999744E-2</v>
      </c>
      <c r="CS114" s="73">
        <f>(CB115-CB113)*1000</f>
        <v>0</v>
      </c>
      <c r="CT114" s="81">
        <f>CP114*CS114</f>
        <v>0</v>
      </c>
      <c r="CU114" s="67">
        <f>CR114*CS114</f>
        <v>0</v>
      </c>
      <c r="CV114" s="81">
        <f>MIN(CT114:CU114)</f>
        <v>0</v>
      </c>
      <c r="CW114" s="73">
        <f>CT114-CV114</f>
        <v>0</v>
      </c>
      <c r="CX114" s="69">
        <f>CU114-CV114</f>
        <v>0</v>
      </c>
      <c r="CY114" s="73">
        <f>CY112+CW114-CX114</f>
        <v>-88.715625000003229</v>
      </c>
      <c r="CZ114" s="25"/>
      <c r="DA114" s="27">
        <f t="shared" si="134"/>
        <v>0</v>
      </c>
      <c r="DB114" s="44"/>
      <c r="DC114" s="22"/>
      <c r="DD114" s="22"/>
      <c r="DE114" s="22"/>
      <c r="DF114" s="22"/>
      <c r="DG114" s="5"/>
      <c r="DH114" s="5"/>
      <c r="DI114" s="5"/>
      <c r="DJ114" s="5"/>
      <c r="DK114" s="5"/>
    </row>
    <row r="115" spans="1:115" hidden="1">
      <c r="A115" s="44"/>
      <c r="B115" s="65">
        <f>B113+1</f>
        <v>33</v>
      </c>
      <c r="C115" s="66">
        <f>C113</f>
        <v>1.0000000000000004</v>
      </c>
      <c r="D115" s="25"/>
      <c r="E115" s="67">
        <f t="shared" ref="E115" si="162">F115</f>
        <v>49.965000000000003</v>
      </c>
      <c r="F115" s="67">
        <v>49.965000000000003</v>
      </c>
      <c r="G115" s="67">
        <v>50</v>
      </c>
      <c r="H115" s="67">
        <v>50.055</v>
      </c>
      <c r="I115" s="67">
        <f>+H115</f>
        <v>50.055</v>
      </c>
      <c r="J115" s="35"/>
      <c r="K115" s="35"/>
      <c r="L115" s="47">
        <f>M115-CF115*CE115/100-AW115/100</f>
        <v>49.949999999999996</v>
      </c>
      <c r="M115" s="67">
        <f>ROUND(+F115+AY115/100+AS115/100,2)</f>
        <v>50.04</v>
      </c>
      <c r="N115" s="67">
        <f>ROUND(+M115+Y115/200*Z115,2)</f>
        <v>50.08</v>
      </c>
      <c r="O115" s="67">
        <f>ROUND(+N115-Y115/2*AA115/100,2)</f>
        <v>50.14</v>
      </c>
      <c r="P115" s="68">
        <f>O115-BF115*BE115/100-AW115/100</f>
        <v>50.05</v>
      </c>
      <c r="Q115" s="35"/>
      <c r="R115" s="25"/>
      <c r="S115" s="69" t="e">
        <f>ABS(+R114-R116)</f>
        <v>#DIV/0!</v>
      </c>
      <c r="T115" s="35"/>
      <c r="U115" s="69"/>
      <c r="V115" s="35"/>
      <c r="W115" s="72">
        <v>25</v>
      </c>
      <c r="X115" s="137"/>
      <c r="Y115" s="69">
        <v>25</v>
      </c>
      <c r="Z115" s="109">
        <v>0.27999999999997272</v>
      </c>
      <c r="AA115" s="110">
        <v>-0.43999999999999767</v>
      </c>
      <c r="AB115" s="73">
        <f>(G115-F115)/W115*2*100</f>
        <v>0.27999999999997272</v>
      </c>
      <c r="AC115" s="69">
        <f>(G115-H115)/W115*200</f>
        <v>-0.43999999999999767</v>
      </c>
      <c r="AD115" s="26">
        <f>AD113</f>
        <v>0</v>
      </c>
      <c r="AE115" s="74">
        <f>AE113</f>
        <v>0</v>
      </c>
      <c r="AF115" s="65">
        <f>(+M115-F115)*100-AY115</f>
        <v>3.4999999999995737</v>
      </c>
      <c r="AG115" s="75">
        <f>(+N115-(-AB115*(Y115-W115)/200+G115))*100-AY115</f>
        <v>3.9999999999998295</v>
      </c>
      <c r="AH115" s="75">
        <f>(+O115-H115)*100-AY115</f>
        <v>4.5000000000000853</v>
      </c>
      <c r="AI115" s="73"/>
      <c r="AJ115" s="75"/>
      <c r="AK115" s="69"/>
      <c r="AL115" s="75"/>
      <c r="AM115" s="82">
        <f>((AF115+AG115)*0.5*Y115/2+(+AG115+AH115)/2*Y115/2)/100+AD115*AE115</f>
        <v>0.99999999999995737</v>
      </c>
      <c r="AN115" s="76">
        <f>AI115*AJ115/100+AK115*AL115/100</f>
        <v>0</v>
      </c>
      <c r="AO115" s="76"/>
      <c r="AP115" s="76"/>
      <c r="AQ115" s="47">
        <v>0</v>
      </c>
      <c r="AR115" s="27">
        <f t="shared" si="131"/>
        <v>3</v>
      </c>
      <c r="AS115" s="27">
        <f t="shared" si="129"/>
        <v>3</v>
      </c>
      <c r="AT115" s="5"/>
      <c r="AU115" s="76">
        <f>AI115+AK115</f>
        <v>0</v>
      </c>
      <c r="AV115" s="35"/>
      <c r="AW115" s="60">
        <f t="shared" si="132"/>
        <v>0</v>
      </c>
      <c r="AX115" s="44"/>
      <c r="AY115" s="27">
        <f t="shared" si="133"/>
        <v>4</v>
      </c>
      <c r="AZ115" s="5"/>
      <c r="BA115" s="65">
        <f>B115</f>
        <v>33</v>
      </c>
      <c r="BB115" s="77">
        <f>C115</f>
        <v>1.0000000000000004</v>
      </c>
      <c r="BC115" s="68" t="str">
        <f t="shared" si="140"/>
        <v/>
      </c>
      <c r="BD115" s="68">
        <f>AH115+AY115</f>
        <v>8.5000000000000853</v>
      </c>
      <c r="BE115" s="68">
        <f>BE113</f>
        <v>6</v>
      </c>
      <c r="BF115" s="69">
        <f>BF113</f>
        <v>1.5</v>
      </c>
      <c r="BG115" s="68">
        <f>IF(+I115-H115&gt;=0,0,+(H115-I115)*100)</f>
        <v>0</v>
      </c>
      <c r="BH115" s="68">
        <f>IF(+H115-I115&gt;=0,0,+(I115-H115)*100)</f>
        <v>0</v>
      </c>
      <c r="BI115" s="35"/>
      <c r="BJ115" s="67">
        <f>IF(+BH115=0,(BE115*BF115^2/200-BF115*(+BG115)/200-BD115*BF115/100)-BL115,(+BE115*BF115^2/200-BF115*(BG115-BH115)/200-BD115*BF115/100)-BL115+(BH115+BG115)*0.5*BF115*0.5/100)</f>
        <v>-6.0000000000001275E-2</v>
      </c>
      <c r="BK115" s="68">
        <f>BE115*BF115^2/200+(BI115-BF115+1)*(BF115-1)/100+(BF115-1)^2/200+BI115/200</f>
        <v>6.6250000000000003E-2</v>
      </c>
      <c r="BL115" s="68">
        <f>IF(BI115&gt;0,BK115,0)</f>
        <v>0</v>
      </c>
      <c r="BM115" s="67">
        <f>IF(BJ115&gt;=0,BJ115+DA115,0)+IF(+AW115=0,0,3/2*(+J115-P115)^2+0.4*(+J115-P115))+DG115</f>
        <v>0</v>
      </c>
      <c r="BN115" s="67">
        <f>IF((BJ115+DA115)&lt;0,-(BJ115+DA115),0)</f>
        <v>6.0000000000001275E-2</v>
      </c>
      <c r="BO115" s="76"/>
      <c r="BP115" s="77"/>
      <c r="BQ115" s="44"/>
      <c r="BR115" s="73"/>
      <c r="BS115" s="81"/>
      <c r="BT115" s="67"/>
      <c r="BU115" s="81"/>
      <c r="BV115" s="73"/>
      <c r="BW115" s="69"/>
      <c r="BX115" s="73"/>
      <c r="BY115" s="25"/>
      <c r="BZ115" s="5"/>
      <c r="CA115" s="65">
        <f>B115</f>
        <v>33</v>
      </c>
      <c r="CB115" s="77">
        <f>BB115</f>
        <v>1.0000000000000004</v>
      </c>
      <c r="CC115" s="68" t="str">
        <f t="shared" si="141"/>
        <v/>
      </c>
      <c r="CD115" s="68">
        <f>AF115+AY115</f>
        <v>7.4999999999995737</v>
      </c>
      <c r="CE115" s="68">
        <f>CE113</f>
        <v>6</v>
      </c>
      <c r="CF115" s="69">
        <f>CF113</f>
        <v>1.5</v>
      </c>
      <c r="CG115" s="68">
        <f>IF(+E115-F115&gt;=0,0,+(F115-E115)*100)</f>
        <v>0</v>
      </c>
      <c r="CH115" s="68">
        <f>IF(+F115-E115&gt;=0,0,+(E115-F115)*100)</f>
        <v>0</v>
      </c>
      <c r="CI115" s="35"/>
      <c r="CJ115" s="67">
        <f>IF(+CH115=0,(CE115*CF115^2/200-CF115*(+CG115)/200-CD115*CF115/100)-CL115,(+CE115*CF115^2/200-CF115*(CG115-CH115)/200-CD115*CF115/100)-CL115+(CH115+CG115)*0.5*CF115*0.5/100)</f>
        <v>-4.4999999999993601E-2</v>
      </c>
      <c r="CK115" s="68">
        <f>CE115*CF115^2/200+(CI115-CF115+1)*(CF115-1)/100+(CF115-1)^2/200+CI115/200</f>
        <v>6.6250000000000003E-2</v>
      </c>
      <c r="CL115" s="68">
        <f>IF(CI115&gt;0,CK115,0)</f>
        <v>0</v>
      </c>
      <c r="CM115" s="67">
        <f>IF(CJ115&gt;=0,CJ115+DA115,0)+IF(+AW115=0,0,3/2*(+D115-L115)^2+0.4*(+D115-L115))+DH115</f>
        <v>0</v>
      </c>
      <c r="CN115" s="67">
        <f>IF((CJ115+DA115)&lt;0,-(CJ115+DA115),0)</f>
        <v>4.4999999999993601E-2</v>
      </c>
      <c r="CO115" s="81"/>
      <c r="CP115" s="44"/>
      <c r="CQ115" s="77"/>
      <c r="CR115" s="44"/>
      <c r="CS115" s="73"/>
      <c r="CT115" s="81"/>
      <c r="CU115" s="67"/>
      <c r="CV115" s="81"/>
      <c r="CW115" s="73"/>
      <c r="CX115" s="69"/>
      <c r="CY115" s="73"/>
      <c r="CZ115" s="25"/>
      <c r="DA115" s="27">
        <f t="shared" si="134"/>
        <v>0</v>
      </c>
      <c r="DB115" s="44"/>
      <c r="DC115" s="22"/>
      <c r="DD115" s="22">
        <f>IF(+BM115&lt;=0.004,0,+BF115*(+BR114/2+BR116/2))</f>
        <v>0</v>
      </c>
      <c r="DE115" s="22">
        <f>IF(+CM115&lt;=0.004,0,+CF115*(+CS114/2+CS116/2))</f>
        <v>0</v>
      </c>
      <c r="DF115" s="22"/>
      <c r="DG115" s="5"/>
      <c r="DH115" s="5"/>
      <c r="DI115" s="5"/>
      <c r="DJ115" s="5"/>
      <c r="DK115" s="5"/>
    </row>
    <row r="116" spans="1:115" hidden="1">
      <c r="A116" s="44"/>
      <c r="B116" s="65"/>
      <c r="C116" s="66"/>
      <c r="D116" s="25"/>
      <c r="E116" s="67"/>
      <c r="F116" s="67"/>
      <c r="G116" s="67"/>
      <c r="H116" s="67"/>
      <c r="I116" s="79"/>
      <c r="J116" s="35"/>
      <c r="K116" s="68" t="e">
        <f>(L115-L117)*100/U116</f>
        <v>#DIV/0!</v>
      </c>
      <c r="L116" s="25"/>
      <c r="M116" s="67"/>
      <c r="N116" s="67"/>
      <c r="O116" s="67"/>
      <c r="P116" s="35"/>
      <c r="Q116" s="68" t="e">
        <f>(P115-P117)*100/U116</f>
        <v>#DIV/0!</v>
      </c>
      <c r="R116" s="47" t="e">
        <f>(N115-N117)/U116*100</f>
        <v>#DIV/0!</v>
      </c>
      <c r="S116" s="69"/>
      <c r="T116" s="35"/>
      <c r="U116" s="69">
        <f>(C117-C115)*1000</f>
        <v>0</v>
      </c>
      <c r="V116" s="68">
        <f>(+Y115+Y117)*U116/2</f>
        <v>0</v>
      </c>
      <c r="W116" s="70"/>
      <c r="X116" s="138"/>
      <c r="Y116" s="69"/>
      <c r="Z116" s="71"/>
      <c r="AA116" s="72"/>
      <c r="AB116" s="73"/>
      <c r="AC116" s="69"/>
      <c r="AD116" s="26"/>
      <c r="AE116" s="74"/>
      <c r="AF116" s="65"/>
      <c r="AG116" s="75"/>
      <c r="AH116" s="75"/>
      <c r="AI116" s="73"/>
      <c r="AJ116" s="75"/>
      <c r="AK116" s="69"/>
      <c r="AL116" s="75"/>
      <c r="AM116" s="76"/>
      <c r="AN116" s="76"/>
      <c r="AO116" s="76">
        <f>(+AN115+AN117)*0.5*U116</f>
        <v>0</v>
      </c>
      <c r="AP116" s="76">
        <f>(+AM115+AM117)*0.5*U116-AO116</f>
        <v>0</v>
      </c>
      <c r="AQ116" s="47">
        <f t="shared" si="130"/>
        <v>0</v>
      </c>
      <c r="AR116" s="27">
        <f t="shared" si="131"/>
        <v>3</v>
      </c>
      <c r="AS116" s="27">
        <f t="shared" si="129"/>
        <v>3</v>
      </c>
      <c r="AT116" s="5"/>
      <c r="AU116" s="76"/>
      <c r="AV116" s="76">
        <f>(AU115+AU117)*0.5*U116</f>
        <v>0</v>
      </c>
      <c r="AW116" s="60">
        <f t="shared" si="132"/>
        <v>0</v>
      </c>
      <c r="AX116" s="44"/>
      <c r="AY116" s="27">
        <f t="shared" si="133"/>
        <v>4</v>
      </c>
      <c r="AZ116" s="5"/>
      <c r="BA116" s="65"/>
      <c r="BB116" s="77"/>
      <c r="BC116" s="68" t="str">
        <f t="shared" si="140"/>
        <v/>
      </c>
      <c r="BD116" s="35"/>
      <c r="BE116" s="35"/>
      <c r="BF116" s="69"/>
      <c r="BG116" s="35"/>
      <c r="BH116" s="35"/>
      <c r="BI116" s="35"/>
      <c r="BJ116" s="67"/>
      <c r="BK116" s="35"/>
      <c r="BL116" s="35"/>
      <c r="BM116" s="67"/>
      <c r="BN116" s="67"/>
      <c r="BO116" s="76">
        <f>(BM115+BM117)/2</f>
        <v>0</v>
      </c>
      <c r="BP116" s="77"/>
      <c r="BQ116" s="44">
        <f>(BN115+BN117)/2</f>
        <v>6.0000000000001275E-2</v>
      </c>
      <c r="BR116" s="73">
        <f>(BB117-BB115)*1000</f>
        <v>0</v>
      </c>
      <c r="BS116" s="81">
        <f>BO116*BR116</f>
        <v>0</v>
      </c>
      <c r="BT116" s="67">
        <f>BQ116*BR116</f>
        <v>0</v>
      </c>
      <c r="BU116" s="81">
        <f>MIN(BS116:BT116)</f>
        <v>0</v>
      </c>
      <c r="BV116" s="73">
        <f>BS116-BU116</f>
        <v>0</v>
      </c>
      <c r="BW116" s="69">
        <f>BT116-BU116</f>
        <v>0</v>
      </c>
      <c r="BX116" s="73">
        <f>BX114+BV116-BW116</f>
        <v>-21.140625000001794</v>
      </c>
      <c r="BY116" s="25"/>
      <c r="BZ116" s="5"/>
      <c r="CA116" s="65"/>
      <c r="CB116" s="77"/>
      <c r="CC116" s="68" t="str">
        <f t="shared" si="141"/>
        <v/>
      </c>
      <c r="CD116" s="35"/>
      <c r="CE116" s="35"/>
      <c r="CF116" s="69"/>
      <c r="CG116" s="35"/>
      <c r="CH116" s="35"/>
      <c r="CI116" s="35"/>
      <c r="CJ116" s="67"/>
      <c r="CK116" s="35"/>
      <c r="CL116" s="35"/>
      <c r="CM116" s="67"/>
      <c r="CN116" s="67"/>
      <c r="CO116" s="81"/>
      <c r="CP116" s="44">
        <f>(CM115+CM117)/2+BO116</f>
        <v>0</v>
      </c>
      <c r="CQ116" s="77"/>
      <c r="CR116" s="44">
        <f>(CN115+CN117)/2+BQ116</f>
        <v>0.10499999999999488</v>
      </c>
      <c r="CS116" s="73">
        <f>(CB117-CB115)*1000</f>
        <v>0</v>
      </c>
      <c r="CT116" s="81">
        <f>CP116*CS116</f>
        <v>0</v>
      </c>
      <c r="CU116" s="67">
        <f>CR116*CS116</f>
        <v>0</v>
      </c>
      <c r="CV116" s="81">
        <f>MIN(CT116:CU116)</f>
        <v>0</v>
      </c>
      <c r="CW116" s="73">
        <f>CT116-CV116</f>
        <v>0</v>
      </c>
      <c r="CX116" s="69">
        <f>CU116-CV116</f>
        <v>0</v>
      </c>
      <c r="CY116" s="73">
        <f>CY114+CW116-CX116</f>
        <v>-88.715625000003229</v>
      </c>
      <c r="CZ116" s="25"/>
      <c r="DA116" s="27">
        <f t="shared" si="134"/>
        <v>0</v>
      </c>
      <c r="DB116" s="44"/>
      <c r="DC116" s="22"/>
      <c r="DD116" s="22"/>
      <c r="DE116" s="22"/>
      <c r="DF116" s="22"/>
      <c r="DG116" s="5"/>
      <c r="DH116" s="5"/>
      <c r="DI116" s="5"/>
      <c r="DJ116" s="5"/>
      <c r="DK116" s="5"/>
    </row>
    <row r="117" spans="1:115" hidden="1">
      <c r="A117" s="44"/>
      <c r="B117" s="65">
        <f>B115+1</f>
        <v>34</v>
      </c>
      <c r="C117" s="66">
        <f t="shared" ref="C117" si="163">C115</f>
        <v>1.0000000000000004</v>
      </c>
      <c r="D117" s="25"/>
      <c r="E117" s="67">
        <f>+E115</f>
        <v>49.965000000000003</v>
      </c>
      <c r="F117" s="67">
        <f>+F115</f>
        <v>49.965000000000003</v>
      </c>
      <c r="G117" s="67">
        <f>+G115</f>
        <v>50</v>
      </c>
      <c r="H117" s="67">
        <f>+H115</f>
        <v>50.055</v>
      </c>
      <c r="I117" s="67">
        <f>+I115</f>
        <v>50.055</v>
      </c>
      <c r="J117" s="35"/>
      <c r="K117" s="35"/>
      <c r="L117" s="47">
        <f>M117-CF117*CE117/100-AW117/100</f>
        <v>49.949999999999996</v>
      </c>
      <c r="M117" s="67">
        <f>ROUND(+F117+AY117/100+AS117/100,2)</f>
        <v>50.04</v>
      </c>
      <c r="N117" s="67">
        <f>ROUND(+M117+Y117/200*Z117,2)</f>
        <v>50.08</v>
      </c>
      <c r="O117" s="67">
        <f>ROUND(+N117-Y117/2*AA117/100,2)</f>
        <v>50.14</v>
      </c>
      <c r="P117" s="68">
        <f>O117-BF117*BE117/100-AW117/100</f>
        <v>50.05</v>
      </c>
      <c r="Q117" s="35"/>
      <c r="R117" s="25"/>
      <c r="S117" s="69" t="e">
        <f>ABS(+R116-R118)</f>
        <v>#DIV/0!</v>
      </c>
      <c r="T117" s="35"/>
      <c r="U117" s="69"/>
      <c r="V117" s="35"/>
      <c r="W117" s="72">
        <f>W115</f>
        <v>25</v>
      </c>
      <c r="X117" s="138"/>
      <c r="Y117" s="69">
        <f>Y115</f>
        <v>25</v>
      </c>
      <c r="Z117" s="71">
        <f>Z115</f>
        <v>0.27999999999997272</v>
      </c>
      <c r="AA117" s="72">
        <f>AA115</f>
        <v>-0.43999999999999767</v>
      </c>
      <c r="AB117" s="73">
        <f>(G117-F117)/W117*2*100</f>
        <v>0.27999999999997272</v>
      </c>
      <c r="AC117" s="69">
        <f>(G117-H117)/W117*200</f>
        <v>-0.43999999999999767</v>
      </c>
      <c r="AD117" s="26">
        <f>AD115</f>
        <v>0</v>
      </c>
      <c r="AE117" s="74">
        <f>AE115</f>
        <v>0</v>
      </c>
      <c r="AF117" s="65">
        <f>(+M117-F117)*100-AY117</f>
        <v>3.4999999999995737</v>
      </c>
      <c r="AG117" s="75">
        <f>(+N117-(-AB117*(Y117-W117)/200+G117))*100-AY117</f>
        <v>3.9999999999998295</v>
      </c>
      <c r="AH117" s="75">
        <f>(+O117-H117)*100-AY117</f>
        <v>4.5000000000000853</v>
      </c>
      <c r="AI117" s="73"/>
      <c r="AJ117" s="75"/>
      <c r="AK117" s="69"/>
      <c r="AL117" s="75"/>
      <c r="AM117" s="82">
        <f>((AF117+AG117)*0.5*Y117/2+(+AG117+AH117)/2*Y117/2)/100+AD117*AE117</f>
        <v>0.99999999999995737</v>
      </c>
      <c r="AN117" s="76">
        <f>AI117*AJ117/100+AK117*AL117/100</f>
        <v>0</v>
      </c>
      <c r="AO117" s="76"/>
      <c r="AP117" s="76"/>
      <c r="AQ117" s="47">
        <f t="shared" si="130"/>
        <v>0</v>
      </c>
      <c r="AR117" s="27">
        <f t="shared" si="131"/>
        <v>3</v>
      </c>
      <c r="AS117" s="27">
        <f t="shared" si="129"/>
        <v>3</v>
      </c>
      <c r="AT117" s="5"/>
      <c r="AU117" s="76">
        <f>AI117+AK117</f>
        <v>0</v>
      </c>
      <c r="AV117" s="35"/>
      <c r="AW117" s="60">
        <f t="shared" si="132"/>
        <v>0</v>
      </c>
      <c r="AX117" s="44"/>
      <c r="AY117" s="27">
        <f t="shared" si="133"/>
        <v>4</v>
      </c>
      <c r="AZ117" s="5"/>
      <c r="BA117" s="65">
        <f>B117</f>
        <v>34</v>
      </c>
      <c r="BB117" s="77">
        <f>C117</f>
        <v>1.0000000000000004</v>
      </c>
      <c r="BC117" s="68" t="str">
        <f t="shared" si="140"/>
        <v/>
      </c>
      <c r="BD117" s="68">
        <f>AH117+AY117</f>
        <v>8.5000000000000853</v>
      </c>
      <c r="BE117" s="68">
        <f>BE115</f>
        <v>6</v>
      </c>
      <c r="BF117" s="69">
        <f>BF115</f>
        <v>1.5</v>
      </c>
      <c r="BG117" s="68">
        <f>IF(+I117-H117&gt;=0,0,+(H117-I117)*100)</f>
        <v>0</v>
      </c>
      <c r="BH117" s="68">
        <f>IF(+H117-I117&gt;=0,0,+(I117-H117)*100)</f>
        <v>0</v>
      </c>
      <c r="BI117" s="35"/>
      <c r="BJ117" s="67">
        <f>IF(+BH117=0,(BE117*BF117^2/200-BF117*(+BG117)/200-BD117*BF117/100)-BL117,(+BE117*BF117^2/200-BF117*(BG117-BH117)/200-BD117*BF117/100)-BL117+(BH117+BG117)*0.5*BF117*0.5/100)</f>
        <v>-6.0000000000001275E-2</v>
      </c>
      <c r="BK117" s="68">
        <f>BE117*BF117^2/200+(BI117-BF117+1)*(BF117-1)/100+(BF117-1)^2/200+BI117/200</f>
        <v>6.6250000000000003E-2</v>
      </c>
      <c r="BL117" s="68">
        <f>IF(BI117&gt;0,BK117,0)</f>
        <v>0</v>
      </c>
      <c r="BM117" s="67">
        <f>IF(BJ117&gt;=0,BJ117+DA117,0)+IF(+AW117=0,0,3/2*(+J117-P117)^2+0.4*(+J117-P117))+DG117</f>
        <v>0</v>
      </c>
      <c r="BN117" s="67">
        <f>IF((BJ117+DA117)&lt;0,-(BJ117+DA117),0)</f>
        <v>6.0000000000001275E-2</v>
      </c>
      <c r="BO117" s="76"/>
      <c r="BP117" s="77"/>
      <c r="BQ117" s="44"/>
      <c r="BR117" s="73"/>
      <c r="BS117" s="81"/>
      <c r="BT117" s="67"/>
      <c r="BU117" s="81"/>
      <c r="BV117" s="73"/>
      <c r="BW117" s="69"/>
      <c r="BX117" s="73"/>
      <c r="BY117" s="25"/>
      <c r="BZ117" s="5"/>
      <c r="CA117" s="65">
        <f>B117</f>
        <v>34</v>
      </c>
      <c r="CB117" s="77">
        <f>BB117</f>
        <v>1.0000000000000004</v>
      </c>
      <c r="CC117" s="68" t="str">
        <f t="shared" si="141"/>
        <v/>
      </c>
      <c r="CD117" s="68">
        <f>AF117+AY117</f>
        <v>7.4999999999995737</v>
      </c>
      <c r="CE117" s="68">
        <f>CE115</f>
        <v>6</v>
      </c>
      <c r="CF117" s="69">
        <f>CF115</f>
        <v>1.5</v>
      </c>
      <c r="CG117" s="68">
        <f>IF(+E117-F117&gt;=0,0,+(F117-E117)*100)</f>
        <v>0</v>
      </c>
      <c r="CH117" s="68">
        <f>IF(+F117-E117&gt;=0,0,+(E117-F117)*100)</f>
        <v>0</v>
      </c>
      <c r="CI117" s="35"/>
      <c r="CJ117" s="67">
        <f>IF(+CH117=0,(CE117*CF117^2/200-CF117*(+CG117)/200-CD117*CF117/100)-CL117,(+CE117*CF117^2/200-CF117*(CG117-CH117)/200-CD117*CF117/100)-CL117+(CH117+CG117)*0.5*CF117*0.5/100)</f>
        <v>-4.4999999999993601E-2</v>
      </c>
      <c r="CK117" s="68">
        <f>CE117*CF117^2/200+(CI117-CF117+1)*(CF117-1)/100+(CF117-1)^2/200+CI117/200</f>
        <v>6.6250000000000003E-2</v>
      </c>
      <c r="CL117" s="68">
        <f>IF(CI117&gt;0,CK117,0)</f>
        <v>0</v>
      </c>
      <c r="CM117" s="67">
        <f>IF(CJ117&gt;=0,CJ117+DA117,0)+IF(+AW117=0,0,3/2*(+D117-L117)^2+0.4*(+D117-L117))+DH117</f>
        <v>0</v>
      </c>
      <c r="CN117" s="67">
        <f>IF((CJ117+DA117)&lt;0,-(CJ117+DA117),0)</f>
        <v>4.4999999999993601E-2</v>
      </c>
      <c r="CO117" s="81"/>
      <c r="CP117" s="44"/>
      <c r="CQ117" s="77"/>
      <c r="CR117" s="44"/>
      <c r="CS117" s="73"/>
      <c r="CT117" s="81"/>
      <c r="CU117" s="67"/>
      <c r="CV117" s="81"/>
      <c r="CW117" s="73"/>
      <c r="CX117" s="69"/>
      <c r="CY117" s="73"/>
      <c r="CZ117" s="25"/>
      <c r="DA117" s="27">
        <f t="shared" si="134"/>
        <v>0</v>
      </c>
      <c r="DB117" s="44"/>
      <c r="DC117" s="22"/>
      <c r="DD117" s="22">
        <f>IF(+BM117&lt;=0.004,0,+BF117*(+BR116/2+BR118/2))</f>
        <v>0</v>
      </c>
      <c r="DE117" s="22">
        <f>IF(+CM117&lt;=0.004,0,+CF117*(+CS116/2+CS118/2))</f>
        <v>0</v>
      </c>
      <c r="DF117" s="22"/>
      <c r="DG117" s="5"/>
      <c r="DH117" s="5"/>
      <c r="DI117" s="5"/>
      <c r="DJ117" s="5"/>
      <c r="DK117" s="5"/>
    </row>
    <row r="118" spans="1:115" hidden="1">
      <c r="A118" s="44"/>
      <c r="B118" s="65"/>
      <c r="C118" s="66"/>
      <c r="D118" s="25"/>
      <c r="E118" s="67"/>
      <c r="F118" s="67"/>
      <c r="G118" s="67"/>
      <c r="H118" s="67"/>
      <c r="I118" s="79"/>
      <c r="J118" s="35"/>
      <c r="K118" s="68" t="e">
        <f>(L117-L119)*100/U118</f>
        <v>#DIV/0!</v>
      </c>
      <c r="L118" s="25"/>
      <c r="M118" s="67"/>
      <c r="N118" s="67"/>
      <c r="O118" s="67"/>
      <c r="P118" s="35"/>
      <c r="Q118" s="68" t="e">
        <f>(P117-P119)*100/U118</f>
        <v>#DIV/0!</v>
      </c>
      <c r="R118" s="47" t="e">
        <f>(N117-N119)/U118*100</f>
        <v>#DIV/0!</v>
      </c>
      <c r="S118" s="69"/>
      <c r="T118" s="35"/>
      <c r="U118" s="69">
        <f>(C119-C117)*1000</f>
        <v>0</v>
      </c>
      <c r="V118" s="68">
        <f>(+Y117+Y119)*U118/2</f>
        <v>0</v>
      </c>
      <c r="W118" s="72"/>
      <c r="X118" s="137"/>
      <c r="Y118" s="69"/>
      <c r="Z118" s="71"/>
      <c r="AA118" s="72"/>
      <c r="AB118" s="73"/>
      <c r="AC118" s="69"/>
      <c r="AD118" s="26"/>
      <c r="AE118" s="74"/>
      <c r="AF118" s="65"/>
      <c r="AG118" s="75"/>
      <c r="AH118" s="75"/>
      <c r="AI118" s="73"/>
      <c r="AJ118" s="75"/>
      <c r="AK118" s="69"/>
      <c r="AL118" s="75"/>
      <c r="AM118" s="76"/>
      <c r="AN118" s="76"/>
      <c r="AO118" s="76">
        <f>(+AN117+AN119)*0.5*U118</f>
        <v>0</v>
      </c>
      <c r="AP118" s="76">
        <f>(+AM117+AM119)*0.5*U118-AO118</f>
        <v>0</v>
      </c>
      <c r="AQ118" s="47">
        <f t="shared" si="130"/>
        <v>0</v>
      </c>
      <c r="AR118" s="27">
        <f t="shared" si="131"/>
        <v>3</v>
      </c>
      <c r="AS118" s="27">
        <f t="shared" si="129"/>
        <v>3</v>
      </c>
      <c r="AT118" s="5"/>
      <c r="AU118" s="76"/>
      <c r="AV118" s="76">
        <f>(AU117+AU119)*0.5*U118</f>
        <v>0</v>
      </c>
      <c r="AW118" s="60">
        <f t="shared" si="132"/>
        <v>0</v>
      </c>
      <c r="AX118" s="44"/>
      <c r="AY118" s="27">
        <f t="shared" si="133"/>
        <v>4</v>
      </c>
      <c r="AZ118" s="5"/>
      <c r="BA118" s="65"/>
      <c r="BB118" s="77"/>
      <c r="BC118" s="68" t="str">
        <f t="shared" si="140"/>
        <v/>
      </c>
      <c r="BD118" s="35"/>
      <c r="BE118" s="35"/>
      <c r="BF118" s="69"/>
      <c r="BG118" s="35"/>
      <c r="BH118" s="35"/>
      <c r="BI118" s="35"/>
      <c r="BJ118" s="67"/>
      <c r="BK118" s="35"/>
      <c r="BL118" s="35"/>
      <c r="BM118" s="67"/>
      <c r="BN118" s="67"/>
      <c r="BO118" s="76">
        <f>(BM117+BM119)/2</f>
        <v>0</v>
      </c>
      <c r="BP118" s="77"/>
      <c r="BQ118" s="44">
        <f>(BN117+BN119)/2</f>
        <v>6.0000000000001275E-2</v>
      </c>
      <c r="BR118" s="73">
        <f>(BB119-BB117)*1000</f>
        <v>0</v>
      </c>
      <c r="BS118" s="81">
        <f>BO118*BR118</f>
        <v>0</v>
      </c>
      <c r="BT118" s="67">
        <f>BQ118*BR118</f>
        <v>0</v>
      </c>
      <c r="BU118" s="81">
        <f>MIN(BS118:BT118)</f>
        <v>0</v>
      </c>
      <c r="BV118" s="73">
        <f>BS118-BU118</f>
        <v>0</v>
      </c>
      <c r="BW118" s="69">
        <f>BT118-BU118</f>
        <v>0</v>
      </c>
      <c r="BX118" s="73">
        <f>BX116+BV118-BW118</f>
        <v>-21.140625000001794</v>
      </c>
      <c r="BY118" s="25"/>
      <c r="BZ118" s="5"/>
      <c r="CA118" s="65"/>
      <c r="CB118" s="77"/>
      <c r="CC118" s="68" t="str">
        <f t="shared" si="141"/>
        <v/>
      </c>
      <c r="CD118" s="35"/>
      <c r="CE118" s="35"/>
      <c r="CF118" s="69"/>
      <c r="CG118" s="35"/>
      <c r="CH118" s="35"/>
      <c r="CI118" s="35"/>
      <c r="CJ118" s="67"/>
      <c r="CK118" s="35"/>
      <c r="CL118" s="35"/>
      <c r="CM118" s="67"/>
      <c r="CN118" s="67"/>
      <c r="CO118" s="81"/>
      <c r="CP118" s="44">
        <f>(CM117+CM119)/2+BO118</f>
        <v>0</v>
      </c>
      <c r="CQ118" s="77"/>
      <c r="CR118" s="44">
        <f>(CN117+CN119)/2+BQ118</f>
        <v>0.10499999999999488</v>
      </c>
      <c r="CS118" s="73">
        <f>(CB119-CB117)*1000</f>
        <v>0</v>
      </c>
      <c r="CT118" s="81">
        <f>CP118*CS118</f>
        <v>0</v>
      </c>
      <c r="CU118" s="67">
        <f>CR118*CS118</f>
        <v>0</v>
      </c>
      <c r="CV118" s="81">
        <f>MIN(CT118:CU118)</f>
        <v>0</v>
      </c>
      <c r="CW118" s="73">
        <f>CT118-CV118</f>
        <v>0</v>
      </c>
      <c r="CX118" s="69">
        <f>CU118-CV118</f>
        <v>0</v>
      </c>
      <c r="CY118" s="73">
        <f>CY116+CW118-CX118</f>
        <v>-88.715625000003229</v>
      </c>
      <c r="CZ118" s="25"/>
      <c r="DA118" s="27">
        <f t="shared" si="134"/>
        <v>0</v>
      </c>
      <c r="DB118" s="44"/>
      <c r="DC118" s="22"/>
      <c r="DD118" s="22"/>
      <c r="DE118" s="22"/>
      <c r="DF118" s="22"/>
      <c r="DG118" s="5"/>
      <c r="DH118" s="5"/>
      <c r="DI118" s="5"/>
      <c r="DJ118" s="5"/>
      <c r="DK118" s="5"/>
    </row>
    <row r="119" spans="1:115" hidden="1">
      <c r="A119" s="44"/>
      <c r="B119" s="65">
        <f>B117+1</f>
        <v>35</v>
      </c>
      <c r="C119" s="66">
        <f t="shared" ref="C119" si="164">C117</f>
        <v>1.0000000000000004</v>
      </c>
      <c r="D119" s="25"/>
      <c r="E119" s="67">
        <f>+E117</f>
        <v>49.965000000000003</v>
      </c>
      <c r="F119" s="67">
        <f>+F117</f>
        <v>49.965000000000003</v>
      </c>
      <c r="G119" s="67">
        <f>+G117</f>
        <v>50</v>
      </c>
      <c r="H119" s="67">
        <f>+H117</f>
        <v>50.055</v>
      </c>
      <c r="I119" s="67">
        <f>+I117</f>
        <v>50.055</v>
      </c>
      <c r="J119" s="35"/>
      <c r="K119" s="35"/>
      <c r="L119" s="47">
        <f>M119-CF119*CE119/100-AW119/100</f>
        <v>49.949999999999996</v>
      </c>
      <c r="M119" s="67">
        <f>ROUND(+F119+AY119/100+AS119/100,2)</f>
        <v>50.04</v>
      </c>
      <c r="N119" s="67">
        <f>ROUND(+M119+Y119/200*Z119,2)</f>
        <v>50.08</v>
      </c>
      <c r="O119" s="67">
        <f>ROUND(+N119-Y119/2*AA119/100,2)</f>
        <v>50.14</v>
      </c>
      <c r="P119" s="68">
        <f>O119-BF119*BE119/100-AW119/100</f>
        <v>50.05</v>
      </c>
      <c r="Q119" s="35"/>
      <c r="R119" s="25"/>
      <c r="S119" s="69" t="e">
        <f>ABS(+R118-R120)</f>
        <v>#DIV/0!</v>
      </c>
      <c r="T119" s="35"/>
      <c r="U119" s="69"/>
      <c r="V119" s="35"/>
      <c r="W119" s="72">
        <f>W117</f>
        <v>25</v>
      </c>
      <c r="X119" s="137"/>
      <c r="Y119" s="69">
        <f>Y117</f>
        <v>25</v>
      </c>
      <c r="Z119" s="71">
        <f>Z117</f>
        <v>0.27999999999997272</v>
      </c>
      <c r="AA119" s="72">
        <f>AA117</f>
        <v>-0.43999999999999767</v>
      </c>
      <c r="AB119" s="73">
        <f>(G119-F119)/W119*2*100</f>
        <v>0.27999999999997272</v>
      </c>
      <c r="AC119" s="69">
        <f>(G119-H119)/W119*200</f>
        <v>-0.43999999999999767</v>
      </c>
      <c r="AD119" s="26">
        <f>AD117</f>
        <v>0</v>
      </c>
      <c r="AE119" s="74">
        <f>AE117</f>
        <v>0</v>
      </c>
      <c r="AF119" s="65">
        <f>(+M119-F119)*100-AY119</f>
        <v>3.4999999999995737</v>
      </c>
      <c r="AG119" s="75">
        <f>(+N119-(-AB119*(Y119-W119)/200+G119))*100-AY119</f>
        <v>3.9999999999998295</v>
      </c>
      <c r="AH119" s="75">
        <f>(+O119-H119)*100-AY119</f>
        <v>4.5000000000000853</v>
      </c>
      <c r="AI119" s="73"/>
      <c r="AJ119" s="75"/>
      <c r="AK119" s="69"/>
      <c r="AL119" s="75"/>
      <c r="AM119" s="82">
        <f>((AF119+AG119)*0.5*Y119/2+(+AG119+AH119)/2*Y119/2)/100+AD119*AE119</f>
        <v>0.99999999999995737</v>
      </c>
      <c r="AN119" s="76">
        <f>AI119*AJ119/100+AK119*AL119/100</f>
        <v>0</v>
      </c>
      <c r="AO119" s="76"/>
      <c r="AP119" s="76"/>
      <c r="AQ119" s="47">
        <f t="shared" si="130"/>
        <v>0</v>
      </c>
      <c r="AR119" s="27">
        <f t="shared" si="131"/>
        <v>3</v>
      </c>
      <c r="AS119" s="27">
        <f t="shared" si="129"/>
        <v>3</v>
      </c>
      <c r="AT119" s="5"/>
      <c r="AU119" s="76">
        <f>AI119+AK119</f>
        <v>0</v>
      </c>
      <c r="AV119" s="35"/>
      <c r="AW119" s="60">
        <f t="shared" si="132"/>
        <v>0</v>
      </c>
      <c r="AX119" s="44"/>
      <c r="AY119" s="27">
        <f t="shared" si="133"/>
        <v>4</v>
      </c>
      <c r="AZ119" s="5"/>
      <c r="BA119" s="65">
        <f>B119</f>
        <v>35</v>
      </c>
      <c r="BB119" s="77">
        <f>C119</f>
        <v>1.0000000000000004</v>
      </c>
      <c r="BC119" s="68" t="str">
        <f t="shared" si="140"/>
        <v/>
      </c>
      <c r="BD119" s="68">
        <f>AH119+AY119</f>
        <v>8.5000000000000853</v>
      </c>
      <c r="BE119" s="68">
        <f>BE117</f>
        <v>6</v>
      </c>
      <c r="BF119" s="69">
        <f>BF117</f>
        <v>1.5</v>
      </c>
      <c r="BG119" s="68">
        <f>IF(+I119-H119&gt;=0,0,+(H119-I119)*100)</f>
        <v>0</v>
      </c>
      <c r="BH119" s="68">
        <f>IF(+H119-I119&gt;=0,0,+(I119-H119)*100)</f>
        <v>0</v>
      </c>
      <c r="BI119" s="35"/>
      <c r="BJ119" s="67">
        <f>IF(+BH119=0,(BE119*BF119^2/200-BF119*(+BG119)/200-BD119*BF119/100)-BL119,(+BE119*BF119^2/200-BF119*(BG119-BH119)/200-BD119*BF119/100)-BL119+(BH119+BG119)*0.5*BF119*0.5/100)</f>
        <v>-6.0000000000001275E-2</v>
      </c>
      <c r="BK119" s="68">
        <f>BE119*BF119^2/200+(BI119-BF119+1)*(BF119-1)/100+(BF119-1)^2/200+BI119/200</f>
        <v>6.6250000000000003E-2</v>
      </c>
      <c r="BL119" s="68">
        <f>IF(BI119&gt;0,BK119,0)</f>
        <v>0</v>
      </c>
      <c r="BM119" s="67">
        <f>IF(BJ119&gt;=0,BJ119+DA119,0)+IF(+AW119=0,0,3/2*(+J119-P119)^2+0.4*(+J119-P119))+DG119</f>
        <v>0</v>
      </c>
      <c r="BN119" s="67">
        <f>IF((BJ119+DA119)&lt;0,-(BJ119+DA119),0)</f>
        <v>6.0000000000001275E-2</v>
      </c>
      <c r="BO119" s="76"/>
      <c r="BP119" s="77"/>
      <c r="BQ119" s="44"/>
      <c r="BR119" s="73"/>
      <c r="BS119" s="81"/>
      <c r="BT119" s="67"/>
      <c r="BU119" s="81"/>
      <c r="BV119" s="73"/>
      <c r="BW119" s="69"/>
      <c r="BX119" s="73"/>
      <c r="BY119" s="25"/>
      <c r="BZ119" s="5"/>
      <c r="CA119" s="65">
        <f>B119</f>
        <v>35</v>
      </c>
      <c r="CB119" s="77">
        <f>BB119</f>
        <v>1.0000000000000004</v>
      </c>
      <c r="CC119" s="68" t="str">
        <f t="shared" si="141"/>
        <v/>
      </c>
      <c r="CD119" s="68">
        <f>AF119+AY119</f>
        <v>7.4999999999995737</v>
      </c>
      <c r="CE119" s="68">
        <f>CE117</f>
        <v>6</v>
      </c>
      <c r="CF119" s="69">
        <f>CF117</f>
        <v>1.5</v>
      </c>
      <c r="CG119" s="68">
        <f>IF(+E119-F119&gt;=0,0,+(F119-E119)*100)</f>
        <v>0</v>
      </c>
      <c r="CH119" s="68">
        <f>IF(+F119-E119&gt;=0,0,+(E119-F119)*100)</f>
        <v>0</v>
      </c>
      <c r="CI119" s="35"/>
      <c r="CJ119" s="67">
        <f>IF(+CH119=0,(CE119*CF119^2/200-CF119*(+CG119)/200-CD119*CF119/100)-CL119,(+CE119*CF119^2/200-CF119*(CG119-CH119)/200-CD119*CF119/100)-CL119+(CH119+CG119)*0.5*CF119*0.5/100)</f>
        <v>-4.4999999999993601E-2</v>
      </c>
      <c r="CK119" s="68">
        <f>CE119*CF119^2/200+(CI119-CF119+1)*(CF119-1)/100+(CF119-1)^2/200+CI119/200</f>
        <v>6.6250000000000003E-2</v>
      </c>
      <c r="CL119" s="68">
        <f>IF(CI119&gt;0,CK119,0)</f>
        <v>0</v>
      </c>
      <c r="CM119" s="67">
        <f>IF(CJ119&gt;=0,CJ119+DA119,0)+IF(+AW119=0,0,3/2*(+D119-L119)^2+0.4*(+D119-L119))+DH119</f>
        <v>0</v>
      </c>
      <c r="CN119" s="67">
        <f>IF((CJ119+DA119)&lt;0,-(CJ119+DA119),0)</f>
        <v>4.4999999999993601E-2</v>
      </c>
      <c r="CO119" s="81"/>
      <c r="CP119" s="44"/>
      <c r="CQ119" s="77"/>
      <c r="CR119" s="44"/>
      <c r="CS119" s="73"/>
      <c r="CT119" s="81"/>
      <c r="CU119" s="67"/>
      <c r="CV119" s="81"/>
      <c r="CW119" s="73"/>
      <c r="CX119" s="69"/>
      <c r="CY119" s="73"/>
      <c r="CZ119" s="25"/>
      <c r="DA119" s="27">
        <f t="shared" si="134"/>
        <v>0</v>
      </c>
      <c r="DB119" s="44"/>
      <c r="DC119" s="22"/>
      <c r="DD119" s="22">
        <f>IF(+BM119&lt;=0.004,0,+BF119*(+BR118/2+BR120/2))</f>
        <v>0</v>
      </c>
      <c r="DE119" s="22">
        <f>IF(+CM119&lt;=0.004,0,+CF119*(+CS118/2+CS120/2))</f>
        <v>0</v>
      </c>
      <c r="DF119" s="22"/>
      <c r="DG119" s="5"/>
      <c r="DH119" s="5"/>
      <c r="DI119" s="5"/>
      <c r="DJ119" s="5"/>
      <c r="DK119" s="5"/>
    </row>
    <row r="120" spans="1:115" hidden="1">
      <c r="A120" s="44"/>
      <c r="B120" s="65"/>
      <c r="C120" s="66"/>
      <c r="D120" s="25"/>
      <c r="E120" s="67"/>
      <c r="F120" s="67"/>
      <c r="G120" s="67"/>
      <c r="H120" s="67"/>
      <c r="I120" s="79"/>
      <c r="J120" s="35"/>
      <c r="K120" s="68" t="e">
        <f>(L119-L121)*100/U120</f>
        <v>#DIV/0!</v>
      </c>
      <c r="L120" s="25"/>
      <c r="M120" s="67"/>
      <c r="N120" s="67"/>
      <c r="O120" s="67"/>
      <c r="P120" s="35"/>
      <c r="Q120" s="68" t="e">
        <f>(P119-P121)*100/U120</f>
        <v>#DIV/0!</v>
      </c>
      <c r="R120" s="47" t="e">
        <f>(N119-N121)/U120*100</f>
        <v>#DIV/0!</v>
      </c>
      <c r="S120" s="69"/>
      <c r="T120" s="35"/>
      <c r="U120" s="69">
        <f>(C121-C119)*1000</f>
        <v>0</v>
      </c>
      <c r="V120" s="68">
        <f>(+Y119+Y121)*U120/2</f>
        <v>0</v>
      </c>
      <c r="W120" s="70"/>
      <c r="X120" s="137"/>
      <c r="Y120" s="69"/>
      <c r="Z120" s="71"/>
      <c r="AA120" s="72"/>
      <c r="AB120" s="73"/>
      <c r="AC120" s="69"/>
      <c r="AD120" s="26"/>
      <c r="AE120" s="74"/>
      <c r="AF120" s="65"/>
      <c r="AG120" s="75"/>
      <c r="AH120" s="75"/>
      <c r="AI120" s="73"/>
      <c r="AJ120" s="75"/>
      <c r="AK120" s="69"/>
      <c r="AL120" s="75"/>
      <c r="AM120" s="76"/>
      <c r="AN120" s="76"/>
      <c r="AO120" s="76">
        <f>(+AN119+AN121)*0.5*U120</f>
        <v>0</v>
      </c>
      <c r="AP120" s="76">
        <f>(+AM119+AM121)*0.5*U120-AO120</f>
        <v>0</v>
      </c>
      <c r="AQ120" s="47">
        <f t="shared" si="130"/>
        <v>0</v>
      </c>
      <c r="AR120" s="27">
        <f t="shared" si="131"/>
        <v>3</v>
      </c>
      <c r="AS120" s="27">
        <f t="shared" si="129"/>
        <v>3</v>
      </c>
      <c r="AT120" s="5"/>
      <c r="AU120" s="76"/>
      <c r="AV120" s="76">
        <f>(AU119+AU121)*0.5*U120</f>
        <v>0</v>
      </c>
      <c r="AW120" s="60">
        <f t="shared" si="132"/>
        <v>0</v>
      </c>
      <c r="AX120" s="44"/>
      <c r="AY120" s="27">
        <f t="shared" si="133"/>
        <v>4</v>
      </c>
      <c r="AZ120" s="5"/>
      <c r="BA120" s="65"/>
      <c r="BB120" s="77"/>
      <c r="BC120" s="68" t="str">
        <f t="shared" si="140"/>
        <v/>
      </c>
      <c r="BD120" s="35"/>
      <c r="BE120" s="35"/>
      <c r="BF120" s="69"/>
      <c r="BG120" s="35"/>
      <c r="BH120" s="35"/>
      <c r="BI120" s="35"/>
      <c r="BJ120" s="67"/>
      <c r="BK120" s="35"/>
      <c r="BL120" s="35"/>
      <c r="BM120" s="67"/>
      <c r="BN120" s="67"/>
      <c r="BO120" s="76">
        <f>(BM119+BM121)/2</f>
        <v>0</v>
      </c>
      <c r="BP120" s="77"/>
      <c r="BQ120" s="44">
        <f>(BN119+BN121)/2</f>
        <v>6.0000000000001275E-2</v>
      </c>
      <c r="BR120" s="73">
        <f>(BB121-BB119)*1000</f>
        <v>0</v>
      </c>
      <c r="BS120" s="81">
        <f>BO120*BR120</f>
        <v>0</v>
      </c>
      <c r="BT120" s="67">
        <f>BQ120*BR120</f>
        <v>0</v>
      </c>
      <c r="BU120" s="81">
        <f>MIN(BS120:BT120)</f>
        <v>0</v>
      </c>
      <c r="BV120" s="73">
        <f>BS120-BU120</f>
        <v>0</v>
      </c>
      <c r="BW120" s="69">
        <f>BT120-BU120</f>
        <v>0</v>
      </c>
      <c r="BX120" s="73">
        <f>BX118+BV120-BW120</f>
        <v>-21.140625000001794</v>
      </c>
      <c r="BY120" s="25"/>
      <c r="BZ120" s="5"/>
      <c r="CA120" s="65"/>
      <c r="CB120" s="77"/>
      <c r="CC120" s="68" t="str">
        <f t="shared" si="141"/>
        <v/>
      </c>
      <c r="CD120" s="35"/>
      <c r="CE120" s="35"/>
      <c r="CF120" s="69"/>
      <c r="CG120" s="35"/>
      <c r="CH120" s="35"/>
      <c r="CI120" s="35"/>
      <c r="CJ120" s="67"/>
      <c r="CK120" s="35"/>
      <c r="CL120" s="35"/>
      <c r="CM120" s="67"/>
      <c r="CN120" s="67"/>
      <c r="CO120" s="81"/>
      <c r="CP120" s="44">
        <f>(CM119+CM121)/2+BO120</f>
        <v>0</v>
      </c>
      <c r="CQ120" s="77"/>
      <c r="CR120" s="44">
        <f>(CN119+CN121)/2+BQ120</f>
        <v>0.10499999999999488</v>
      </c>
      <c r="CS120" s="73">
        <f>(CB121-CB119)*1000</f>
        <v>0</v>
      </c>
      <c r="CT120" s="81">
        <f>CP120*CS120</f>
        <v>0</v>
      </c>
      <c r="CU120" s="67">
        <f>CR120*CS120</f>
        <v>0</v>
      </c>
      <c r="CV120" s="81">
        <f>MIN(CT120:CU120)</f>
        <v>0</v>
      </c>
      <c r="CW120" s="73">
        <f>CT120-CV120</f>
        <v>0</v>
      </c>
      <c r="CX120" s="69">
        <f>CU120-CV120</f>
        <v>0</v>
      </c>
      <c r="CY120" s="73">
        <f>CY118+CW120-CX120</f>
        <v>-88.715625000003229</v>
      </c>
      <c r="CZ120" s="25"/>
      <c r="DA120" s="27">
        <f t="shared" si="134"/>
        <v>0</v>
      </c>
      <c r="DB120" s="44"/>
      <c r="DC120" s="22"/>
      <c r="DD120" s="22"/>
      <c r="DE120" s="22"/>
      <c r="DF120" s="22"/>
      <c r="DG120" s="5"/>
      <c r="DH120" s="5"/>
      <c r="DI120" s="5"/>
      <c r="DJ120" s="5"/>
      <c r="DK120" s="5"/>
    </row>
    <row r="121" spans="1:115" hidden="1">
      <c r="A121" s="44"/>
      <c r="B121" s="65">
        <f>B119+1</f>
        <v>36</v>
      </c>
      <c r="C121" s="66">
        <f t="shared" ref="C121" si="165">C119</f>
        <v>1.0000000000000004</v>
      </c>
      <c r="D121" s="25"/>
      <c r="E121" s="67">
        <f>+E119</f>
        <v>49.965000000000003</v>
      </c>
      <c r="F121" s="67">
        <f>+F119</f>
        <v>49.965000000000003</v>
      </c>
      <c r="G121" s="67">
        <f>+G119</f>
        <v>50</v>
      </c>
      <c r="H121" s="67">
        <f>+H119</f>
        <v>50.055</v>
      </c>
      <c r="I121" s="67">
        <f>+I119</f>
        <v>50.055</v>
      </c>
      <c r="J121" s="35"/>
      <c r="K121" s="35"/>
      <c r="L121" s="47">
        <f>M121-CF121*CE121/100-AW121/100</f>
        <v>49.949999999999996</v>
      </c>
      <c r="M121" s="67">
        <f>ROUND(+F121+AY121/100+AS121/100,2)</f>
        <v>50.04</v>
      </c>
      <c r="N121" s="67">
        <f>ROUND(+M121+Y121/200*Z121,2)</f>
        <v>50.08</v>
      </c>
      <c r="O121" s="67">
        <f>ROUND(+N121-Y121/2*AA121/100,2)</f>
        <v>50.14</v>
      </c>
      <c r="P121" s="68">
        <f>O121-BF121*BE121/100-AW121/100</f>
        <v>50.05</v>
      </c>
      <c r="Q121" s="35"/>
      <c r="R121" s="25"/>
      <c r="S121" s="69" t="e">
        <f>ABS(+R120-R122)</f>
        <v>#DIV/0!</v>
      </c>
      <c r="T121" s="35"/>
      <c r="U121" s="69"/>
      <c r="V121" s="35"/>
      <c r="W121" s="72">
        <f>W119</f>
        <v>25</v>
      </c>
      <c r="X121" s="139"/>
      <c r="Y121" s="69">
        <f>Y119</f>
        <v>25</v>
      </c>
      <c r="Z121" s="71">
        <f>Z119</f>
        <v>0.27999999999997272</v>
      </c>
      <c r="AA121" s="72">
        <f>AA119</f>
        <v>-0.43999999999999767</v>
      </c>
      <c r="AB121" s="73">
        <f>(G121-F121)/W121*2*100</f>
        <v>0.27999999999997272</v>
      </c>
      <c r="AC121" s="69">
        <f>(G121-H121)/W121*200</f>
        <v>-0.43999999999999767</v>
      </c>
      <c r="AD121" s="26">
        <f>AD119</f>
        <v>0</v>
      </c>
      <c r="AE121" s="74">
        <f>AE119</f>
        <v>0</v>
      </c>
      <c r="AF121" s="65">
        <f>(+M121-F121)*100-AY121</f>
        <v>3.4999999999995737</v>
      </c>
      <c r="AG121" s="75">
        <f>(+N121-(-AB121*(Y121-W121)/200+G121))*100-AY121</f>
        <v>3.9999999999998295</v>
      </c>
      <c r="AH121" s="75">
        <f>(+O121-H121)*100-AY121</f>
        <v>4.5000000000000853</v>
      </c>
      <c r="AI121" s="73"/>
      <c r="AJ121" s="75"/>
      <c r="AK121" s="69"/>
      <c r="AL121" s="75"/>
      <c r="AM121" s="82">
        <f>((AF121+AG121)*0.5*Y121/2+(+AG121+AH121)/2*Y121/2)/100+AD121*AE121</f>
        <v>0.99999999999995737</v>
      </c>
      <c r="AN121" s="76">
        <f>AI121*AJ121/100+AK121*AL121/100</f>
        <v>0</v>
      </c>
      <c r="AO121" s="76"/>
      <c r="AP121" s="76"/>
      <c r="AQ121" s="47">
        <f t="shared" si="130"/>
        <v>0</v>
      </c>
      <c r="AR121" s="27">
        <f t="shared" si="131"/>
        <v>3</v>
      </c>
      <c r="AS121" s="27">
        <f t="shared" si="129"/>
        <v>3</v>
      </c>
      <c r="AT121" s="5"/>
      <c r="AU121" s="76">
        <f>AI121+AK121</f>
        <v>0</v>
      </c>
      <c r="AV121" s="35"/>
      <c r="AW121" s="60">
        <f t="shared" si="132"/>
        <v>0</v>
      </c>
      <c r="AX121" s="44"/>
      <c r="AY121" s="27">
        <f t="shared" si="133"/>
        <v>4</v>
      </c>
      <c r="AZ121" s="5"/>
      <c r="BA121" s="65">
        <f>B121</f>
        <v>36</v>
      </c>
      <c r="BB121" s="77">
        <f>C121</f>
        <v>1.0000000000000004</v>
      </c>
      <c r="BC121" s="68" t="str">
        <f t="shared" si="140"/>
        <v/>
      </c>
      <c r="BD121" s="68">
        <f>AH121+AY121</f>
        <v>8.5000000000000853</v>
      </c>
      <c r="BE121" s="68">
        <f>BE119</f>
        <v>6</v>
      </c>
      <c r="BF121" s="69">
        <f>BF119</f>
        <v>1.5</v>
      </c>
      <c r="BG121" s="68">
        <f>IF(+I121-H121&gt;=0,0,+(H121-I121)*100)</f>
        <v>0</v>
      </c>
      <c r="BH121" s="68">
        <f>IF(+H121-I121&gt;=0,0,+(I121-H121)*100)</f>
        <v>0</v>
      </c>
      <c r="BI121" s="35"/>
      <c r="BJ121" s="67">
        <f>IF(+BH121=0,(BE121*BF121^2/200-BF121*(+BG121)/200-BD121*BF121/100)-BL121,(+BE121*BF121^2/200-BF121*(BG121-BH121)/200-BD121*BF121/100)-BL121+(BH121+BG121)*0.5*BF121*0.5/100)</f>
        <v>-6.0000000000001275E-2</v>
      </c>
      <c r="BK121" s="68">
        <f>BE121*BF121^2/200+(BI121-BF121+1)*(BF121-1)/100+(BF121-1)^2/200+BI121/200</f>
        <v>6.6250000000000003E-2</v>
      </c>
      <c r="BL121" s="68">
        <f>IF(BI121&gt;0,BK121,0)</f>
        <v>0</v>
      </c>
      <c r="BM121" s="67">
        <f>IF(BJ121&gt;=0,BJ121+DA121,0)+IF(+AW121=0,0,3/2*(+J121-P121)^2+0.4*(+J121-P121))+DG121</f>
        <v>0</v>
      </c>
      <c r="BN121" s="67">
        <f>IF((BJ121+DA121)&lt;0,-(BJ121+DA121),0)</f>
        <v>6.0000000000001275E-2</v>
      </c>
      <c r="BO121" s="76"/>
      <c r="BP121" s="77"/>
      <c r="BQ121" s="44"/>
      <c r="BR121" s="73"/>
      <c r="BS121" s="81"/>
      <c r="BT121" s="67"/>
      <c r="BU121" s="81"/>
      <c r="BV121" s="73"/>
      <c r="BW121" s="69"/>
      <c r="BX121" s="73"/>
      <c r="BY121" s="25"/>
      <c r="BZ121" s="5"/>
      <c r="CA121" s="65">
        <f>B121</f>
        <v>36</v>
      </c>
      <c r="CB121" s="77">
        <f>BB121</f>
        <v>1.0000000000000004</v>
      </c>
      <c r="CC121" s="68" t="str">
        <f t="shared" si="141"/>
        <v/>
      </c>
      <c r="CD121" s="68">
        <f>AF121+AY121</f>
        <v>7.4999999999995737</v>
      </c>
      <c r="CE121" s="68">
        <f>CE119</f>
        <v>6</v>
      </c>
      <c r="CF121" s="69">
        <f>CF119</f>
        <v>1.5</v>
      </c>
      <c r="CG121" s="68">
        <f>IF(+E121-F121&gt;=0,0,+(F121-E121)*100)</f>
        <v>0</v>
      </c>
      <c r="CH121" s="68">
        <f>IF(+F121-E121&gt;=0,0,+(E121-F121)*100)</f>
        <v>0</v>
      </c>
      <c r="CI121" s="35"/>
      <c r="CJ121" s="67">
        <f>IF(+CH121=0,(CE121*CF121^2/200-CF121*(+CG121)/200-CD121*CF121/100)-CL121,(+CE121*CF121^2/200-CF121*(CG121-CH121)/200-CD121*CF121/100)-CL121+(CH121+CG121)*0.5*CF121*0.5/100)</f>
        <v>-4.4999999999993601E-2</v>
      </c>
      <c r="CK121" s="68">
        <f>CE121*CF121^2/200+(CI121-CF121+1)*(CF121-1)/100+(CF121-1)^2/200+CI121/200</f>
        <v>6.6250000000000003E-2</v>
      </c>
      <c r="CL121" s="68">
        <f>IF(CI121&gt;0,CK121,0)</f>
        <v>0</v>
      </c>
      <c r="CM121" s="67">
        <f>IF(CJ121&gt;=0,CJ121+DA121,0)+IF(+AW121=0,0,3/2*(+D121-L121)^2+0.4*(+D121-L121))+DH121</f>
        <v>0</v>
      </c>
      <c r="CN121" s="67">
        <f>IF((CJ121+DA121)&lt;0,-(CJ121+DA121),0)</f>
        <v>4.4999999999993601E-2</v>
      </c>
      <c r="CO121" s="81"/>
      <c r="CP121" s="44"/>
      <c r="CQ121" s="77"/>
      <c r="CR121" s="44"/>
      <c r="CS121" s="73"/>
      <c r="CT121" s="81"/>
      <c r="CU121" s="67"/>
      <c r="CV121" s="81"/>
      <c r="CW121" s="73"/>
      <c r="CX121" s="69"/>
      <c r="CY121" s="73"/>
      <c r="CZ121" s="25"/>
      <c r="DA121" s="27">
        <f t="shared" si="134"/>
        <v>0</v>
      </c>
      <c r="DB121" s="44"/>
      <c r="DC121" s="22"/>
      <c r="DD121" s="22">
        <f>IF(+BM121&lt;=0.004,0,+BF121*(+BR120/2+BR122/2))</f>
        <v>0</v>
      </c>
      <c r="DE121" s="22">
        <f>IF(+CM121&lt;=0.004,0,+CF121*(+CS120/2+CS122/2))</f>
        <v>0</v>
      </c>
      <c r="DF121" s="22"/>
      <c r="DG121" s="5"/>
      <c r="DH121" s="5"/>
      <c r="DI121" s="5"/>
      <c r="DJ121" s="5"/>
      <c r="DK121" s="5"/>
    </row>
    <row r="122" spans="1:115" hidden="1">
      <c r="A122" s="44"/>
      <c r="B122" s="65"/>
      <c r="C122" s="66"/>
      <c r="D122" s="25"/>
      <c r="E122" s="67"/>
      <c r="F122" s="67"/>
      <c r="G122" s="67"/>
      <c r="H122" s="67"/>
      <c r="I122" s="79"/>
      <c r="J122" s="35"/>
      <c r="K122" s="68" t="e">
        <f>(L121-L123)*100/U122</f>
        <v>#DIV/0!</v>
      </c>
      <c r="L122" s="25"/>
      <c r="M122" s="67"/>
      <c r="N122" s="67"/>
      <c r="O122" s="67"/>
      <c r="P122" s="35"/>
      <c r="Q122" s="68" t="e">
        <f>(P121-P123)*100/U122</f>
        <v>#DIV/0!</v>
      </c>
      <c r="R122" s="47" t="e">
        <f>(N121-N123)/U122*100</f>
        <v>#DIV/0!</v>
      </c>
      <c r="S122" s="69"/>
      <c r="T122" s="35"/>
      <c r="U122" s="69">
        <f>(C123-C121)*1000</f>
        <v>0</v>
      </c>
      <c r="V122" s="68">
        <f>(+Y121+Y123)*U122/2</f>
        <v>0</v>
      </c>
      <c r="W122" s="72"/>
      <c r="X122" s="139"/>
      <c r="Y122" s="69"/>
      <c r="Z122" s="71"/>
      <c r="AA122" s="72"/>
      <c r="AB122" s="73"/>
      <c r="AC122" s="69"/>
      <c r="AD122" s="26"/>
      <c r="AE122" s="74"/>
      <c r="AF122" s="65"/>
      <c r="AG122" s="75"/>
      <c r="AH122" s="75"/>
      <c r="AI122" s="73"/>
      <c r="AJ122" s="75"/>
      <c r="AK122" s="69"/>
      <c r="AL122" s="75"/>
      <c r="AM122" s="76"/>
      <c r="AN122" s="76"/>
      <c r="AO122" s="76">
        <f>(+AN121+AN123)*0.5*U122</f>
        <v>0</v>
      </c>
      <c r="AP122" s="76">
        <f>(+AM121+AM123)*0.5*U122-AO122</f>
        <v>0</v>
      </c>
      <c r="AQ122" s="47">
        <f t="shared" si="130"/>
        <v>0</v>
      </c>
      <c r="AR122" s="27">
        <f t="shared" si="131"/>
        <v>3</v>
      </c>
      <c r="AS122" s="27">
        <f t="shared" si="129"/>
        <v>3</v>
      </c>
      <c r="AT122" s="5"/>
      <c r="AU122" s="76"/>
      <c r="AV122" s="76">
        <f>(AU121+AU123)*0.5*U122</f>
        <v>0</v>
      </c>
      <c r="AW122" s="60">
        <f t="shared" si="132"/>
        <v>0</v>
      </c>
      <c r="AX122" s="44"/>
      <c r="AY122" s="27">
        <f t="shared" si="133"/>
        <v>4</v>
      </c>
      <c r="AZ122" s="5"/>
      <c r="BA122" s="65"/>
      <c r="BB122" s="77"/>
      <c r="BC122" s="68" t="str">
        <f t="shared" si="140"/>
        <v/>
      </c>
      <c r="BD122" s="35"/>
      <c r="BE122" s="35"/>
      <c r="BF122" s="69"/>
      <c r="BG122" s="35"/>
      <c r="BH122" s="35"/>
      <c r="BI122" s="35"/>
      <c r="BJ122" s="67"/>
      <c r="BK122" s="35"/>
      <c r="BL122" s="35"/>
      <c r="BM122" s="67"/>
      <c r="BN122" s="67"/>
      <c r="BO122" s="76">
        <f>(BM121+BM123)/2</f>
        <v>0</v>
      </c>
      <c r="BP122" s="77"/>
      <c r="BQ122" s="44">
        <f>(BN121+BN123)/2</f>
        <v>6.0000000000001275E-2</v>
      </c>
      <c r="BR122" s="73">
        <f>(BB123-BB121)*1000</f>
        <v>0</v>
      </c>
      <c r="BS122" s="81">
        <f>BO122*BR122</f>
        <v>0</v>
      </c>
      <c r="BT122" s="67">
        <f>BQ122*BR122</f>
        <v>0</v>
      </c>
      <c r="BU122" s="81">
        <f>MIN(BS122:BT122)</f>
        <v>0</v>
      </c>
      <c r="BV122" s="73">
        <f>BS122-BU122</f>
        <v>0</v>
      </c>
      <c r="BW122" s="69">
        <f>BT122-BU122</f>
        <v>0</v>
      </c>
      <c r="BX122" s="73">
        <f>BX120+BV122-BW122</f>
        <v>-21.140625000001794</v>
      </c>
      <c r="BY122" s="25"/>
      <c r="BZ122" s="5"/>
      <c r="CA122" s="65"/>
      <c r="CB122" s="77"/>
      <c r="CC122" s="68" t="str">
        <f t="shared" si="141"/>
        <v/>
      </c>
      <c r="CD122" s="35"/>
      <c r="CE122" s="35"/>
      <c r="CF122" s="69"/>
      <c r="CG122" s="35"/>
      <c r="CH122" s="35"/>
      <c r="CI122" s="35"/>
      <c r="CJ122" s="67"/>
      <c r="CK122" s="35"/>
      <c r="CL122" s="35"/>
      <c r="CM122" s="67"/>
      <c r="CN122" s="67"/>
      <c r="CO122" s="81"/>
      <c r="CP122" s="44">
        <f>(CM121+CM123)/2+BO122</f>
        <v>0</v>
      </c>
      <c r="CQ122" s="77"/>
      <c r="CR122" s="44">
        <f>(CN121+CN123)/2+BQ122</f>
        <v>0.10499999999999488</v>
      </c>
      <c r="CS122" s="73">
        <f>(CB123-CB121)*1000</f>
        <v>0</v>
      </c>
      <c r="CT122" s="81">
        <f>CP122*CS122</f>
        <v>0</v>
      </c>
      <c r="CU122" s="67">
        <f>CR122*CS122</f>
        <v>0</v>
      </c>
      <c r="CV122" s="81">
        <f>MIN(CT122:CU122)</f>
        <v>0</v>
      </c>
      <c r="CW122" s="73">
        <f>CT122-CV122</f>
        <v>0</v>
      </c>
      <c r="CX122" s="69">
        <f>CU122-CV122</f>
        <v>0</v>
      </c>
      <c r="CY122" s="73">
        <f>CY120+CW122-CX122</f>
        <v>-88.715625000003229</v>
      </c>
      <c r="CZ122" s="25"/>
      <c r="DA122" s="27">
        <f t="shared" si="134"/>
        <v>0</v>
      </c>
      <c r="DB122" s="44"/>
      <c r="DC122" s="22"/>
      <c r="DD122" s="22"/>
      <c r="DE122" s="22"/>
      <c r="DF122" s="22"/>
      <c r="DG122" s="5"/>
      <c r="DH122" s="5"/>
      <c r="DI122" s="5"/>
      <c r="DJ122" s="5"/>
      <c r="DK122" s="5"/>
    </row>
    <row r="123" spans="1:115" hidden="1">
      <c r="A123" s="44"/>
      <c r="B123" s="65">
        <f>B121+1</f>
        <v>37</v>
      </c>
      <c r="C123" s="66">
        <f t="shared" ref="C123" si="166">C121</f>
        <v>1.0000000000000004</v>
      </c>
      <c r="D123" s="25"/>
      <c r="E123" s="67">
        <f>+E121</f>
        <v>49.965000000000003</v>
      </c>
      <c r="F123" s="67">
        <f>+F121</f>
        <v>49.965000000000003</v>
      </c>
      <c r="G123" s="67">
        <f>+G121</f>
        <v>50</v>
      </c>
      <c r="H123" s="67">
        <f>+H121</f>
        <v>50.055</v>
      </c>
      <c r="I123" s="67">
        <f>+I121</f>
        <v>50.055</v>
      </c>
      <c r="J123" s="35"/>
      <c r="K123" s="35"/>
      <c r="L123" s="47">
        <f>M123-CF123*CE123/100-AW123/100</f>
        <v>49.949999999999996</v>
      </c>
      <c r="M123" s="67">
        <f>ROUND(+F123+AY123/100+AS123/100,2)</f>
        <v>50.04</v>
      </c>
      <c r="N123" s="67">
        <f>ROUND(+M123+Y123/200*Z123,2)</f>
        <v>50.08</v>
      </c>
      <c r="O123" s="67">
        <f>ROUND(+N123-Y123/2*AA123/100,2)</f>
        <v>50.14</v>
      </c>
      <c r="P123" s="68">
        <f>O123-BF123*BE123/100-AW123/100</f>
        <v>50.05</v>
      </c>
      <c r="Q123" s="35"/>
      <c r="R123" s="25"/>
      <c r="S123" s="69" t="e">
        <f>ABS(+R122-R124)</f>
        <v>#DIV/0!</v>
      </c>
      <c r="T123" s="35"/>
      <c r="U123" s="69"/>
      <c r="V123" s="35"/>
      <c r="W123" s="72">
        <f>W121</f>
        <v>25</v>
      </c>
      <c r="X123" s="139"/>
      <c r="Y123" s="69">
        <f>Y121</f>
        <v>25</v>
      </c>
      <c r="Z123" s="71">
        <f>Z121</f>
        <v>0.27999999999997272</v>
      </c>
      <c r="AA123" s="72">
        <f>AA121</f>
        <v>-0.43999999999999767</v>
      </c>
      <c r="AB123" s="73">
        <f>(G123-F123)/W123*2*100</f>
        <v>0.27999999999997272</v>
      </c>
      <c r="AC123" s="69">
        <f>(G123-H123)/W123*200</f>
        <v>-0.43999999999999767</v>
      </c>
      <c r="AD123" s="26">
        <f>AD121</f>
        <v>0</v>
      </c>
      <c r="AE123" s="74">
        <f>AE121</f>
        <v>0</v>
      </c>
      <c r="AF123" s="65">
        <f>(+M123-F123)*100-AY123</f>
        <v>3.4999999999995737</v>
      </c>
      <c r="AG123" s="75">
        <f>(+N123-(-AB123*(Y123-W123)/200+G123))*100-AY123</f>
        <v>3.9999999999998295</v>
      </c>
      <c r="AH123" s="75">
        <f>(+O123-H123)*100-AY123</f>
        <v>4.5000000000000853</v>
      </c>
      <c r="AI123" s="73"/>
      <c r="AJ123" s="75"/>
      <c r="AK123" s="69"/>
      <c r="AL123" s="75"/>
      <c r="AM123" s="82">
        <f>((AF123+AG123)*0.5*Y123/2+(+AG123+AH123)/2*Y123/2)/100+AD123*AE123</f>
        <v>0.99999999999995737</v>
      </c>
      <c r="AN123" s="76">
        <f>AI123*AJ123/100+AK123*AL123/100</f>
        <v>0</v>
      </c>
      <c r="AO123" s="76"/>
      <c r="AP123" s="76"/>
      <c r="AQ123" s="47">
        <f t="shared" si="130"/>
        <v>0</v>
      </c>
      <c r="AR123" s="27">
        <f t="shared" si="131"/>
        <v>3</v>
      </c>
      <c r="AS123" s="27">
        <f t="shared" si="129"/>
        <v>3</v>
      </c>
      <c r="AT123" s="5"/>
      <c r="AU123" s="76">
        <f>AI123+AK123</f>
        <v>0</v>
      </c>
      <c r="AV123" s="35"/>
      <c r="AW123" s="60">
        <f t="shared" si="132"/>
        <v>0</v>
      </c>
      <c r="AX123" s="44"/>
      <c r="AY123" s="27">
        <f t="shared" si="133"/>
        <v>4</v>
      </c>
      <c r="AZ123" s="5"/>
      <c r="BA123" s="65">
        <f>B123</f>
        <v>37</v>
      </c>
      <c r="BB123" s="77">
        <f>C123</f>
        <v>1.0000000000000004</v>
      </c>
      <c r="BC123" s="68" t="str">
        <f t="shared" si="140"/>
        <v/>
      </c>
      <c r="BD123" s="68">
        <f>AH123+AY123</f>
        <v>8.5000000000000853</v>
      </c>
      <c r="BE123" s="68">
        <f>BE121</f>
        <v>6</v>
      </c>
      <c r="BF123" s="69">
        <f>BF121</f>
        <v>1.5</v>
      </c>
      <c r="BG123" s="68">
        <f>IF(+I123-H123&gt;=0,0,+(H123-I123)*100)</f>
        <v>0</v>
      </c>
      <c r="BH123" s="68">
        <f>IF(+H123-I123&gt;=0,0,+(I123-H123)*100)</f>
        <v>0</v>
      </c>
      <c r="BI123" s="35"/>
      <c r="BJ123" s="67">
        <f>IF(+BH123=0,(BE123*BF123^2/200-BF123*(+BG123)/200-BD123*BF123/100)-BL123,(+BE123*BF123^2/200-BF123*(BG123-BH123)/200-BD123*BF123/100)-BL123+(BH123+BG123)*0.5*BF123*0.5/100)</f>
        <v>-6.0000000000001275E-2</v>
      </c>
      <c r="BK123" s="68">
        <f>BE123*BF123^2/200+(BI123-BF123+1)*(BF123-1)/100+(BF123-1)^2/200+BI123/200</f>
        <v>6.6250000000000003E-2</v>
      </c>
      <c r="BL123" s="68">
        <f>IF(BI123&gt;0,BK123,0)</f>
        <v>0</v>
      </c>
      <c r="BM123" s="67">
        <f>IF(BJ123&gt;=0,BJ123+DA123,0)+IF(+AW123=0,0,3/2*(+J123-P123)^2+0.4*(+J123-P123))+DG123</f>
        <v>0</v>
      </c>
      <c r="BN123" s="67">
        <f>IF((BJ123+DA123)&lt;0,-(BJ123+DA123),0)</f>
        <v>6.0000000000001275E-2</v>
      </c>
      <c r="BO123" s="76"/>
      <c r="BP123" s="77"/>
      <c r="BQ123" s="44"/>
      <c r="BR123" s="73"/>
      <c r="BS123" s="81"/>
      <c r="BT123" s="67"/>
      <c r="BU123" s="81"/>
      <c r="BV123" s="73"/>
      <c r="BW123" s="69"/>
      <c r="BX123" s="73"/>
      <c r="BY123" s="25"/>
      <c r="BZ123" s="5"/>
      <c r="CA123" s="65">
        <f>B123</f>
        <v>37</v>
      </c>
      <c r="CB123" s="77">
        <f>BB123</f>
        <v>1.0000000000000004</v>
      </c>
      <c r="CC123" s="68" t="str">
        <f t="shared" si="141"/>
        <v/>
      </c>
      <c r="CD123" s="68">
        <f>AF123+AY123</f>
        <v>7.4999999999995737</v>
      </c>
      <c r="CE123" s="68">
        <f>CE121</f>
        <v>6</v>
      </c>
      <c r="CF123" s="69">
        <f>CF121</f>
        <v>1.5</v>
      </c>
      <c r="CG123" s="68">
        <f>IF(+E123-F123&gt;=0,0,+(F123-E123)*100)</f>
        <v>0</v>
      </c>
      <c r="CH123" s="68">
        <f>IF(+F123-E123&gt;=0,0,+(E123-F123)*100)</f>
        <v>0</v>
      </c>
      <c r="CI123" s="35"/>
      <c r="CJ123" s="67">
        <f>IF(+CH123=0,(CE123*CF123^2/200-CF123*(+CG123)/200-CD123*CF123/100)-CL123,(+CE123*CF123^2/200-CF123*(CG123-CH123)/200-CD123*CF123/100)-CL123+(CH123+CG123)*0.5*CF123*0.5/100)</f>
        <v>-4.4999999999993601E-2</v>
      </c>
      <c r="CK123" s="68">
        <f>CE123*CF123^2/200+(CI123-CF123+1)*(CF123-1)/100+(CF123-1)^2/200+CI123/200</f>
        <v>6.6250000000000003E-2</v>
      </c>
      <c r="CL123" s="68">
        <f>IF(CI123&gt;0,CK123,0)</f>
        <v>0</v>
      </c>
      <c r="CM123" s="67">
        <f>IF(CJ123&gt;=0,CJ123+DA123,0)+IF(+AW123=0,0,3/2*(+D123-L123)^2+0.4*(+D123-L123))+DH123</f>
        <v>0</v>
      </c>
      <c r="CN123" s="67">
        <f>IF((CJ123+DA123)&lt;0,-(CJ123+DA123),0)</f>
        <v>4.4999999999993601E-2</v>
      </c>
      <c r="CO123" s="81"/>
      <c r="CP123" s="44"/>
      <c r="CQ123" s="77"/>
      <c r="CR123" s="44"/>
      <c r="CS123" s="73"/>
      <c r="CT123" s="81"/>
      <c r="CU123" s="67"/>
      <c r="CV123" s="81"/>
      <c r="CW123" s="73"/>
      <c r="CX123" s="69"/>
      <c r="CY123" s="73"/>
      <c r="CZ123" s="25"/>
      <c r="DA123" s="27">
        <f t="shared" si="134"/>
        <v>0</v>
      </c>
      <c r="DB123" s="44"/>
      <c r="DC123" s="22"/>
      <c r="DD123" s="22">
        <f>IF(+BM123&lt;=0.004,0,+BF123*(+BR122/2+BR124/2))</f>
        <v>0</v>
      </c>
      <c r="DE123" s="22">
        <f>IF(+CM123&lt;=0.004,0,+CF123*(+CS122/2+CS124/2))</f>
        <v>0</v>
      </c>
      <c r="DF123" s="22"/>
      <c r="DG123" s="5"/>
      <c r="DH123" s="5"/>
      <c r="DI123" s="5"/>
      <c r="DJ123" s="5"/>
      <c r="DK123" s="5"/>
    </row>
    <row r="124" spans="1:115" hidden="1">
      <c r="A124" s="44"/>
      <c r="B124" s="65"/>
      <c r="C124" s="66"/>
      <c r="D124" s="25"/>
      <c r="E124" s="67"/>
      <c r="F124" s="67"/>
      <c r="G124" s="67"/>
      <c r="H124" s="67"/>
      <c r="I124" s="79"/>
      <c r="J124" s="35"/>
      <c r="K124" s="68" t="e">
        <f>(L123-L125)*100/U124</f>
        <v>#DIV/0!</v>
      </c>
      <c r="L124" s="25"/>
      <c r="M124" s="67"/>
      <c r="N124" s="67"/>
      <c r="O124" s="67"/>
      <c r="P124" s="35"/>
      <c r="Q124" s="68" t="e">
        <f>(P123-P125)*100/U124</f>
        <v>#DIV/0!</v>
      </c>
      <c r="R124" s="47" t="e">
        <f>(N123-N125)/U124*100</f>
        <v>#DIV/0!</v>
      </c>
      <c r="S124" s="69"/>
      <c r="T124" s="35"/>
      <c r="U124" s="69">
        <f>(C125-C123)*1000</f>
        <v>0</v>
      </c>
      <c r="V124" s="68">
        <f>(+Y123+Y125)*U124/2</f>
        <v>0</v>
      </c>
      <c r="W124" s="70"/>
      <c r="X124" s="140"/>
      <c r="Y124" s="69"/>
      <c r="Z124" s="71"/>
      <c r="AA124" s="72"/>
      <c r="AB124" s="73"/>
      <c r="AC124" s="69"/>
      <c r="AD124" s="26"/>
      <c r="AE124" s="74"/>
      <c r="AF124" s="65"/>
      <c r="AG124" s="75"/>
      <c r="AH124" s="75"/>
      <c r="AI124" s="73"/>
      <c r="AJ124" s="75"/>
      <c r="AK124" s="69"/>
      <c r="AL124" s="75"/>
      <c r="AM124" s="76"/>
      <c r="AN124" s="76"/>
      <c r="AO124" s="76">
        <f>(+AN123+AN125)*0.5*U124</f>
        <v>0</v>
      </c>
      <c r="AP124" s="76">
        <f>(+AM123+AM125)*0.5*U124-AO124</f>
        <v>0</v>
      </c>
      <c r="AQ124" s="47">
        <f t="shared" si="130"/>
        <v>0</v>
      </c>
      <c r="AR124" s="27">
        <f t="shared" si="131"/>
        <v>3</v>
      </c>
      <c r="AS124" s="27">
        <f t="shared" si="129"/>
        <v>3</v>
      </c>
      <c r="AT124" s="5"/>
      <c r="AU124" s="76"/>
      <c r="AV124" s="76">
        <f>(AU123+AU125)*0.5*U124</f>
        <v>0</v>
      </c>
      <c r="AW124" s="60">
        <f t="shared" si="132"/>
        <v>0</v>
      </c>
      <c r="AX124" s="44"/>
      <c r="AY124" s="27">
        <f t="shared" si="133"/>
        <v>4</v>
      </c>
      <c r="AZ124" s="5"/>
      <c r="BA124" s="65"/>
      <c r="BB124" s="77"/>
      <c r="BC124" s="68" t="str">
        <f t="shared" si="140"/>
        <v/>
      </c>
      <c r="BD124" s="35"/>
      <c r="BE124" s="35"/>
      <c r="BF124" s="69"/>
      <c r="BG124" s="35"/>
      <c r="BH124" s="35"/>
      <c r="BI124" s="35"/>
      <c r="BJ124" s="67"/>
      <c r="BK124" s="35"/>
      <c r="BL124" s="35"/>
      <c r="BM124" s="67"/>
      <c r="BN124" s="67"/>
      <c r="BO124" s="76">
        <f>(BM123+BM125)/2</f>
        <v>0</v>
      </c>
      <c r="BP124" s="77"/>
      <c r="BQ124" s="44">
        <f>(BN123+BN125)/2</f>
        <v>6.0000000000001275E-2</v>
      </c>
      <c r="BR124" s="73">
        <f>(BB125-BB123)*1000</f>
        <v>0</v>
      </c>
      <c r="BS124" s="81">
        <f>BO124*BR124</f>
        <v>0</v>
      </c>
      <c r="BT124" s="67">
        <f>BQ124*BR124</f>
        <v>0</v>
      </c>
      <c r="BU124" s="81">
        <f>MIN(BS124:BT124)</f>
        <v>0</v>
      </c>
      <c r="BV124" s="73">
        <f>BS124-BU124</f>
        <v>0</v>
      </c>
      <c r="BW124" s="69">
        <f>BT124-BU124</f>
        <v>0</v>
      </c>
      <c r="BX124" s="73">
        <f>BX122+BV124-BW124</f>
        <v>-21.140625000001794</v>
      </c>
      <c r="BY124" s="25"/>
      <c r="BZ124" s="5"/>
      <c r="CA124" s="65"/>
      <c r="CB124" s="77"/>
      <c r="CC124" s="68" t="str">
        <f t="shared" si="141"/>
        <v/>
      </c>
      <c r="CD124" s="35"/>
      <c r="CE124" s="35"/>
      <c r="CF124" s="69"/>
      <c r="CG124" s="35"/>
      <c r="CH124" s="35"/>
      <c r="CI124" s="35"/>
      <c r="CJ124" s="67"/>
      <c r="CK124" s="35"/>
      <c r="CL124" s="35"/>
      <c r="CM124" s="67"/>
      <c r="CN124" s="67"/>
      <c r="CO124" s="81"/>
      <c r="CP124" s="44">
        <f>(CM123+CM125)/2+BO124</f>
        <v>0</v>
      </c>
      <c r="CQ124" s="77"/>
      <c r="CR124" s="44">
        <f>(CN123+CN125)/2+BQ124</f>
        <v>0.10499999999999488</v>
      </c>
      <c r="CS124" s="73">
        <f>(CB125-CB123)*1000</f>
        <v>0</v>
      </c>
      <c r="CT124" s="81">
        <f>CP124*CS124</f>
        <v>0</v>
      </c>
      <c r="CU124" s="67">
        <f>CR124*CS124</f>
        <v>0</v>
      </c>
      <c r="CV124" s="81">
        <f>MIN(CT124:CU124)</f>
        <v>0</v>
      </c>
      <c r="CW124" s="73">
        <f>CT124-CV124</f>
        <v>0</v>
      </c>
      <c r="CX124" s="69">
        <f>CU124-CV124</f>
        <v>0</v>
      </c>
      <c r="CY124" s="73">
        <f>CY122+CW124-CX124</f>
        <v>-88.715625000003229</v>
      </c>
      <c r="CZ124" s="25"/>
      <c r="DA124" s="27">
        <f t="shared" si="134"/>
        <v>0</v>
      </c>
      <c r="DB124" s="44"/>
      <c r="DC124" s="22"/>
      <c r="DD124" s="22"/>
      <c r="DE124" s="22"/>
      <c r="DF124" s="22"/>
      <c r="DG124" s="5"/>
      <c r="DH124" s="5"/>
      <c r="DI124" s="5"/>
      <c r="DJ124" s="5"/>
      <c r="DK124" s="5"/>
    </row>
    <row r="125" spans="1:115" hidden="1">
      <c r="A125" s="44"/>
      <c r="B125" s="65">
        <f>B123+1</f>
        <v>38</v>
      </c>
      <c r="C125" s="66">
        <f t="shared" ref="C125" si="167">C123</f>
        <v>1.0000000000000004</v>
      </c>
      <c r="D125" s="25"/>
      <c r="E125" s="67">
        <f>+E123</f>
        <v>49.965000000000003</v>
      </c>
      <c r="F125" s="67">
        <f>+F123</f>
        <v>49.965000000000003</v>
      </c>
      <c r="G125" s="67">
        <f>+G123</f>
        <v>50</v>
      </c>
      <c r="H125" s="67">
        <f>+H123</f>
        <v>50.055</v>
      </c>
      <c r="I125" s="67">
        <f>+I123</f>
        <v>50.055</v>
      </c>
      <c r="J125" s="35"/>
      <c r="K125" s="35"/>
      <c r="L125" s="47">
        <f>M125-CF125*CE125/100-AW125/100</f>
        <v>49.949999999999996</v>
      </c>
      <c r="M125" s="67">
        <f>ROUND(+F125+AY125/100+AS125/100,2)</f>
        <v>50.04</v>
      </c>
      <c r="N125" s="67">
        <f>ROUND(+M125+Y125/200*Z125,2)</f>
        <v>50.08</v>
      </c>
      <c r="O125" s="67">
        <f>ROUND(+N125-Y125/2*AA125/100,2)</f>
        <v>50.14</v>
      </c>
      <c r="P125" s="68">
        <f>O125-BF125*BE125/100-AW125/100</f>
        <v>50.05</v>
      </c>
      <c r="Q125" s="35"/>
      <c r="R125" s="25"/>
      <c r="S125" s="69" t="e">
        <f>ABS(+R124-R126)</f>
        <v>#DIV/0!</v>
      </c>
      <c r="T125" s="35"/>
      <c r="U125" s="69"/>
      <c r="V125" s="35"/>
      <c r="W125" s="72">
        <f>W123</f>
        <v>25</v>
      </c>
      <c r="X125" s="139"/>
      <c r="Y125" s="69">
        <f>Y123</f>
        <v>25</v>
      </c>
      <c r="Z125" s="71">
        <f>Z123</f>
        <v>0.27999999999997272</v>
      </c>
      <c r="AA125" s="72">
        <f>AA123</f>
        <v>-0.43999999999999767</v>
      </c>
      <c r="AB125" s="73">
        <f>(G125-F125)/W125*2*100</f>
        <v>0.27999999999997272</v>
      </c>
      <c r="AC125" s="69">
        <f>(G125-H125)/W125*200</f>
        <v>-0.43999999999999767</v>
      </c>
      <c r="AD125" s="26">
        <f>AD123</f>
        <v>0</v>
      </c>
      <c r="AE125" s="74">
        <f>AE123</f>
        <v>0</v>
      </c>
      <c r="AF125" s="65">
        <f>(+M125-F125)*100-AY125</f>
        <v>3.4999999999995737</v>
      </c>
      <c r="AG125" s="75">
        <f>(+N125-(-AB125*(Y125-W125)/200+G125))*100-AY125</f>
        <v>3.9999999999998295</v>
      </c>
      <c r="AH125" s="75">
        <f>(+O125-H125)*100-AY125</f>
        <v>4.5000000000000853</v>
      </c>
      <c r="AI125" s="73"/>
      <c r="AJ125" s="75"/>
      <c r="AK125" s="69"/>
      <c r="AL125" s="75"/>
      <c r="AM125" s="82">
        <f>((AF125+AG125)*0.5*Y125/2+(+AG125+AH125)/2*Y125/2)/100+AD125*AE125</f>
        <v>0.99999999999995737</v>
      </c>
      <c r="AN125" s="76">
        <f>AI125*AJ125/100+AK125*AL125/100</f>
        <v>0</v>
      </c>
      <c r="AO125" s="76"/>
      <c r="AP125" s="76"/>
      <c r="AQ125" s="47">
        <f t="shared" si="130"/>
        <v>0</v>
      </c>
      <c r="AR125" s="27">
        <f t="shared" si="131"/>
        <v>3</v>
      </c>
      <c r="AS125" s="27">
        <f t="shared" si="129"/>
        <v>3</v>
      </c>
      <c r="AT125" s="5"/>
      <c r="AU125" s="76">
        <f>AI125+AK125</f>
        <v>0</v>
      </c>
      <c r="AV125" s="35"/>
      <c r="AW125" s="60">
        <f t="shared" si="132"/>
        <v>0</v>
      </c>
      <c r="AX125" s="44"/>
      <c r="AY125" s="27">
        <f t="shared" si="133"/>
        <v>4</v>
      </c>
      <c r="AZ125" s="5"/>
      <c r="BA125" s="65">
        <f>B125</f>
        <v>38</v>
      </c>
      <c r="BB125" s="77">
        <f>C125</f>
        <v>1.0000000000000004</v>
      </c>
      <c r="BC125" s="68" t="str">
        <f t="shared" si="140"/>
        <v/>
      </c>
      <c r="BD125" s="68">
        <f>AH125+AY125</f>
        <v>8.5000000000000853</v>
      </c>
      <c r="BE125" s="68">
        <f>BE123</f>
        <v>6</v>
      </c>
      <c r="BF125" s="69">
        <f>BF123</f>
        <v>1.5</v>
      </c>
      <c r="BG125" s="68">
        <f>IF(+I125-H125&gt;=0,0,+(H125-I125)*100)</f>
        <v>0</v>
      </c>
      <c r="BH125" s="68">
        <f>IF(+H125-I125&gt;=0,0,+(I125-H125)*100)</f>
        <v>0</v>
      </c>
      <c r="BI125" s="35"/>
      <c r="BJ125" s="67">
        <f>IF(+BH125=0,(BE125*BF125^2/200-BF125*(+BG125)/200-BD125*BF125/100)-BL125,(+BE125*BF125^2/200-BF125*(BG125-BH125)/200-BD125*BF125/100)-BL125+(BH125+BG125)*0.5*BF125*0.5/100)</f>
        <v>-6.0000000000001275E-2</v>
      </c>
      <c r="BK125" s="68">
        <f>BE125*BF125^2/200+(BI125-BF125+1)*(BF125-1)/100+(BF125-1)^2/200+BI125/200</f>
        <v>6.6250000000000003E-2</v>
      </c>
      <c r="BL125" s="68">
        <f>IF(BI125&gt;0,BK125,0)</f>
        <v>0</v>
      </c>
      <c r="BM125" s="67">
        <f>IF(BJ125&gt;=0,BJ125+DA125,0)+IF(+AW125=0,0,3/2*(+J125-P125)^2+0.4*(+J125-P125))+DG125</f>
        <v>0</v>
      </c>
      <c r="BN125" s="67">
        <f>IF((BJ125+DA125)&lt;0,-(BJ125+DA125),0)</f>
        <v>6.0000000000001275E-2</v>
      </c>
      <c r="BO125" s="76"/>
      <c r="BP125" s="77"/>
      <c r="BQ125" s="44"/>
      <c r="BR125" s="73"/>
      <c r="BS125" s="81"/>
      <c r="BT125" s="67"/>
      <c r="BU125" s="81"/>
      <c r="BV125" s="73"/>
      <c r="BW125" s="69"/>
      <c r="BX125" s="73"/>
      <c r="BY125" s="25"/>
      <c r="BZ125" s="5"/>
      <c r="CA125" s="65">
        <f>B125</f>
        <v>38</v>
      </c>
      <c r="CB125" s="77">
        <f>BB125</f>
        <v>1.0000000000000004</v>
      </c>
      <c r="CC125" s="68" t="str">
        <f t="shared" si="141"/>
        <v/>
      </c>
      <c r="CD125" s="68">
        <f>AF125+AY125</f>
        <v>7.4999999999995737</v>
      </c>
      <c r="CE125" s="68">
        <f>CE123</f>
        <v>6</v>
      </c>
      <c r="CF125" s="69">
        <f>CF123</f>
        <v>1.5</v>
      </c>
      <c r="CG125" s="68">
        <f>IF(+E125-F125&gt;=0,0,+(F125-E125)*100)</f>
        <v>0</v>
      </c>
      <c r="CH125" s="68">
        <f>IF(+F125-E125&gt;=0,0,+(E125-F125)*100)</f>
        <v>0</v>
      </c>
      <c r="CI125" s="35"/>
      <c r="CJ125" s="67">
        <f>IF(+CH125=0,(CE125*CF125^2/200-CF125*(+CG125)/200-CD125*CF125/100)-CL125,(+CE125*CF125^2/200-CF125*(CG125-CH125)/200-CD125*CF125/100)-CL125+(CH125+CG125)*0.5*CF125*0.5/100)</f>
        <v>-4.4999999999993601E-2</v>
      </c>
      <c r="CK125" s="68">
        <f>CE125*CF125^2/200+(CI125-CF125+1)*(CF125-1)/100+(CF125-1)^2/200+CI125/200</f>
        <v>6.6250000000000003E-2</v>
      </c>
      <c r="CL125" s="68">
        <f>IF(CI125&gt;0,CK125,0)</f>
        <v>0</v>
      </c>
      <c r="CM125" s="67">
        <f>IF(CJ125&gt;=0,CJ125+DA125,0)+IF(+AW125=0,0,3/2*(+D125-L125)^2+0.4*(+D125-L125))+DH125</f>
        <v>0</v>
      </c>
      <c r="CN125" s="67">
        <f>IF((CJ125+DA125)&lt;0,-(CJ125+DA125),0)</f>
        <v>4.4999999999993601E-2</v>
      </c>
      <c r="CO125" s="81"/>
      <c r="CP125" s="44"/>
      <c r="CQ125" s="77"/>
      <c r="CR125" s="44"/>
      <c r="CS125" s="73"/>
      <c r="CT125" s="81"/>
      <c r="CU125" s="67"/>
      <c r="CV125" s="81"/>
      <c r="CW125" s="73"/>
      <c r="CX125" s="69"/>
      <c r="CY125" s="73"/>
      <c r="CZ125" s="25"/>
      <c r="DA125" s="27">
        <f t="shared" si="134"/>
        <v>0</v>
      </c>
      <c r="DB125" s="44"/>
      <c r="DC125" s="22"/>
      <c r="DD125" s="22">
        <f>IF(+BM125&lt;=0.004,0,+BF125*(+BR124/2+BR126/2))</f>
        <v>0</v>
      </c>
      <c r="DE125" s="22">
        <f>IF(+CM125&lt;=0.004,0,+CF125*(+CS124/2+CS126/2))</f>
        <v>0</v>
      </c>
      <c r="DF125" s="22"/>
      <c r="DG125" s="5"/>
      <c r="DH125" s="5"/>
      <c r="DI125" s="5"/>
      <c r="DJ125" s="5"/>
      <c r="DK125" s="5"/>
    </row>
    <row r="126" spans="1:115" hidden="1">
      <c r="A126" s="44"/>
      <c r="B126" s="65"/>
      <c r="C126" s="66"/>
      <c r="D126" s="25"/>
      <c r="E126" s="67"/>
      <c r="F126" s="67"/>
      <c r="G126" s="67"/>
      <c r="H126" s="67"/>
      <c r="I126" s="79"/>
      <c r="J126" s="35"/>
      <c r="K126" s="68" t="e">
        <f>(L125-L127)*100/U126</f>
        <v>#DIV/0!</v>
      </c>
      <c r="L126" s="25"/>
      <c r="M126" s="67"/>
      <c r="N126" s="67"/>
      <c r="O126" s="67"/>
      <c r="P126" s="35"/>
      <c r="Q126" s="68" t="e">
        <f>(P125-P127)*100/U126</f>
        <v>#DIV/0!</v>
      </c>
      <c r="R126" s="47" t="e">
        <f>(N125-N127)/U126*100</f>
        <v>#DIV/0!</v>
      </c>
      <c r="S126" s="69"/>
      <c r="T126" s="35"/>
      <c r="U126" s="69">
        <f>(C127-C125)*1000</f>
        <v>0</v>
      </c>
      <c r="V126" s="68">
        <f>(+Y125+Y127)*U126/2</f>
        <v>0</v>
      </c>
      <c r="W126" s="72"/>
      <c r="X126" s="66">
        <f>C126-220/1000</f>
        <v>-0.22</v>
      </c>
      <c r="Y126" s="69"/>
      <c r="Z126" s="71"/>
      <c r="AA126" s="72"/>
      <c r="AB126" s="73"/>
      <c r="AC126" s="69"/>
      <c r="AD126" s="26"/>
      <c r="AE126" s="74"/>
      <c r="AF126" s="65"/>
      <c r="AG126" s="75"/>
      <c r="AH126" s="75"/>
      <c r="AI126" s="73"/>
      <c r="AJ126" s="75"/>
      <c r="AK126" s="69"/>
      <c r="AL126" s="75"/>
      <c r="AM126" s="76"/>
      <c r="AN126" s="76"/>
      <c r="AO126" s="76">
        <f>(+AN125+AN127)*0.5*U126</f>
        <v>0</v>
      </c>
      <c r="AP126" s="76">
        <f>(+AM125+AM127)*0.5*U126-AO126</f>
        <v>0</v>
      </c>
      <c r="AQ126" s="47">
        <f t="shared" si="130"/>
        <v>0</v>
      </c>
      <c r="AR126" s="27">
        <f t="shared" si="131"/>
        <v>3</v>
      </c>
      <c r="AS126" s="27">
        <f t="shared" si="129"/>
        <v>3</v>
      </c>
      <c r="AT126" s="5"/>
      <c r="AU126" s="76"/>
      <c r="AV126" s="76">
        <f>(AU125+AU127)*0.5*U126</f>
        <v>0</v>
      </c>
      <c r="AW126" s="60">
        <f t="shared" si="132"/>
        <v>0</v>
      </c>
      <c r="AX126" s="44"/>
      <c r="AY126" s="27">
        <f t="shared" si="133"/>
        <v>4</v>
      </c>
      <c r="AZ126" s="5"/>
      <c r="BA126" s="65"/>
      <c r="BB126" s="77"/>
      <c r="BC126" s="68" t="str">
        <f t="shared" si="140"/>
        <v/>
      </c>
      <c r="BD126" s="35"/>
      <c r="BE126" s="35"/>
      <c r="BF126" s="69"/>
      <c r="BG126" s="35"/>
      <c r="BH126" s="35"/>
      <c r="BI126" s="35"/>
      <c r="BJ126" s="67"/>
      <c r="BK126" s="35"/>
      <c r="BL126" s="35"/>
      <c r="BM126" s="67"/>
      <c r="BN126" s="67"/>
      <c r="BO126" s="76">
        <f>(BM125+BM127)/2</f>
        <v>0</v>
      </c>
      <c r="BP126" s="77"/>
      <c r="BQ126" s="44">
        <f>(BN125+BN127)/2</f>
        <v>6.0000000000001275E-2</v>
      </c>
      <c r="BR126" s="73">
        <f>(BB127-BB125)*1000</f>
        <v>0</v>
      </c>
      <c r="BS126" s="81">
        <f>BO126*BR126</f>
        <v>0</v>
      </c>
      <c r="BT126" s="67">
        <f>BQ126*BR126</f>
        <v>0</v>
      </c>
      <c r="BU126" s="81">
        <f>MIN(BS126:BT126)</f>
        <v>0</v>
      </c>
      <c r="BV126" s="73">
        <f>BS126-BU126</f>
        <v>0</v>
      </c>
      <c r="BW126" s="69">
        <f>BT126-BU126</f>
        <v>0</v>
      </c>
      <c r="BX126" s="73">
        <f>BX124+BV126-BW126</f>
        <v>-21.140625000001794</v>
      </c>
      <c r="BY126" s="25"/>
      <c r="BZ126" s="5"/>
      <c r="CA126" s="65"/>
      <c r="CB126" s="77"/>
      <c r="CC126" s="68" t="str">
        <f t="shared" si="141"/>
        <v/>
      </c>
      <c r="CD126" s="35"/>
      <c r="CE126" s="35"/>
      <c r="CF126" s="69"/>
      <c r="CG126" s="35"/>
      <c r="CH126" s="35"/>
      <c r="CI126" s="35"/>
      <c r="CJ126" s="67"/>
      <c r="CK126" s="35"/>
      <c r="CL126" s="35"/>
      <c r="CM126" s="67"/>
      <c r="CN126" s="67"/>
      <c r="CO126" s="81"/>
      <c r="CP126" s="44">
        <f>(CM125+CM127)/2+BO126</f>
        <v>0</v>
      </c>
      <c r="CQ126" s="77"/>
      <c r="CR126" s="44">
        <f>(CN125+CN127)/2+BQ126</f>
        <v>0.10499999999999488</v>
      </c>
      <c r="CS126" s="73">
        <f>(CB127-CB125)*1000</f>
        <v>0</v>
      </c>
      <c r="CT126" s="81">
        <f>CP126*CS126</f>
        <v>0</v>
      </c>
      <c r="CU126" s="67">
        <f>CR126*CS126</f>
        <v>0</v>
      </c>
      <c r="CV126" s="81">
        <f>MIN(CT126:CU126)</f>
        <v>0</v>
      </c>
      <c r="CW126" s="73">
        <f>CT126-CV126</f>
        <v>0</v>
      </c>
      <c r="CX126" s="69">
        <f>CU126-CV126</f>
        <v>0</v>
      </c>
      <c r="CY126" s="73">
        <f>CY124+CW126-CX126</f>
        <v>-88.715625000003229</v>
      </c>
      <c r="CZ126" s="25"/>
      <c r="DA126" s="27">
        <f t="shared" si="134"/>
        <v>0</v>
      </c>
      <c r="DB126" s="44"/>
      <c r="DC126" s="22"/>
      <c r="DD126" s="22"/>
      <c r="DE126" s="22"/>
      <c r="DF126" s="22"/>
      <c r="DG126" s="5"/>
      <c r="DH126" s="5"/>
      <c r="DI126" s="5"/>
      <c r="DJ126" s="5"/>
      <c r="DK126" s="5"/>
    </row>
    <row r="127" spans="1:115" hidden="1">
      <c r="A127" s="44"/>
      <c r="B127" s="65">
        <f>B125+1</f>
        <v>39</v>
      </c>
      <c r="C127" s="66">
        <f t="shared" ref="C127" si="168">C125</f>
        <v>1.0000000000000004</v>
      </c>
      <c r="D127" s="25"/>
      <c r="E127" s="67">
        <f>+E125</f>
        <v>49.965000000000003</v>
      </c>
      <c r="F127" s="67">
        <f>+F125</f>
        <v>49.965000000000003</v>
      </c>
      <c r="G127" s="67">
        <f>+G125</f>
        <v>50</v>
      </c>
      <c r="H127" s="67">
        <f>+H125</f>
        <v>50.055</v>
      </c>
      <c r="I127" s="67">
        <f>+I125</f>
        <v>50.055</v>
      </c>
      <c r="J127" s="35"/>
      <c r="K127" s="35"/>
      <c r="L127" s="47">
        <f>M127-CF127*CE127/100-AW127/100</f>
        <v>49.949999999999996</v>
      </c>
      <c r="M127" s="67">
        <f>ROUND(+F127+AY127/100+AS127/100,2)</f>
        <v>50.04</v>
      </c>
      <c r="N127" s="67">
        <f>ROUND(+M127+Y127/200*Z127,2)</f>
        <v>50.08</v>
      </c>
      <c r="O127" s="67">
        <f>ROUND(+N127-Y127/2*AA127/100,2)</f>
        <v>50.14</v>
      </c>
      <c r="P127" s="68">
        <f>O127-BF127*BE127/100-AW127/100</f>
        <v>50.05</v>
      </c>
      <c r="Q127" s="35"/>
      <c r="R127" s="25"/>
      <c r="S127" s="69" t="e">
        <f>ABS(+R126-R128)</f>
        <v>#DIV/0!</v>
      </c>
      <c r="T127" s="35"/>
      <c r="U127" s="69"/>
      <c r="V127" s="35"/>
      <c r="W127" s="72">
        <f>W125</f>
        <v>25</v>
      </c>
      <c r="X127" s="66"/>
      <c r="Y127" s="69">
        <f>Y125</f>
        <v>25</v>
      </c>
      <c r="Z127" s="71">
        <f>Z125</f>
        <v>0.27999999999997272</v>
      </c>
      <c r="AA127" s="72">
        <f>AA125</f>
        <v>-0.43999999999999767</v>
      </c>
      <c r="AB127" s="73">
        <f>(G127-F127)/W127*2*100</f>
        <v>0.27999999999997272</v>
      </c>
      <c r="AC127" s="69">
        <f>(G127-H127)/W127*200</f>
        <v>-0.43999999999999767</v>
      </c>
      <c r="AD127" s="26">
        <f>AD125</f>
        <v>0</v>
      </c>
      <c r="AE127" s="74">
        <f>AE125</f>
        <v>0</v>
      </c>
      <c r="AF127" s="65">
        <f>(+M127-F127)*100-AY127</f>
        <v>3.4999999999995737</v>
      </c>
      <c r="AG127" s="75">
        <f>(+N127-(-AB127*(Y127-W127)/200+G127))*100-AY127</f>
        <v>3.9999999999998295</v>
      </c>
      <c r="AH127" s="75">
        <f>(+O127-H127)*100-AY127</f>
        <v>4.5000000000000853</v>
      </c>
      <c r="AI127" s="73"/>
      <c r="AJ127" s="75"/>
      <c r="AK127" s="69"/>
      <c r="AL127" s="75"/>
      <c r="AM127" s="82">
        <f>((AF127+AG127)*0.5*Y127/2+(+AG127+AH127)/2*Y127/2)/100+AD127*AE127</f>
        <v>0.99999999999995737</v>
      </c>
      <c r="AN127" s="76">
        <f>AI127*AJ127/100+AK127*AL127/100</f>
        <v>0</v>
      </c>
      <c r="AO127" s="76"/>
      <c r="AP127" s="76"/>
      <c r="AQ127" s="47">
        <f t="shared" si="130"/>
        <v>0</v>
      </c>
      <c r="AR127" s="27">
        <f t="shared" si="131"/>
        <v>3</v>
      </c>
      <c r="AS127" s="27">
        <f t="shared" si="129"/>
        <v>3</v>
      </c>
      <c r="AT127" s="5"/>
      <c r="AU127" s="76">
        <f>AI127+AK127</f>
        <v>0</v>
      </c>
      <c r="AV127" s="35"/>
      <c r="AW127" s="60">
        <f t="shared" si="132"/>
        <v>0</v>
      </c>
      <c r="AX127" s="44"/>
      <c r="AY127" s="27">
        <f t="shared" si="133"/>
        <v>4</v>
      </c>
      <c r="AZ127" s="5"/>
      <c r="BA127" s="65">
        <f>B127</f>
        <v>39</v>
      </c>
      <c r="BB127" s="77">
        <f>C127</f>
        <v>1.0000000000000004</v>
      </c>
      <c r="BC127" s="68" t="str">
        <f t="shared" si="140"/>
        <v/>
      </c>
      <c r="BD127" s="68">
        <f>AH127+AY127</f>
        <v>8.5000000000000853</v>
      </c>
      <c r="BE127" s="68">
        <f>BE125</f>
        <v>6</v>
      </c>
      <c r="BF127" s="69">
        <f>BF125</f>
        <v>1.5</v>
      </c>
      <c r="BG127" s="68">
        <f>IF(+I127-H127&gt;=0,0,+(H127-I127)*100)</f>
        <v>0</v>
      </c>
      <c r="BH127" s="68">
        <f>IF(+H127-I127&gt;=0,0,+(I127-H127)*100)</f>
        <v>0</v>
      </c>
      <c r="BI127" s="35"/>
      <c r="BJ127" s="67">
        <f>IF(+BH127=0,(BE127*BF127^2/200-BF127*(+BG127)/200-BD127*BF127/100)-BL127,(+BE127*BF127^2/200-BF127*(BG127-BH127)/200-BD127*BF127/100)-BL127+(BH127+BG127)*0.5*BF127*0.5/100)</f>
        <v>-6.0000000000001275E-2</v>
      </c>
      <c r="BK127" s="68">
        <f>BE127*BF127^2/200+(BI127-BF127+1)*(BF127-1)/100+(BF127-1)^2/200+BI127/200</f>
        <v>6.6250000000000003E-2</v>
      </c>
      <c r="BL127" s="68">
        <f>IF(BI127&gt;0,BK127,0)</f>
        <v>0</v>
      </c>
      <c r="BM127" s="67">
        <f>IF(BJ127&gt;=0,BJ127+DA127,0)+IF(+AW127=0,0,3/2*(+J127-P127)^2+0.4*(+J127-P127))+DG127</f>
        <v>0</v>
      </c>
      <c r="BN127" s="67">
        <f>IF((BJ127+DA127)&lt;0,-(BJ127+DA127),0)</f>
        <v>6.0000000000001275E-2</v>
      </c>
      <c r="BO127" s="76"/>
      <c r="BP127" s="77"/>
      <c r="BQ127" s="44"/>
      <c r="BR127" s="73"/>
      <c r="BS127" s="81"/>
      <c r="BT127" s="67"/>
      <c r="BU127" s="81"/>
      <c r="BV127" s="73"/>
      <c r="BW127" s="69"/>
      <c r="BX127" s="73"/>
      <c r="BY127" s="25"/>
      <c r="BZ127" s="5"/>
      <c r="CA127" s="65">
        <f>B127</f>
        <v>39</v>
      </c>
      <c r="CB127" s="77">
        <f>BB127</f>
        <v>1.0000000000000004</v>
      </c>
      <c r="CC127" s="68" t="str">
        <f t="shared" si="141"/>
        <v/>
      </c>
      <c r="CD127" s="68">
        <f>AF127+AY127</f>
        <v>7.4999999999995737</v>
      </c>
      <c r="CE127" s="68">
        <f>CE125</f>
        <v>6</v>
      </c>
      <c r="CF127" s="69">
        <f>CF125</f>
        <v>1.5</v>
      </c>
      <c r="CG127" s="68">
        <f>IF(+E127-F127&gt;=0,0,+(F127-E127)*100)</f>
        <v>0</v>
      </c>
      <c r="CH127" s="68">
        <f>IF(+F127-E127&gt;=0,0,+(E127-F127)*100)</f>
        <v>0</v>
      </c>
      <c r="CI127" s="35"/>
      <c r="CJ127" s="67">
        <f>IF(+CH127=0,(CE127*CF127^2/200-CF127*(+CG127)/200-CD127*CF127/100)-CL127,(+CE127*CF127^2/200-CF127*(CG127-CH127)/200-CD127*CF127/100)-CL127+(CH127+CG127)*0.5*CF127*0.5/100)</f>
        <v>-4.4999999999993601E-2</v>
      </c>
      <c r="CK127" s="68">
        <f>CE127*CF127^2/200+(CI127-CF127+1)*(CF127-1)/100+(CF127-1)^2/200+CI127/200</f>
        <v>6.6250000000000003E-2</v>
      </c>
      <c r="CL127" s="68">
        <f>IF(CI127&gt;0,CK127,0)</f>
        <v>0</v>
      </c>
      <c r="CM127" s="67">
        <f>IF(CJ127&gt;=0,CJ127+DA127,0)+IF(+AW127=0,0,3/2*(+D127-L127)^2+0.4*(+D127-L127))+DH127</f>
        <v>0</v>
      </c>
      <c r="CN127" s="67">
        <f>IF((CJ127+DA127)&lt;0,-(CJ127+DA127),0)</f>
        <v>4.4999999999993601E-2</v>
      </c>
      <c r="CO127" s="81"/>
      <c r="CP127" s="44"/>
      <c r="CQ127" s="77"/>
      <c r="CR127" s="44"/>
      <c r="CS127" s="73"/>
      <c r="CT127" s="81"/>
      <c r="CU127" s="67"/>
      <c r="CV127" s="81"/>
      <c r="CW127" s="73"/>
      <c r="CX127" s="69"/>
      <c r="CY127" s="73"/>
      <c r="CZ127" s="25"/>
      <c r="DA127" s="27">
        <f t="shared" si="134"/>
        <v>0</v>
      </c>
      <c r="DB127" s="44"/>
      <c r="DC127" s="22"/>
      <c r="DD127" s="22">
        <f>IF(+BM127&lt;=0.004,0,+BF127*(+BR126/2+BR128/2))</f>
        <v>0</v>
      </c>
      <c r="DE127" s="22">
        <f>IF(+CM127&lt;=0.004,0,+CF127*(+CS126/2+CS128/2))</f>
        <v>0</v>
      </c>
      <c r="DF127" s="22"/>
      <c r="DG127" s="5"/>
      <c r="DH127" s="5"/>
      <c r="DI127" s="5"/>
      <c r="DJ127" s="5"/>
      <c r="DK127" s="5"/>
    </row>
    <row r="128" spans="1:115" hidden="1">
      <c r="A128" s="44"/>
      <c r="B128" s="65"/>
      <c r="C128" s="66"/>
      <c r="D128" s="25"/>
      <c r="E128" s="67"/>
      <c r="F128" s="67"/>
      <c r="G128" s="67"/>
      <c r="H128" s="67"/>
      <c r="I128" s="79"/>
      <c r="J128" s="35"/>
      <c r="K128" s="68" t="e">
        <f>(L127-L129)*100/U128</f>
        <v>#DIV/0!</v>
      </c>
      <c r="L128" s="25"/>
      <c r="M128" s="67"/>
      <c r="N128" s="67"/>
      <c r="O128" s="67"/>
      <c r="P128" s="35"/>
      <c r="Q128" s="68" t="e">
        <f>(P127-P129)*100/U128</f>
        <v>#DIV/0!</v>
      </c>
      <c r="R128" s="47" t="e">
        <f>(N127-N129)/U128*100</f>
        <v>#DIV/0!</v>
      </c>
      <c r="S128" s="69"/>
      <c r="T128" s="35"/>
      <c r="U128" s="69">
        <f>(C129-C127)*1000</f>
        <v>0</v>
      </c>
      <c r="V128" s="68">
        <f>(+Y127+Y129)*U128/2</f>
        <v>0</v>
      </c>
      <c r="W128" s="70"/>
      <c r="X128" s="66">
        <f t="shared" ref="X128" si="169">X126+$A$10</f>
        <v>-0.19500000000000001</v>
      </c>
      <c r="Y128" s="69"/>
      <c r="Z128" s="71"/>
      <c r="AA128" s="72"/>
      <c r="AB128" s="73"/>
      <c r="AC128" s="69"/>
      <c r="AD128" s="26"/>
      <c r="AE128" s="74"/>
      <c r="AF128" s="65"/>
      <c r="AG128" s="75"/>
      <c r="AH128" s="75"/>
      <c r="AI128" s="73"/>
      <c r="AJ128" s="75"/>
      <c r="AK128" s="69"/>
      <c r="AL128" s="75"/>
      <c r="AM128" s="76"/>
      <c r="AN128" s="76"/>
      <c r="AO128" s="76">
        <f>(+AN127+AN129)*0.5*U128</f>
        <v>0</v>
      </c>
      <c r="AP128" s="76">
        <f>(+AM127+AM129)*0.5*U128-AO128</f>
        <v>0</v>
      </c>
      <c r="AQ128" s="47">
        <f t="shared" si="130"/>
        <v>0</v>
      </c>
      <c r="AR128" s="27">
        <f t="shared" si="131"/>
        <v>3</v>
      </c>
      <c r="AS128" s="27">
        <f t="shared" si="129"/>
        <v>3</v>
      </c>
      <c r="AT128" s="5"/>
      <c r="AU128" s="76"/>
      <c r="AV128" s="76">
        <f>(AU127+AU129)*0.5*U128</f>
        <v>0</v>
      </c>
      <c r="AW128" s="60">
        <f t="shared" si="132"/>
        <v>0</v>
      </c>
      <c r="AX128" s="44"/>
      <c r="AY128" s="27">
        <f t="shared" si="133"/>
        <v>4</v>
      </c>
      <c r="AZ128" s="5"/>
      <c r="BA128" s="65"/>
      <c r="BB128" s="77"/>
      <c r="BC128" s="68" t="str">
        <f t="shared" si="140"/>
        <v/>
      </c>
      <c r="BD128" s="35"/>
      <c r="BE128" s="35"/>
      <c r="BF128" s="69"/>
      <c r="BG128" s="35"/>
      <c r="BH128" s="35"/>
      <c r="BI128" s="35"/>
      <c r="BJ128" s="67"/>
      <c r="BK128" s="35"/>
      <c r="BL128" s="35"/>
      <c r="BM128" s="67"/>
      <c r="BN128" s="67"/>
      <c r="BO128" s="76">
        <f>(BM127+BM129)/2</f>
        <v>0</v>
      </c>
      <c r="BP128" s="77"/>
      <c r="BQ128" s="44">
        <f>(BN127+BN129)/2</f>
        <v>6.0000000000001275E-2</v>
      </c>
      <c r="BR128" s="73">
        <f>(BB129-BB127)*1000</f>
        <v>0</v>
      </c>
      <c r="BS128" s="81">
        <f>BO128*BR128</f>
        <v>0</v>
      </c>
      <c r="BT128" s="67">
        <f>BQ128*BR128</f>
        <v>0</v>
      </c>
      <c r="BU128" s="81">
        <f>MIN(BS128:BT128)</f>
        <v>0</v>
      </c>
      <c r="BV128" s="73">
        <f>BS128-BU128</f>
        <v>0</v>
      </c>
      <c r="BW128" s="69">
        <f>BT128-BU128</f>
        <v>0</v>
      </c>
      <c r="BX128" s="73">
        <f>BX126+BV128-BW128</f>
        <v>-21.140625000001794</v>
      </c>
      <c r="BY128" s="25"/>
      <c r="BZ128" s="5"/>
      <c r="CA128" s="65"/>
      <c r="CB128" s="77"/>
      <c r="CC128" s="68" t="str">
        <f t="shared" si="141"/>
        <v/>
      </c>
      <c r="CD128" s="35"/>
      <c r="CE128" s="35"/>
      <c r="CF128" s="69"/>
      <c r="CG128" s="35"/>
      <c r="CH128" s="35"/>
      <c r="CI128" s="35"/>
      <c r="CJ128" s="67"/>
      <c r="CK128" s="35"/>
      <c r="CL128" s="35"/>
      <c r="CM128" s="67"/>
      <c r="CN128" s="67"/>
      <c r="CO128" s="81"/>
      <c r="CP128" s="44">
        <f>(CM127+CM129)/2+BO128</f>
        <v>0</v>
      </c>
      <c r="CQ128" s="77"/>
      <c r="CR128" s="44">
        <f>(CN127+CN129)/2+BQ128</f>
        <v>0.10499999999999488</v>
      </c>
      <c r="CS128" s="73">
        <f>(CB129-CB127)*1000</f>
        <v>0</v>
      </c>
      <c r="CT128" s="81">
        <f>CP128*CS128</f>
        <v>0</v>
      </c>
      <c r="CU128" s="67">
        <f>CR128*CS128</f>
        <v>0</v>
      </c>
      <c r="CV128" s="81">
        <f>MIN(CT128:CU128)</f>
        <v>0</v>
      </c>
      <c r="CW128" s="73">
        <f>CT128-CV128</f>
        <v>0</v>
      </c>
      <c r="CX128" s="69">
        <f>CU128-CV128</f>
        <v>0</v>
      </c>
      <c r="CY128" s="73">
        <f>CY126+CW128-CX128</f>
        <v>-88.715625000003229</v>
      </c>
      <c r="CZ128" s="25"/>
      <c r="DA128" s="27">
        <f t="shared" si="134"/>
        <v>0</v>
      </c>
      <c r="DB128" s="44"/>
      <c r="DC128" s="22"/>
      <c r="DD128" s="22"/>
      <c r="DE128" s="22"/>
      <c r="DF128" s="22"/>
      <c r="DG128" s="5"/>
      <c r="DH128" s="5"/>
      <c r="DI128" s="5"/>
      <c r="DJ128" s="5"/>
      <c r="DK128" s="5"/>
    </row>
    <row r="129" spans="1:115" hidden="1">
      <c r="A129" s="44"/>
      <c r="B129" s="65">
        <f>B127+1</f>
        <v>40</v>
      </c>
      <c r="C129" s="66">
        <f t="shared" ref="C129" si="170">C127</f>
        <v>1.0000000000000004</v>
      </c>
      <c r="D129" s="25"/>
      <c r="E129" s="67">
        <f>+E127</f>
        <v>49.965000000000003</v>
      </c>
      <c r="F129" s="67">
        <f>+F127</f>
        <v>49.965000000000003</v>
      </c>
      <c r="G129" s="67">
        <f>+G127</f>
        <v>50</v>
      </c>
      <c r="H129" s="67">
        <f>+H127</f>
        <v>50.055</v>
      </c>
      <c r="I129" s="67">
        <f>+I127</f>
        <v>50.055</v>
      </c>
      <c r="J129" s="35"/>
      <c r="K129" s="35"/>
      <c r="L129" s="47">
        <f>M129-CF129*CE129/100-AW129/100</f>
        <v>49.949999999999996</v>
      </c>
      <c r="M129" s="67">
        <f>ROUND(+F129+AY129/100+AS129/100,2)</f>
        <v>50.04</v>
      </c>
      <c r="N129" s="67">
        <f>ROUND(+M129+Y129/200*Z129,2)</f>
        <v>50.08</v>
      </c>
      <c r="O129" s="67">
        <f>ROUND(+N129-Y129/2*AA129/100,2)</f>
        <v>50.14</v>
      </c>
      <c r="P129" s="68">
        <f>O129-BF129*BE129/100-AW129/100</f>
        <v>50.05</v>
      </c>
      <c r="Q129" s="35"/>
      <c r="R129" s="25"/>
      <c r="S129" s="69" t="e">
        <f>ABS(+R128-R130)</f>
        <v>#DIV/0!</v>
      </c>
      <c r="T129" s="35"/>
      <c r="U129" s="69"/>
      <c r="V129" s="35"/>
      <c r="W129" s="72">
        <f>W127</f>
        <v>25</v>
      </c>
      <c r="X129" s="66"/>
      <c r="Y129" s="69">
        <f>Y127</f>
        <v>25</v>
      </c>
      <c r="Z129" s="71">
        <f>Z127</f>
        <v>0.27999999999997272</v>
      </c>
      <c r="AA129" s="72">
        <f>AA127</f>
        <v>-0.43999999999999767</v>
      </c>
      <c r="AB129" s="73">
        <f>(G129-F129)/W129*2*100</f>
        <v>0.27999999999997272</v>
      </c>
      <c r="AC129" s="69">
        <f>(G129-H129)/W129*200</f>
        <v>-0.43999999999999767</v>
      </c>
      <c r="AD129" s="26">
        <f>AD127</f>
        <v>0</v>
      </c>
      <c r="AE129" s="74">
        <f>AE127</f>
        <v>0</v>
      </c>
      <c r="AF129" s="65">
        <f>(+M129-F129)*100-AY129</f>
        <v>3.4999999999995737</v>
      </c>
      <c r="AG129" s="75">
        <f>(+N129-(-AB129*(Y129-W129)/200+G129))*100-AY129</f>
        <v>3.9999999999998295</v>
      </c>
      <c r="AH129" s="75">
        <f>(+O129-H129)*100-AY129</f>
        <v>4.5000000000000853</v>
      </c>
      <c r="AI129" s="73"/>
      <c r="AJ129" s="75"/>
      <c r="AK129" s="69"/>
      <c r="AL129" s="75"/>
      <c r="AM129" s="82">
        <f>((AF129+AG129)*0.5*Y129/2+(+AG129+AH129)/2*Y129/2)/100+AD129*AE129</f>
        <v>0.99999999999995737</v>
      </c>
      <c r="AN129" s="76">
        <f>AI129*AJ129/100+AK129*AL129/100</f>
        <v>0</v>
      </c>
      <c r="AO129" s="76"/>
      <c r="AP129" s="76"/>
      <c r="AQ129" s="47">
        <f t="shared" si="130"/>
        <v>0</v>
      </c>
      <c r="AR129" s="27">
        <f t="shared" si="131"/>
        <v>3</v>
      </c>
      <c r="AS129" s="27">
        <f t="shared" si="129"/>
        <v>3</v>
      </c>
      <c r="AT129" s="5"/>
      <c r="AU129" s="76">
        <f>AI129+AK129</f>
        <v>0</v>
      </c>
      <c r="AV129" s="35"/>
      <c r="AW129" s="60">
        <f t="shared" si="132"/>
        <v>0</v>
      </c>
      <c r="AX129" s="44"/>
      <c r="AY129" s="27">
        <f t="shared" si="133"/>
        <v>4</v>
      </c>
      <c r="AZ129" s="5"/>
      <c r="BA129" s="65">
        <f>B129</f>
        <v>40</v>
      </c>
      <c r="BB129" s="77">
        <f>C129</f>
        <v>1.0000000000000004</v>
      </c>
      <c r="BC129" s="68" t="str">
        <f t="shared" si="140"/>
        <v/>
      </c>
      <c r="BD129" s="68">
        <f>AH129+AY129</f>
        <v>8.5000000000000853</v>
      </c>
      <c r="BE129" s="68">
        <f>BE127</f>
        <v>6</v>
      </c>
      <c r="BF129" s="69">
        <f>BF127</f>
        <v>1.5</v>
      </c>
      <c r="BG129" s="68">
        <f>IF(+I129-H129&gt;=0,0,+(H129-I129)*100)</f>
        <v>0</v>
      </c>
      <c r="BH129" s="68">
        <f>IF(+H129-I129&gt;=0,0,+(I129-H129)*100)</f>
        <v>0</v>
      </c>
      <c r="BI129" s="35"/>
      <c r="BJ129" s="67">
        <f>IF(+BH129=0,(BE129*BF129^2/200-BF129*(+BG129)/200-BD129*BF129/100)-BL129,(+BE129*BF129^2/200-BF129*(BG129-BH129)/200-BD129*BF129/100)-BL129+(BH129+BG129)*0.5*BF129*0.5/100)</f>
        <v>-6.0000000000001275E-2</v>
      </c>
      <c r="BK129" s="68">
        <f>BE129*BF129^2/200+(BI129-BF129+1)*(BF129-1)/100+(BF129-1)^2/200+BI129/200</f>
        <v>6.6250000000000003E-2</v>
      </c>
      <c r="BL129" s="68">
        <f>IF(BI129&gt;0,BK129,0)</f>
        <v>0</v>
      </c>
      <c r="BM129" s="67">
        <f>IF(BJ129&gt;=0,BJ129+DA129,0)+IF(+AW129=0,0,3/2*(+J129-P129)^2+0.4*(+J129-P129))+DG129</f>
        <v>0</v>
      </c>
      <c r="BN129" s="67">
        <f>IF((BJ129+DA129)&lt;0,-(BJ129+DA129),0)</f>
        <v>6.0000000000001275E-2</v>
      </c>
      <c r="BO129" s="76"/>
      <c r="BP129" s="77"/>
      <c r="BQ129" s="44"/>
      <c r="BR129" s="73"/>
      <c r="BS129" s="81"/>
      <c r="BT129" s="67"/>
      <c r="BU129" s="81"/>
      <c r="BV129" s="73"/>
      <c r="BW129" s="69"/>
      <c r="BX129" s="73"/>
      <c r="BY129" s="25"/>
      <c r="BZ129" s="5"/>
      <c r="CA129" s="65">
        <f>B129</f>
        <v>40</v>
      </c>
      <c r="CB129" s="77">
        <f>BB129</f>
        <v>1.0000000000000004</v>
      </c>
      <c r="CC129" s="68" t="str">
        <f t="shared" si="141"/>
        <v/>
      </c>
      <c r="CD129" s="68">
        <f>AF129+AY129</f>
        <v>7.4999999999995737</v>
      </c>
      <c r="CE129" s="68">
        <f>CE127</f>
        <v>6</v>
      </c>
      <c r="CF129" s="69">
        <f>CF127</f>
        <v>1.5</v>
      </c>
      <c r="CG129" s="68">
        <f>IF(+E129-F129&gt;=0,0,+(F129-E129)*100)</f>
        <v>0</v>
      </c>
      <c r="CH129" s="68">
        <f>IF(+F129-E129&gt;=0,0,+(E129-F129)*100)</f>
        <v>0</v>
      </c>
      <c r="CI129" s="35"/>
      <c r="CJ129" s="67">
        <f>IF(+CH129=0,(CE129*CF129^2/200-CF129*(+CG129)/200-CD129*CF129/100)-CL129,(+CE129*CF129^2/200-CF129*(CG129-CH129)/200-CD129*CF129/100)-CL129+(CH129+CG129)*0.5*CF129*0.5/100)</f>
        <v>-4.4999999999993601E-2</v>
      </c>
      <c r="CK129" s="68">
        <f>CE129*CF129^2/200+(CI129-CF129+1)*(CF129-1)/100+(CF129-1)^2/200+CI129/200</f>
        <v>6.6250000000000003E-2</v>
      </c>
      <c r="CL129" s="68">
        <f>IF(CI129&gt;0,CK129,0)</f>
        <v>0</v>
      </c>
      <c r="CM129" s="67">
        <f>IF(CJ129&gt;=0,CJ129+DA129,0)+IF(+AW129=0,0,3/2*(+D129-L129)^2+0.4*(+D129-L129))+DH129</f>
        <v>0</v>
      </c>
      <c r="CN129" s="67">
        <f>IF((CJ129+DA129)&lt;0,-(CJ129+DA129),0)</f>
        <v>4.4999999999993601E-2</v>
      </c>
      <c r="CO129" s="81"/>
      <c r="CP129" s="44"/>
      <c r="CQ129" s="77"/>
      <c r="CR129" s="44"/>
      <c r="CS129" s="73"/>
      <c r="CT129" s="81"/>
      <c r="CU129" s="67"/>
      <c r="CV129" s="81"/>
      <c r="CW129" s="73"/>
      <c r="CX129" s="69"/>
      <c r="CY129" s="73"/>
      <c r="CZ129" s="25"/>
      <c r="DA129" s="27">
        <f t="shared" si="134"/>
        <v>0</v>
      </c>
      <c r="DB129" s="44"/>
      <c r="DC129" s="22"/>
      <c r="DD129" s="22">
        <f>IF(+BM129&lt;=0.004,0,+BF129*(+BR128/2+BR130/2))</f>
        <v>0</v>
      </c>
      <c r="DE129" s="22">
        <f>IF(+CM129&lt;=0.004,0,+CF129*(+CS128/2+CS130/2))</f>
        <v>0</v>
      </c>
      <c r="DF129" s="22"/>
      <c r="DG129" s="5"/>
      <c r="DH129" s="5"/>
      <c r="DI129" s="5"/>
      <c r="DJ129" s="5"/>
      <c r="DK129" s="5"/>
    </row>
    <row r="130" spans="1:115" hidden="1">
      <c r="A130" s="44"/>
      <c r="B130" s="65"/>
      <c r="C130" s="66"/>
      <c r="D130" s="25"/>
      <c r="E130" s="67"/>
      <c r="F130" s="67"/>
      <c r="G130" s="67"/>
      <c r="H130" s="67"/>
      <c r="I130" s="79"/>
      <c r="J130" s="35"/>
      <c r="K130" s="68" t="e">
        <f>(L129-L131)*100/U130</f>
        <v>#DIV/0!</v>
      </c>
      <c r="L130" s="25"/>
      <c r="M130" s="67"/>
      <c r="N130" s="67"/>
      <c r="O130" s="67"/>
      <c r="P130" s="35"/>
      <c r="Q130" s="68" t="e">
        <f>(P129-P131)*100/U130</f>
        <v>#DIV/0!</v>
      </c>
      <c r="R130" s="47" t="e">
        <f>(N129-N131)/U130*100</f>
        <v>#DIV/0!</v>
      </c>
      <c r="S130" s="69"/>
      <c r="T130" s="35"/>
      <c r="U130" s="69">
        <f>(C131-C129)*1000</f>
        <v>0</v>
      </c>
      <c r="V130" s="68">
        <f>(+Y129+Y131)*U130/2</f>
        <v>0</v>
      </c>
      <c r="W130" s="72"/>
      <c r="X130" s="66">
        <f t="shared" ref="X130" si="171">X128+$A$10</f>
        <v>-0.17</v>
      </c>
      <c r="Y130" s="69"/>
      <c r="Z130" s="71"/>
      <c r="AA130" s="72"/>
      <c r="AB130" s="73"/>
      <c r="AC130" s="69"/>
      <c r="AD130" s="26"/>
      <c r="AE130" s="74"/>
      <c r="AF130" s="65"/>
      <c r="AG130" s="75"/>
      <c r="AH130" s="75"/>
      <c r="AI130" s="73"/>
      <c r="AJ130" s="75"/>
      <c r="AK130" s="69"/>
      <c r="AL130" s="75"/>
      <c r="AM130" s="76"/>
      <c r="AN130" s="76"/>
      <c r="AO130" s="76">
        <f>(+AN129+AN131)*0.5*U130</f>
        <v>0</v>
      </c>
      <c r="AP130" s="76">
        <f>(+AM129+AM131)*0.5*U130-AO130</f>
        <v>0</v>
      </c>
      <c r="AQ130" s="47">
        <f t="shared" si="130"/>
        <v>0</v>
      </c>
      <c r="AR130" s="27">
        <f t="shared" si="131"/>
        <v>3</v>
      </c>
      <c r="AS130" s="27">
        <f t="shared" si="129"/>
        <v>3</v>
      </c>
      <c r="AT130" s="5"/>
      <c r="AU130" s="76"/>
      <c r="AV130" s="76">
        <f>(AU129+AU131)*0.5*U130</f>
        <v>0</v>
      </c>
      <c r="AW130" s="60">
        <f t="shared" si="132"/>
        <v>0</v>
      </c>
      <c r="AX130" s="44"/>
      <c r="AY130" s="27">
        <f t="shared" si="133"/>
        <v>4</v>
      </c>
      <c r="AZ130" s="5"/>
      <c r="BA130" s="65"/>
      <c r="BB130" s="77"/>
      <c r="BC130" s="68" t="str">
        <f t="shared" si="140"/>
        <v/>
      </c>
      <c r="BD130" s="35"/>
      <c r="BE130" s="35"/>
      <c r="BF130" s="69"/>
      <c r="BG130" s="35"/>
      <c r="BH130" s="35"/>
      <c r="BI130" s="35"/>
      <c r="BJ130" s="67"/>
      <c r="BK130" s="35"/>
      <c r="BL130" s="35"/>
      <c r="BM130" s="67"/>
      <c r="BN130" s="67"/>
      <c r="BO130" s="76">
        <f>(BM129+BM131)/2</f>
        <v>0</v>
      </c>
      <c r="BP130" s="77"/>
      <c r="BQ130" s="44">
        <f>(BN129+BN131)/2</f>
        <v>6.0000000000001275E-2</v>
      </c>
      <c r="BR130" s="73">
        <f>(BB131-BB129)*1000</f>
        <v>0</v>
      </c>
      <c r="BS130" s="81">
        <f>BO130*BR130</f>
        <v>0</v>
      </c>
      <c r="BT130" s="67">
        <f>BQ130*BR130</f>
        <v>0</v>
      </c>
      <c r="BU130" s="81">
        <f>MIN(BS130:BT130)</f>
        <v>0</v>
      </c>
      <c r="BV130" s="73">
        <f>BS130-BU130</f>
        <v>0</v>
      </c>
      <c r="BW130" s="69">
        <f>BT130-BU130</f>
        <v>0</v>
      </c>
      <c r="BX130" s="73">
        <f>BX128+BV130-BW130</f>
        <v>-21.140625000001794</v>
      </c>
      <c r="BY130" s="25"/>
      <c r="BZ130" s="5"/>
      <c r="CA130" s="65"/>
      <c r="CB130" s="77"/>
      <c r="CC130" s="68" t="str">
        <f t="shared" si="141"/>
        <v/>
      </c>
      <c r="CD130" s="35"/>
      <c r="CE130" s="35"/>
      <c r="CF130" s="69"/>
      <c r="CG130" s="35"/>
      <c r="CH130" s="35"/>
      <c r="CI130" s="35"/>
      <c r="CJ130" s="67"/>
      <c r="CK130" s="35"/>
      <c r="CL130" s="35"/>
      <c r="CM130" s="67"/>
      <c r="CN130" s="67"/>
      <c r="CO130" s="81"/>
      <c r="CP130" s="44">
        <f>(CM129+CM131)/2+BO130</f>
        <v>0</v>
      </c>
      <c r="CQ130" s="77"/>
      <c r="CR130" s="44">
        <f>(CN129+CN131)/2+BQ130</f>
        <v>0.10499999999999488</v>
      </c>
      <c r="CS130" s="73">
        <f>(CB131-CB129)*1000</f>
        <v>0</v>
      </c>
      <c r="CT130" s="81">
        <f>CP130*CS130</f>
        <v>0</v>
      </c>
      <c r="CU130" s="67">
        <f>CR130*CS130</f>
        <v>0</v>
      </c>
      <c r="CV130" s="81">
        <f>MIN(CT130:CU130)</f>
        <v>0</v>
      </c>
      <c r="CW130" s="73">
        <f>CT130-CV130</f>
        <v>0</v>
      </c>
      <c r="CX130" s="69">
        <f>CU130-CV130</f>
        <v>0</v>
      </c>
      <c r="CY130" s="73">
        <f>CY128+CW130-CX130</f>
        <v>-88.715625000003229</v>
      </c>
      <c r="CZ130" s="25"/>
      <c r="DA130" s="27">
        <f t="shared" si="134"/>
        <v>0</v>
      </c>
      <c r="DB130" s="44"/>
      <c r="DC130" s="22"/>
      <c r="DD130" s="22"/>
      <c r="DE130" s="22"/>
      <c r="DF130" s="22"/>
      <c r="DG130" s="5"/>
      <c r="DH130" s="5"/>
      <c r="DI130" s="5"/>
      <c r="DJ130" s="5"/>
      <c r="DK130" s="5"/>
    </row>
    <row r="131" spans="1:115" hidden="1">
      <c r="A131" s="44"/>
      <c r="B131" s="65">
        <f>B129+1</f>
        <v>41</v>
      </c>
      <c r="C131" s="66">
        <f t="shared" ref="C131" si="172">C129</f>
        <v>1.0000000000000004</v>
      </c>
      <c r="D131" s="25"/>
      <c r="E131" s="67">
        <f>+E129</f>
        <v>49.965000000000003</v>
      </c>
      <c r="F131" s="67">
        <f>+F129</f>
        <v>49.965000000000003</v>
      </c>
      <c r="G131" s="67">
        <f>+G129</f>
        <v>50</v>
      </c>
      <c r="H131" s="67">
        <f>+H129</f>
        <v>50.055</v>
      </c>
      <c r="I131" s="67">
        <f>+I129</f>
        <v>50.055</v>
      </c>
      <c r="J131" s="35"/>
      <c r="K131" s="35"/>
      <c r="L131" s="47">
        <f>M131-CF131*CE131/100-AW131/100</f>
        <v>49.949999999999996</v>
      </c>
      <c r="M131" s="67">
        <f>ROUND(+F131+AY131/100+AS131/100,2)</f>
        <v>50.04</v>
      </c>
      <c r="N131" s="67">
        <f>ROUND(+M131+Y131/200*Z131,2)</f>
        <v>50.08</v>
      </c>
      <c r="O131" s="67">
        <f>ROUND(+N131-Y131/2*AA131/100,2)</f>
        <v>50.14</v>
      </c>
      <c r="P131" s="68">
        <f>O131-BF131*BE131/100-AW131/100</f>
        <v>50.05</v>
      </c>
      <c r="Q131" s="35"/>
      <c r="R131" s="25"/>
      <c r="S131" s="69" t="e">
        <f>ABS(+R130-R132)</f>
        <v>#DIV/0!</v>
      </c>
      <c r="T131" s="35"/>
      <c r="U131" s="69"/>
      <c r="V131" s="35"/>
      <c r="W131" s="72">
        <f>W129</f>
        <v>25</v>
      </c>
      <c r="X131" s="66"/>
      <c r="Y131" s="69">
        <f>Y129</f>
        <v>25</v>
      </c>
      <c r="Z131" s="71">
        <f>Z129</f>
        <v>0.27999999999997272</v>
      </c>
      <c r="AA131" s="72">
        <f>AA129</f>
        <v>-0.43999999999999767</v>
      </c>
      <c r="AB131" s="73">
        <f>(G131-F131)/W131*2*100</f>
        <v>0.27999999999997272</v>
      </c>
      <c r="AC131" s="69">
        <f>(G131-H131)/W131*200</f>
        <v>-0.43999999999999767</v>
      </c>
      <c r="AD131" s="26">
        <f>AD129</f>
        <v>0</v>
      </c>
      <c r="AE131" s="74">
        <f>AE129</f>
        <v>0</v>
      </c>
      <c r="AF131" s="65">
        <f>(+M131-F131)*100-AY131</f>
        <v>3.4999999999995737</v>
      </c>
      <c r="AG131" s="75">
        <f>(+N131-(-AB131*(Y131-W131)/200+G131))*100-AY131</f>
        <v>3.9999999999998295</v>
      </c>
      <c r="AH131" s="75">
        <f>(+O131-H131)*100-AY131</f>
        <v>4.5000000000000853</v>
      </c>
      <c r="AI131" s="73"/>
      <c r="AJ131" s="75"/>
      <c r="AK131" s="69"/>
      <c r="AL131" s="75"/>
      <c r="AM131" s="82">
        <f>((AF131+AG131)*0.5*Y131/2+(+AG131+AH131)/2*Y131/2)/100+AD131*AE131</f>
        <v>0.99999999999995737</v>
      </c>
      <c r="AN131" s="76">
        <f>AI131*AJ131/100+AK131*AL131/100</f>
        <v>0</v>
      </c>
      <c r="AO131" s="76"/>
      <c r="AP131" s="76"/>
      <c r="AQ131" s="47">
        <f t="shared" si="130"/>
        <v>0</v>
      </c>
      <c r="AR131" s="27">
        <f t="shared" si="131"/>
        <v>3</v>
      </c>
      <c r="AS131" s="27">
        <f t="shared" si="129"/>
        <v>3</v>
      </c>
      <c r="AT131" s="5"/>
      <c r="AU131" s="76">
        <f>AI131+AK131</f>
        <v>0</v>
      </c>
      <c r="AV131" s="35"/>
      <c r="AW131" s="60">
        <f t="shared" si="132"/>
        <v>0</v>
      </c>
      <c r="AX131" s="44"/>
      <c r="AY131" s="27">
        <f t="shared" si="133"/>
        <v>4</v>
      </c>
      <c r="AZ131" s="5"/>
      <c r="BA131" s="65">
        <f>B131</f>
        <v>41</v>
      </c>
      <c r="BB131" s="77">
        <f>C131</f>
        <v>1.0000000000000004</v>
      </c>
      <c r="BC131" s="68" t="str">
        <f t="shared" si="140"/>
        <v/>
      </c>
      <c r="BD131" s="68">
        <f>AH131+AY131</f>
        <v>8.5000000000000853</v>
      </c>
      <c r="BE131" s="68">
        <f>BE129</f>
        <v>6</v>
      </c>
      <c r="BF131" s="69">
        <f>BF129</f>
        <v>1.5</v>
      </c>
      <c r="BG131" s="68">
        <f>IF(+I131-H131&gt;=0,0,+(H131-I131)*100)</f>
        <v>0</v>
      </c>
      <c r="BH131" s="68">
        <f>IF(+H131-I131&gt;=0,0,+(I131-H131)*100)</f>
        <v>0</v>
      </c>
      <c r="BI131" s="35"/>
      <c r="BJ131" s="67">
        <f>IF(+BH131=0,(BE131*BF131^2/200-BF131*(+BG131)/200-BD131*BF131/100)-BL131,(+BE131*BF131^2/200-BF131*(BG131-BH131)/200-BD131*BF131/100)-BL131+(BH131+BG131)*0.5*BF131*0.5/100)</f>
        <v>-6.0000000000001275E-2</v>
      </c>
      <c r="BK131" s="68">
        <f>BE131*BF131^2/200+(BI131-BF131+1)*(BF131-1)/100+(BF131-1)^2/200+BI131/200</f>
        <v>6.6250000000000003E-2</v>
      </c>
      <c r="BL131" s="68">
        <f>IF(BI131&gt;0,BK131,0)</f>
        <v>0</v>
      </c>
      <c r="BM131" s="67">
        <f>IF(BJ131&gt;=0,BJ131+DA131,0)+IF(+AW131=0,0,3/2*(+J131-P131)^2+0.4*(+J131-P131))+DG131</f>
        <v>0</v>
      </c>
      <c r="BN131" s="67">
        <f>IF((BJ131+DA131)&lt;0,-(BJ131+DA131),0)</f>
        <v>6.0000000000001275E-2</v>
      </c>
      <c r="BO131" s="76"/>
      <c r="BP131" s="77"/>
      <c r="BQ131" s="44"/>
      <c r="BR131" s="73"/>
      <c r="BS131" s="81"/>
      <c r="BT131" s="67"/>
      <c r="BU131" s="81"/>
      <c r="BV131" s="73"/>
      <c r="BW131" s="69"/>
      <c r="BX131" s="73"/>
      <c r="BY131" s="25"/>
      <c r="BZ131" s="5"/>
      <c r="CA131" s="65">
        <f>B131</f>
        <v>41</v>
      </c>
      <c r="CB131" s="77">
        <f>BB131</f>
        <v>1.0000000000000004</v>
      </c>
      <c r="CC131" s="68" t="str">
        <f t="shared" si="141"/>
        <v/>
      </c>
      <c r="CD131" s="68">
        <f>AF131+AY131</f>
        <v>7.4999999999995737</v>
      </c>
      <c r="CE131" s="68">
        <f>CE129</f>
        <v>6</v>
      </c>
      <c r="CF131" s="69">
        <f>CF129</f>
        <v>1.5</v>
      </c>
      <c r="CG131" s="68">
        <f>IF(+E131-F131&gt;=0,0,+(F131-E131)*100)</f>
        <v>0</v>
      </c>
      <c r="CH131" s="68">
        <f>IF(+F131-E131&gt;=0,0,+(E131-F131)*100)</f>
        <v>0</v>
      </c>
      <c r="CI131" s="35"/>
      <c r="CJ131" s="67">
        <f>IF(+CH131=0,(CE131*CF131^2/200-CF131*(+CG131)/200-CD131*CF131/100)-CL131,(+CE131*CF131^2/200-CF131*(CG131-CH131)/200-CD131*CF131/100)-CL131+(CH131+CG131)*0.5*CF131*0.5/100)</f>
        <v>-4.4999999999993601E-2</v>
      </c>
      <c r="CK131" s="68">
        <f>CE131*CF131^2/200+(CI131-CF131+1)*(CF131-1)/100+(CF131-1)^2/200+CI131/200</f>
        <v>6.6250000000000003E-2</v>
      </c>
      <c r="CL131" s="68">
        <f>IF(CI131&gt;0,CK131,0)</f>
        <v>0</v>
      </c>
      <c r="CM131" s="67">
        <f>IF(CJ131&gt;=0,CJ131+DA131,0)+IF(+AW131=0,0,3/2*(+D131-L131)^2+0.4*(+D131-L131))+DH131</f>
        <v>0</v>
      </c>
      <c r="CN131" s="67">
        <f>IF((CJ131+DA131)&lt;0,-(CJ131+DA131),0)</f>
        <v>4.4999999999993601E-2</v>
      </c>
      <c r="CO131" s="81"/>
      <c r="CP131" s="44"/>
      <c r="CQ131" s="77"/>
      <c r="CR131" s="44"/>
      <c r="CS131" s="73"/>
      <c r="CT131" s="81"/>
      <c r="CU131" s="67"/>
      <c r="CV131" s="81"/>
      <c r="CW131" s="73"/>
      <c r="CX131" s="69"/>
      <c r="CY131" s="73"/>
      <c r="CZ131" s="25"/>
      <c r="DA131" s="27">
        <f t="shared" si="134"/>
        <v>0</v>
      </c>
      <c r="DB131" s="44"/>
      <c r="DC131" s="22"/>
      <c r="DD131" s="22">
        <f>IF(+BM131&lt;=0.004,0,+BF131*(+BR130/2+BR132/2))</f>
        <v>0</v>
      </c>
      <c r="DE131" s="22">
        <f>IF(+CM131&lt;=0.004,0,+CF131*(+CS130/2+CS132/2))</f>
        <v>0</v>
      </c>
      <c r="DF131" s="22"/>
      <c r="DG131" s="5"/>
      <c r="DH131" s="5"/>
      <c r="DI131" s="5"/>
      <c r="DJ131" s="5"/>
      <c r="DK131" s="5"/>
    </row>
    <row r="132" spans="1:115" ht="13.5" hidden="1" customHeight="1">
      <c r="A132" s="44"/>
      <c r="B132" s="65"/>
      <c r="C132" s="66"/>
      <c r="D132" s="25"/>
      <c r="E132" s="67"/>
      <c r="F132" s="67"/>
      <c r="G132" s="67"/>
      <c r="H132" s="67"/>
      <c r="I132" s="79"/>
      <c r="J132" s="35"/>
      <c r="K132" s="68" t="e">
        <f>(L131-L133)*100/U132</f>
        <v>#DIV/0!</v>
      </c>
      <c r="L132" s="25"/>
      <c r="M132" s="67"/>
      <c r="N132" s="67"/>
      <c r="O132" s="67"/>
      <c r="P132" s="35"/>
      <c r="Q132" s="68" t="e">
        <f>(P131-P133)*100/U132</f>
        <v>#DIV/0!</v>
      </c>
      <c r="R132" s="47" t="e">
        <f>(N131-N133)/U132*100</f>
        <v>#DIV/0!</v>
      </c>
      <c r="S132" s="69"/>
      <c r="T132" s="35"/>
      <c r="U132" s="69">
        <f>(C133-C131)*1000</f>
        <v>0</v>
      </c>
      <c r="V132" s="68">
        <f>(+Y131+Y133)*U132/2</f>
        <v>0</v>
      </c>
      <c r="W132" s="70"/>
      <c r="X132" s="66">
        <f t="shared" ref="X132" si="173">X130+$A$10</f>
        <v>-0.14500000000000002</v>
      </c>
      <c r="Y132" s="69"/>
      <c r="Z132" s="71"/>
      <c r="AA132" s="72"/>
      <c r="AB132" s="73"/>
      <c r="AC132" s="69"/>
      <c r="AD132" s="26"/>
      <c r="AE132" s="74"/>
      <c r="AF132" s="65"/>
      <c r="AG132" s="75"/>
      <c r="AH132" s="75"/>
      <c r="AI132" s="73"/>
      <c r="AJ132" s="75"/>
      <c r="AK132" s="69"/>
      <c r="AL132" s="75"/>
      <c r="AM132" s="76"/>
      <c r="AN132" s="76"/>
      <c r="AO132" s="76">
        <f>(+AN131+AN133)*0.5*U132</f>
        <v>0</v>
      </c>
      <c r="AP132" s="76">
        <f>(+AM131+AM133)*0.5*U132-AO132</f>
        <v>0</v>
      </c>
      <c r="AQ132" s="47">
        <f t="shared" si="130"/>
        <v>0</v>
      </c>
      <c r="AR132" s="27">
        <f t="shared" si="131"/>
        <v>3</v>
      </c>
      <c r="AS132" s="27">
        <f t="shared" si="129"/>
        <v>3</v>
      </c>
      <c r="AT132" s="5"/>
      <c r="AU132" s="76"/>
      <c r="AV132" s="76">
        <f>(AU131+AU133)*0.5*U132</f>
        <v>0</v>
      </c>
      <c r="AW132" s="60">
        <f t="shared" si="132"/>
        <v>0</v>
      </c>
      <c r="AX132" s="44"/>
      <c r="AY132" s="27">
        <f t="shared" si="133"/>
        <v>4</v>
      </c>
      <c r="AZ132" s="5"/>
      <c r="BA132" s="65"/>
      <c r="BB132" s="77"/>
      <c r="BC132" s="68" t="str">
        <f t="shared" si="140"/>
        <v/>
      </c>
      <c r="BD132" s="35"/>
      <c r="BE132" s="35"/>
      <c r="BF132" s="69"/>
      <c r="BG132" s="35"/>
      <c r="BH132" s="35"/>
      <c r="BI132" s="35"/>
      <c r="BJ132" s="67"/>
      <c r="BK132" s="35"/>
      <c r="BL132" s="35"/>
      <c r="BM132" s="67"/>
      <c r="BN132" s="67"/>
      <c r="BO132" s="76">
        <f>(BM131+BM133)/2</f>
        <v>0</v>
      </c>
      <c r="BP132" s="77"/>
      <c r="BQ132" s="44">
        <f>(BN131+BN133)/2</f>
        <v>6.0000000000001275E-2</v>
      </c>
      <c r="BR132" s="73">
        <f>(BB133-BB131)*1000</f>
        <v>0</v>
      </c>
      <c r="BS132" s="81">
        <f>BO132*BR132</f>
        <v>0</v>
      </c>
      <c r="BT132" s="67">
        <f>BQ132*BR132</f>
        <v>0</v>
      </c>
      <c r="BU132" s="81">
        <f>MIN(BS132:BT132)</f>
        <v>0</v>
      </c>
      <c r="BV132" s="73">
        <f>BS132-BU132</f>
        <v>0</v>
      </c>
      <c r="BW132" s="69">
        <f>BT132-BU132</f>
        <v>0</v>
      </c>
      <c r="BX132" s="73">
        <f>BX130+BV132-BW132</f>
        <v>-21.140625000001794</v>
      </c>
      <c r="BY132" s="25"/>
      <c r="BZ132" s="5"/>
      <c r="CA132" s="65"/>
      <c r="CB132" s="77"/>
      <c r="CC132" s="68" t="str">
        <f t="shared" si="141"/>
        <v/>
      </c>
      <c r="CD132" s="35"/>
      <c r="CE132" s="35"/>
      <c r="CF132" s="69"/>
      <c r="CG132" s="35"/>
      <c r="CH132" s="35"/>
      <c r="CI132" s="35"/>
      <c r="CJ132" s="67"/>
      <c r="CK132" s="35"/>
      <c r="CL132" s="35"/>
      <c r="CM132" s="67"/>
      <c r="CN132" s="67"/>
      <c r="CO132" s="81"/>
      <c r="CP132" s="44">
        <f>(CM131+CM133)/2+BO132</f>
        <v>0</v>
      </c>
      <c r="CQ132" s="77"/>
      <c r="CR132" s="44">
        <f>(CN131+CN133)/2+BQ132</f>
        <v>0.10499999999999488</v>
      </c>
      <c r="CS132" s="73">
        <f>(CB133-CB131)*1000</f>
        <v>0</v>
      </c>
      <c r="CT132" s="81">
        <f>CP132*CS132</f>
        <v>0</v>
      </c>
      <c r="CU132" s="67">
        <f>CR132*CS132</f>
        <v>0</v>
      </c>
      <c r="CV132" s="81">
        <f>MIN(CT132:CU132)</f>
        <v>0</v>
      </c>
      <c r="CW132" s="73">
        <f>CT132-CV132</f>
        <v>0</v>
      </c>
      <c r="CX132" s="69">
        <f>CU132-CV132</f>
        <v>0</v>
      </c>
      <c r="CY132" s="73">
        <f>CY130+CW132-CX132</f>
        <v>-88.715625000003229</v>
      </c>
      <c r="CZ132" s="25"/>
      <c r="DA132" s="27">
        <f t="shared" si="134"/>
        <v>0</v>
      </c>
      <c r="DB132" s="44"/>
      <c r="DC132" s="22"/>
      <c r="DD132" s="22"/>
      <c r="DE132" s="22"/>
      <c r="DF132" s="22"/>
      <c r="DG132" s="5"/>
      <c r="DH132" s="5"/>
      <c r="DI132" s="5"/>
      <c r="DJ132" s="5"/>
      <c r="DK132" s="5"/>
    </row>
    <row r="133" spans="1:115" ht="13.5" hidden="1" customHeight="1">
      <c r="A133" s="44"/>
      <c r="B133" s="65">
        <f>B131+1</f>
        <v>42</v>
      </c>
      <c r="C133" s="66">
        <f t="shared" ref="C133" si="174">C131</f>
        <v>1.0000000000000004</v>
      </c>
      <c r="D133" s="25"/>
      <c r="E133" s="67">
        <f>+E131</f>
        <v>49.965000000000003</v>
      </c>
      <c r="F133" s="67">
        <f>+F131</f>
        <v>49.965000000000003</v>
      </c>
      <c r="G133" s="67">
        <f>+G131</f>
        <v>50</v>
      </c>
      <c r="H133" s="67">
        <f>+H131</f>
        <v>50.055</v>
      </c>
      <c r="I133" s="67">
        <f>+I131</f>
        <v>50.055</v>
      </c>
      <c r="J133" s="35"/>
      <c r="K133" s="35"/>
      <c r="L133" s="47">
        <f>M133-CF133*CE133/100-AW133/100</f>
        <v>49.949999999999996</v>
      </c>
      <c r="M133" s="67">
        <f>ROUND(+F133+AY133/100+AS133/100,2)</f>
        <v>50.04</v>
      </c>
      <c r="N133" s="67">
        <f>ROUND(+M133+Y133/200*Z133,2)</f>
        <v>50.08</v>
      </c>
      <c r="O133" s="67">
        <f>ROUND(+N133-Y133/2*AA133/100,2)</f>
        <v>50.14</v>
      </c>
      <c r="P133" s="68">
        <f>O133-BF133*BE133/100-AW133/100</f>
        <v>50.05</v>
      </c>
      <c r="Q133" s="35"/>
      <c r="R133" s="25"/>
      <c r="S133" s="69" t="e">
        <f>ABS(+R132-R134)</f>
        <v>#DIV/0!</v>
      </c>
      <c r="T133" s="35"/>
      <c r="U133" s="69"/>
      <c r="V133" s="35"/>
      <c r="W133" s="72">
        <f>W131</f>
        <v>25</v>
      </c>
      <c r="X133" s="72"/>
      <c r="Y133" s="69">
        <f>Y131</f>
        <v>25</v>
      </c>
      <c r="Z133" s="71">
        <f>Z131</f>
        <v>0.27999999999997272</v>
      </c>
      <c r="AA133" s="72">
        <f>AA131</f>
        <v>-0.43999999999999767</v>
      </c>
      <c r="AB133" s="73">
        <f>(G133-F133)/W133*2*100</f>
        <v>0.27999999999997272</v>
      </c>
      <c r="AC133" s="69">
        <f>(G133-H133)/W133*200</f>
        <v>-0.43999999999999767</v>
      </c>
      <c r="AD133" s="26">
        <f>AD131</f>
        <v>0</v>
      </c>
      <c r="AE133" s="74">
        <f>AE131</f>
        <v>0</v>
      </c>
      <c r="AF133" s="65">
        <f>(+M133-F133)*100-AY133</f>
        <v>3.4999999999995737</v>
      </c>
      <c r="AG133" s="75">
        <f>(+N133-(-AB133*(Y133-W133)/200+G133))*100-AY133</f>
        <v>3.9999999999998295</v>
      </c>
      <c r="AH133" s="75">
        <f>(+O133-H133)*100-AY133</f>
        <v>4.5000000000000853</v>
      </c>
      <c r="AI133" s="73"/>
      <c r="AJ133" s="75"/>
      <c r="AK133" s="69"/>
      <c r="AL133" s="75"/>
      <c r="AM133" s="82">
        <f>((AF133+AG133)*0.5*Y133/2+(+AG133+AH133)/2*Y133/2)/100+AD133*AE133</f>
        <v>0.99999999999995737</v>
      </c>
      <c r="AN133" s="76">
        <f>AI133*AJ133/100+AK133*AL133/100</f>
        <v>0</v>
      </c>
      <c r="AO133" s="76"/>
      <c r="AP133" s="76"/>
      <c r="AQ133" s="47">
        <f t="shared" si="130"/>
        <v>0</v>
      </c>
      <c r="AR133" s="27">
        <f t="shared" si="131"/>
        <v>3</v>
      </c>
      <c r="AS133" s="27">
        <f t="shared" si="129"/>
        <v>3</v>
      </c>
      <c r="AT133" s="5"/>
      <c r="AU133" s="76">
        <f>AI133+AK133</f>
        <v>0</v>
      </c>
      <c r="AV133" s="35"/>
      <c r="AW133" s="60">
        <f t="shared" si="132"/>
        <v>0</v>
      </c>
      <c r="AX133" s="44"/>
      <c r="AY133" s="27">
        <f t="shared" si="133"/>
        <v>4</v>
      </c>
      <c r="AZ133" s="5"/>
      <c r="BA133" s="65">
        <f>B133</f>
        <v>42</v>
      </c>
      <c r="BB133" s="77">
        <f>C133</f>
        <v>1.0000000000000004</v>
      </c>
      <c r="BC133" s="68" t="str">
        <f t="shared" si="140"/>
        <v/>
      </c>
      <c r="BD133" s="68">
        <f>AH133+AY133</f>
        <v>8.5000000000000853</v>
      </c>
      <c r="BE133" s="68">
        <f>BE131</f>
        <v>6</v>
      </c>
      <c r="BF133" s="69">
        <f>BF131</f>
        <v>1.5</v>
      </c>
      <c r="BG133" s="68">
        <f>IF(+I133-H133&gt;=0,0,+(H133-I133)*100)</f>
        <v>0</v>
      </c>
      <c r="BH133" s="68">
        <f>IF(+H133-I133&gt;=0,0,+(I133-H133)*100)</f>
        <v>0</v>
      </c>
      <c r="BI133" s="35"/>
      <c r="BJ133" s="67">
        <f>IF(+BH133=0,(BE133*BF133^2/200-BF133*(+BG133)/200-BD133*BF133/100)-BL133,(+BE133*BF133^2/200-BF133*(BG133-BH133)/200-BD133*BF133/100)-BL133+(BH133+BG133)*0.5*BF133*0.5/100)</f>
        <v>-6.0000000000001275E-2</v>
      </c>
      <c r="BK133" s="68">
        <f>BE133*BF133^2/200+(BI133-BF133+1)*(BF133-1)/100+(BF133-1)^2/200+BI133/200</f>
        <v>6.6250000000000003E-2</v>
      </c>
      <c r="BL133" s="68">
        <f>IF(BI133&gt;0,BK133,0)</f>
        <v>0</v>
      </c>
      <c r="BM133" s="67">
        <f>IF(BJ133&gt;=0,BJ133+DA133,0)+IF(+AW133=0,0,3/2*(+J133-P133)^2+0.4*(+J133-P133))+DG133</f>
        <v>0</v>
      </c>
      <c r="BN133" s="67">
        <f>IF((BJ133+DA133)&lt;0,-(BJ133+DA133),0)</f>
        <v>6.0000000000001275E-2</v>
      </c>
      <c r="BO133" s="76"/>
      <c r="BP133" s="77"/>
      <c r="BQ133" s="44"/>
      <c r="BR133" s="73"/>
      <c r="BS133" s="81"/>
      <c r="BT133" s="67"/>
      <c r="BU133" s="81"/>
      <c r="BV133" s="73"/>
      <c r="BW133" s="69"/>
      <c r="BX133" s="73"/>
      <c r="BY133" s="25"/>
      <c r="BZ133" s="5"/>
      <c r="CA133" s="65">
        <f>B133</f>
        <v>42</v>
      </c>
      <c r="CB133" s="77">
        <f>BB133</f>
        <v>1.0000000000000004</v>
      </c>
      <c r="CC133" s="68" t="str">
        <f t="shared" si="141"/>
        <v/>
      </c>
      <c r="CD133" s="68">
        <f>AF133+AY133</f>
        <v>7.4999999999995737</v>
      </c>
      <c r="CE133" s="68">
        <f>CE131</f>
        <v>6</v>
      </c>
      <c r="CF133" s="69">
        <f>CF131</f>
        <v>1.5</v>
      </c>
      <c r="CG133" s="68">
        <f>IF(+E133-F133&gt;=0,0,+(F133-E133)*100)</f>
        <v>0</v>
      </c>
      <c r="CH133" s="68">
        <f>IF(+F133-E133&gt;=0,0,+(E133-F133)*100)</f>
        <v>0</v>
      </c>
      <c r="CI133" s="35"/>
      <c r="CJ133" s="67">
        <f>IF(+CH133=0,(CE133*CF133^2/200-CF133*(+CG133)/200-CD133*CF133/100)-CL133,(+CE133*CF133^2/200-CF133*(CG133-CH133)/200-CD133*CF133/100)-CL133+(CH133+CG133)*0.5*CF133*0.5/100)</f>
        <v>-4.4999999999993601E-2</v>
      </c>
      <c r="CK133" s="68">
        <f>CE133*CF133^2/200+(CI133-CF133+1)*(CF133-1)/100+(CF133-1)^2/200+CI133/200</f>
        <v>6.6250000000000003E-2</v>
      </c>
      <c r="CL133" s="68">
        <f>IF(CI133&gt;0,CK133,0)</f>
        <v>0</v>
      </c>
      <c r="CM133" s="67">
        <f>IF(CJ133&gt;=0,CJ133+DA133,0)+IF(+AW133=0,0,3/2*(+D133-L133)^2+0.4*(+D133-L133))+DH133</f>
        <v>0</v>
      </c>
      <c r="CN133" s="67">
        <f>IF((CJ133+DA133)&lt;0,-(CJ133+DA133),0)</f>
        <v>4.4999999999993601E-2</v>
      </c>
      <c r="CO133" s="81"/>
      <c r="CP133" s="44"/>
      <c r="CQ133" s="77"/>
      <c r="CR133" s="44"/>
      <c r="CS133" s="73"/>
      <c r="CT133" s="81"/>
      <c r="CU133" s="67"/>
      <c r="CV133" s="81"/>
      <c r="CW133" s="73"/>
      <c r="CX133" s="69"/>
      <c r="CY133" s="73"/>
      <c r="CZ133" s="25"/>
      <c r="DA133" s="27">
        <f t="shared" si="134"/>
        <v>0</v>
      </c>
      <c r="DB133" s="44"/>
      <c r="DC133" s="22"/>
      <c r="DD133" s="22">
        <f>IF(+BM133&lt;=0.004,0,+BF133*(+BR132/2+BR134/2))</f>
        <v>0</v>
      </c>
      <c r="DE133" s="22">
        <f>IF(+CM133&lt;=0.004,0,+CF133*(+CS132/2+CS134/2))</f>
        <v>0</v>
      </c>
      <c r="DF133" s="22"/>
      <c r="DG133" s="5"/>
      <c r="DH133" s="5"/>
      <c r="DI133" s="5"/>
      <c r="DJ133" s="5"/>
      <c r="DK133" s="5"/>
    </row>
    <row r="134" spans="1:115" ht="13.5" hidden="1" customHeight="1">
      <c r="A134" s="44"/>
      <c r="B134" s="65"/>
      <c r="C134" s="66"/>
      <c r="D134" s="25"/>
      <c r="E134" s="67"/>
      <c r="F134" s="67"/>
      <c r="G134" s="67"/>
      <c r="H134" s="67"/>
      <c r="I134" s="79"/>
      <c r="J134" s="35"/>
      <c r="K134" s="68" t="e">
        <f>(L133-L135)*100/U134</f>
        <v>#DIV/0!</v>
      </c>
      <c r="L134" s="25"/>
      <c r="M134" s="67"/>
      <c r="N134" s="67"/>
      <c r="O134" s="67"/>
      <c r="P134" s="35"/>
      <c r="Q134" s="68" t="e">
        <f>(P133-P135)*100/U134</f>
        <v>#DIV/0!</v>
      </c>
      <c r="R134" s="47" t="e">
        <f>(N133-N135)/U134*100</f>
        <v>#DIV/0!</v>
      </c>
      <c r="S134" s="69"/>
      <c r="T134" s="35"/>
      <c r="U134" s="69">
        <f>(C135-C133)*1000</f>
        <v>0</v>
      </c>
      <c r="V134" s="68">
        <f>(+Y133+Y135)*U134/2</f>
        <v>0</v>
      </c>
      <c r="W134" s="72"/>
      <c r="X134" s="72"/>
      <c r="Y134" s="69"/>
      <c r="Z134" s="71"/>
      <c r="AA134" s="72"/>
      <c r="AB134" s="73"/>
      <c r="AC134" s="69"/>
      <c r="AD134" s="26"/>
      <c r="AE134" s="74"/>
      <c r="AF134" s="65"/>
      <c r="AG134" s="75"/>
      <c r="AH134" s="75"/>
      <c r="AI134" s="73"/>
      <c r="AJ134" s="75"/>
      <c r="AK134" s="69"/>
      <c r="AL134" s="75"/>
      <c r="AM134" s="76"/>
      <c r="AN134" s="76"/>
      <c r="AO134" s="76">
        <f>(+AN133+AN135)*0.5*U134</f>
        <v>0</v>
      </c>
      <c r="AP134" s="76">
        <f>(+AM133+AM135)*0.5*U134-AO134</f>
        <v>0</v>
      </c>
      <c r="AQ134" s="47">
        <f t="shared" si="130"/>
        <v>0</v>
      </c>
      <c r="AR134" s="27">
        <f t="shared" si="131"/>
        <v>3</v>
      </c>
      <c r="AS134" s="27">
        <f t="shared" si="129"/>
        <v>3</v>
      </c>
      <c r="AT134" s="5"/>
      <c r="AU134" s="76"/>
      <c r="AV134" s="76">
        <f>(AU133+AU135)*0.5*U134</f>
        <v>0</v>
      </c>
      <c r="AW134" s="60">
        <f t="shared" si="132"/>
        <v>0</v>
      </c>
      <c r="AX134" s="44"/>
      <c r="AY134" s="27">
        <f t="shared" si="133"/>
        <v>4</v>
      </c>
      <c r="AZ134" s="5"/>
      <c r="BA134" s="65"/>
      <c r="BB134" s="77"/>
      <c r="BC134" s="68" t="str">
        <f t="shared" si="140"/>
        <v/>
      </c>
      <c r="BD134" s="35"/>
      <c r="BE134" s="35"/>
      <c r="BF134" s="69"/>
      <c r="BG134" s="35"/>
      <c r="BH134" s="35"/>
      <c r="BI134" s="35"/>
      <c r="BJ134" s="67"/>
      <c r="BK134" s="35"/>
      <c r="BL134" s="35"/>
      <c r="BM134" s="67"/>
      <c r="BN134" s="67"/>
      <c r="BO134" s="76">
        <f>(BM133+BM135)/2</f>
        <v>0</v>
      </c>
      <c r="BP134" s="77"/>
      <c r="BQ134" s="44">
        <f>(BN133+BN135)/2</f>
        <v>6.0000000000001275E-2</v>
      </c>
      <c r="BR134" s="73">
        <f>(BB135-BB133)*1000</f>
        <v>0</v>
      </c>
      <c r="BS134" s="81">
        <f>BO134*BR134</f>
        <v>0</v>
      </c>
      <c r="BT134" s="67">
        <f>BQ134*BR134</f>
        <v>0</v>
      </c>
      <c r="BU134" s="81">
        <f>MIN(BS134:BT134)</f>
        <v>0</v>
      </c>
      <c r="BV134" s="73">
        <f>BS134-BU134</f>
        <v>0</v>
      </c>
      <c r="BW134" s="69">
        <f>BT134-BU134</f>
        <v>0</v>
      </c>
      <c r="BX134" s="73">
        <f>BX132+BV134-BW134</f>
        <v>-21.140625000001794</v>
      </c>
      <c r="BY134" s="25"/>
      <c r="BZ134" s="5"/>
      <c r="CA134" s="65"/>
      <c r="CB134" s="77"/>
      <c r="CC134" s="68" t="str">
        <f t="shared" si="141"/>
        <v/>
      </c>
      <c r="CD134" s="35"/>
      <c r="CE134" s="35"/>
      <c r="CF134" s="69"/>
      <c r="CG134" s="35"/>
      <c r="CH134" s="35"/>
      <c r="CI134" s="35"/>
      <c r="CJ134" s="67"/>
      <c r="CK134" s="35"/>
      <c r="CL134" s="35"/>
      <c r="CM134" s="67"/>
      <c r="CN134" s="67"/>
      <c r="CO134" s="81"/>
      <c r="CP134" s="44">
        <f>(CM133+CM135)/2+BO134</f>
        <v>0</v>
      </c>
      <c r="CQ134" s="77"/>
      <c r="CR134" s="44">
        <f>(CN133+CN135)/2+BQ134</f>
        <v>0.10499999999999488</v>
      </c>
      <c r="CS134" s="73">
        <f>(CB135-CB133)*1000</f>
        <v>0</v>
      </c>
      <c r="CT134" s="81">
        <f>CP134*CS134</f>
        <v>0</v>
      </c>
      <c r="CU134" s="67">
        <f>CR134*CS134</f>
        <v>0</v>
      </c>
      <c r="CV134" s="81">
        <f>MIN(CT134:CU134)</f>
        <v>0</v>
      </c>
      <c r="CW134" s="73">
        <f>CT134-CV134</f>
        <v>0</v>
      </c>
      <c r="CX134" s="69">
        <f>CU134-CV134</f>
        <v>0</v>
      </c>
      <c r="CY134" s="73">
        <f>CY132+CW134-CX134</f>
        <v>-88.715625000003229</v>
      </c>
      <c r="CZ134" s="25"/>
      <c r="DA134" s="27">
        <f t="shared" si="134"/>
        <v>0</v>
      </c>
      <c r="DB134" s="44"/>
      <c r="DC134" s="22"/>
      <c r="DD134" s="22"/>
      <c r="DE134" s="22"/>
      <c r="DF134" s="22"/>
      <c r="DG134" s="5"/>
      <c r="DH134" s="5"/>
      <c r="DI134" s="5"/>
      <c r="DJ134" s="5"/>
      <c r="DK134" s="5"/>
    </row>
    <row r="135" spans="1:115" ht="13.5" hidden="1" customHeight="1">
      <c r="A135" s="44"/>
      <c r="B135" s="65">
        <f>B133+1</f>
        <v>43</v>
      </c>
      <c r="C135" s="66">
        <f t="shared" ref="C135" si="175">C133</f>
        <v>1.0000000000000004</v>
      </c>
      <c r="D135" s="25"/>
      <c r="E135" s="67">
        <f>+E133</f>
        <v>49.965000000000003</v>
      </c>
      <c r="F135" s="67">
        <f>+F133</f>
        <v>49.965000000000003</v>
      </c>
      <c r="G135" s="67">
        <f>+G133</f>
        <v>50</v>
      </c>
      <c r="H135" s="67">
        <f>+H133</f>
        <v>50.055</v>
      </c>
      <c r="I135" s="67">
        <f>+I133</f>
        <v>50.055</v>
      </c>
      <c r="J135" s="35"/>
      <c r="K135" s="35"/>
      <c r="L135" s="47">
        <f>M135-CF135*CE135/100-AW135/100</f>
        <v>49.949999999999996</v>
      </c>
      <c r="M135" s="67">
        <f>ROUND(+F135+AY135/100+AS135/100,2)</f>
        <v>50.04</v>
      </c>
      <c r="N135" s="67">
        <f>ROUND(+M135+Y135/200*Z135,2)</f>
        <v>50.08</v>
      </c>
      <c r="O135" s="67">
        <f>ROUND(+N135-Y135/2*AA135/100,2)</f>
        <v>50.14</v>
      </c>
      <c r="P135" s="68">
        <f>O135-BF135*BE135/100-AW135/100</f>
        <v>50.05</v>
      </c>
      <c r="Q135" s="35"/>
      <c r="R135" s="25"/>
      <c r="S135" s="69" t="e">
        <f>ABS(+R134-R136)</f>
        <v>#DIV/0!</v>
      </c>
      <c r="T135" s="35"/>
      <c r="U135" s="69"/>
      <c r="V135" s="35"/>
      <c r="W135" s="72">
        <f>W133</f>
        <v>25</v>
      </c>
      <c r="X135" s="72"/>
      <c r="Y135" s="69">
        <f>Y133</f>
        <v>25</v>
      </c>
      <c r="Z135" s="71">
        <f>Z133</f>
        <v>0.27999999999997272</v>
      </c>
      <c r="AA135" s="72">
        <f>AA133</f>
        <v>-0.43999999999999767</v>
      </c>
      <c r="AB135" s="73">
        <f>(G135-F135)/W135*2*100</f>
        <v>0.27999999999997272</v>
      </c>
      <c r="AC135" s="69">
        <f>(G135-H135)/W135*200</f>
        <v>-0.43999999999999767</v>
      </c>
      <c r="AD135" s="26">
        <f>AD133</f>
        <v>0</v>
      </c>
      <c r="AE135" s="74">
        <f>AE133</f>
        <v>0</v>
      </c>
      <c r="AF135" s="65">
        <f>(+M135-F135)*100-AY135</f>
        <v>3.4999999999995737</v>
      </c>
      <c r="AG135" s="75">
        <f>(+N135-(-AB135*(Y135-W135)/200+G135))*100-AY135</f>
        <v>3.9999999999998295</v>
      </c>
      <c r="AH135" s="75">
        <f>(+O135-H135)*100-AY135</f>
        <v>4.5000000000000853</v>
      </c>
      <c r="AI135" s="73"/>
      <c r="AJ135" s="75"/>
      <c r="AK135" s="69"/>
      <c r="AL135" s="75"/>
      <c r="AM135" s="82">
        <f>((AF135+AG135)*0.5*Y135/2+(+AG135+AH135)/2*Y135/2)/100+AD135*AE135</f>
        <v>0.99999999999995737</v>
      </c>
      <c r="AN135" s="76">
        <f>AI135*AJ135/100+AK135*AL135/100</f>
        <v>0</v>
      </c>
      <c r="AO135" s="76"/>
      <c r="AP135" s="76"/>
      <c r="AQ135" s="47">
        <f t="shared" si="130"/>
        <v>0</v>
      </c>
      <c r="AR135" s="27">
        <f t="shared" si="131"/>
        <v>3</v>
      </c>
      <c r="AS135" s="27">
        <f t="shared" si="129"/>
        <v>3</v>
      </c>
      <c r="AT135" s="5"/>
      <c r="AU135" s="76">
        <f>AI135+AK135</f>
        <v>0</v>
      </c>
      <c r="AV135" s="35"/>
      <c r="AW135" s="60">
        <f t="shared" si="132"/>
        <v>0</v>
      </c>
      <c r="AX135" s="44"/>
      <c r="AY135" s="27">
        <f t="shared" si="133"/>
        <v>4</v>
      </c>
      <c r="AZ135" s="5"/>
      <c r="BA135" s="65">
        <f>B135</f>
        <v>43</v>
      </c>
      <c r="BB135" s="77">
        <f>C135</f>
        <v>1.0000000000000004</v>
      </c>
      <c r="BC135" s="68" t="str">
        <f t="shared" si="140"/>
        <v/>
      </c>
      <c r="BD135" s="68">
        <f>AH135+AY135</f>
        <v>8.5000000000000853</v>
      </c>
      <c r="BE135" s="68">
        <f>BE133</f>
        <v>6</v>
      </c>
      <c r="BF135" s="69">
        <f>BF133</f>
        <v>1.5</v>
      </c>
      <c r="BG135" s="68">
        <f>IF(+I135-H135&gt;=0,0,+(H135-I135)*100)</f>
        <v>0</v>
      </c>
      <c r="BH135" s="68">
        <f>IF(+H135-I135&gt;=0,0,+(I135-H135)*100)</f>
        <v>0</v>
      </c>
      <c r="BI135" s="35"/>
      <c r="BJ135" s="67">
        <f>IF(+BH135=0,(BE135*BF135^2/200-BF135*(+BG135)/200-BD135*BF135/100)-BL135,(+BE135*BF135^2/200-BF135*(BG135-BH135)/200-BD135*BF135/100)-BL135+(BH135+BG135)*0.5*BF135*0.5/100)</f>
        <v>-6.0000000000001275E-2</v>
      </c>
      <c r="BK135" s="68">
        <f>BE135*BF135^2/200+(BI135-BF135+1)*(BF135-1)/100+(BF135-1)^2/200+BI135/200</f>
        <v>6.6250000000000003E-2</v>
      </c>
      <c r="BL135" s="68">
        <f>IF(BI135&gt;0,BK135,0)</f>
        <v>0</v>
      </c>
      <c r="BM135" s="67">
        <f>IF(BJ135&gt;=0,BJ135+DA135,0)+IF(+AW135=0,0,3/2*(+J135-P135)^2+0.4*(+J135-P135))+DG135</f>
        <v>0</v>
      </c>
      <c r="BN135" s="67">
        <f>IF((BJ135+DA135)&lt;0,-(BJ135+DA135),0)</f>
        <v>6.0000000000001275E-2</v>
      </c>
      <c r="BO135" s="76"/>
      <c r="BP135" s="77"/>
      <c r="BQ135" s="44"/>
      <c r="BR135" s="73"/>
      <c r="BS135" s="81"/>
      <c r="BT135" s="67"/>
      <c r="BU135" s="81"/>
      <c r="BV135" s="73"/>
      <c r="BW135" s="69"/>
      <c r="BX135" s="73"/>
      <c r="BY135" s="25"/>
      <c r="BZ135" s="5"/>
      <c r="CA135" s="65">
        <f>B135</f>
        <v>43</v>
      </c>
      <c r="CB135" s="77">
        <f>BB135</f>
        <v>1.0000000000000004</v>
      </c>
      <c r="CC135" s="68" t="str">
        <f t="shared" si="141"/>
        <v/>
      </c>
      <c r="CD135" s="68">
        <f>AF135+AY135</f>
        <v>7.4999999999995737</v>
      </c>
      <c r="CE135" s="68">
        <f>CE133</f>
        <v>6</v>
      </c>
      <c r="CF135" s="69">
        <f>CF133</f>
        <v>1.5</v>
      </c>
      <c r="CG135" s="68">
        <f>IF(+E135-F135&gt;=0,0,+(F135-E135)*100)</f>
        <v>0</v>
      </c>
      <c r="CH135" s="68">
        <f>IF(+F135-E135&gt;=0,0,+(E135-F135)*100)</f>
        <v>0</v>
      </c>
      <c r="CI135" s="35"/>
      <c r="CJ135" s="67">
        <f>IF(+CH135=0,(CE135*CF135^2/200-CF135*(+CG135)/200-CD135*CF135/100)-CL135,(+CE135*CF135^2/200-CF135*(CG135-CH135)/200-CD135*CF135/100)-CL135+(CH135+CG135)*0.5*CF135*0.5/100)</f>
        <v>-4.4999999999993601E-2</v>
      </c>
      <c r="CK135" s="68">
        <f>CE135*CF135^2/200+(CI135-CF135+1)*(CF135-1)/100+(CF135-1)^2/200+CI135/200</f>
        <v>6.6250000000000003E-2</v>
      </c>
      <c r="CL135" s="68">
        <f>IF(CI135&gt;0,CK135,0)</f>
        <v>0</v>
      </c>
      <c r="CM135" s="67">
        <f>IF(CJ135&gt;=0,CJ135+DA135,0)+IF(+AW135=0,0,3/2*(+D135-L135)^2+0.4*(+D135-L135))+DH135</f>
        <v>0</v>
      </c>
      <c r="CN135" s="67">
        <f>IF((CJ135+DA135)&lt;0,-(CJ135+DA135),0)</f>
        <v>4.4999999999993601E-2</v>
      </c>
      <c r="CO135" s="81"/>
      <c r="CP135" s="44"/>
      <c r="CQ135" s="77"/>
      <c r="CR135" s="44"/>
      <c r="CS135" s="73"/>
      <c r="CT135" s="81"/>
      <c r="CU135" s="67"/>
      <c r="CV135" s="81"/>
      <c r="CW135" s="73"/>
      <c r="CX135" s="69"/>
      <c r="CY135" s="73"/>
      <c r="CZ135" s="25"/>
      <c r="DA135" s="27">
        <f t="shared" si="134"/>
        <v>0</v>
      </c>
      <c r="DB135" s="44"/>
      <c r="DC135" s="22"/>
      <c r="DD135" s="22">
        <f>IF(+BM135&lt;=0.004,0,+BF135*(+BR134/2+BR136/2))</f>
        <v>0</v>
      </c>
      <c r="DE135" s="22">
        <f>IF(+CM135&lt;=0.004,0,+CF135*(+CS134/2+CS136/2))</f>
        <v>0</v>
      </c>
      <c r="DF135" s="22"/>
      <c r="DG135" s="5"/>
      <c r="DH135" s="5"/>
      <c r="DI135" s="5"/>
      <c r="DJ135" s="5"/>
      <c r="DK135" s="5"/>
    </row>
    <row r="136" spans="1:115" ht="13.5" hidden="1" customHeight="1">
      <c r="A136" s="44"/>
      <c r="B136" s="65"/>
      <c r="C136" s="66"/>
      <c r="D136" s="25"/>
      <c r="E136" s="67"/>
      <c r="F136" s="67"/>
      <c r="G136" s="67"/>
      <c r="H136" s="67"/>
      <c r="I136" s="79"/>
      <c r="J136" s="35"/>
      <c r="K136" s="68" t="e">
        <f>(L135-L137)*100/U136</f>
        <v>#DIV/0!</v>
      </c>
      <c r="L136" s="25"/>
      <c r="M136" s="67"/>
      <c r="N136" s="67"/>
      <c r="O136" s="67"/>
      <c r="P136" s="35"/>
      <c r="Q136" s="68" t="e">
        <f>(P135-P137)*100/U136</f>
        <v>#DIV/0!</v>
      </c>
      <c r="R136" s="47" t="e">
        <f>(N135-N137)/U136*100</f>
        <v>#DIV/0!</v>
      </c>
      <c r="S136" s="69"/>
      <c r="T136" s="35"/>
      <c r="U136" s="69">
        <f>(C137-C135)*1000</f>
        <v>0</v>
      </c>
      <c r="V136" s="68">
        <f>(+Y135+Y137)*U136/2</f>
        <v>0</v>
      </c>
      <c r="W136" s="70"/>
      <c r="X136" s="70"/>
      <c r="Y136" s="69"/>
      <c r="Z136" s="71"/>
      <c r="AA136" s="72"/>
      <c r="AB136" s="73"/>
      <c r="AC136" s="69"/>
      <c r="AD136" s="26"/>
      <c r="AE136" s="74"/>
      <c r="AF136" s="65"/>
      <c r="AG136" s="75"/>
      <c r="AH136" s="75"/>
      <c r="AI136" s="73"/>
      <c r="AJ136" s="75"/>
      <c r="AK136" s="69"/>
      <c r="AL136" s="75"/>
      <c r="AM136" s="76"/>
      <c r="AN136" s="76"/>
      <c r="AO136" s="76">
        <f>(+AN135+AN137)*0.5*U136</f>
        <v>0</v>
      </c>
      <c r="AP136" s="76">
        <f>(+AM135+AM137)*0.5*U136-AO136</f>
        <v>0</v>
      </c>
      <c r="AQ136" s="47">
        <f t="shared" si="130"/>
        <v>0</v>
      </c>
      <c r="AR136" s="27">
        <f t="shared" si="131"/>
        <v>3</v>
      </c>
      <c r="AS136" s="27">
        <f t="shared" si="129"/>
        <v>3</v>
      </c>
      <c r="AT136" s="5"/>
      <c r="AU136" s="76"/>
      <c r="AV136" s="76">
        <f>(AU135+AU137)*0.5*U136</f>
        <v>0</v>
      </c>
      <c r="AW136" s="60">
        <f t="shared" si="132"/>
        <v>0</v>
      </c>
      <c r="AX136" s="44"/>
      <c r="AY136" s="27">
        <f t="shared" si="133"/>
        <v>4</v>
      </c>
      <c r="AZ136" s="5"/>
      <c r="BA136" s="65"/>
      <c r="BB136" s="77"/>
      <c r="BC136" s="68" t="str">
        <f t="shared" si="140"/>
        <v/>
      </c>
      <c r="BD136" s="35"/>
      <c r="BE136" s="35"/>
      <c r="BF136" s="69"/>
      <c r="BG136" s="35"/>
      <c r="BH136" s="35"/>
      <c r="BI136" s="35"/>
      <c r="BJ136" s="67"/>
      <c r="BK136" s="35"/>
      <c r="BL136" s="35"/>
      <c r="BM136" s="67"/>
      <c r="BN136" s="67"/>
      <c r="BO136" s="76">
        <f>(BM135+BM137)/2</f>
        <v>0</v>
      </c>
      <c r="BP136" s="77"/>
      <c r="BQ136" s="44">
        <f>(BN135+BN137)/2</f>
        <v>6.0000000000001275E-2</v>
      </c>
      <c r="BR136" s="73">
        <f>(BB137-BB135)*1000</f>
        <v>0</v>
      </c>
      <c r="BS136" s="81">
        <f>BO136*BR136</f>
        <v>0</v>
      </c>
      <c r="BT136" s="67">
        <f>BQ136*BR136</f>
        <v>0</v>
      </c>
      <c r="BU136" s="81">
        <f>MIN(BS136:BT136)</f>
        <v>0</v>
      </c>
      <c r="BV136" s="73">
        <f>BS136-BU136</f>
        <v>0</v>
      </c>
      <c r="BW136" s="69">
        <f>BT136-BU136</f>
        <v>0</v>
      </c>
      <c r="BX136" s="73">
        <f>BX134+BV136-BW136</f>
        <v>-21.140625000001794</v>
      </c>
      <c r="BY136" s="25"/>
      <c r="BZ136" s="5"/>
      <c r="CA136" s="65"/>
      <c r="CB136" s="77"/>
      <c r="CC136" s="68" t="str">
        <f t="shared" si="141"/>
        <v/>
      </c>
      <c r="CD136" s="35"/>
      <c r="CE136" s="35"/>
      <c r="CF136" s="69"/>
      <c r="CG136" s="35"/>
      <c r="CH136" s="35"/>
      <c r="CI136" s="35"/>
      <c r="CJ136" s="67"/>
      <c r="CK136" s="35"/>
      <c r="CL136" s="35"/>
      <c r="CM136" s="67"/>
      <c r="CN136" s="67"/>
      <c r="CO136" s="81"/>
      <c r="CP136" s="44">
        <f>(CM135+CM137)/2+BO136</f>
        <v>0</v>
      </c>
      <c r="CQ136" s="77"/>
      <c r="CR136" s="44">
        <f>(CN135+CN137)/2+BQ136</f>
        <v>0.10499999999999488</v>
      </c>
      <c r="CS136" s="73">
        <f>(CB137-CB135)*1000</f>
        <v>0</v>
      </c>
      <c r="CT136" s="81">
        <f>CP136*CS136</f>
        <v>0</v>
      </c>
      <c r="CU136" s="67">
        <f>CR136*CS136</f>
        <v>0</v>
      </c>
      <c r="CV136" s="81">
        <f>MIN(CT136:CU136)</f>
        <v>0</v>
      </c>
      <c r="CW136" s="73">
        <f>CT136-CV136</f>
        <v>0</v>
      </c>
      <c r="CX136" s="69">
        <f>CU136-CV136</f>
        <v>0</v>
      </c>
      <c r="CY136" s="73">
        <f>CY134+CW136-CX136</f>
        <v>-88.715625000003229</v>
      </c>
      <c r="CZ136" s="25"/>
      <c r="DA136" s="27">
        <f t="shared" si="134"/>
        <v>0</v>
      </c>
      <c r="DB136" s="44"/>
      <c r="DC136" s="22"/>
      <c r="DD136" s="22"/>
      <c r="DE136" s="22"/>
      <c r="DF136" s="22"/>
      <c r="DG136" s="5"/>
      <c r="DH136" s="5"/>
      <c r="DI136" s="5"/>
      <c r="DJ136" s="5"/>
      <c r="DK136" s="5"/>
    </row>
    <row r="137" spans="1:115" ht="13.5" hidden="1" customHeight="1">
      <c r="A137" s="44"/>
      <c r="B137" s="65">
        <f>B135+1</f>
        <v>44</v>
      </c>
      <c r="C137" s="66">
        <f t="shared" ref="C137" si="176">C135</f>
        <v>1.0000000000000004</v>
      </c>
      <c r="D137" s="25"/>
      <c r="E137" s="67">
        <f>+E135</f>
        <v>49.965000000000003</v>
      </c>
      <c r="F137" s="67">
        <f>+F135</f>
        <v>49.965000000000003</v>
      </c>
      <c r="G137" s="67">
        <f>+G135</f>
        <v>50</v>
      </c>
      <c r="H137" s="67">
        <f>+H135</f>
        <v>50.055</v>
      </c>
      <c r="I137" s="67">
        <f>+I135</f>
        <v>50.055</v>
      </c>
      <c r="J137" s="35"/>
      <c r="K137" s="35"/>
      <c r="L137" s="47">
        <f>M137-CF137*CE137/100-AW137/100</f>
        <v>49.949999999999996</v>
      </c>
      <c r="M137" s="67">
        <f>ROUND(+F137+AY137/100+AS137/100,2)</f>
        <v>50.04</v>
      </c>
      <c r="N137" s="67">
        <f>ROUND(+M137+Y137/200*Z137,2)</f>
        <v>50.08</v>
      </c>
      <c r="O137" s="67">
        <f>ROUND(+N137-Y137/2*AA137/100,2)</f>
        <v>50.14</v>
      </c>
      <c r="P137" s="68">
        <f>O137-BF137*BE137/100-AW137/100</f>
        <v>50.05</v>
      </c>
      <c r="Q137" s="35"/>
      <c r="R137" s="25"/>
      <c r="S137" s="69" t="e">
        <f>ABS(+R136-R138)</f>
        <v>#DIV/0!</v>
      </c>
      <c r="T137" s="35"/>
      <c r="U137" s="69"/>
      <c r="V137" s="35"/>
      <c r="W137" s="72">
        <f>W135</f>
        <v>25</v>
      </c>
      <c r="X137" s="72"/>
      <c r="Y137" s="69">
        <f>Y135</f>
        <v>25</v>
      </c>
      <c r="Z137" s="71">
        <f>Z135</f>
        <v>0.27999999999997272</v>
      </c>
      <c r="AA137" s="72">
        <f>AA135</f>
        <v>-0.43999999999999767</v>
      </c>
      <c r="AB137" s="73">
        <f>(G137-F137)/W137*2*100</f>
        <v>0.27999999999997272</v>
      </c>
      <c r="AC137" s="69">
        <f>(G137-H137)/W137*200</f>
        <v>-0.43999999999999767</v>
      </c>
      <c r="AD137" s="26">
        <f>AD135</f>
        <v>0</v>
      </c>
      <c r="AE137" s="74">
        <f>AE135</f>
        <v>0</v>
      </c>
      <c r="AF137" s="65">
        <f>(+M137-F137)*100-AY137</f>
        <v>3.4999999999995737</v>
      </c>
      <c r="AG137" s="75">
        <f>(+N137-(-AB137*(Y137-W137)/200+G137))*100-AY137</f>
        <v>3.9999999999998295</v>
      </c>
      <c r="AH137" s="75">
        <f>(+O137-H137)*100-AY137</f>
        <v>4.5000000000000853</v>
      </c>
      <c r="AI137" s="73"/>
      <c r="AJ137" s="75"/>
      <c r="AK137" s="69"/>
      <c r="AL137" s="75"/>
      <c r="AM137" s="82">
        <f>((AF137+AG137)*0.5*Y137/2+(+AG137+AH137)/2*Y137/2)/100+AD137*AE137</f>
        <v>0.99999999999995737</v>
      </c>
      <c r="AN137" s="76">
        <f>AI137*AJ137/100+AK137*AL137/100</f>
        <v>0</v>
      </c>
      <c r="AO137" s="76"/>
      <c r="AP137" s="76"/>
      <c r="AQ137" s="47">
        <f t="shared" si="130"/>
        <v>0</v>
      </c>
      <c r="AR137" s="27">
        <f t="shared" si="131"/>
        <v>3</v>
      </c>
      <c r="AS137" s="27">
        <f t="shared" si="129"/>
        <v>3</v>
      </c>
      <c r="AT137" s="5"/>
      <c r="AU137" s="76">
        <f>AI137+AK137</f>
        <v>0</v>
      </c>
      <c r="AV137" s="35"/>
      <c r="AW137" s="60">
        <f t="shared" si="132"/>
        <v>0</v>
      </c>
      <c r="AX137" s="44"/>
      <c r="AY137" s="27">
        <f t="shared" si="133"/>
        <v>4</v>
      </c>
      <c r="AZ137" s="5"/>
      <c r="BA137" s="65">
        <f>B137</f>
        <v>44</v>
      </c>
      <c r="BB137" s="77">
        <f>C137</f>
        <v>1.0000000000000004</v>
      </c>
      <c r="BC137" s="68" t="str">
        <f t="shared" si="140"/>
        <v/>
      </c>
      <c r="BD137" s="68">
        <f>AH137+AY137</f>
        <v>8.5000000000000853</v>
      </c>
      <c r="BE137" s="68">
        <f>BE135</f>
        <v>6</v>
      </c>
      <c r="BF137" s="69">
        <f>BF135</f>
        <v>1.5</v>
      </c>
      <c r="BG137" s="68">
        <f>IF(+I137-H137&gt;=0,0,+(H137-I137)*100)</f>
        <v>0</v>
      </c>
      <c r="BH137" s="68">
        <f>IF(+H137-I137&gt;=0,0,+(I137-H137)*100)</f>
        <v>0</v>
      </c>
      <c r="BI137" s="35"/>
      <c r="BJ137" s="67">
        <f>IF(+BH137=0,(BE137*BF137^2/200-BF137*(+BG137)/200-BD137*BF137/100)-BL137,(+BE137*BF137^2/200-BF137*(BG137-BH137)/200-BD137*BF137/100)-BL137+(BH137+BG137)*0.5*BF137*0.5/100)</f>
        <v>-6.0000000000001275E-2</v>
      </c>
      <c r="BK137" s="68">
        <f>BE137*BF137^2/200+(BI137-BF137+1)*(BF137-1)/100+(BF137-1)^2/200+BI137/200</f>
        <v>6.6250000000000003E-2</v>
      </c>
      <c r="BL137" s="68">
        <f>IF(BI137&gt;0,BK137,0)</f>
        <v>0</v>
      </c>
      <c r="BM137" s="67">
        <f>IF(BJ137&gt;=0,BJ137+DA137,0)+IF(+AW137=0,0,3/2*(+J137-P137)^2+0.4*(+J137-P137))+DG137</f>
        <v>0</v>
      </c>
      <c r="BN137" s="67">
        <f>IF((BJ137+DA137)&lt;0,-(BJ137+DA137),0)</f>
        <v>6.0000000000001275E-2</v>
      </c>
      <c r="BO137" s="76"/>
      <c r="BP137" s="77"/>
      <c r="BQ137" s="44"/>
      <c r="BR137" s="73"/>
      <c r="BS137" s="81"/>
      <c r="BT137" s="67"/>
      <c r="BU137" s="81"/>
      <c r="BV137" s="73"/>
      <c r="BW137" s="69"/>
      <c r="BX137" s="73"/>
      <c r="BY137" s="25"/>
      <c r="BZ137" s="5"/>
      <c r="CA137" s="65">
        <f>B137</f>
        <v>44</v>
      </c>
      <c r="CB137" s="77">
        <f>BB137</f>
        <v>1.0000000000000004</v>
      </c>
      <c r="CC137" s="68" t="str">
        <f t="shared" si="141"/>
        <v/>
      </c>
      <c r="CD137" s="68">
        <f>AF137+AY137</f>
        <v>7.4999999999995737</v>
      </c>
      <c r="CE137" s="68">
        <f>CE135</f>
        <v>6</v>
      </c>
      <c r="CF137" s="69">
        <f>CF135</f>
        <v>1.5</v>
      </c>
      <c r="CG137" s="68">
        <f>IF(+E137-F137&gt;=0,0,+(F137-E137)*100)</f>
        <v>0</v>
      </c>
      <c r="CH137" s="68">
        <f>IF(+F137-E137&gt;=0,0,+(E137-F137)*100)</f>
        <v>0</v>
      </c>
      <c r="CI137" s="35"/>
      <c r="CJ137" s="67">
        <f>IF(+CH137=0,(CE137*CF137^2/200-CF137*(+CG137)/200-CD137*CF137/100)-CL137,(+CE137*CF137^2/200-CF137*(CG137-CH137)/200-CD137*CF137/100)-CL137+(CH137+CG137)*0.5*CF137*0.5/100)</f>
        <v>-4.4999999999993601E-2</v>
      </c>
      <c r="CK137" s="68">
        <f>CE137*CF137^2/200+(CI137-CF137+1)*(CF137-1)/100+(CF137-1)^2/200+CI137/200</f>
        <v>6.6250000000000003E-2</v>
      </c>
      <c r="CL137" s="68">
        <f>IF(CI137&gt;0,CK137,0)</f>
        <v>0</v>
      </c>
      <c r="CM137" s="67">
        <f>IF(CJ137&gt;=0,CJ137+DA137,0)+IF(+AW137=0,0,3/2*(+D137-L137)^2+0.4*(+D137-L137))+DH137</f>
        <v>0</v>
      </c>
      <c r="CN137" s="67">
        <f>IF((CJ137+DA137)&lt;0,-(CJ137+DA137),0)</f>
        <v>4.4999999999993601E-2</v>
      </c>
      <c r="CO137" s="81"/>
      <c r="CP137" s="44"/>
      <c r="CQ137" s="77"/>
      <c r="CR137" s="44"/>
      <c r="CS137" s="73"/>
      <c r="CT137" s="81"/>
      <c r="CU137" s="67"/>
      <c r="CV137" s="81"/>
      <c r="CW137" s="73"/>
      <c r="CX137" s="69"/>
      <c r="CY137" s="73"/>
      <c r="CZ137" s="25"/>
      <c r="DA137" s="27">
        <f t="shared" si="134"/>
        <v>0</v>
      </c>
      <c r="DB137" s="44"/>
      <c r="DC137" s="22"/>
      <c r="DD137" s="22">
        <f>IF(+BM137&lt;=0.004,0,+BF137*(+BR136/2+BR138/2))</f>
        <v>0</v>
      </c>
      <c r="DE137" s="22">
        <f>IF(+CM137&lt;=0.004,0,+CF137*(+CS136/2+CS138/2))</f>
        <v>0</v>
      </c>
      <c r="DF137" s="22"/>
      <c r="DG137" s="5"/>
      <c r="DH137" s="5"/>
      <c r="DI137" s="5"/>
      <c r="DJ137" s="5"/>
      <c r="DK137" s="5"/>
    </row>
    <row r="138" spans="1:115" ht="13.5" hidden="1" customHeight="1">
      <c r="A138" s="44"/>
      <c r="B138" s="65"/>
      <c r="C138" s="66"/>
      <c r="D138" s="25"/>
      <c r="E138" s="67"/>
      <c r="F138" s="67"/>
      <c r="G138" s="67"/>
      <c r="H138" s="67"/>
      <c r="I138" s="79"/>
      <c r="J138" s="35"/>
      <c r="K138" s="68" t="e">
        <f>(L137-L139)*100/U138</f>
        <v>#DIV/0!</v>
      </c>
      <c r="L138" s="25"/>
      <c r="M138" s="67"/>
      <c r="N138" s="67"/>
      <c r="O138" s="67"/>
      <c r="P138" s="35"/>
      <c r="Q138" s="68" t="e">
        <f>(P137-P139)*100/U138</f>
        <v>#DIV/0!</v>
      </c>
      <c r="R138" s="47" t="e">
        <f>(N137-N139)/U138*100</f>
        <v>#DIV/0!</v>
      </c>
      <c r="S138" s="69"/>
      <c r="T138" s="35"/>
      <c r="U138" s="69">
        <f>(C139-C137)*1000</f>
        <v>0</v>
      </c>
      <c r="V138" s="68">
        <f>(+Y137+Y139)*U138/2</f>
        <v>0</v>
      </c>
      <c r="W138" s="72"/>
      <c r="X138" s="72"/>
      <c r="Y138" s="69"/>
      <c r="Z138" s="71"/>
      <c r="AA138" s="72"/>
      <c r="AB138" s="73"/>
      <c r="AC138" s="69"/>
      <c r="AD138" s="26"/>
      <c r="AE138" s="74"/>
      <c r="AF138" s="65"/>
      <c r="AG138" s="75"/>
      <c r="AH138" s="75"/>
      <c r="AI138" s="73"/>
      <c r="AJ138" s="75"/>
      <c r="AK138" s="69"/>
      <c r="AL138" s="75"/>
      <c r="AM138" s="76"/>
      <c r="AN138" s="76"/>
      <c r="AO138" s="76">
        <f>(+AN137+AN139)*0.5*U138</f>
        <v>0</v>
      </c>
      <c r="AP138" s="76">
        <f>(+AM137+AM139)*0.5*U138-AO138</f>
        <v>0</v>
      </c>
      <c r="AQ138" s="47">
        <f t="shared" si="130"/>
        <v>0</v>
      </c>
      <c r="AR138" s="27">
        <f t="shared" si="131"/>
        <v>3</v>
      </c>
      <c r="AS138" s="27">
        <f t="shared" si="129"/>
        <v>3</v>
      </c>
      <c r="AT138" s="5"/>
      <c r="AU138" s="76"/>
      <c r="AV138" s="76">
        <f>(AU137+AU139)*0.5*U138</f>
        <v>0</v>
      </c>
      <c r="AW138" s="60">
        <f t="shared" si="132"/>
        <v>0</v>
      </c>
      <c r="AX138" s="44"/>
      <c r="AY138" s="27">
        <f t="shared" si="133"/>
        <v>4</v>
      </c>
      <c r="AZ138" s="5"/>
      <c r="BA138" s="65"/>
      <c r="BB138" s="77"/>
      <c r="BC138" s="68" t="str">
        <f t="shared" si="140"/>
        <v/>
      </c>
      <c r="BD138" s="35"/>
      <c r="BE138" s="35"/>
      <c r="BF138" s="69"/>
      <c r="BG138" s="35"/>
      <c r="BH138" s="35"/>
      <c r="BI138" s="35"/>
      <c r="BJ138" s="67"/>
      <c r="BK138" s="35"/>
      <c r="BL138" s="35"/>
      <c r="BM138" s="67"/>
      <c r="BN138" s="67"/>
      <c r="BO138" s="76">
        <f>(BM137+BM139)/2</f>
        <v>0</v>
      </c>
      <c r="BP138" s="77"/>
      <c r="BQ138" s="44">
        <f>(BN137+BN139)/2</f>
        <v>6.0000000000001275E-2</v>
      </c>
      <c r="BR138" s="73">
        <f>(BB139-BB137)*1000</f>
        <v>0</v>
      </c>
      <c r="BS138" s="81">
        <f>BO138*BR138</f>
        <v>0</v>
      </c>
      <c r="BT138" s="67">
        <f>BQ138*BR138</f>
        <v>0</v>
      </c>
      <c r="BU138" s="81">
        <f>MIN(BS138:BT138)</f>
        <v>0</v>
      </c>
      <c r="BV138" s="73">
        <f>BS138-BU138</f>
        <v>0</v>
      </c>
      <c r="BW138" s="69">
        <f>BT138-BU138</f>
        <v>0</v>
      </c>
      <c r="BX138" s="73">
        <f>BX136+BV138-BW138</f>
        <v>-21.140625000001794</v>
      </c>
      <c r="BY138" s="25"/>
      <c r="BZ138" s="5"/>
      <c r="CA138" s="65"/>
      <c r="CB138" s="77"/>
      <c r="CC138" s="68" t="str">
        <f t="shared" si="141"/>
        <v/>
      </c>
      <c r="CD138" s="35"/>
      <c r="CE138" s="35"/>
      <c r="CF138" s="69"/>
      <c r="CG138" s="35"/>
      <c r="CH138" s="35"/>
      <c r="CI138" s="35"/>
      <c r="CJ138" s="67"/>
      <c r="CK138" s="35"/>
      <c r="CL138" s="35"/>
      <c r="CM138" s="67"/>
      <c r="CN138" s="67"/>
      <c r="CO138" s="81"/>
      <c r="CP138" s="44">
        <f>(CM137+CM139)/2+BO138</f>
        <v>0</v>
      </c>
      <c r="CQ138" s="77"/>
      <c r="CR138" s="44">
        <f>(CN137+CN139)/2+BQ138</f>
        <v>0.10499999999999488</v>
      </c>
      <c r="CS138" s="73">
        <f>(CB139-CB137)*1000</f>
        <v>0</v>
      </c>
      <c r="CT138" s="81">
        <f>CP138*CS138</f>
        <v>0</v>
      </c>
      <c r="CU138" s="67">
        <f>CR138*CS138</f>
        <v>0</v>
      </c>
      <c r="CV138" s="81">
        <f>MIN(CT138:CU138)</f>
        <v>0</v>
      </c>
      <c r="CW138" s="73">
        <f>CT138-CV138</f>
        <v>0</v>
      </c>
      <c r="CX138" s="69">
        <f>CU138-CV138</f>
        <v>0</v>
      </c>
      <c r="CY138" s="73">
        <f>CY136+CW138-CX138</f>
        <v>-88.715625000003229</v>
      </c>
      <c r="CZ138" s="25"/>
      <c r="DA138" s="27">
        <f t="shared" si="134"/>
        <v>0</v>
      </c>
      <c r="DB138" s="44"/>
      <c r="DC138" s="22"/>
      <c r="DD138" s="22"/>
      <c r="DE138" s="22"/>
      <c r="DF138" s="22"/>
      <c r="DG138" s="5"/>
      <c r="DH138" s="5"/>
      <c r="DI138" s="5"/>
      <c r="DJ138" s="5"/>
      <c r="DK138" s="5"/>
    </row>
    <row r="139" spans="1:115" ht="13.5" hidden="1" customHeight="1">
      <c r="A139" s="44"/>
      <c r="B139" s="65">
        <f>B137+1</f>
        <v>45</v>
      </c>
      <c r="C139" s="66">
        <f t="shared" ref="C139" si="177">C137</f>
        <v>1.0000000000000004</v>
      </c>
      <c r="D139" s="25"/>
      <c r="E139" s="67">
        <f>+E137</f>
        <v>49.965000000000003</v>
      </c>
      <c r="F139" s="67">
        <f>+F137</f>
        <v>49.965000000000003</v>
      </c>
      <c r="G139" s="67">
        <f>+G137</f>
        <v>50</v>
      </c>
      <c r="H139" s="67">
        <f>+H137</f>
        <v>50.055</v>
      </c>
      <c r="I139" s="67">
        <f>+I137</f>
        <v>50.055</v>
      </c>
      <c r="J139" s="35"/>
      <c r="K139" s="35"/>
      <c r="L139" s="47">
        <f>M139-CF139*CE139/100-AW139/100</f>
        <v>49.949999999999996</v>
      </c>
      <c r="M139" s="67">
        <f>ROUND(+F139+AY139/100+AS139/100,2)</f>
        <v>50.04</v>
      </c>
      <c r="N139" s="67">
        <f>ROUND(+M139+Y139/200*Z139,2)</f>
        <v>50.08</v>
      </c>
      <c r="O139" s="67">
        <f>ROUND(+N139-Y139/2*AA139/100,2)</f>
        <v>50.14</v>
      </c>
      <c r="P139" s="68">
        <f>O139-BF139*BE139/100-AW139/100</f>
        <v>50.05</v>
      </c>
      <c r="Q139" s="35"/>
      <c r="R139" s="25"/>
      <c r="S139" s="69" t="e">
        <f>ABS(+R138-R140)</f>
        <v>#DIV/0!</v>
      </c>
      <c r="T139" s="35"/>
      <c r="U139" s="69"/>
      <c r="V139" s="35"/>
      <c r="W139" s="72">
        <f>W137</f>
        <v>25</v>
      </c>
      <c r="X139" s="72"/>
      <c r="Y139" s="69">
        <f>Y137</f>
        <v>25</v>
      </c>
      <c r="Z139" s="71">
        <f>Z137</f>
        <v>0.27999999999997272</v>
      </c>
      <c r="AA139" s="72">
        <f>AA137</f>
        <v>-0.43999999999999767</v>
      </c>
      <c r="AB139" s="73">
        <f>(G139-F139)/W139*2*100</f>
        <v>0.27999999999997272</v>
      </c>
      <c r="AC139" s="69">
        <f>(G139-H139)/W139*200</f>
        <v>-0.43999999999999767</v>
      </c>
      <c r="AD139" s="26">
        <f>AD137</f>
        <v>0</v>
      </c>
      <c r="AE139" s="74">
        <f>AE137</f>
        <v>0</v>
      </c>
      <c r="AF139" s="65">
        <f>(+M139-F139)*100-AY139</f>
        <v>3.4999999999995737</v>
      </c>
      <c r="AG139" s="75">
        <f>(+N139-(-AB139*(Y139-W139)/200+G139))*100-AY139</f>
        <v>3.9999999999998295</v>
      </c>
      <c r="AH139" s="75">
        <f>(+O139-H139)*100-AY139</f>
        <v>4.5000000000000853</v>
      </c>
      <c r="AI139" s="73"/>
      <c r="AJ139" s="75"/>
      <c r="AK139" s="69"/>
      <c r="AL139" s="75"/>
      <c r="AM139" s="82">
        <f>((AF139+AG139)*0.5*Y139/2+(+AG139+AH139)/2*Y139/2)/100+AD139*AE139</f>
        <v>0.99999999999995737</v>
      </c>
      <c r="AN139" s="76">
        <f>AI139*AJ139/100+AK139*AL139/100</f>
        <v>0</v>
      </c>
      <c r="AO139" s="76"/>
      <c r="AP139" s="76"/>
      <c r="AQ139" s="47">
        <f t="shared" si="130"/>
        <v>0</v>
      </c>
      <c r="AR139" s="27">
        <f t="shared" si="131"/>
        <v>3</v>
      </c>
      <c r="AS139" s="27">
        <f t="shared" si="129"/>
        <v>3</v>
      </c>
      <c r="AT139" s="5"/>
      <c r="AU139" s="76">
        <f>AI139+AK139</f>
        <v>0</v>
      </c>
      <c r="AV139" s="35"/>
      <c r="AW139" s="60">
        <f t="shared" si="132"/>
        <v>0</v>
      </c>
      <c r="AX139" s="44"/>
      <c r="AY139" s="27">
        <f t="shared" si="133"/>
        <v>4</v>
      </c>
      <c r="AZ139" s="5"/>
      <c r="BA139" s="65">
        <f>B139</f>
        <v>45</v>
      </c>
      <c r="BB139" s="77">
        <f>C139</f>
        <v>1.0000000000000004</v>
      </c>
      <c r="BC139" s="68" t="str">
        <f t="shared" si="140"/>
        <v/>
      </c>
      <c r="BD139" s="68">
        <f>AH139+AY139</f>
        <v>8.5000000000000853</v>
      </c>
      <c r="BE139" s="68">
        <f>BE137</f>
        <v>6</v>
      </c>
      <c r="BF139" s="69">
        <f>BF137</f>
        <v>1.5</v>
      </c>
      <c r="BG139" s="68">
        <f>IF(+I139-H139&gt;=0,0,+(H139-I139)*100)</f>
        <v>0</v>
      </c>
      <c r="BH139" s="68">
        <f>IF(+H139-I139&gt;=0,0,+(I139-H139)*100)</f>
        <v>0</v>
      </c>
      <c r="BI139" s="35"/>
      <c r="BJ139" s="67">
        <f>IF(+BH139=0,(BE139*BF139^2/200-BF139*(+BG139)/200-BD139*BF139/100)-BL139,(+BE139*BF139^2/200-BF139*(BG139-BH139)/200-BD139*BF139/100)-BL139+(BH139+BG139)*0.5*BF139*0.5/100)</f>
        <v>-6.0000000000001275E-2</v>
      </c>
      <c r="BK139" s="68">
        <f>BE139*BF139^2/200+(BI139-BF139+1)*(BF139-1)/100+(BF139-1)^2/200+BI139/200</f>
        <v>6.6250000000000003E-2</v>
      </c>
      <c r="BL139" s="68">
        <f>IF(BI139&gt;0,BK139,0)</f>
        <v>0</v>
      </c>
      <c r="BM139" s="67">
        <f>IF(BJ139&gt;=0,BJ139+DA139,0)+IF(+AW139=0,0,3/2*(+J139-P139)^2+0.4*(+J139-P139))+DG139</f>
        <v>0</v>
      </c>
      <c r="BN139" s="67">
        <f>IF((BJ139+DA139)&lt;0,-(BJ139+DA139),0)</f>
        <v>6.0000000000001275E-2</v>
      </c>
      <c r="BO139" s="76"/>
      <c r="BP139" s="77"/>
      <c r="BQ139" s="44"/>
      <c r="BR139" s="73"/>
      <c r="BS139" s="81"/>
      <c r="BT139" s="67"/>
      <c r="BU139" s="81"/>
      <c r="BV139" s="73"/>
      <c r="BW139" s="69"/>
      <c r="BX139" s="73"/>
      <c r="BY139" s="25"/>
      <c r="BZ139" s="5"/>
      <c r="CA139" s="65">
        <f>B139</f>
        <v>45</v>
      </c>
      <c r="CB139" s="77">
        <f>BB139</f>
        <v>1.0000000000000004</v>
      </c>
      <c r="CC139" s="68" t="str">
        <f t="shared" si="141"/>
        <v/>
      </c>
      <c r="CD139" s="68">
        <f>AF139+AY139</f>
        <v>7.4999999999995737</v>
      </c>
      <c r="CE139" s="68">
        <f>CE137</f>
        <v>6</v>
      </c>
      <c r="CF139" s="69">
        <f>CF137</f>
        <v>1.5</v>
      </c>
      <c r="CG139" s="68">
        <f>IF(+E139-F139&gt;=0,0,+(F139-E139)*100)</f>
        <v>0</v>
      </c>
      <c r="CH139" s="68">
        <f>IF(+F139-E139&gt;=0,0,+(E139-F139)*100)</f>
        <v>0</v>
      </c>
      <c r="CI139" s="35"/>
      <c r="CJ139" s="67">
        <f>IF(+CH139=0,(CE139*CF139^2/200-CF139*(+CG139)/200-CD139*CF139/100)-CL139,(+CE139*CF139^2/200-CF139*(CG139-CH139)/200-CD139*CF139/100)-CL139+(CH139+CG139)*0.5*CF139*0.5/100)</f>
        <v>-4.4999999999993601E-2</v>
      </c>
      <c r="CK139" s="68">
        <f>CE139*CF139^2/200+(CI139-CF139+1)*(CF139-1)/100+(CF139-1)^2/200+CI139/200</f>
        <v>6.6250000000000003E-2</v>
      </c>
      <c r="CL139" s="68">
        <f>IF(CI139&gt;0,CK139,0)</f>
        <v>0</v>
      </c>
      <c r="CM139" s="67">
        <f>IF(CJ139&gt;=0,CJ139+DA139,0)+IF(+AW139=0,0,3/2*(+D139-L139)^2+0.4*(+D139-L139))+DH139</f>
        <v>0</v>
      </c>
      <c r="CN139" s="67">
        <f>IF((CJ139+DA139)&lt;0,-(CJ139+DA139),0)</f>
        <v>4.4999999999993601E-2</v>
      </c>
      <c r="CO139" s="81"/>
      <c r="CP139" s="44"/>
      <c r="CQ139" s="77"/>
      <c r="CR139" s="44"/>
      <c r="CS139" s="73"/>
      <c r="CT139" s="81"/>
      <c r="CU139" s="67"/>
      <c r="CV139" s="81"/>
      <c r="CW139" s="73"/>
      <c r="CX139" s="69"/>
      <c r="CY139" s="73"/>
      <c r="CZ139" s="25"/>
      <c r="DA139" s="27">
        <f t="shared" si="134"/>
        <v>0</v>
      </c>
      <c r="DB139" s="44"/>
      <c r="DC139" s="22"/>
      <c r="DD139" s="22">
        <f>IF(+BM139&lt;=0.004,0,+BF139*(+BR138/2+BR140/2))</f>
        <v>0</v>
      </c>
      <c r="DE139" s="22">
        <f>IF(+CM139&lt;=0.004,0,+CF139*(+CS138/2+CS140/2))</f>
        <v>0</v>
      </c>
      <c r="DF139" s="22"/>
      <c r="DG139" s="5"/>
      <c r="DH139" s="5"/>
      <c r="DI139" s="5"/>
      <c r="DJ139" s="5"/>
      <c r="DK139" s="5"/>
    </row>
    <row r="140" spans="1:115" ht="13.5" hidden="1" customHeight="1">
      <c r="A140" s="44"/>
      <c r="B140" s="65"/>
      <c r="C140" s="66"/>
      <c r="D140" s="25"/>
      <c r="E140" s="67"/>
      <c r="F140" s="67"/>
      <c r="G140" s="67"/>
      <c r="H140" s="67"/>
      <c r="I140" s="79"/>
      <c r="J140" s="35"/>
      <c r="K140" s="68" t="e">
        <f>(L139-L141)*100/U140</f>
        <v>#DIV/0!</v>
      </c>
      <c r="L140" s="25"/>
      <c r="M140" s="67"/>
      <c r="N140" s="67"/>
      <c r="O140" s="67"/>
      <c r="P140" s="35"/>
      <c r="Q140" s="68" t="e">
        <f>(P139-P141)*100/U140</f>
        <v>#DIV/0!</v>
      </c>
      <c r="R140" s="47" t="e">
        <f>(N139-N141)/U140*100</f>
        <v>#DIV/0!</v>
      </c>
      <c r="S140" s="69"/>
      <c r="T140" s="35"/>
      <c r="U140" s="69">
        <f>(C141-C139)*1000</f>
        <v>0</v>
      </c>
      <c r="V140" s="68">
        <f>(+Y139+Y141)*U140/2</f>
        <v>0</v>
      </c>
      <c r="W140" s="70"/>
      <c r="X140" s="70"/>
      <c r="Y140" s="69"/>
      <c r="Z140" s="71"/>
      <c r="AA140" s="72"/>
      <c r="AB140" s="73"/>
      <c r="AC140" s="69"/>
      <c r="AD140" s="26"/>
      <c r="AE140" s="74"/>
      <c r="AF140" s="65"/>
      <c r="AG140" s="75"/>
      <c r="AH140" s="75"/>
      <c r="AI140" s="73"/>
      <c r="AJ140" s="75"/>
      <c r="AK140" s="69"/>
      <c r="AL140" s="75"/>
      <c r="AM140" s="76"/>
      <c r="AN140" s="76"/>
      <c r="AO140" s="76">
        <f>(+AN139+AN141)*0.5*U140</f>
        <v>0</v>
      </c>
      <c r="AP140" s="76">
        <f>(+AM139+AM141)*0.5*U140-AO140</f>
        <v>0</v>
      </c>
      <c r="AQ140" s="47">
        <f t="shared" si="130"/>
        <v>0</v>
      </c>
      <c r="AR140" s="27">
        <f t="shared" si="131"/>
        <v>3</v>
      </c>
      <c r="AS140" s="27">
        <f t="shared" si="129"/>
        <v>3</v>
      </c>
      <c r="AT140" s="5"/>
      <c r="AU140" s="76"/>
      <c r="AV140" s="76">
        <f>(AU139+AU141)*0.5*U140</f>
        <v>0</v>
      </c>
      <c r="AW140" s="60">
        <f t="shared" si="132"/>
        <v>0</v>
      </c>
      <c r="AX140" s="44"/>
      <c r="AY140" s="27">
        <f t="shared" si="133"/>
        <v>4</v>
      </c>
      <c r="AZ140" s="5"/>
      <c r="BA140" s="65"/>
      <c r="BB140" s="77"/>
      <c r="BC140" s="68" t="str">
        <f t="shared" si="140"/>
        <v/>
      </c>
      <c r="BD140" s="35"/>
      <c r="BE140" s="35"/>
      <c r="BF140" s="69"/>
      <c r="BG140" s="35"/>
      <c r="BH140" s="35"/>
      <c r="BI140" s="35"/>
      <c r="BJ140" s="67"/>
      <c r="BK140" s="35"/>
      <c r="BL140" s="35"/>
      <c r="BM140" s="67"/>
      <c r="BN140" s="67"/>
      <c r="BO140" s="76">
        <f>(BM139+BM141)/2</f>
        <v>0</v>
      </c>
      <c r="BP140" s="77"/>
      <c r="BQ140" s="44">
        <f>(BN139+BN141)/2</f>
        <v>6.0000000000001275E-2</v>
      </c>
      <c r="BR140" s="73">
        <f>(BB141-BB139)*1000</f>
        <v>0</v>
      </c>
      <c r="BS140" s="81">
        <f>BO140*BR140</f>
        <v>0</v>
      </c>
      <c r="BT140" s="67">
        <f>BQ140*BR140</f>
        <v>0</v>
      </c>
      <c r="BU140" s="81">
        <f>MIN(BS140:BT140)</f>
        <v>0</v>
      </c>
      <c r="BV140" s="73">
        <f>BS140-BU140</f>
        <v>0</v>
      </c>
      <c r="BW140" s="69">
        <f>BT140-BU140</f>
        <v>0</v>
      </c>
      <c r="BX140" s="73">
        <f>BX138+BV140-BW140</f>
        <v>-21.140625000001794</v>
      </c>
      <c r="BY140" s="25"/>
      <c r="BZ140" s="5"/>
      <c r="CA140" s="65"/>
      <c r="CB140" s="77"/>
      <c r="CC140" s="68" t="str">
        <f t="shared" si="141"/>
        <v/>
      </c>
      <c r="CD140" s="35"/>
      <c r="CE140" s="35"/>
      <c r="CF140" s="69"/>
      <c r="CG140" s="35"/>
      <c r="CH140" s="35"/>
      <c r="CI140" s="35"/>
      <c r="CJ140" s="67"/>
      <c r="CK140" s="35"/>
      <c r="CL140" s="35"/>
      <c r="CM140" s="67"/>
      <c r="CN140" s="67"/>
      <c r="CO140" s="81"/>
      <c r="CP140" s="44">
        <f>(CM139+CM141)/2+BO140</f>
        <v>0</v>
      </c>
      <c r="CQ140" s="77"/>
      <c r="CR140" s="44">
        <f>(CN139+CN141)/2+BQ140</f>
        <v>0.10499999999999488</v>
      </c>
      <c r="CS140" s="73">
        <f>(CB141-CB139)*1000</f>
        <v>0</v>
      </c>
      <c r="CT140" s="81">
        <f>CP140*CS140</f>
        <v>0</v>
      </c>
      <c r="CU140" s="67">
        <f>CR140*CS140</f>
        <v>0</v>
      </c>
      <c r="CV140" s="81">
        <f>MIN(CT140:CU140)</f>
        <v>0</v>
      </c>
      <c r="CW140" s="73">
        <f>CT140-CV140</f>
        <v>0</v>
      </c>
      <c r="CX140" s="69">
        <f>CU140-CV140</f>
        <v>0</v>
      </c>
      <c r="CY140" s="73">
        <f>CY138+CW140-CX140</f>
        <v>-88.715625000003229</v>
      </c>
      <c r="CZ140" s="25"/>
      <c r="DA140" s="27">
        <f t="shared" si="134"/>
        <v>0</v>
      </c>
      <c r="DB140" s="44"/>
      <c r="DC140" s="22"/>
      <c r="DD140" s="22"/>
      <c r="DE140" s="22"/>
      <c r="DF140" s="22"/>
      <c r="DG140" s="5"/>
      <c r="DH140" s="5"/>
      <c r="DI140" s="5"/>
      <c r="DJ140" s="5"/>
      <c r="DK140" s="5"/>
    </row>
    <row r="141" spans="1:115" ht="13.5" hidden="1" customHeight="1">
      <c r="A141" s="44"/>
      <c r="B141" s="65">
        <f>B139+1</f>
        <v>46</v>
      </c>
      <c r="C141" s="66">
        <f t="shared" ref="C141" si="178">C139</f>
        <v>1.0000000000000004</v>
      </c>
      <c r="D141" s="25"/>
      <c r="E141" s="67">
        <f>+E139</f>
        <v>49.965000000000003</v>
      </c>
      <c r="F141" s="67">
        <f>+F139</f>
        <v>49.965000000000003</v>
      </c>
      <c r="G141" s="67">
        <f>+G139</f>
        <v>50</v>
      </c>
      <c r="H141" s="67">
        <f>+H139</f>
        <v>50.055</v>
      </c>
      <c r="I141" s="67">
        <f>+I139</f>
        <v>50.055</v>
      </c>
      <c r="J141" s="35"/>
      <c r="K141" s="35"/>
      <c r="L141" s="47">
        <f>M141-CF141*CE141/100-AW141/100</f>
        <v>49.949999999999996</v>
      </c>
      <c r="M141" s="67">
        <f>ROUND(+F141+AY141/100+AS141/100,2)</f>
        <v>50.04</v>
      </c>
      <c r="N141" s="67">
        <f>ROUND(+M141+Y141/200*Z141,2)</f>
        <v>50.08</v>
      </c>
      <c r="O141" s="67">
        <f>ROUND(+N141-Y141/2*AA141/100,2)</f>
        <v>50.14</v>
      </c>
      <c r="P141" s="68">
        <f>O141-BF141*BE141/100-AW141/100</f>
        <v>50.05</v>
      </c>
      <c r="Q141" s="35"/>
      <c r="R141" s="25"/>
      <c r="S141" s="69" t="e">
        <f>ABS(+R140-R142)</f>
        <v>#DIV/0!</v>
      </c>
      <c r="T141" s="35"/>
      <c r="U141" s="69"/>
      <c r="V141" s="35"/>
      <c r="W141" s="72">
        <f>W139</f>
        <v>25</v>
      </c>
      <c r="X141" s="72"/>
      <c r="Y141" s="69">
        <f>Y139</f>
        <v>25</v>
      </c>
      <c r="Z141" s="71">
        <f>Z139</f>
        <v>0.27999999999997272</v>
      </c>
      <c r="AA141" s="72">
        <f>AA139</f>
        <v>-0.43999999999999767</v>
      </c>
      <c r="AB141" s="73">
        <f>(G141-F141)/W141*2*100</f>
        <v>0.27999999999997272</v>
      </c>
      <c r="AC141" s="69">
        <f>(G141-H141)/W141*200</f>
        <v>-0.43999999999999767</v>
      </c>
      <c r="AD141" s="26">
        <f>AD139</f>
        <v>0</v>
      </c>
      <c r="AE141" s="74">
        <f>AE139</f>
        <v>0</v>
      </c>
      <c r="AF141" s="65">
        <f>(+M141-F141)*100-AY141</f>
        <v>3.4999999999995737</v>
      </c>
      <c r="AG141" s="75">
        <f>(+N141-(-AB141*(Y141-W141)/200+G141))*100-AY141</f>
        <v>3.9999999999998295</v>
      </c>
      <c r="AH141" s="75">
        <f>(+O141-H141)*100-AY141</f>
        <v>4.5000000000000853</v>
      </c>
      <c r="AI141" s="73"/>
      <c r="AJ141" s="75"/>
      <c r="AK141" s="69"/>
      <c r="AL141" s="75"/>
      <c r="AM141" s="82">
        <f>((AF141+AG141)*0.5*Y141/2+(+AG141+AH141)/2*Y141/2)/100+AD141*AE141</f>
        <v>0.99999999999995737</v>
      </c>
      <c r="AN141" s="76">
        <f>AI141*AJ141/100+AK141*AL141/100</f>
        <v>0</v>
      </c>
      <c r="AO141" s="76"/>
      <c r="AP141" s="76"/>
      <c r="AQ141" s="47">
        <f t="shared" si="130"/>
        <v>0</v>
      </c>
      <c r="AR141" s="27">
        <f t="shared" si="131"/>
        <v>3</v>
      </c>
      <c r="AS141" s="27">
        <f t="shared" si="129"/>
        <v>3</v>
      </c>
      <c r="AT141" s="5"/>
      <c r="AU141" s="76">
        <f>AI141+AK141</f>
        <v>0</v>
      </c>
      <c r="AV141" s="35"/>
      <c r="AW141" s="60">
        <f t="shared" si="132"/>
        <v>0</v>
      </c>
      <c r="AX141" s="44"/>
      <c r="AY141" s="27">
        <f t="shared" si="133"/>
        <v>4</v>
      </c>
      <c r="AZ141" s="5"/>
      <c r="BA141" s="65">
        <f>B141</f>
        <v>46</v>
      </c>
      <c r="BB141" s="77">
        <f>C141</f>
        <v>1.0000000000000004</v>
      </c>
      <c r="BC141" s="68" t="str">
        <f t="shared" si="140"/>
        <v/>
      </c>
      <c r="BD141" s="68">
        <f>AH141+AY141</f>
        <v>8.5000000000000853</v>
      </c>
      <c r="BE141" s="68">
        <f>BE139</f>
        <v>6</v>
      </c>
      <c r="BF141" s="69">
        <f>BF139</f>
        <v>1.5</v>
      </c>
      <c r="BG141" s="68">
        <f>IF(+I141-H141&gt;=0,0,+(H141-I141)*100)</f>
        <v>0</v>
      </c>
      <c r="BH141" s="68">
        <f>IF(+H141-I141&gt;=0,0,+(I141-H141)*100)</f>
        <v>0</v>
      </c>
      <c r="BI141" s="35"/>
      <c r="BJ141" s="67">
        <f>IF(+BH141=0,(BE141*BF141^2/200-BF141*(+BG141)/200-BD141*BF141/100)-BL141,(+BE141*BF141^2/200-BF141*(BG141-BH141)/200-BD141*BF141/100)-BL141+(BH141+BG141)*0.5*BF141*0.5/100)</f>
        <v>-6.0000000000001275E-2</v>
      </c>
      <c r="BK141" s="68">
        <f>BE141*BF141^2/200+(BI141-BF141+1)*(BF141-1)/100+(BF141-1)^2/200+BI141/200</f>
        <v>6.6250000000000003E-2</v>
      </c>
      <c r="BL141" s="68">
        <f>IF(BI141&gt;0,BK141,0)</f>
        <v>0</v>
      </c>
      <c r="BM141" s="67">
        <f>IF(BJ141&gt;=0,BJ141+DA141,0)+IF(+AW141=0,0,3/2*(+J141-P141)^2+0.4*(+J141-P141))+DG141</f>
        <v>0</v>
      </c>
      <c r="BN141" s="67">
        <f>IF((BJ141+DA141)&lt;0,-(BJ141+DA141),0)</f>
        <v>6.0000000000001275E-2</v>
      </c>
      <c r="BO141" s="76"/>
      <c r="BP141" s="77"/>
      <c r="BQ141" s="44"/>
      <c r="BR141" s="73"/>
      <c r="BS141" s="81"/>
      <c r="BT141" s="67"/>
      <c r="BU141" s="81"/>
      <c r="BV141" s="73"/>
      <c r="BW141" s="69"/>
      <c r="BX141" s="73"/>
      <c r="BY141" s="25"/>
      <c r="BZ141" s="5"/>
      <c r="CA141" s="65">
        <f>B141</f>
        <v>46</v>
      </c>
      <c r="CB141" s="77">
        <f>BB141</f>
        <v>1.0000000000000004</v>
      </c>
      <c r="CC141" s="68" t="str">
        <f t="shared" si="141"/>
        <v/>
      </c>
      <c r="CD141" s="68">
        <f>AF141+AY141</f>
        <v>7.4999999999995737</v>
      </c>
      <c r="CE141" s="68">
        <f>CE139</f>
        <v>6</v>
      </c>
      <c r="CF141" s="69">
        <f>CF139</f>
        <v>1.5</v>
      </c>
      <c r="CG141" s="68">
        <f>IF(+E141-F141&gt;=0,0,+(F141-E141)*100)</f>
        <v>0</v>
      </c>
      <c r="CH141" s="68">
        <f>IF(+F141-E141&gt;=0,0,+(E141-F141)*100)</f>
        <v>0</v>
      </c>
      <c r="CI141" s="35"/>
      <c r="CJ141" s="67">
        <f>IF(+CH141=0,(CE141*CF141^2/200-CF141*(+CG141)/200-CD141*CF141/100)-CL141,(+CE141*CF141^2/200-CF141*(CG141-CH141)/200-CD141*CF141/100)-CL141+(CH141+CG141)*0.5*CF141*0.5/100)</f>
        <v>-4.4999999999993601E-2</v>
      </c>
      <c r="CK141" s="68">
        <f>CE141*CF141^2/200+(CI141-CF141+1)*(CF141-1)/100+(CF141-1)^2/200+CI141/200</f>
        <v>6.6250000000000003E-2</v>
      </c>
      <c r="CL141" s="68">
        <f>IF(CI141&gt;0,CK141,0)</f>
        <v>0</v>
      </c>
      <c r="CM141" s="67">
        <f>IF(CJ141&gt;=0,CJ141+DA141,0)+IF(+AW141=0,0,3/2*(+D141-L141)^2+0.4*(+D141-L141))+DH141</f>
        <v>0</v>
      </c>
      <c r="CN141" s="67">
        <f>IF((CJ141+DA141)&lt;0,-(CJ141+DA141),0)</f>
        <v>4.4999999999993601E-2</v>
      </c>
      <c r="CO141" s="81"/>
      <c r="CP141" s="44"/>
      <c r="CQ141" s="77"/>
      <c r="CR141" s="44"/>
      <c r="CS141" s="73"/>
      <c r="CT141" s="81"/>
      <c r="CU141" s="67"/>
      <c r="CV141" s="81"/>
      <c r="CW141" s="73"/>
      <c r="CX141" s="69"/>
      <c r="CY141" s="73"/>
      <c r="CZ141" s="25"/>
      <c r="DA141" s="27">
        <f t="shared" si="134"/>
        <v>0</v>
      </c>
      <c r="DB141" s="44"/>
      <c r="DC141" s="22"/>
      <c r="DD141" s="22">
        <f>IF(+BM141&lt;=0.004,0,+BF141*(+BR140/2+BR142/2))</f>
        <v>0</v>
      </c>
      <c r="DE141" s="22">
        <f>IF(+CM141&lt;=0.004,0,+CF141*(+CS140/2+CS142/2))</f>
        <v>0</v>
      </c>
      <c r="DF141" s="22"/>
      <c r="DG141" s="5"/>
      <c r="DH141" s="5"/>
      <c r="DI141" s="5"/>
      <c r="DJ141" s="5"/>
      <c r="DK141" s="5"/>
    </row>
    <row r="142" spans="1:115" ht="13.5" hidden="1" customHeight="1">
      <c r="A142" s="44"/>
      <c r="B142" s="65"/>
      <c r="C142" s="66"/>
      <c r="D142" s="25"/>
      <c r="E142" s="67"/>
      <c r="F142" s="67"/>
      <c r="G142" s="67"/>
      <c r="H142" s="67"/>
      <c r="I142" s="79"/>
      <c r="J142" s="35"/>
      <c r="K142" s="68" t="e">
        <f>(L141-L143)*100/U142</f>
        <v>#DIV/0!</v>
      </c>
      <c r="L142" s="25"/>
      <c r="M142" s="67"/>
      <c r="N142" s="67"/>
      <c r="O142" s="67"/>
      <c r="P142" s="35"/>
      <c r="Q142" s="68" t="e">
        <f>(P141-P143)*100/U142</f>
        <v>#DIV/0!</v>
      </c>
      <c r="R142" s="47" t="e">
        <f>(N141-N143)/U142*100</f>
        <v>#DIV/0!</v>
      </c>
      <c r="S142" s="69"/>
      <c r="T142" s="35"/>
      <c r="U142" s="69">
        <f>(C143-C141)*1000</f>
        <v>0</v>
      </c>
      <c r="V142" s="68">
        <f>(+Y141+Y143)*U142/2</f>
        <v>0</v>
      </c>
      <c r="W142" s="72"/>
      <c r="X142" s="72"/>
      <c r="Y142" s="69"/>
      <c r="Z142" s="71"/>
      <c r="AA142" s="72"/>
      <c r="AB142" s="73"/>
      <c r="AC142" s="69"/>
      <c r="AD142" s="26"/>
      <c r="AE142" s="74"/>
      <c r="AF142" s="65"/>
      <c r="AG142" s="75"/>
      <c r="AH142" s="75"/>
      <c r="AI142" s="73"/>
      <c r="AJ142" s="75"/>
      <c r="AK142" s="69"/>
      <c r="AL142" s="75"/>
      <c r="AM142" s="76"/>
      <c r="AN142" s="76"/>
      <c r="AO142" s="76">
        <f>(+AN141+AN143)*0.5*U142</f>
        <v>0</v>
      </c>
      <c r="AP142" s="76">
        <f>(+AM141+AM143)*0.5*U142-AO142</f>
        <v>0</v>
      </c>
      <c r="AQ142" s="47">
        <f t="shared" si="130"/>
        <v>0</v>
      </c>
      <c r="AR142" s="27">
        <f t="shared" si="131"/>
        <v>3</v>
      </c>
      <c r="AS142" s="27">
        <f t="shared" si="129"/>
        <v>3</v>
      </c>
      <c r="AT142" s="5"/>
      <c r="AU142" s="76"/>
      <c r="AV142" s="76">
        <f>(AU141+AU143)*0.5*U142</f>
        <v>0</v>
      </c>
      <c r="AW142" s="60">
        <f t="shared" si="132"/>
        <v>0</v>
      </c>
      <c r="AX142" s="44"/>
      <c r="AY142" s="27">
        <f t="shared" si="133"/>
        <v>4</v>
      </c>
      <c r="AZ142" s="5"/>
      <c r="BA142" s="65"/>
      <c r="BB142" s="77"/>
      <c r="BC142" s="68" t="str">
        <f t="shared" si="140"/>
        <v/>
      </c>
      <c r="BD142" s="35"/>
      <c r="BE142" s="35"/>
      <c r="BF142" s="69"/>
      <c r="BG142" s="35"/>
      <c r="BH142" s="35"/>
      <c r="BI142" s="35"/>
      <c r="BJ142" s="67"/>
      <c r="BK142" s="35"/>
      <c r="BL142" s="35"/>
      <c r="BM142" s="67"/>
      <c r="BN142" s="67"/>
      <c r="BO142" s="76">
        <f>(BM141+BM143)/2</f>
        <v>0</v>
      </c>
      <c r="BP142" s="77"/>
      <c r="BQ142" s="44">
        <f>(BN141+BN143)/2</f>
        <v>6.0000000000001275E-2</v>
      </c>
      <c r="BR142" s="73">
        <f>(BB143-BB141)*1000</f>
        <v>0</v>
      </c>
      <c r="BS142" s="81">
        <f>BO142*BR142</f>
        <v>0</v>
      </c>
      <c r="BT142" s="67">
        <f>BQ142*BR142</f>
        <v>0</v>
      </c>
      <c r="BU142" s="81">
        <f>MIN(BS142:BT142)</f>
        <v>0</v>
      </c>
      <c r="BV142" s="73">
        <f>BS142-BU142</f>
        <v>0</v>
      </c>
      <c r="BW142" s="69">
        <f>BT142-BU142</f>
        <v>0</v>
      </c>
      <c r="BX142" s="73">
        <f>BX140+BV142-BW142</f>
        <v>-21.140625000001794</v>
      </c>
      <c r="BY142" s="25"/>
      <c r="BZ142" s="5"/>
      <c r="CA142" s="65"/>
      <c r="CB142" s="77"/>
      <c r="CC142" s="68" t="str">
        <f t="shared" si="141"/>
        <v/>
      </c>
      <c r="CD142" s="35"/>
      <c r="CE142" s="35"/>
      <c r="CF142" s="69"/>
      <c r="CG142" s="35"/>
      <c r="CH142" s="35"/>
      <c r="CI142" s="35"/>
      <c r="CJ142" s="67"/>
      <c r="CK142" s="35"/>
      <c r="CL142" s="35"/>
      <c r="CM142" s="67"/>
      <c r="CN142" s="67"/>
      <c r="CO142" s="25"/>
      <c r="CP142" s="44">
        <f>(CM141+CM143)/2+BO142</f>
        <v>0</v>
      </c>
      <c r="CQ142" s="77"/>
      <c r="CR142" s="44">
        <f>(CN141+CN143)/2+BQ142</f>
        <v>0.10499999999999488</v>
      </c>
      <c r="CS142" s="73">
        <f>(CB143-CB141)*1000</f>
        <v>0</v>
      </c>
      <c r="CT142" s="81">
        <f>CP142*CS142</f>
        <v>0</v>
      </c>
      <c r="CU142" s="67">
        <f>CR142*CS142</f>
        <v>0</v>
      </c>
      <c r="CV142" s="81">
        <f>MIN(CT142:CU142)</f>
        <v>0</v>
      </c>
      <c r="CW142" s="73">
        <f>CT142-CV142</f>
        <v>0</v>
      </c>
      <c r="CX142" s="69">
        <f>CU142-CV142</f>
        <v>0</v>
      </c>
      <c r="CY142" s="73">
        <f>CY140+CW142-CX142</f>
        <v>-88.715625000003229</v>
      </c>
      <c r="CZ142" s="25"/>
      <c r="DA142" s="27">
        <f t="shared" si="134"/>
        <v>0</v>
      </c>
      <c r="DB142" s="44"/>
      <c r="DC142" s="22"/>
      <c r="DD142" s="22"/>
      <c r="DE142" s="22"/>
      <c r="DF142" s="22"/>
      <c r="DG142" s="5"/>
      <c r="DH142" s="5"/>
      <c r="DI142" s="5"/>
      <c r="DJ142" s="5"/>
      <c r="DK142" s="5"/>
    </row>
    <row r="143" spans="1:115" ht="13.5" hidden="1" customHeight="1">
      <c r="A143" s="44"/>
      <c r="B143" s="65">
        <f>B141+1</f>
        <v>47</v>
      </c>
      <c r="C143" s="66">
        <f t="shared" ref="C143" si="179">C141</f>
        <v>1.0000000000000004</v>
      </c>
      <c r="D143" s="25"/>
      <c r="E143" s="67">
        <f>+E141</f>
        <v>49.965000000000003</v>
      </c>
      <c r="F143" s="67">
        <f>+F141</f>
        <v>49.965000000000003</v>
      </c>
      <c r="G143" s="67">
        <f>+G141</f>
        <v>50</v>
      </c>
      <c r="H143" s="67">
        <f>+H141</f>
        <v>50.055</v>
      </c>
      <c r="I143" s="67">
        <f>+I141</f>
        <v>50.055</v>
      </c>
      <c r="J143" s="35"/>
      <c r="K143" s="35"/>
      <c r="L143" s="47">
        <f>M143-CF143*CE143/100-AW143/100</f>
        <v>49.949999999999996</v>
      </c>
      <c r="M143" s="67">
        <f>ROUND(+F143+AY143/100+AS143/100,2)</f>
        <v>50.04</v>
      </c>
      <c r="N143" s="67">
        <f>ROUND(+M143+Y143/200*Z143,2)</f>
        <v>50.08</v>
      </c>
      <c r="O143" s="67">
        <f>ROUND(+N143-Y143/2*AA143/100,2)</f>
        <v>50.14</v>
      </c>
      <c r="P143" s="68">
        <f>O143-BF143*BE143/100-AW143/100</f>
        <v>50.05</v>
      </c>
      <c r="Q143" s="35"/>
      <c r="R143" s="25"/>
      <c r="S143" s="69" t="e">
        <f>ABS(+R142-R144)</f>
        <v>#DIV/0!</v>
      </c>
      <c r="T143" s="35"/>
      <c r="U143" s="69"/>
      <c r="V143" s="35"/>
      <c r="W143" s="72">
        <f>W141</f>
        <v>25</v>
      </c>
      <c r="X143" s="72"/>
      <c r="Y143" s="69">
        <f>Y141</f>
        <v>25</v>
      </c>
      <c r="Z143" s="71">
        <f>Z141</f>
        <v>0.27999999999997272</v>
      </c>
      <c r="AA143" s="72">
        <f>AA141</f>
        <v>-0.43999999999999767</v>
      </c>
      <c r="AB143" s="73">
        <f>(G143-F143)/W143*2*100</f>
        <v>0.27999999999997272</v>
      </c>
      <c r="AC143" s="69">
        <f>(G143-H143)/W143*200</f>
        <v>-0.43999999999999767</v>
      </c>
      <c r="AD143" s="26">
        <f>AD141</f>
        <v>0</v>
      </c>
      <c r="AE143" s="74">
        <f>AE141</f>
        <v>0</v>
      </c>
      <c r="AF143" s="65">
        <f>(+M143-F143)*100-AY143</f>
        <v>3.4999999999995737</v>
      </c>
      <c r="AG143" s="75">
        <f>(+N143-(-AB143*(Y143-W143)/200+G143))*100-AY143</f>
        <v>3.9999999999998295</v>
      </c>
      <c r="AH143" s="75">
        <f>(+O143-H143)*100-AY143</f>
        <v>4.5000000000000853</v>
      </c>
      <c r="AI143" s="73"/>
      <c r="AJ143" s="75"/>
      <c r="AK143" s="69"/>
      <c r="AL143" s="75"/>
      <c r="AM143" s="82">
        <f>((AF143+AG143)*0.5*Y143/2+(+AG143+AH143)/2*Y143/2)/100+AD143*AE143</f>
        <v>0.99999999999995737</v>
      </c>
      <c r="AN143" s="76">
        <f>AI143*AJ143/100+AK143*AL143/100</f>
        <v>0</v>
      </c>
      <c r="AO143" s="76"/>
      <c r="AP143" s="76"/>
      <c r="AQ143" s="47">
        <f t="shared" si="130"/>
        <v>0</v>
      </c>
      <c r="AR143" s="27">
        <f t="shared" si="131"/>
        <v>3</v>
      </c>
      <c r="AS143" s="27">
        <f t="shared" si="129"/>
        <v>3</v>
      </c>
      <c r="AT143" s="5"/>
      <c r="AU143" s="76">
        <f>AI143+AK143</f>
        <v>0</v>
      </c>
      <c r="AV143" s="35"/>
      <c r="AW143" s="60">
        <f t="shared" si="132"/>
        <v>0</v>
      </c>
      <c r="AX143" s="44"/>
      <c r="AY143" s="27">
        <f t="shared" si="133"/>
        <v>4</v>
      </c>
      <c r="AZ143" s="5"/>
      <c r="BA143" s="65">
        <f>B143</f>
        <v>47</v>
      </c>
      <c r="BB143" s="77">
        <f>C143</f>
        <v>1.0000000000000004</v>
      </c>
      <c r="BC143" s="68" t="str">
        <f t="shared" si="140"/>
        <v/>
      </c>
      <c r="BD143" s="68">
        <f>AH143+AY143</f>
        <v>8.5000000000000853</v>
      </c>
      <c r="BE143" s="68">
        <f>BE141</f>
        <v>6</v>
      </c>
      <c r="BF143" s="69">
        <f>BF141</f>
        <v>1.5</v>
      </c>
      <c r="BG143" s="68">
        <f>IF(+I143-H143&gt;=0,0,+(H143-I143)*100)</f>
        <v>0</v>
      </c>
      <c r="BH143" s="68">
        <f>IF(+H143-I143&gt;=0,0,+(I143-H143)*100)</f>
        <v>0</v>
      </c>
      <c r="BI143" s="35"/>
      <c r="BJ143" s="67">
        <f>IF(+BH143=0,(BE143*BF143^2/200-BF143*(+BG143)/200-BD143*BF143/100)-BL143,(+BE143*BF143^2/200-BF143*(BG143-BH143)/200-BD143*BF143/100)-BL143+(BH143+BG143)*0.5*BF143*0.5/100)</f>
        <v>-6.0000000000001275E-2</v>
      </c>
      <c r="BK143" s="68">
        <f>BE143*BF143^2/200+(BI143-BF143+1)*(BF143-1)/100+(BF143-1)^2/200+BI143/200</f>
        <v>6.6250000000000003E-2</v>
      </c>
      <c r="BL143" s="68">
        <f>IF(BI143&gt;0,BK143,0)</f>
        <v>0</v>
      </c>
      <c r="BM143" s="67">
        <f>IF(BJ143&gt;=0,BJ143+DA143,0)+IF(+AW143=0,0,3/2*(+J143-P143)^2+0.4*(+J143-P143))+DG143</f>
        <v>0</v>
      </c>
      <c r="BN143" s="67">
        <f>IF((BJ143+DA143)&lt;0,-(BJ143+DA143),0)</f>
        <v>6.0000000000001275E-2</v>
      </c>
      <c r="BO143" s="76"/>
      <c r="BP143" s="77"/>
      <c r="BQ143" s="44"/>
      <c r="BR143" s="73"/>
      <c r="BS143" s="81"/>
      <c r="BT143" s="67"/>
      <c r="BU143" s="81"/>
      <c r="BV143" s="73"/>
      <c r="BW143" s="69"/>
      <c r="BX143" s="73"/>
      <c r="BY143" s="25"/>
      <c r="BZ143" s="5"/>
      <c r="CA143" s="65">
        <f>B143</f>
        <v>47</v>
      </c>
      <c r="CB143" s="77">
        <f>BB143</f>
        <v>1.0000000000000004</v>
      </c>
      <c r="CC143" s="68" t="str">
        <f t="shared" si="141"/>
        <v/>
      </c>
      <c r="CD143" s="68">
        <f>AF143+AY143</f>
        <v>7.4999999999995737</v>
      </c>
      <c r="CE143" s="68">
        <f>CE141</f>
        <v>6</v>
      </c>
      <c r="CF143" s="69">
        <f>CF141</f>
        <v>1.5</v>
      </c>
      <c r="CG143" s="68">
        <f>IF(+E143-F143&gt;=0,0,+(F143-E143)*100)</f>
        <v>0</v>
      </c>
      <c r="CH143" s="68">
        <f>IF(+F143-E143&gt;=0,0,+(E143-F143)*100)</f>
        <v>0</v>
      </c>
      <c r="CI143" s="35"/>
      <c r="CJ143" s="67">
        <f>IF(+CH143=0,(CE143*CF143^2/200-CF143*(+CG143)/200-CD143*CF143/100)-CL143,(+CE143*CF143^2/200-CF143*(CG143-CH143)/200-CD143*CF143/100)-CL143+(CH143+CG143)*0.5*CF143*0.5/100)</f>
        <v>-4.4999999999993601E-2</v>
      </c>
      <c r="CK143" s="68">
        <f>CE143*CF143^2/200+(CI143-CF143+1)*(CF143-1)/100+(CF143-1)^2/200+CI143/200</f>
        <v>6.6250000000000003E-2</v>
      </c>
      <c r="CL143" s="68">
        <f>IF(CI143&gt;0,CK143,0)</f>
        <v>0</v>
      </c>
      <c r="CM143" s="67">
        <f>IF(CJ143&gt;=0,CJ143+DA143,0)+IF(+AW143=0,0,3/2*(+D143-L143)^2+0.4*(+D143-L143))+DH143</f>
        <v>0</v>
      </c>
      <c r="CN143" s="67">
        <f>IF((CJ143+DA143)&lt;0,-(CJ143+DA143),0)</f>
        <v>4.4999999999993601E-2</v>
      </c>
      <c r="CO143" s="25"/>
      <c r="CP143" s="44"/>
      <c r="CQ143" s="77"/>
      <c r="CR143" s="44"/>
      <c r="CS143" s="73"/>
      <c r="CT143" s="81"/>
      <c r="CU143" s="67"/>
      <c r="CV143" s="81"/>
      <c r="CW143" s="73"/>
      <c r="CX143" s="69"/>
      <c r="CY143" s="73"/>
      <c r="CZ143" s="25"/>
      <c r="DA143" s="27">
        <f t="shared" si="134"/>
        <v>0</v>
      </c>
      <c r="DB143" s="44"/>
      <c r="DC143" s="22"/>
      <c r="DD143" s="22">
        <f>IF(+BM143&lt;=0.004,0,+BF143*(+BR142/2+BR144/2))</f>
        <v>0</v>
      </c>
      <c r="DE143" s="22">
        <f>IF(+CM143&lt;=0.004,0,+CF143*(+CS142/2+CS144/2))</f>
        <v>0</v>
      </c>
      <c r="DF143" s="22"/>
      <c r="DG143" s="5"/>
      <c r="DH143" s="5"/>
      <c r="DI143" s="5"/>
      <c r="DJ143" s="5"/>
      <c r="DK143" s="5"/>
    </row>
    <row r="144" spans="1:115" ht="13.5" hidden="1" customHeight="1">
      <c r="A144" s="44"/>
      <c r="B144" s="65"/>
      <c r="C144" s="66"/>
      <c r="D144" s="25"/>
      <c r="E144" s="67"/>
      <c r="F144" s="67"/>
      <c r="G144" s="67"/>
      <c r="H144" s="67"/>
      <c r="I144" s="79"/>
      <c r="J144" s="35"/>
      <c r="K144" s="68" t="e">
        <f>(L143-L145)*100/U144</f>
        <v>#DIV/0!</v>
      </c>
      <c r="L144" s="25"/>
      <c r="M144" s="67"/>
      <c r="N144" s="67"/>
      <c r="O144" s="67"/>
      <c r="P144" s="35"/>
      <c r="Q144" s="68" t="e">
        <f>(P143-P145)*100/U144</f>
        <v>#DIV/0!</v>
      </c>
      <c r="R144" s="47" t="e">
        <f>(N143-N145)/U144*100</f>
        <v>#DIV/0!</v>
      </c>
      <c r="S144" s="69"/>
      <c r="T144" s="35"/>
      <c r="U144" s="69">
        <f>(C145-C143)*1000</f>
        <v>0</v>
      </c>
      <c r="V144" s="68">
        <f>(+Y143+Y145)*U144/2</f>
        <v>0</v>
      </c>
      <c r="W144" s="70"/>
      <c r="X144" s="70"/>
      <c r="Y144" s="69"/>
      <c r="Z144" s="71"/>
      <c r="AA144" s="72"/>
      <c r="AB144" s="73"/>
      <c r="AC144" s="69"/>
      <c r="AD144" s="26"/>
      <c r="AE144" s="74"/>
      <c r="AF144" s="65"/>
      <c r="AG144" s="75"/>
      <c r="AH144" s="75"/>
      <c r="AI144" s="73"/>
      <c r="AJ144" s="75"/>
      <c r="AK144" s="69"/>
      <c r="AL144" s="75"/>
      <c r="AM144" s="76"/>
      <c r="AN144" s="76"/>
      <c r="AO144" s="76">
        <f>(+AN143+AN145)*0.5*U144</f>
        <v>0</v>
      </c>
      <c r="AP144" s="76">
        <f>(+AM143+AM145)*0.5*U144-AO144</f>
        <v>0</v>
      </c>
      <c r="AQ144" s="47">
        <f t="shared" si="130"/>
        <v>0</v>
      </c>
      <c r="AR144" s="27">
        <f t="shared" si="131"/>
        <v>3</v>
      </c>
      <c r="AS144" s="27">
        <f t="shared" si="129"/>
        <v>3</v>
      </c>
      <c r="AT144" s="5"/>
      <c r="AU144" s="76"/>
      <c r="AV144" s="76">
        <f>(AU143+AU145)*0.5*U144</f>
        <v>0</v>
      </c>
      <c r="AW144" s="60">
        <f t="shared" si="132"/>
        <v>0</v>
      </c>
      <c r="AX144" s="44"/>
      <c r="AY144" s="27">
        <f t="shared" si="133"/>
        <v>4</v>
      </c>
      <c r="AZ144" s="5"/>
      <c r="BA144" s="65"/>
      <c r="BB144" s="77"/>
      <c r="BC144" s="68" t="str">
        <f t="shared" si="140"/>
        <v/>
      </c>
      <c r="BD144" s="35"/>
      <c r="BE144" s="35"/>
      <c r="BF144" s="69"/>
      <c r="BG144" s="35"/>
      <c r="BH144" s="35"/>
      <c r="BI144" s="35"/>
      <c r="BJ144" s="67"/>
      <c r="BK144" s="35"/>
      <c r="BL144" s="35"/>
      <c r="BM144" s="67"/>
      <c r="BN144" s="67"/>
      <c r="BO144" s="76">
        <f>(BM143+BM145)/2</f>
        <v>0</v>
      </c>
      <c r="BP144" s="77"/>
      <c r="BQ144" s="44">
        <f>(BN143+BN145)/2</f>
        <v>6.0000000000001275E-2</v>
      </c>
      <c r="BR144" s="73">
        <f>(BB145-BB143)*1000</f>
        <v>0</v>
      </c>
      <c r="BS144" s="81">
        <f>BO144*BR144</f>
        <v>0</v>
      </c>
      <c r="BT144" s="67">
        <f>BQ144*BR144</f>
        <v>0</v>
      </c>
      <c r="BU144" s="81">
        <f>MIN(BS144:BT144)</f>
        <v>0</v>
      </c>
      <c r="BV144" s="73">
        <f>BS144-BU144</f>
        <v>0</v>
      </c>
      <c r="BW144" s="69">
        <f>BT144-BU144</f>
        <v>0</v>
      </c>
      <c r="BX144" s="73">
        <f>BX142+BV144-BW144</f>
        <v>-21.140625000001794</v>
      </c>
      <c r="BY144" s="25"/>
      <c r="BZ144" s="5"/>
      <c r="CA144" s="65"/>
      <c r="CB144" s="77"/>
      <c r="CC144" s="68" t="str">
        <f t="shared" si="141"/>
        <v/>
      </c>
      <c r="CD144" s="35"/>
      <c r="CE144" s="35"/>
      <c r="CF144" s="69"/>
      <c r="CG144" s="35"/>
      <c r="CH144" s="35"/>
      <c r="CI144" s="35"/>
      <c r="CJ144" s="67"/>
      <c r="CK144" s="35"/>
      <c r="CL144" s="35"/>
      <c r="CM144" s="67"/>
      <c r="CN144" s="67"/>
      <c r="CO144" s="25"/>
      <c r="CP144" s="44">
        <f>(CM143+CM145)/2+BO144</f>
        <v>0</v>
      </c>
      <c r="CQ144" s="77"/>
      <c r="CR144" s="44">
        <f>(CN143+CN145)/2+BQ144</f>
        <v>0.10499999999999488</v>
      </c>
      <c r="CS144" s="73">
        <f>(CB145-CB143)*1000</f>
        <v>0</v>
      </c>
      <c r="CT144" s="81">
        <f>CP144*CS144</f>
        <v>0</v>
      </c>
      <c r="CU144" s="67">
        <f>CR144*CS144</f>
        <v>0</v>
      </c>
      <c r="CV144" s="81">
        <f>MIN(CT144:CU144)</f>
        <v>0</v>
      </c>
      <c r="CW144" s="73">
        <f>CT144-CV144</f>
        <v>0</v>
      </c>
      <c r="CX144" s="69">
        <f>CU144-CV144</f>
        <v>0</v>
      </c>
      <c r="CY144" s="73">
        <f>CY142+CW144-CX144</f>
        <v>-88.715625000003229</v>
      </c>
      <c r="CZ144" s="25"/>
      <c r="DA144" s="27">
        <f t="shared" si="134"/>
        <v>0</v>
      </c>
      <c r="DB144" s="44"/>
      <c r="DC144" s="22"/>
      <c r="DD144" s="22"/>
      <c r="DE144" s="22"/>
      <c r="DF144" s="22"/>
      <c r="DG144" s="5"/>
      <c r="DH144" s="5"/>
      <c r="DI144" s="5"/>
      <c r="DJ144" s="5"/>
      <c r="DK144" s="5"/>
    </row>
    <row r="145" spans="1:115" ht="13.5" hidden="1" customHeight="1">
      <c r="A145" s="44"/>
      <c r="B145" s="65">
        <f>B143+1</f>
        <v>48</v>
      </c>
      <c r="C145" s="66">
        <f t="shared" ref="C145" si="180">C143</f>
        <v>1.0000000000000004</v>
      </c>
      <c r="D145" s="25"/>
      <c r="E145" s="67">
        <f>+E143</f>
        <v>49.965000000000003</v>
      </c>
      <c r="F145" s="67">
        <f>+F143</f>
        <v>49.965000000000003</v>
      </c>
      <c r="G145" s="67">
        <f>+G143</f>
        <v>50</v>
      </c>
      <c r="H145" s="67">
        <f>+H143</f>
        <v>50.055</v>
      </c>
      <c r="I145" s="67">
        <f>+I143</f>
        <v>50.055</v>
      </c>
      <c r="J145" s="35"/>
      <c r="K145" s="35"/>
      <c r="L145" s="47">
        <f>M145-CF145*CE145/100-AW145/100</f>
        <v>49.949999999999996</v>
      </c>
      <c r="M145" s="67">
        <f>ROUND(+F145+AY145/100+AS145/100,2)</f>
        <v>50.04</v>
      </c>
      <c r="N145" s="67">
        <f>ROUND(+M145+Y145/200*Z145,2)</f>
        <v>50.08</v>
      </c>
      <c r="O145" s="67">
        <f>ROUND(+N145-Y145/2*AA145/100,2)</f>
        <v>50.14</v>
      </c>
      <c r="P145" s="68">
        <f>O145-BF145*BE145/100-AW145/100</f>
        <v>50.05</v>
      </c>
      <c r="Q145" s="35"/>
      <c r="R145" s="25"/>
      <c r="S145" s="69" t="e">
        <f>ABS(+R144-R146)</f>
        <v>#DIV/0!</v>
      </c>
      <c r="T145" s="35"/>
      <c r="U145" s="69"/>
      <c r="V145" s="35"/>
      <c r="W145" s="72">
        <f>W143</f>
        <v>25</v>
      </c>
      <c r="X145" s="72"/>
      <c r="Y145" s="69">
        <f>Y143</f>
        <v>25</v>
      </c>
      <c r="Z145" s="71">
        <f>Z143</f>
        <v>0.27999999999997272</v>
      </c>
      <c r="AA145" s="72">
        <f>AA143</f>
        <v>-0.43999999999999767</v>
      </c>
      <c r="AB145" s="73">
        <f>(G145-F145)/W145*2*100</f>
        <v>0.27999999999997272</v>
      </c>
      <c r="AC145" s="69">
        <f>(G145-H145)/W145*200</f>
        <v>-0.43999999999999767</v>
      </c>
      <c r="AD145" s="26">
        <f>AD143</f>
        <v>0</v>
      </c>
      <c r="AE145" s="74">
        <f>AE143</f>
        <v>0</v>
      </c>
      <c r="AF145" s="65">
        <f>(+M145-F145)*100-AY145</f>
        <v>3.4999999999995737</v>
      </c>
      <c r="AG145" s="75">
        <f>(+N145-(-AB145*(Y145-W145)/200+G145))*100-AY145</f>
        <v>3.9999999999998295</v>
      </c>
      <c r="AH145" s="75">
        <f>(+O145-H145)*100-AY145</f>
        <v>4.5000000000000853</v>
      </c>
      <c r="AI145" s="73"/>
      <c r="AJ145" s="75"/>
      <c r="AK145" s="69"/>
      <c r="AL145" s="75"/>
      <c r="AM145" s="82">
        <f>((AF145+AG145)*0.5*Y145/2+(+AG145+AH145)/2*Y145/2)/100+AD145*AE145</f>
        <v>0.99999999999995737</v>
      </c>
      <c r="AN145" s="76">
        <f>AI145*AJ145/100+AK145*AL145/100</f>
        <v>0</v>
      </c>
      <c r="AO145" s="76"/>
      <c r="AP145" s="76"/>
      <c r="AQ145" s="47">
        <f t="shared" si="130"/>
        <v>0</v>
      </c>
      <c r="AR145" s="27">
        <f t="shared" si="131"/>
        <v>3</v>
      </c>
      <c r="AS145" s="27">
        <f t="shared" si="129"/>
        <v>3</v>
      </c>
      <c r="AT145" s="5"/>
      <c r="AU145" s="76">
        <f>AI145+AK145</f>
        <v>0</v>
      </c>
      <c r="AV145" s="35"/>
      <c r="AW145" s="60">
        <f t="shared" si="132"/>
        <v>0</v>
      </c>
      <c r="AX145" s="44"/>
      <c r="AY145" s="27">
        <f t="shared" si="133"/>
        <v>4</v>
      </c>
      <c r="AZ145" s="5"/>
      <c r="BA145" s="65">
        <f>B145</f>
        <v>48</v>
      </c>
      <c r="BB145" s="77">
        <f>C145</f>
        <v>1.0000000000000004</v>
      </c>
      <c r="BC145" s="68" t="str">
        <f t="shared" si="140"/>
        <v/>
      </c>
      <c r="BD145" s="68">
        <f>AH145+AY145</f>
        <v>8.5000000000000853</v>
      </c>
      <c r="BE145" s="68">
        <f>BE143</f>
        <v>6</v>
      </c>
      <c r="BF145" s="69">
        <f>BF143</f>
        <v>1.5</v>
      </c>
      <c r="BG145" s="68">
        <f>IF(+I145-H145&gt;=0,0,+(H145-I145)*100)</f>
        <v>0</v>
      </c>
      <c r="BH145" s="68">
        <f>IF(+H145-I145&gt;=0,0,+(I145-H145)*100)</f>
        <v>0</v>
      </c>
      <c r="BI145" s="35"/>
      <c r="BJ145" s="67">
        <f>IF(+BH145=0,(BE145*BF145^2/200-BF145*(+BG145)/200-BD145*BF145/100)-BL145,(+BE145*BF145^2/200-BF145*(BG145-BH145)/200-BD145*BF145/100)-BL145+(BH145+BG145)*0.5*BF145*0.5/100)</f>
        <v>-6.0000000000001275E-2</v>
      </c>
      <c r="BK145" s="68">
        <f>BE145*BF145^2/200+(BI145-BF145+1)*(BF145-1)/100+(BF145-1)^2/200+BI145/200</f>
        <v>6.6250000000000003E-2</v>
      </c>
      <c r="BL145" s="68">
        <f>IF(BI145&gt;0,BK145,0)</f>
        <v>0</v>
      </c>
      <c r="BM145" s="67">
        <f>IF(BJ145&gt;=0,BJ145+DA145,0)+IF(+AW145=0,0,3/2*(+J145-P145)^2+0.4*(+J145-P145))+DG145</f>
        <v>0</v>
      </c>
      <c r="BN145" s="67">
        <f>IF((BJ145+DA145)&lt;0,-(BJ145+DA145),0)</f>
        <v>6.0000000000001275E-2</v>
      </c>
      <c r="BO145" s="76"/>
      <c r="BP145" s="77"/>
      <c r="BQ145" s="44"/>
      <c r="BR145" s="73"/>
      <c r="BS145" s="81"/>
      <c r="BT145" s="67"/>
      <c r="BU145" s="81"/>
      <c r="BV145" s="73"/>
      <c r="BW145" s="69"/>
      <c r="BX145" s="73"/>
      <c r="BY145" s="25"/>
      <c r="BZ145" s="5"/>
      <c r="CA145" s="65">
        <f>B145</f>
        <v>48</v>
      </c>
      <c r="CB145" s="77">
        <f>BB145</f>
        <v>1.0000000000000004</v>
      </c>
      <c r="CC145" s="68" t="str">
        <f t="shared" si="141"/>
        <v/>
      </c>
      <c r="CD145" s="68">
        <f>AF145+AY145</f>
        <v>7.4999999999995737</v>
      </c>
      <c r="CE145" s="68">
        <f>CE143</f>
        <v>6</v>
      </c>
      <c r="CF145" s="69">
        <f>CF143</f>
        <v>1.5</v>
      </c>
      <c r="CG145" s="68">
        <f>IF(+E145-F145&gt;=0,0,+(F145-E145)*100)</f>
        <v>0</v>
      </c>
      <c r="CH145" s="68">
        <f>IF(+F145-E145&gt;=0,0,+(E145-F145)*100)</f>
        <v>0</v>
      </c>
      <c r="CI145" s="35"/>
      <c r="CJ145" s="67">
        <f>IF(+CH145=0,(CE145*CF145^2/200-CF145*(+CG145)/200-CD145*CF145/100)-CL145,(+CE145*CF145^2/200-CF145*(CG145-CH145)/200-CD145*CF145/100)-CL145+(CH145+CG145)*0.5*CF145*0.5/100)</f>
        <v>-4.4999999999993601E-2</v>
      </c>
      <c r="CK145" s="68">
        <f>CE145*CF145^2/200+(CI145-CF145+1)*(CF145-1)/100+(CF145-1)^2/200+CI145/200</f>
        <v>6.6250000000000003E-2</v>
      </c>
      <c r="CL145" s="68">
        <f>IF(CI145&gt;0,CK145,0)</f>
        <v>0</v>
      </c>
      <c r="CM145" s="67">
        <f>IF(CJ145&gt;=0,CJ145+DA145,0)+IF(+AW145=0,0,3/2*(+D145-L145)^2+0.4*(+D145-L145))+DH145</f>
        <v>0</v>
      </c>
      <c r="CN145" s="67">
        <f>IF((CJ145+DA145)&lt;0,-(CJ145+DA145),0)</f>
        <v>4.4999999999993601E-2</v>
      </c>
      <c r="CO145" s="25"/>
      <c r="CP145" s="44"/>
      <c r="CQ145" s="77"/>
      <c r="CR145" s="44"/>
      <c r="CS145" s="73"/>
      <c r="CT145" s="81"/>
      <c r="CU145" s="67"/>
      <c r="CV145" s="81"/>
      <c r="CW145" s="73"/>
      <c r="CX145" s="69"/>
      <c r="CY145" s="73"/>
      <c r="CZ145" s="25"/>
      <c r="DA145" s="27">
        <f t="shared" si="134"/>
        <v>0</v>
      </c>
      <c r="DB145" s="44"/>
      <c r="DC145" s="22"/>
      <c r="DD145" s="22">
        <f>IF(+BM145&lt;=0.004,0,+BF145*(+BR144/2+BR146/2))</f>
        <v>0</v>
      </c>
      <c r="DE145" s="22">
        <f>IF(+CM145&lt;=0.004,0,+CF145*(+CS144/2+CS146/2))</f>
        <v>0</v>
      </c>
      <c r="DF145" s="22"/>
      <c r="DG145" s="5"/>
      <c r="DH145" s="5"/>
      <c r="DI145" s="5"/>
      <c r="DJ145" s="5"/>
      <c r="DK145" s="5"/>
    </row>
    <row r="146" spans="1:115" ht="13.5" hidden="1" customHeight="1">
      <c r="A146" s="44"/>
      <c r="B146" s="65"/>
      <c r="C146" s="66"/>
      <c r="D146" s="25"/>
      <c r="E146" s="67"/>
      <c r="F146" s="67"/>
      <c r="G146" s="67"/>
      <c r="H146" s="67"/>
      <c r="I146" s="79"/>
      <c r="J146" s="35"/>
      <c r="K146" s="68" t="e">
        <f>(L145-L147)*100/U146</f>
        <v>#DIV/0!</v>
      </c>
      <c r="L146" s="25"/>
      <c r="M146" s="67"/>
      <c r="N146" s="67"/>
      <c r="O146" s="67"/>
      <c r="P146" s="35"/>
      <c r="Q146" s="68" t="e">
        <f>(P145-P147)*100/U146</f>
        <v>#DIV/0!</v>
      </c>
      <c r="R146" s="47" t="e">
        <f>(N145-N147)/U146*100</f>
        <v>#DIV/0!</v>
      </c>
      <c r="S146" s="69"/>
      <c r="T146" s="35"/>
      <c r="U146" s="69">
        <f>(C147-C145)*1000</f>
        <v>0</v>
      </c>
      <c r="V146" s="68">
        <f>(+Y145+Y147)*U146/2</f>
        <v>0</v>
      </c>
      <c r="W146" s="72"/>
      <c r="X146" s="72"/>
      <c r="Y146" s="69"/>
      <c r="Z146" s="71"/>
      <c r="AA146" s="72"/>
      <c r="AB146" s="73"/>
      <c r="AC146" s="69"/>
      <c r="AD146" s="26"/>
      <c r="AE146" s="74"/>
      <c r="AF146" s="65"/>
      <c r="AG146" s="75"/>
      <c r="AH146" s="75"/>
      <c r="AI146" s="73"/>
      <c r="AJ146" s="75"/>
      <c r="AK146" s="69"/>
      <c r="AL146" s="75"/>
      <c r="AM146" s="76"/>
      <c r="AN146" s="76"/>
      <c r="AO146" s="76">
        <f>(+AN145+AN147)*0.5*U146</f>
        <v>0</v>
      </c>
      <c r="AP146" s="76">
        <f>(+AM145+AM147)*0.5*U146-AO146</f>
        <v>0</v>
      </c>
      <c r="AQ146" s="47">
        <f t="shared" si="130"/>
        <v>0</v>
      </c>
      <c r="AR146" s="27">
        <f t="shared" si="131"/>
        <v>3</v>
      </c>
      <c r="AS146" s="27">
        <f t="shared" si="129"/>
        <v>3</v>
      </c>
      <c r="AT146" s="5"/>
      <c r="AU146" s="76"/>
      <c r="AV146" s="76">
        <f>(AU145+AU147)*0.5*U146</f>
        <v>0</v>
      </c>
      <c r="AW146" s="60">
        <f t="shared" si="132"/>
        <v>0</v>
      </c>
      <c r="AX146" s="44"/>
      <c r="AY146" s="27">
        <f t="shared" si="133"/>
        <v>4</v>
      </c>
      <c r="AZ146" s="5"/>
      <c r="BA146" s="65"/>
      <c r="BB146" s="77"/>
      <c r="BC146" s="68" t="str">
        <f t="shared" si="140"/>
        <v/>
      </c>
      <c r="BD146" s="35"/>
      <c r="BE146" s="35"/>
      <c r="BF146" s="69"/>
      <c r="BG146" s="35"/>
      <c r="BH146" s="35"/>
      <c r="BI146" s="35"/>
      <c r="BJ146" s="67"/>
      <c r="BK146" s="35"/>
      <c r="BL146" s="35"/>
      <c r="BM146" s="67"/>
      <c r="BN146" s="67"/>
      <c r="BO146" s="76">
        <f>(BM145+BM147)/2</f>
        <v>0</v>
      </c>
      <c r="BP146" s="77"/>
      <c r="BQ146" s="44">
        <f>(BN145+BN147)/2</f>
        <v>6.0000000000001275E-2</v>
      </c>
      <c r="BR146" s="73">
        <f>(BB147-BB145)*1000</f>
        <v>0</v>
      </c>
      <c r="BS146" s="81">
        <f>BO146*BR146</f>
        <v>0</v>
      </c>
      <c r="BT146" s="67">
        <f>BQ146*BR146</f>
        <v>0</v>
      </c>
      <c r="BU146" s="81">
        <f>MIN(BS146:BT146)</f>
        <v>0</v>
      </c>
      <c r="BV146" s="73">
        <f>BS146-BU146</f>
        <v>0</v>
      </c>
      <c r="BW146" s="69">
        <f>BT146-BU146</f>
        <v>0</v>
      </c>
      <c r="BX146" s="73">
        <f>BX144+BV146-BW146</f>
        <v>-21.140625000001794</v>
      </c>
      <c r="BY146" s="25"/>
      <c r="BZ146" s="5"/>
      <c r="CA146" s="65"/>
      <c r="CB146" s="77"/>
      <c r="CC146" s="68" t="str">
        <f t="shared" si="141"/>
        <v/>
      </c>
      <c r="CD146" s="35"/>
      <c r="CE146" s="35"/>
      <c r="CF146" s="69"/>
      <c r="CG146" s="35"/>
      <c r="CH146" s="35"/>
      <c r="CI146" s="35"/>
      <c r="CJ146" s="67"/>
      <c r="CK146" s="35"/>
      <c r="CL146" s="35"/>
      <c r="CM146" s="67"/>
      <c r="CN146" s="67"/>
      <c r="CO146" s="25"/>
      <c r="CP146" s="44">
        <f>(CM145+CM147)/2+BO146</f>
        <v>0</v>
      </c>
      <c r="CQ146" s="77"/>
      <c r="CR146" s="44">
        <f>(CN145+CN147)/2+BQ146</f>
        <v>0.10499999999999488</v>
      </c>
      <c r="CS146" s="73">
        <f>(CB147-CB145)*1000</f>
        <v>0</v>
      </c>
      <c r="CT146" s="81">
        <f>CP146*CS146</f>
        <v>0</v>
      </c>
      <c r="CU146" s="67">
        <f>CR146*CS146</f>
        <v>0</v>
      </c>
      <c r="CV146" s="81">
        <f>MIN(CT146:CU146)</f>
        <v>0</v>
      </c>
      <c r="CW146" s="73">
        <f>CT146-CV146</f>
        <v>0</v>
      </c>
      <c r="CX146" s="69">
        <f>CU146-CV146</f>
        <v>0</v>
      </c>
      <c r="CY146" s="73">
        <f>CY144+CW146-CX146</f>
        <v>-88.715625000003229</v>
      </c>
      <c r="CZ146" s="25"/>
      <c r="DA146" s="27">
        <f t="shared" si="134"/>
        <v>0</v>
      </c>
      <c r="DB146" s="44"/>
      <c r="DC146" s="22"/>
      <c r="DD146" s="22"/>
      <c r="DE146" s="22"/>
      <c r="DF146" s="22"/>
      <c r="DG146" s="5"/>
      <c r="DH146" s="5"/>
      <c r="DI146" s="5"/>
      <c r="DJ146" s="5"/>
      <c r="DK146" s="5"/>
    </row>
    <row r="147" spans="1:115" ht="13.5" hidden="1" customHeight="1">
      <c r="A147" s="44"/>
      <c r="B147" s="65">
        <f>B145+1</f>
        <v>49</v>
      </c>
      <c r="C147" s="66">
        <f t="shared" ref="C147" si="181">C145</f>
        <v>1.0000000000000004</v>
      </c>
      <c r="D147" s="25"/>
      <c r="E147" s="67">
        <f>+E145</f>
        <v>49.965000000000003</v>
      </c>
      <c r="F147" s="67">
        <f>+F145</f>
        <v>49.965000000000003</v>
      </c>
      <c r="G147" s="67">
        <f>+G145</f>
        <v>50</v>
      </c>
      <c r="H147" s="67">
        <f>+H145</f>
        <v>50.055</v>
      </c>
      <c r="I147" s="67">
        <f>+I145</f>
        <v>50.055</v>
      </c>
      <c r="J147" s="35"/>
      <c r="K147" s="35"/>
      <c r="L147" s="47">
        <f>M147-CF147*CE147/100-AW147/100</f>
        <v>49.949999999999996</v>
      </c>
      <c r="M147" s="67">
        <f>ROUND(+F147+AY147/100+AS147/100,2)</f>
        <v>50.04</v>
      </c>
      <c r="N147" s="67">
        <f>ROUND(+M147+Y147/200*Z147,2)</f>
        <v>50.08</v>
      </c>
      <c r="O147" s="67">
        <f>ROUND(+N147-Y147/2*AA147/100,2)</f>
        <v>50.14</v>
      </c>
      <c r="P147" s="68">
        <f>O147-BF147*BE147/100-AW147/100</f>
        <v>50.05</v>
      </c>
      <c r="Q147" s="35"/>
      <c r="R147" s="25"/>
      <c r="S147" s="69" t="e">
        <f>ABS(+R146-R148)</f>
        <v>#DIV/0!</v>
      </c>
      <c r="T147" s="35"/>
      <c r="U147" s="69"/>
      <c r="V147" s="35"/>
      <c r="W147" s="72">
        <f>W145</f>
        <v>25</v>
      </c>
      <c r="X147" s="72"/>
      <c r="Y147" s="69">
        <f>Y145</f>
        <v>25</v>
      </c>
      <c r="Z147" s="71">
        <f>Z145</f>
        <v>0.27999999999997272</v>
      </c>
      <c r="AA147" s="72">
        <f>AA145</f>
        <v>-0.43999999999999767</v>
      </c>
      <c r="AB147" s="73">
        <f>(G147-F147)/W147*2*100</f>
        <v>0.27999999999997272</v>
      </c>
      <c r="AC147" s="69">
        <f>(G147-H147)/W147*200</f>
        <v>-0.43999999999999767</v>
      </c>
      <c r="AD147" s="26">
        <f>AD145</f>
        <v>0</v>
      </c>
      <c r="AE147" s="74">
        <f>AE145</f>
        <v>0</v>
      </c>
      <c r="AF147" s="65">
        <f>(+M147-F147)*100-AY147</f>
        <v>3.4999999999995737</v>
      </c>
      <c r="AG147" s="75">
        <f>(+N147-(-AB147*(Y147-W147)/200+G147))*100-AY147</f>
        <v>3.9999999999998295</v>
      </c>
      <c r="AH147" s="75">
        <f>(+O147-H147)*100-AY147</f>
        <v>4.5000000000000853</v>
      </c>
      <c r="AI147" s="73"/>
      <c r="AJ147" s="75"/>
      <c r="AK147" s="69"/>
      <c r="AL147" s="75"/>
      <c r="AM147" s="82">
        <f>((AF147+AG147)*0.5*Y147/2+(+AG147+AH147)/2*Y147/2)/100+AD147*AE147</f>
        <v>0.99999999999995737</v>
      </c>
      <c r="AN147" s="76">
        <f>AI147*AJ147/100+AK147*AL147/100</f>
        <v>0</v>
      </c>
      <c r="AO147" s="76"/>
      <c r="AP147" s="76"/>
      <c r="AQ147" s="47">
        <f t="shared" si="130"/>
        <v>0</v>
      </c>
      <c r="AR147" s="27">
        <f t="shared" si="131"/>
        <v>3</v>
      </c>
      <c r="AS147" s="27">
        <f t="shared" si="129"/>
        <v>3</v>
      </c>
      <c r="AT147" s="5"/>
      <c r="AU147" s="76">
        <f>AI147+AK147</f>
        <v>0</v>
      </c>
      <c r="AV147" s="35"/>
      <c r="AW147" s="60">
        <f t="shared" si="132"/>
        <v>0</v>
      </c>
      <c r="AX147" s="44"/>
      <c r="AY147" s="27">
        <f t="shared" si="133"/>
        <v>4</v>
      </c>
      <c r="AZ147" s="5"/>
      <c r="BA147" s="65">
        <f>B147</f>
        <v>49</v>
      </c>
      <c r="BB147" s="77">
        <f>C147</f>
        <v>1.0000000000000004</v>
      </c>
      <c r="BC147" s="68" t="str">
        <f t="shared" si="140"/>
        <v/>
      </c>
      <c r="BD147" s="68">
        <f>AH147+AY147</f>
        <v>8.5000000000000853</v>
      </c>
      <c r="BE147" s="68">
        <f>BE145</f>
        <v>6</v>
      </c>
      <c r="BF147" s="69">
        <f>BF145</f>
        <v>1.5</v>
      </c>
      <c r="BG147" s="68">
        <f>IF(+I147-H147&gt;=0,0,+(H147-I147)*100)</f>
        <v>0</v>
      </c>
      <c r="BH147" s="68">
        <f>IF(+H147-I147&gt;=0,0,+(I147-H147)*100)</f>
        <v>0</v>
      </c>
      <c r="BI147" s="35"/>
      <c r="BJ147" s="67">
        <f>IF(+BH147=0,(BE147*BF147^2/200-BF147*(+BG147)/200-BD147*BF147/100)-BL147,(+BE147*BF147^2/200-BF147*(BG147-BH147)/200-BD147*BF147/100)-BL147+(BH147+BG147)*0.5*BF147*0.5/100)</f>
        <v>-6.0000000000001275E-2</v>
      </c>
      <c r="BK147" s="68">
        <f>BE147*BF147^2/200+(BI147-BF147+1)*(BF147-1)/100+(BF147-1)^2/200+BI147/200</f>
        <v>6.6250000000000003E-2</v>
      </c>
      <c r="BL147" s="68">
        <f>IF(BI147&gt;0,BK147,0)</f>
        <v>0</v>
      </c>
      <c r="BM147" s="67">
        <f>IF(BJ147&gt;=0,BJ147+DA147,0)+IF(+AW147=0,0,3/2*(+J147-P147)^2+0.4*(+J147-P147))+DG147</f>
        <v>0</v>
      </c>
      <c r="BN147" s="67">
        <f>IF((BJ147+DA147)&lt;0,-(BJ147+DA147),0)</f>
        <v>6.0000000000001275E-2</v>
      </c>
      <c r="BO147" s="76"/>
      <c r="BP147" s="77"/>
      <c r="BQ147" s="44"/>
      <c r="BR147" s="73"/>
      <c r="BS147" s="81"/>
      <c r="BT147" s="67"/>
      <c r="BU147" s="81"/>
      <c r="BV147" s="73"/>
      <c r="BW147" s="69"/>
      <c r="BX147" s="73"/>
      <c r="BY147" s="25"/>
      <c r="BZ147" s="5"/>
      <c r="CA147" s="65">
        <f>B147</f>
        <v>49</v>
      </c>
      <c r="CB147" s="77">
        <f>BB147</f>
        <v>1.0000000000000004</v>
      </c>
      <c r="CC147" s="68" t="str">
        <f t="shared" si="141"/>
        <v/>
      </c>
      <c r="CD147" s="68">
        <f>AF147+AY147</f>
        <v>7.4999999999995737</v>
      </c>
      <c r="CE147" s="68">
        <f>CE145</f>
        <v>6</v>
      </c>
      <c r="CF147" s="69">
        <f>CF145</f>
        <v>1.5</v>
      </c>
      <c r="CG147" s="68">
        <f>IF(+E147-F147&gt;=0,0,+(F147-E147)*100)</f>
        <v>0</v>
      </c>
      <c r="CH147" s="68">
        <f>IF(+F147-E147&gt;=0,0,+(E147-F147)*100)</f>
        <v>0</v>
      </c>
      <c r="CI147" s="35"/>
      <c r="CJ147" s="67">
        <f>IF(+CH147=0,(CE147*CF147^2/200-CF147*(+CG147)/200-CD147*CF147/100)-CL147,(+CE147*CF147^2/200-CF147*(CG147-CH147)/200-CD147*CF147/100)-CL147+(CH147+CG147)*0.5*CF147*0.5/100)</f>
        <v>-4.4999999999993601E-2</v>
      </c>
      <c r="CK147" s="68">
        <f>CE147*CF147^2/200+(CI147-CF147+1)*(CF147-1)/100+(CF147-1)^2/200+CI147/200</f>
        <v>6.6250000000000003E-2</v>
      </c>
      <c r="CL147" s="68">
        <f>IF(CI147&gt;0,CK147,0)</f>
        <v>0</v>
      </c>
      <c r="CM147" s="67">
        <f>IF(CJ147&gt;=0,CJ147+DA147,0)+IF(+AW147=0,0,3/2*(+D147-L147)^2+0.4*(+D147-L147))+DH147</f>
        <v>0</v>
      </c>
      <c r="CN147" s="67">
        <f>IF((CJ147+DA147)&lt;0,-(CJ147+DA147),0)</f>
        <v>4.4999999999993601E-2</v>
      </c>
      <c r="CO147" s="25"/>
      <c r="CP147" s="44"/>
      <c r="CQ147" s="77"/>
      <c r="CR147" s="44"/>
      <c r="CS147" s="73"/>
      <c r="CT147" s="81"/>
      <c r="CU147" s="67"/>
      <c r="CV147" s="81"/>
      <c r="CW147" s="73"/>
      <c r="CX147" s="69"/>
      <c r="CY147" s="73"/>
      <c r="CZ147" s="25"/>
      <c r="DA147" s="27">
        <f t="shared" si="134"/>
        <v>0</v>
      </c>
      <c r="DB147" s="44"/>
      <c r="DC147" s="22"/>
      <c r="DD147" s="22">
        <f>IF(+BM147&lt;=0.004,0,+BF147*(+BR146/2+BR148/2))</f>
        <v>0</v>
      </c>
      <c r="DE147" s="22">
        <f>IF(+CM147&lt;=0.004,0,+CF147*(+CS146/2+CS148/2))</f>
        <v>0</v>
      </c>
      <c r="DF147" s="22"/>
      <c r="DG147" s="5"/>
      <c r="DH147" s="5"/>
      <c r="DI147" s="5"/>
      <c r="DJ147" s="5"/>
      <c r="DK147" s="5"/>
    </row>
    <row r="148" spans="1:115" ht="13.5" hidden="1" customHeight="1">
      <c r="A148" s="44"/>
      <c r="B148" s="65"/>
      <c r="C148" s="66"/>
      <c r="D148" s="25"/>
      <c r="E148" s="67"/>
      <c r="F148" s="67"/>
      <c r="G148" s="67"/>
      <c r="H148" s="67"/>
      <c r="I148" s="79"/>
      <c r="J148" s="35"/>
      <c r="K148" s="68" t="e">
        <f>(L147-L149)*100/U148</f>
        <v>#DIV/0!</v>
      </c>
      <c r="L148" s="25"/>
      <c r="M148" s="67"/>
      <c r="N148" s="67"/>
      <c r="O148" s="67"/>
      <c r="P148" s="35"/>
      <c r="Q148" s="68" t="e">
        <f>(P147-P149)*100/U148</f>
        <v>#DIV/0!</v>
      </c>
      <c r="R148" s="47" t="e">
        <f>(N147-N149)/U148*100</f>
        <v>#DIV/0!</v>
      </c>
      <c r="S148" s="69"/>
      <c r="T148" s="35"/>
      <c r="U148" s="69">
        <f>(C149-C147)*1000</f>
        <v>0</v>
      </c>
      <c r="V148" s="68">
        <f>(+Y147+Y149)*U148/2</f>
        <v>0</v>
      </c>
      <c r="W148" s="72"/>
      <c r="X148" s="72"/>
      <c r="Y148" s="69"/>
      <c r="Z148" s="71"/>
      <c r="AA148" s="72"/>
      <c r="AB148" s="73"/>
      <c r="AC148" s="69"/>
      <c r="AD148" s="26"/>
      <c r="AE148" s="74"/>
      <c r="AF148" s="65"/>
      <c r="AG148" s="75"/>
      <c r="AH148" s="75"/>
      <c r="AI148" s="73"/>
      <c r="AJ148" s="75"/>
      <c r="AK148" s="69"/>
      <c r="AL148" s="75"/>
      <c r="AM148" s="76"/>
      <c r="AN148" s="76"/>
      <c r="AO148" s="76">
        <f>(+AN147+AN149)*0.5*U148</f>
        <v>0</v>
      </c>
      <c r="AP148" s="76">
        <f>(+AM147+AM149)*0.5*U148-AO148</f>
        <v>0</v>
      </c>
      <c r="AQ148" s="47">
        <f t="shared" si="130"/>
        <v>0</v>
      </c>
      <c r="AR148" s="27">
        <f t="shared" si="131"/>
        <v>3</v>
      </c>
      <c r="AS148" s="27">
        <f t="shared" si="129"/>
        <v>3</v>
      </c>
      <c r="AT148" s="5"/>
      <c r="AU148" s="76"/>
      <c r="AV148" s="76">
        <f>(AU147+AU149)*0.5*U148</f>
        <v>0</v>
      </c>
      <c r="AW148" s="60">
        <f t="shared" si="132"/>
        <v>0</v>
      </c>
      <c r="AX148" s="44"/>
      <c r="AY148" s="27">
        <f t="shared" si="133"/>
        <v>4</v>
      </c>
      <c r="AZ148" s="5"/>
      <c r="BA148" s="65"/>
      <c r="BB148" s="77"/>
      <c r="BC148" s="68" t="str">
        <f t="shared" si="140"/>
        <v/>
      </c>
      <c r="BD148" s="35"/>
      <c r="BE148" s="35"/>
      <c r="BF148" s="69"/>
      <c r="BG148" s="35"/>
      <c r="BH148" s="35"/>
      <c r="BI148" s="35"/>
      <c r="BJ148" s="67"/>
      <c r="BK148" s="35"/>
      <c r="BL148" s="35"/>
      <c r="BM148" s="67"/>
      <c r="BN148" s="67"/>
      <c r="BO148" s="76">
        <f>(BM147+BM149)/2</f>
        <v>0</v>
      </c>
      <c r="BP148" s="77"/>
      <c r="BQ148" s="44">
        <f>(BN147+BN149)/2</f>
        <v>6.0000000000001275E-2</v>
      </c>
      <c r="BR148" s="73">
        <f>(BB149-BB147)*1000</f>
        <v>0</v>
      </c>
      <c r="BS148" s="81">
        <f>BO148*BR148</f>
        <v>0</v>
      </c>
      <c r="BT148" s="67">
        <f>BQ148*BR148</f>
        <v>0</v>
      </c>
      <c r="BU148" s="81">
        <f>MIN(BS148:BT148)</f>
        <v>0</v>
      </c>
      <c r="BV148" s="73">
        <f>BS148-BU148</f>
        <v>0</v>
      </c>
      <c r="BW148" s="69">
        <f>BT148-BU148</f>
        <v>0</v>
      </c>
      <c r="BX148" s="73">
        <f>BX146+BV148-BW148</f>
        <v>-21.140625000001794</v>
      </c>
      <c r="BY148" s="25"/>
      <c r="BZ148" s="5"/>
      <c r="CA148" s="65"/>
      <c r="CB148" s="77"/>
      <c r="CC148" s="68" t="str">
        <f t="shared" si="141"/>
        <v/>
      </c>
      <c r="CD148" s="35"/>
      <c r="CE148" s="35"/>
      <c r="CF148" s="69"/>
      <c r="CG148" s="35"/>
      <c r="CH148" s="35"/>
      <c r="CI148" s="35"/>
      <c r="CJ148" s="67"/>
      <c r="CK148" s="35"/>
      <c r="CL148" s="35"/>
      <c r="CM148" s="67"/>
      <c r="CN148" s="67"/>
      <c r="CO148" s="25"/>
      <c r="CP148" s="44">
        <f>(CM147+CM149)/2+BO148</f>
        <v>0</v>
      </c>
      <c r="CQ148" s="77"/>
      <c r="CR148" s="44">
        <f>(CN147+CN149)/2+BQ148</f>
        <v>0.10499999999999488</v>
      </c>
      <c r="CS148" s="73">
        <f>(CB149-CB147)*1000</f>
        <v>0</v>
      </c>
      <c r="CT148" s="81">
        <f>CP148*CS148</f>
        <v>0</v>
      </c>
      <c r="CU148" s="67">
        <f>CR148*CS148</f>
        <v>0</v>
      </c>
      <c r="CV148" s="81">
        <f>MIN(CT148:CU148)</f>
        <v>0</v>
      </c>
      <c r="CW148" s="73">
        <f>CT148-CV148</f>
        <v>0</v>
      </c>
      <c r="CX148" s="69">
        <f>CU148-CV148</f>
        <v>0</v>
      </c>
      <c r="CY148" s="73">
        <f>CY146+CW148-CX148</f>
        <v>-88.715625000003229</v>
      </c>
      <c r="CZ148" s="25"/>
      <c r="DA148" s="27">
        <f t="shared" si="134"/>
        <v>0</v>
      </c>
      <c r="DB148" s="44"/>
      <c r="DC148" s="22"/>
      <c r="DD148" s="22"/>
      <c r="DE148" s="22"/>
      <c r="DF148" s="22"/>
      <c r="DG148" s="5"/>
      <c r="DH148" s="5"/>
      <c r="DI148" s="5"/>
      <c r="DJ148" s="5"/>
      <c r="DK148" s="5"/>
    </row>
    <row r="149" spans="1:115" ht="13.5" hidden="1" customHeight="1">
      <c r="A149" s="44"/>
      <c r="B149" s="65">
        <f>B147+1</f>
        <v>50</v>
      </c>
      <c r="C149" s="66">
        <f t="shared" ref="C149" si="182">C147</f>
        <v>1.0000000000000004</v>
      </c>
      <c r="D149" s="25"/>
      <c r="E149" s="67">
        <f>+E147</f>
        <v>49.965000000000003</v>
      </c>
      <c r="F149" s="67">
        <f>+F147</f>
        <v>49.965000000000003</v>
      </c>
      <c r="G149" s="67">
        <f>+G147</f>
        <v>50</v>
      </c>
      <c r="H149" s="67">
        <f>+H147</f>
        <v>50.055</v>
      </c>
      <c r="I149" s="67">
        <f>+I147</f>
        <v>50.055</v>
      </c>
      <c r="J149" s="35"/>
      <c r="K149" s="35"/>
      <c r="L149" s="47">
        <f>M149-CF149*CE149/100-AW149/100</f>
        <v>49.949999999999996</v>
      </c>
      <c r="M149" s="67">
        <f>ROUND(+F149+AY149/100+AS149/100,2)</f>
        <v>50.04</v>
      </c>
      <c r="N149" s="67">
        <f>ROUND(+M149+Y149/200*Z149,2)</f>
        <v>50.08</v>
      </c>
      <c r="O149" s="67">
        <f>ROUND(+N149-Y149/2*AA149/100,2)</f>
        <v>50.14</v>
      </c>
      <c r="P149" s="68">
        <f>O149-BF149*BE149/100-AW149/100</f>
        <v>50.05</v>
      </c>
      <c r="Q149" s="35"/>
      <c r="R149" s="25"/>
      <c r="S149" s="69" t="e">
        <f>ABS(+R148-R150)</f>
        <v>#DIV/0!</v>
      </c>
      <c r="T149" s="35"/>
      <c r="U149" s="69"/>
      <c r="V149" s="35"/>
      <c r="W149" s="72">
        <f>W147</f>
        <v>25</v>
      </c>
      <c r="X149" s="72"/>
      <c r="Y149" s="69">
        <f>Y147</f>
        <v>25</v>
      </c>
      <c r="Z149" s="71">
        <f>Z147</f>
        <v>0.27999999999997272</v>
      </c>
      <c r="AA149" s="72">
        <f>AA147</f>
        <v>-0.43999999999999767</v>
      </c>
      <c r="AB149" s="73">
        <f>(G149-F149)/W149*2*100</f>
        <v>0.27999999999997272</v>
      </c>
      <c r="AC149" s="69">
        <f>(G149-H149)/W149*200</f>
        <v>-0.43999999999999767</v>
      </c>
      <c r="AD149" s="26">
        <f>AD147</f>
        <v>0</v>
      </c>
      <c r="AE149" s="74">
        <f>AE147</f>
        <v>0</v>
      </c>
      <c r="AF149" s="65">
        <f>(+M149-F149)*100-AY149</f>
        <v>3.4999999999995737</v>
      </c>
      <c r="AG149" s="75">
        <f>(+N149-(-AB149*(Y149-W149)/200+G149))*100-AY149</f>
        <v>3.9999999999998295</v>
      </c>
      <c r="AH149" s="75">
        <f>(+O149-H149)*100-AY149</f>
        <v>4.5000000000000853</v>
      </c>
      <c r="AI149" s="73"/>
      <c r="AJ149" s="75"/>
      <c r="AK149" s="69"/>
      <c r="AL149" s="75"/>
      <c r="AM149" s="82">
        <f>((AF149+AG149)*0.5*Y149/2+(+AG149+AH149)/2*Y149/2)/100+AD149*AE149</f>
        <v>0.99999999999995737</v>
      </c>
      <c r="AN149" s="76">
        <f>AI149*AJ149/100+AK149*AL149/100</f>
        <v>0</v>
      </c>
      <c r="AO149" s="76"/>
      <c r="AP149" s="76"/>
      <c r="AQ149" s="47">
        <f t="shared" si="130"/>
        <v>0</v>
      </c>
      <c r="AR149" s="27">
        <f t="shared" si="131"/>
        <v>3</v>
      </c>
      <c r="AS149" s="27">
        <f t="shared" si="129"/>
        <v>3</v>
      </c>
      <c r="AT149" s="5"/>
      <c r="AU149" s="76">
        <f>AI149+AK149</f>
        <v>0</v>
      </c>
      <c r="AV149" s="35"/>
      <c r="AW149" s="60">
        <f t="shared" si="132"/>
        <v>0</v>
      </c>
      <c r="AX149" s="44"/>
      <c r="AY149" s="27">
        <f t="shared" si="133"/>
        <v>4</v>
      </c>
      <c r="AZ149" s="5"/>
      <c r="BA149" s="65">
        <f>B149</f>
        <v>50</v>
      </c>
      <c r="BB149" s="77">
        <f>C149</f>
        <v>1.0000000000000004</v>
      </c>
      <c r="BC149" s="68" t="str">
        <f t="shared" si="140"/>
        <v/>
      </c>
      <c r="BD149" s="68">
        <f>AH149+AY149</f>
        <v>8.5000000000000853</v>
      </c>
      <c r="BE149" s="68">
        <f>BE147</f>
        <v>6</v>
      </c>
      <c r="BF149" s="69">
        <f>BF147</f>
        <v>1.5</v>
      </c>
      <c r="BG149" s="68">
        <f>IF(+I149-H149&gt;=0,0,+(H149-I149)*100)</f>
        <v>0</v>
      </c>
      <c r="BH149" s="68">
        <f>IF(+H149-I149&gt;=0,0,+(I149-H149)*100)</f>
        <v>0</v>
      </c>
      <c r="BI149" s="35"/>
      <c r="BJ149" s="67">
        <f>IF(+BH149=0,(BE149*BF149^2/200-BF149*(+BG149)/200-BD149*BF149/100)-BL149,(+BE149*BF149^2/200-BF149*(BG149-BH149)/200-BD149*BF149/100)-BL149+(BH149+BG149)*0.5*BF149*0.5/100)</f>
        <v>-6.0000000000001275E-2</v>
      </c>
      <c r="BK149" s="68">
        <f>BE149*BF149^2/200+(BI149-BF149+1)*(BF149-1)/100+(BF149-1)^2/200+BI149/200</f>
        <v>6.6250000000000003E-2</v>
      </c>
      <c r="BL149" s="68">
        <f>IF(BI149&gt;0,BK149,0)</f>
        <v>0</v>
      </c>
      <c r="BM149" s="67">
        <f>IF(BJ149&gt;=0,BJ149+DA149,0)+IF(+AW149=0,0,3/2*(+J149-P149)^2+0.4*(+J149-P149))+DG149</f>
        <v>0</v>
      </c>
      <c r="BN149" s="67">
        <f>IF((BJ149+DA149)&lt;0,-(BJ149+DA149),0)</f>
        <v>6.0000000000001275E-2</v>
      </c>
      <c r="BO149" s="76"/>
      <c r="BP149" s="77"/>
      <c r="BQ149" s="44"/>
      <c r="BR149" s="73"/>
      <c r="BS149" s="81"/>
      <c r="BT149" s="67"/>
      <c r="BU149" s="81"/>
      <c r="BV149" s="73"/>
      <c r="BW149" s="69"/>
      <c r="BX149" s="73"/>
      <c r="BY149" s="25"/>
      <c r="BZ149" s="5"/>
      <c r="CA149" s="65">
        <f>B149</f>
        <v>50</v>
      </c>
      <c r="CB149" s="77">
        <f>BB149</f>
        <v>1.0000000000000004</v>
      </c>
      <c r="CC149" s="68" t="str">
        <f t="shared" si="141"/>
        <v/>
      </c>
      <c r="CD149" s="68">
        <f>AF149+AY149</f>
        <v>7.4999999999995737</v>
      </c>
      <c r="CE149" s="68">
        <f>CE147</f>
        <v>6</v>
      </c>
      <c r="CF149" s="69">
        <f>CF147</f>
        <v>1.5</v>
      </c>
      <c r="CG149" s="68">
        <f>IF(+E149-F149&gt;=0,0,+(F149-E149)*100)</f>
        <v>0</v>
      </c>
      <c r="CH149" s="68">
        <f>IF(+F149-E149&gt;=0,0,+(E149-F149)*100)</f>
        <v>0</v>
      </c>
      <c r="CI149" s="35"/>
      <c r="CJ149" s="67">
        <f>IF(+CH149=0,(CE149*CF149^2/200-CF149*(+CG149)/200-CD149*CF149/100)-CL149,(+CE149*CF149^2/200-CF149*(CG149-CH149)/200-CD149*CF149/100)-CL149+(CH149+CG149)*0.5*CF149*0.5/100)</f>
        <v>-4.4999999999993601E-2</v>
      </c>
      <c r="CK149" s="68">
        <f>CE149*CF149^2/200+(CI149-CF149+1)*(CF149-1)/100+(CF149-1)^2/200+CI149/200</f>
        <v>6.6250000000000003E-2</v>
      </c>
      <c r="CL149" s="68">
        <f>IF(CI149&gt;0,CK149,0)</f>
        <v>0</v>
      </c>
      <c r="CM149" s="67">
        <f>IF(CJ149&gt;=0,CJ149+DA149,0)+IF(+AW149=0,0,3/2*(+D149-L149)^2+0.4*(+D149-L149))+DH149</f>
        <v>0</v>
      </c>
      <c r="CN149" s="67">
        <f>IF((CJ149+DA149)&lt;0,-(CJ149+DA149),0)</f>
        <v>4.4999999999993601E-2</v>
      </c>
      <c r="CO149" s="25"/>
      <c r="CP149" s="44"/>
      <c r="CQ149" s="77"/>
      <c r="CR149" s="44"/>
      <c r="CS149" s="73"/>
      <c r="CT149" s="81"/>
      <c r="CU149" s="67"/>
      <c r="CV149" s="81"/>
      <c r="CW149" s="73"/>
      <c r="CX149" s="69"/>
      <c r="CY149" s="73"/>
      <c r="CZ149" s="25"/>
      <c r="DA149" s="27">
        <f t="shared" si="134"/>
        <v>0</v>
      </c>
      <c r="DB149" s="44"/>
      <c r="DC149" s="22"/>
      <c r="DD149" s="22">
        <f>IF(+BM149&lt;=0.004,0,+BF149*(+BR148/2+BR150/2))</f>
        <v>0</v>
      </c>
      <c r="DE149" s="22">
        <f>IF(+CM149&lt;=0.004,0,+CF149*(+CS148/2+CS150/2))</f>
        <v>0</v>
      </c>
      <c r="DF149" s="22"/>
      <c r="DG149" s="5"/>
      <c r="DH149" s="5"/>
      <c r="DI149" s="5"/>
      <c r="DJ149" s="5"/>
      <c r="DK149" s="5"/>
    </row>
    <row r="150" spans="1:115" ht="13.5" hidden="1" customHeight="1">
      <c r="A150" s="44"/>
      <c r="B150" s="65"/>
      <c r="C150" s="66"/>
      <c r="D150" s="25"/>
      <c r="E150" s="67"/>
      <c r="F150" s="67"/>
      <c r="G150" s="67"/>
      <c r="H150" s="67"/>
      <c r="I150" s="79"/>
      <c r="J150" s="35"/>
      <c r="K150" s="68" t="e">
        <f>(L149-L151)*100/U150</f>
        <v>#DIV/0!</v>
      </c>
      <c r="L150" s="25"/>
      <c r="M150" s="67"/>
      <c r="N150" s="67"/>
      <c r="O150" s="67"/>
      <c r="P150" s="35"/>
      <c r="Q150" s="68" t="e">
        <f>(P149-P151)*100/U150</f>
        <v>#DIV/0!</v>
      </c>
      <c r="R150" s="47" t="e">
        <f>(N149-N151)/U150*100</f>
        <v>#DIV/0!</v>
      </c>
      <c r="S150" s="69"/>
      <c r="T150" s="35"/>
      <c r="U150" s="69">
        <f>(C151-C149)*1000</f>
        <v>0</v>
      </c>
      <c r="V150" s="68">
        <f>(+Y149+Y151)*U150/2</f>
        <v>0</v>
      </c>
      <c r="W150" s="70"/>
      <c r="X150" s="70"/>
      <c r="Y150" s="69"/>
      <c r="Z150" s="71"/>
      <c r="AA150" s="72"/>
      <c r="AB150" s="73"/>
      <c r="AC150" s="69"/>
      <c r="AD150" s="26"/>
      <c r="AE150" s="74"/>
      <c r="AF150" s="65"/>
      <c r="AG150" s="75"/>
      <c r="AH150" s="75"/>
      <c r="AI150" s="73"/>
      <c r="AJ150" s="75"/>
      <c r="AK150" s="69"/>
      <c r="AL150" s="75"/>
      <c r="AM150" s="76"/>
      <c r="AN150" s="76"/>
      <c r="AO150" s="76">
        <f>(+AN149+AN151)*0.5*U150</f>
        <v>0</v>
      </c>
      <c r="AP150" s="76">
        <f>(+AM149+AM151)*0.5*U150-AO150</f>
        <v>0</v>
      </c>
      <c r="AQ150" s="47">
        <f t="shared" si="130"/>
        <v>0</v>
      </c>
      <c r="AR150" s="27">
        <f t="shared" si="131"/>
        <v>3</v>
      </c>
      <c r="AS150" s="27">
        <f t="shared" si="129"/>
        <v>3</v>
      </c>
      <c r="AT150" s="5"/>
      <c r="AU150" s="76"/>
      <c r="AV150" s="76">
        <f>(AU149+AU151)*0.5*U150</f>
        <v>0</v>
      </c>
      <c r="AW150" s="60">
        <f t="shared" si="132"/>
        <v>0</v>
      </c>
      <c r="AX150" s="44"/>
      <c r="AY150" s="27">
        <f t="shared" si="133"/>
        <v>4</v>
      </c>
      <c r="AZ150" s="5"/>
      <c r="BA150" s="65"/>
      <c r="BB150" s="77"/>
      <c r="BC150" s="68" t="str">
        <f t="shared" si="140"/>
        <v/>
      </c>
      <c r="BD150" s="35"/>
      <c r="BE150" s="35"/>
      <c r="BF150" s="69"/>
      <c r="BG150" s="35"/>
      <c r="BH150" s="35"/>
      <c r="BI150" s="35"/>
      <c r="BJ150" s="67"/>
      <c r="BK150" s="35"/>
      <c r="BL150" s="35"/>
      <c r="BM150" s="67"/>
      <c r="BN150" s="67"/>
      <c r="BO150" s="76">
        <f>(BM149+BM151)/2</f>
        <v>0</v>
      </c>
      <c r="BP150" s="77"/>
      <c r="BQ150" s="44">
        <f>(BN149+BN151)/2</f>
        <v>6.0000000000001275E-2</v>
      </c>
      <c r="BR150" s="73">
        <f>(BB151-BB149)*1000</f>
        <v>0</v>
      </c>
      <c r="BS150" s="81">
        <f>BO150*BR150</f>
        <v>0</v>
      </c>
      <c r="BT150" s="67">
        <f>BQ150*BR150</f>
        <v>0</v>
      </c>
      <c r="BU150" s="81">
        <f>MIN(BS150:BT150)</f>
        <v>0</v>
      </c>
      <c r="BV150" s="73">
        <f>BS150-BU150</f>
        <v>0</v>
      </c>
      <c r="BW150" s="69">
        <f>BT150-BU150</f>
        <v>0</v>
      </c>
      <c r="BX150" s="73">
        <f>BX148+BV150-BW150</f>
        <v>-21.140625000001794</v>
      </c>
      <c r="BY150" s="25"/>
      <c r="BZ150" s="5"/>
      <c r="CA150" s="65"/>
      <c r="CB150" s="77"/>
      <c r="CC150" s="68" t="str">
        <f t="shared" si="141"/>
        <v/>
      </c>
      <c r="CD150" s="35"/>
      <c r="CE150" s="35"/>
      <c r="CF150" s="69"/>
      <c r="CG150" s="35"/>
      <c r="CH150" s="35"/>
      <c r="CI150" s="35"/>
      <c r="CJ150" s="67"/>
      <c r="CK150" s="35"/>
      <c r="CL150" s="35"/>
      <c r="CM150" s="67"/>
      <c r="CN150" s="67"/>
      <c r="CO150" s="25"/>
      <c r="CP150" s="44">
        <f>(CM149+CM151)/2+BO150</f>
        <v>0</v>
      </c>
      <c r="CQ150" s="77"/>
      <c r="CR150" s="44">
        <f>(CN149+CN151)/2+BQ150</f>
        <v>0.10499999999999488</v>
      </c>
      <c r="CS150" s="73">
        <f>(CB151-CB149)*1000</f>
        <v>0</v>
      </c>
      <c r="CT150" s="81">
        <f>CP150*CS150</f>
        <v>0</v>
      </c>
      <c r="CU150" s="67">
        <f>CR150*CS150</f>
        <v>0</v>
      </c>
      <c r="CV150" s="81">
        <f>MIN(CT150:CU150)</f>
        <v>0</v>
      </c>
      <c r="CW150" s="73">
        <f>CT150-CV150</f>
        <v>0</v>
      </c>
      <c r="CX150" s="69">
        <f>CU150-CV150</f>
        <v>0</v>
      </c>
      <c r="CY150" s="73">
        <f>CY148+CW150-CX150</f>
        <v>-88.715625000003229</v>
      </c>
      <c r="CZ150" s="25"/>
      <c r="DA150" s="27">
        <f t="shared" si="134"/>
        <v>0</v>
      </c>
      <c r="DB150" s="44"/>
      <c r="DC150" s="22"/>
      <c r="DD150" s="22"/>
      <c r="DE150" s="22"/>
      <c r="DF150" s="22"/>
      <c r="DG150" s="5"/>
      <c r="DH150" s="5"/>
      <c r="DI150" s="5"/>
      <c r="DJ150" s="5"/>
      <c r="DK150" s="5"/>
    </row>
    <row r="151" spans="1:115" ht="13.5" hidden="1" customHeight="1">
      <c r="A151" s="44"/>
      <c r="B151" s="65">
        <f>B149+1</f>
        <v>51</v>
      </c>
      <c r="C151" s="66">
        <f t="shared" ref="C151" si="183">C149</f>
        <v>1.0000000000000004</v>
      </c>
      <c r="D151" s="25"/>
      <c r="E151" s="67">
        <f>+E149</f>
        <v>49.965000000000003</v>
      </c>
      <c r="F151" s="67">
        <f>+F149</f>
        <v>49.965000000000003</v>
      </c>
      <c r="G151" s="67">
        <f>+G149</f>
        <v>50</v>
      </c>
      <c r="H151" s="67">
        <f>+H149</f>
        <v>50.055</v>
      </c>
      <c r="I151" s="67">
        <f>+I149</f>
        <v>50.055</v>
      </c>
      <c r="J151" s="35"/>
      <c r="K151" s="35"/>
      <c r="L151" s="47">
        <f>M151-CF151*CE151/100-AW151/100</f>
        <v>49.949999999999996</v>
      </c>
      <c r="M151" s="67">
        <f>ROUND(+F151+AY151/100+AS151/100,2)</f>
        <v>50.04</v>
      </c>
      <c r="N151" s="67">
        <f>ROUND(+M151+Y151/200*Z151,2)</f>
        <v>50.08</v>
      </c>
      <c r="O151" s="67">
        <f>ROUND(+N151-Y151/2*AA151/100,2)</f>
        <v>50.14</v>
      </c>
      <c r="P151" s="68">
        <f>O151-BF151*BE151/100-AW151/100</f>
        <v>50.05</v>
      </c>
      <c r="Q151" s="35"/>
      <c r="R151" s="25"/>
      <c r="S151" s="69" t="e">
        <f>ABS(+R150-R152)</f>
        <v>#DIV/0!</v>
      </c>
      <c r="T151" s="35"/>
      <c r="U151" s="69"/>
      <c r="V151" s="35"/>
      <c r="W151" s="72">
        <f>W149</f>
        <v>25</v>
      </c>
      <c r="X151" s="72"/>
      <c r="Y151" s="69">
        <f>Y149</f>
        <v>25</v>
      </c>
      <c r="Z151" s="71">
        <f>Z149</f>
        <v>0.27999999999997272</v>
      </c>
      <c r="AA151" s="72">
        <f>AA149</f>
        <v>-0.43999999999999767</v>
      </c>
      <c r="AB151" s="73">
        <f>(G151-F151)/W151*2*100</f>
        <v>0.27999999999997272</v>
      </c>
      <c r="AC151" s="69">
        <f>(G151-H151)/W151*200</f>
        <v>-0.43999999999999767</v>
      </c>
      <c r="AD151" s="26">
        <f>AD149</f>
        <v>0</v>
      </c>
      <c r="AE151" s="74">
        <f>AE149</f>
        <v>0</v>
      </c>
      <c r="AF151" s="65">
        <f>(+M151-F151)*100-AY151</f>
        <v>3.4999999999995737</v>
      </c>
      <c r="AG151" s="75">
        <f>(+N151-(-AB151*(Y151-W151)/200+G151))*100-AY151</f>
        <v>3.9999999999998295</v>
      </c>
      <c r="AH151" s="75">
        <f>(+O151-H151)*100-AY151</f>
        <v>4.5000000000000853</v>
      </c>
      <c r="AI151" s="73"/>
      <c r="AJ151" s="75"/>
      <c r="AK151" s="69"/>
      <c r="AL151" s="75"/>
      <c r="AM151" s="82">
        <f>((AF151+AG151)*0.5*Y151/2+(+AG151+AH151)/2*Y151/2)/100+AD151*AE151</f>
        <v>0.99999999999995737</v>
      </c>
      <c r="AN151" s="76">
        <f>AI151*AJ151/100+AK151*AL151/100</f>
        <v>0</v>
      </c>
      <c r="AO151" s="76"/>
      <c r="AP151" s="76"/>
      <c r="AQ151" s="47">
        <f t="shared" si="130"/>
        <v>0</v>
      </c>
      <c r="AR151" s="27">
        <f t="shared" si="131"/>
        <v>3</v>
      </c>
      <c r="AS151" s="27">
        <f t="shared" si="129"/>
        <v>3</v>
      </c>
      <c r="AT151" s="5"/>
      <c r="AU151" s="76">
        <f>AI151+AK151</f>
        <v>0</v>
      </c>
      <c r="AV151" s="35"/>
      <c r="AW151" s="60">
        <f t="shared" si="132"/>
        <v>0</v>
      </c>
      <c r="AX151" s="44"/>
      <c r="AY151" s="27">
        <f t="shared" si="133"/>
        <v>4</v>
      </c>
      <c r="AZ151" s="5"/>
      <c r="BA151" s="65">
        <f>B151</f>
        <v>51</v>
      </c>
      <c r="BB151" s="77">
        <f>C151</f>
        <v>1.0000000000000004</v>
      </c>
      <c r="BC151" s="68" t="str">
        <f t="shared" si="140"/>
        <v/>
      </c>
      <c r="BD151" s="68">
        <f>AH151+AY151</f>
        <v>8.5000000000000853</v>
      </c>
      <c r="BE151" s="68">
        <f>BE149</f>
        <v>6</v>
      </c>
      <c r="BF151" s="69">
        <f>BF149</f>
        <v>1.5</v>
      </c>
      <c r="BG151" s="68">
        <f>IF(+I151-H151&gt;=0,0,+(H151-I151)*100)</f>
        <v>0</v>
      </c>
      <c r="BH151" s="68">
        <f>IF(+H151-I151&gt;=0,0,+(I151-H151)*100)</f>
        <v>0</v>
      </c>
      <c r="BI151" s="35"/>
      <c r="BJ151" s="67">
        <f>IF(+BH151=0,(BE151*BF151^2/200-BF151*(+BG151)/200-BD151*BF151/100)-BL151,(+BE151*BF151^2/200-BF151*(BG151-BH151)/200-BD151*BF151/100)-BL151+(BH151+BG151)*0.5*BF151*0.5/100)</f>
        <v>-6.0000000000001275E-2</v>
      </c>
      <c r="BK151" s="68">
        <f>BE151*BF151^2/200+(BI151-BF151+1)*(BF151-1)/100+(BF151-1)^2/200+BI151/200</f>
        <v>6.6250000000000003E-2</v>
      </c>
      <c r="BL151" s="68">
        <f>IF(BI151&gt;0,BK151,0)</f>
        <v>0</v>
      </c>
      <c r="BM151" s="67">
        <f>IF(BJ151&gt;=0,BJ151+DA151,0)+IF(+AW151=0,0,3/2*(+J151-P151)^2+0.4*(+J151-P151))+DG151</f>
        <v>0</v>
      </c>
      <c r="BN151" s="67">
        <f>IF((BJ151+DA151)&lt;0,-(BJ151+DA151),0)</f>
        <v>6.0000000000001275E-2</v>
      </c>
      <c r="BO151" s="76"/>
      <c r="BP151" s="77"/>
      <c r="BQ151" s="44"/>
      <c r="BR151" s="73"/>
      <c r="BS151" s="81"/>
      <c r="BT151" s="67"/>
      <c r="BU151" s="81"/>
      <c r="BV151" s="73"/>
      <c r="BW151" s="69"/>
      <c r="BX151" s="73"/>
      <c r="BY151" s="25"/>
      <c r="BZ151" s="5"/>
      <c r="CA151" s="65">
        <f>B151</f>
        <v>51</v>
      </c>
      <c r="CB151" s="77">
        <f>BB151</f>
        <v>1.0000000000000004</v>
      </c>
      <c r="CC151" s="68" t="str">
        <f t="shared" si="141"/>
        <v/>
      </c>
      <c r="CD151" s="68">
        <f>AF151+AY151</f>
        <v>7.4999999999995737</v>
      </c>
      <c r="CE151" s="68">
        <f>CE149</f>
        <v>6</v>
      </c>
      <c r="CF151" s="69">
        <f>CF149</f>
        <v>1.5</v>
      </c>
      <c r="CG151" s="68">
        <f>IF(+E151-F151&gt;=0,0,+(F151-E151)*100)</f>
        <v>0</v>
      </c>
      <c r="CH151" s="68">
        <f>IF(+F151-E151&gt;=0,0,+(E151-F151)*100)</f>
        <v>0</v>
      </c>
      <c r="CI151" s="35"/>
      <c r="CJ151" s="67">
        <f>IF(+CH151=0,(CE151*CF151^2/200-CF151*(+CG151)/200-CD151*CF151/100)-CL151,(+CE151*CF151^2/200-CF151*(CG151-CH151)/200-CD151*CF151/100)-CL151+(CH151+CG151)*0.5*CF151*0.5/100)</f>
        <v>-4.4999999999993601E-2</v>
      </c>
      <c r="CK151" s="68">
        <f>CE151*CF151^2/200+(CI151-CF151+1)*(CF151-1)/100+(CF151-1)^2/200+CI151/200</f>
        <v>6.6250000000000003E-2</v>
      </c>
      <c r="CL151" s="68">
        <f>IF(CI151&gt;0,CK151,0)</f>
        <v>0</v>
      </c>
      <c r="CM151" s="67">
        <f>IF(CJ151&gt;=0,CJ151+DA151,0)+IF(+AW151=0,0,3/2*(+D151-L151)^2+0.4*(+D151-L151))+DH151</f>
        <v>0</v>
      </c>
      <c r="CN151" s="67">
        <f>IF((CJ151+DA151)&lt;0,-(CJ151+DA151),0)</f>
        <v>4.4999999999993601E-2</v>
      </c>
      <c r="CO151" s="25"/>
      <c r="CP151" s="44"/>
      <c r="CQ151" s="77"/>
      <c r="CR151" s="44"/>
      <c r="CS151" s="73"/>
      <c r="CT151" s="81"/>
      <c r="CU151" s="67"/>
      <c r="CV151" s="81"/>
      <c r="CW151" s="73"/>
      <c r="CX151" s="69"/>
      <c r="CY151" s="73"/>
      <c r="CZ151" s="25"/>
      <c r="DA151" s="27">
        <f t="shared" si="134"/>
        <v>0</v>
      </c>
      <c r="DB151" s="44"/>
      <c r="DC151" s="22"/>
      <c r="DD151" s="22">
        <f>IF(+BM151&lt;=0.004,0,+BF151*(+BR150/2+BR152/2))</f>
        <v>0</v>
      </c>
      <c r="DE151" s="22">
        <f>IF(+CM151&lt;=0.004,0,+CF151*(+CS150/2+CS152/2))</f>
        <v>0</v>
      </c>
      <c r="DF151" s="22"/>
      <c r="DG151" s="5"/>
      <c r="DH151" s="5"/>
      <c r="DI151" s="5"/>
      <c r="DJ151" s="5"/>
      <c r="DK151" s="5"/>
    </row>
    <row r="152" spans="1:115" hidden="1">
      <c r="A152" s="44"/>
      <c r="B152" s="65"/>
      <c r="C152" s="66"/>
      <c r="D152" s="25"/>
      <c r="E152" s="67"/>
      <c r="F152" s="67"/>
      <c r="G152" s="67"/>
      <c r="H152" s="67"/>
      <c r="I152" s="79"/>
      <c r="J152" s="35"/>
      <c r="K152" s="68" t="e">
        <f>(L151-L153)*100/U152</f>
        <v>#DIV/0!</v>
      </c>
      <c r="L152" s="25"/>
      <c r="M152" s="67"/>
      <c r="N152" s="67"/>
      <c r="O152" s="67"/>
      <c r="P152" s="35"/>
      <c r="Q152" s="68" t="e">
        <f>(P151-P153)*100/U152</f>
        <v>#DIV/0!</v>
      </c>
      <c r="R152" s="47" t="e">
        <f>(N151-N153)/U152*100</f>
        <v>#DIV/0!</v>
      </c>
      <c r="S152" s="69"/>
      <c r="T152" s="35"/>
      <c r="U152" s="69">
        <f>(C153-C151)*1000</f>
        <v>0</v>
      </c>
      <c r="V152" s="68">
        <f>(+Y151+Y153)*U152/2</f>
        <v>0</v>
      </c>
      <c r="W152" s="72"/>
      <c r="X152" s="72"/>
      <c r="Y152" s="69"/>
      <c r="Z152" s="71"/>
      <c r="AA152" s="72"/>
      <c r="AB152" s="73"/>
      <c r="AC152" s="69"/>
      <c r="AD152" s="26"/>
      <c r="AE152" s="74"/>
      <c r="AF152" s="65"/>
      <c r="AG152" s="75"/>
      <c r="AH152" s="75"/>
      <c r="AI152" s="73"/>
      <c r="AJ152" s="75"/>
      <c r="AK152" s="69"/>
      <c r="AL152" s="75"/>
      <c r="AM152" s="76"/>
      <c r="AN152" s="76"/>
      <c r="AO152" s="76">
        <f>(+AN151+AN153)*0.5*U152</f>
        <v>0</v>
      </c>
      <c r="AP152" s="76">
        <f>(+AM151+AM153)*0.5*U152-AO152</f>
        <v>0</v>
      </c>
      <c r="AQ152" s="47">
        <f t="shared" si="130"/>
        <v>0</v>
      </c>
      <c r="AR152" s="27">
        <f t="shared" si="131"/>
        <v>3</v>
      </c>
      <c r="AS152" s="27">
        <f t="shared" si="129"/>
        <v>3</v>
      </c>
      <c r="AT152" s="5"/>
      <c r="AU152" s="76"/>
      <c r="AV152" s="76">
        <f>(AU151+AU153)*0.5*U152</f>
        <v>0</v>
      </c>
      <c r="AW152" s="60">
        <f t="shared" si="132"/>
        <v>0</v>
      </c>
      <c r="AX152" s="44"/>
      <c r="AY152" s="27">
        <f t="shared" si="133"/>
        <v>4</v>
      </c>
      <c r="AZ152" s="5"/>
      <c r="BA152" s="65"/>
      <c r="BB152" s="77"/>
      <c r="BC152" s="68" t="str">
        <f t="shared" si="140"/>
        <v/>
      </c>
      <c r="BD152" s="35"/>
      <c r="BE152" s="35"/>
      <c r="BF152" s="69"/>
      <c r="BG152" s="35"/>
      <c r="BH152" s="35"/>
      <c r="BI152" s="35"/>
      <c r="BJ152" s="67"/>
      <c r="BK152" s="35"/>
      <c r="BL152" s="35"/>
      <c r="BM152" s="67"/>
      <c r="BN152" s="67"/>
      <c r="BO152" s="76">
        <f>(BM151+BM153)/2</f>
        <v>0</v>
      </c>
      <c r="BP152" s="77"/>
      <c r="BQ152" s="44">
        <f>(BN151+BN153)/2</f>
        <v>6.0000000000001275E-2</v>
      </c>
      <c r="BR152" s="73">
        <f>(BB153-BB151)*1000</f>
        <v>0</v>
      </c>
      <c r="BS152" s="81">
        <f>BO152*BR152</f>
        <v>0</v>
      </c>
      <c r="BT152" s="67">
        <f>BQ152*BR152</f>
        <v>0</v>
      </c>
      <c r="BU152" s="81">
        <f>MIN(BS152:BT152)</f>
        <v>0</v>
      </c>
      <c r="BV152" s="73">
        <f>BS152-BU152</f>
        <v>0</v>
      </c>
      <c r="BW152" s="69">
        <f>BT152-BU152</f>
        <v>0</v>
      </c>
      <c r="BX152" s="73">
        <f>BX150+BV152-BW152</f>
        <v>-21.140625000001794</v>
      </c>
      <c r="BY152" s="25"/>
      <c r="BZ152" s="5"/>
      <c r="CA152" s="65"/>
      <c r="CB152" s="77"/>
      <c r="CC152" s="68" t="str">
        <f t="shared" si="141"/>
        <v/>
      </c>
      <c r="CD152" s="35"/>
      <c r="CE152" s="35"/>
      <c r="CF152" s="69"/>
      <c r="CG152" s="35"/>
      <c r="CH152" s="35"/>
      <c r="CI152" s="35"/>
      <c r="CJ152" s="67"/>
      <c r="CK152" s="35"/>
      <c r="CL152" s="35"/>
      <c r="CM152" s="67"/>
      <c r="CN152" s="67"/>
      <c r="CO152" s="25"/>
      <c r="CP152" s="44">
        <f>(CM151+CM153)/2+BO152</f>
        <v>0</v>
      </c>
      <c r="CQ152" s="77"/>
      <c r="CR152" s="44">
        <f>(CN151+CN153)/2+BQ152</f>
        <v>0.10499999999999488</v>
      </c>
      <c r="CS152" s="73">
        <f>(CB153-CB151)*1000</f>
        <v>0</v>
      </c>
      <c r="CT152" s="81">
        <f>CP152*CS152</f>
        <v>0</v>
      </c>
      <c r="CU152" s="67">
        <f>CR152*CS152</f>
        <v>0</v>
      </c>
      <c r="CV152" s="81">
        <f>MIN(CT152:CU152)</f>
        <v>0</v>
      </c>
      <c r="CW152" s="73">
        <f>CT152-CV152</f>
        <v>0</v>
      </c>
      <c r="CX152" s="69">
        <f>CU152-CV152</f>
        <v>0</v>
      </c>
      <c r="CY152" s="73">
        <f>CY150+CW152-CX152</f>
        <v>-88.715625000003229</v>
      </c>
      <c r="CZ152" s="25"/>
      <c r="DA152" s="27">
        <f t="shared" si="134"/>
        <v>0</v>
      </c>
      <c r="DB152" s="44"/>
      <c r="DC152" s="22"/>
      <c r="DD152" s="22"/>
      <c r="DE152" s="22"/>
      <c r="DF152" s="22"/>
      <c r="DG152" s="5"/>
      <c r="DH152" s="5"/>
      <c r="DI152" s="5"/>
      <c r="DJ152" s="5"/>
      <c r="DK152" s="5"/>
    </row>
    <row r="153" spans="1:115" hidden="1">
      <c r="A153" s="44"/>
      <c r="B153" s="65">
        <f>B151+1</f>
        <v>52</v>
      </c>
      <c r="C153" s="66">
        <f t="shared" ref="C153" si="184">C151</f>
        <v>1.0000000000000004</v>
      </c>
      <c r="D153" s="25"/>
      <c r="E153" s="67">
        <f>+E151</f>
        <v>49.965000000000003</v>
      </c>
      <c r="F153" s="67">
        <f>+F151</f>
        <v>49.965000000000003</v>
      </c>
      <c r="G153" s="67">
        <f>+G151</f>
        <v>50</v>
      </c>
      <c r="H153" s="67">
        <f>+H151</f>
        <v>50.055</v>
      </c>
      <c r="I153" s="67">
        <f>+I151</f>
        <v>50.055</v>
      </c>
      <c r="J153" s="35"/>
      <c r="K153" s="35"/>
      <c r="L153" s="47">
        <f>M153-CF153*CE153/100-AW153/100</f>
        <v>49.949999999999996</v>
      </c>
      <c r="M153" s="67">
        <f>ROUND(+F153+AY153/100+AS153/100,2)</f>
        <v>50.04</v>
      </c>
      <c r="N153" s="67">
        <f>ROUND(+M153+Y153/200*Z153,2)</f>
        <v>50.08</v>
      </c>
      <c r="O153" s="67">
        <f>ROUND(+N153-Y153/2*AA153/100,2)</f>
        <v>50.14</v>
      </c>
      <c r="P153" s="68">
        <f>O153-BF153*BE153/100-AW153/100</f>
        <v>50.05</v>
      </c>
      <c r="Q153" s="35"/>
      <c r="R153" s="25"/>
      <c r="S153" s="69" t="e">
        <f>ABS(+R152-R154)</f>
        <v>#DIV/0!</v>
      </c>
      <c r="T153" s="35"/>
      <c r="U153" s="69"/>
      <c r="V153" s="35"/>
      <c r="W153" s="72">
        <f>W151</f>
        <v>25</v>
      </c>
      <c r="X153" s="72"/>
      <c r="Y153" s="69">
        <f>Y151</f>
        <v>25</v>
      </c>
      <c r="Z153" s="71">
        <f>Z151</f>
        <v>0.27999999999997272</v>
      </c>
      <c r="AA153" s="72">
        <f>AA151</f>
        <v>-0.43999999999999767</v>
      </c>
      <c r="AB153" s="73">
        <f>(G153-F153)/W153*2*100</f>
        <v>0.27999999999997272</v>
      </c>
      <c r="AC153" s="69">
        <f>(G153-H153)/W153*200</f>
        <v>-0.43999999999999767</v>
      </c>
      <c r="AD153" s="26">
        <f>AD151</f>
        <v>0</v>
      </c>
      <c r="AE153" s="74">
        <f>AE151</f>
        <v>0</v>
      </c>
      <c r="AF153" s="65">
        <f>(+M153-F153)*100-AY153</f>
        <v>3.4999999999995737</v>
      </c>
      <c r="AG153" s="75">
        <f>(+N153-(-AB153*(Y153-W153)/200+G153))*100-AY153</f>
        <v>3.9999999999998295</v>
      </c>
      <c r="AH153" s="75">
        <f>(+O153-H153)*100-AY153</f>
        <v>4.5000000000000853</v>
      </c>
      <c r="AI153" s="73"/>
      <c r="AJ153" s="75"/>
      <c r="AK153" s="69"/>
      <c r="AL153" s="75"/>
      <c r="AM153" s="82">
        <f>((AF153+AG153)*0.5*Y153/2+(+AG153+AH153)/2*Y153/2)/100+AD153*AE153</f>
        <v>0.99999999999995737</v>
      </c>
      <c r="AN153" s="76">
        <f>AI153*AJ153/100+AK153*AL153/100</f>
        <v>0</v>
      </c>
      <c r="AO153" s="76"/>
      <c r="AP153" s="76"/>
      <c r="AQ153" s="47">
        <f t="shared" si="130"/>
        <v>0</v>
      </c>
      <c r="AR153" s="27">
        <f t="shared" si="131"/>
        <v>3</v>
      </c>
      <c r="AS153" s="27">
        <f t="shared" si="129"/>
        <v>3</v>
      </c>
      <c r="AT153" s="5"/>
      <c r="AU153" s="76">
        <f>AI153+AK153</f>
        <v>0</v>
      </c>
      <c r="AV153" s="35"/>
      <c r="AW153" s="60">
        <f t="shared" si="132"/>
        <v>0</v>
      </c>
      <c r="AX153" s="44"/>
      <c r="AY153" s="27">
        <f t="shared" si="133"/>
        <v>4</v>
      </c>
      <c r="AZ153" s="5"/>
      <c r="BA153" s="65">
        <f>B153</f>
        <v>52</v>
      </c>
      <c r="BB153" s="77">
        <f>C153</f>
        <v>1.0000000000000004</v>
      </c>
      <c r="BC153" s="68" t="str">
        <f t="shared" si="140"/>
        <v/>
      </c>
      <c r="BD153" s="68">
        <f>AH153+AY153</f>
        <v>8.5000000000000853</v>
      </c>
      <c r="BE153" s="68">
        <f>BE151</f>
        <v>6</v>
      </c>
      <c r="BF153" s="69">
        <f>BF151</f>
        <v>1.5</v>
      </c>
      <c r="BG153" s="68">
        <f>IF(+I153-H153&gt;=0,0,+(H153-I153)*100)</f>
        <v>0</v>
      </c>
      <c r="BH153" s="68">
        <f>IF(+H153-I153&gt;=0,0,+(I153-H153)*100)</f>
        <v>0</v>
      </c>
      <c r="BI153" s="35"/>
      <c r="BJ153" s="67">
        <f>IF(+BH153=0,(BE153*BF153^2/200-BF153*(+BG153)/200-BD153*BF153/100)-BL153,(+BE153*BF153^2/200-BF153*(BG153-BH153)/200-BD153*BF153/100)-BL153+(BH153+BG153)*0.5*BF153*0.5/100)</f>
        <v>-6.0000000000001275E-2</v>
      </c>
      <c r="BK153" s="68">
        <f>BE153*BF153^2/200+(BI153-BF153+1)*(BF153-1)/100+(BF153-1)^2/200+BI153/200</f>
        <v>6.6250000000000003E-2</v>
      </c>
      <c r="BL153" s="68">
        <f>IF(BI153&gt;0,BK153,0)</f>
        <v>0</v>
      </c>
      <c r="BM153" s="67">
        <f>IF(BJ153&gt;=0,BJ153+DA153,0)+IF(+AW153=0,0,3/2*(+J153-P153)^2+0.4*(+J153-P153))+DG153</f>
        <v>0</v>
      </c>
      <c r="BN153" s="67">
        <f>IF((BJ153+DA153)&lt;0,-(BJ153+DA153),0)</f>
        <v>6.0000000000001275E-2</v>
      </c>
      <c r="BO153" s="76"/>
      <c r="BP153" s="77"/>
      <c r="BQ153" s="44"/>
      <c r="BR153" s="73"/>
      <c r="BS153" s="81"/>
      <c r="BT153" s="67"/>
      <c r="BU153" s="81"/>
      <c r="BV153" s="73"/>
      <c r="BW153" s="69"/>
      <c r="BX153" s="73"/>
      <c r="BY153" s="25"/>
      <c r="BZ153" s="5"/>
      <c r="CA153" s="65">
        <f>B153</f>
        <v>52</v>
      </c>
      <c r="CB153" s="77">
        <f>BB153</f>
        <v>1.0000000000000004</v>
      </c>
      <c r="CC153" s="68" t="str">
        <f t="shared" si="141"/>
        <v/>
      </c>
      <c r="CD153" s="68">
        <f>AF153+AY153</f>
        <v>7.4999999999995737</v>
      </c>
      <c r="CE153" s="68">
        <f>CE151</f>
        <v>6</v>
      </c>
      <c r="CF153" s="69">
        <f>CF151</f>
        <v>1.5</v>
      </c>
      <c r="CG153" s="68">
        <f>IF(+E153-F153&gt;=0,0,+(F153-E153)*100)</f>
        <v>0</v>
      </c>
      <c r="CH153" s="68">
        <f>IF(+F153-E153&gt;=0,0,+(E153-F153)*100)</f>
        <v>0</v>
      </c>
      <c r="CI153" s="35"/>
      <c r="CJ153" s="67">
        <f>IF(+CH153=0,(CE153*CF153^2/200-CF153*(+CG153)/200-CD153*CF153/100)-CL153,(+CE153*CF153^2/200-CF153*(CG153-CH153)/200-CD153*CF153/100)-CL153+(CH153+CG153)*0.5*CF153*0.5/100)</f>
        <v>-4.4999999999993601E-2</v>
      </c>
      <c r="CK153" s="68">
        <f>CE153*CF153^2/200+(CI153-CF153+1)*(CF153-1)/100+(CF153-1)^2/200+CI153/200</f>
        <v>6.6250000000000003E-2</v>
      </c>
      <c r="CL153" s="68">
        <f>IF(CI153&gt;0,CK153,0)</f>
        <v>0</v>
      </c>
      <c r="CM153" s="67">
        <f>IF(CJ153&gt;=0,CJ153+DA153,0)+IF(+AW153=0,0,3/2*(+D153-L153)^2+0.4*(+D153-L153))+DH153</f>
        <v>0</v>
      </c>
      <c r="CN153" s="67">
        <f>IF((CJ153+DA153)&lt;0,-(CJ153+DA153),0)</f>
        <v>4.4999999999993601E-2</v>
      </c>
      <c r="CO153" s="25"/>
      <c r="CP153" s="44"/>
      <c r="CQ153" s="77"/>
      <c r="CR153" s="44"/>
      <c r="CS153" s="73"/>
      <c r="CT153" s="81"/>
      <c r="CU153" s="67"/>
      <c r="CV153" s="81"/>
      <c r="CW153" s="73"/>
      <c r="CX153" s="69"/>
      <c r="CY153" s="73"/>
      <c r="CZ153" s="25"/>
      <c r="DA153" s="27">
        <f t="shared" si="134"/>
        <v>0</v>
      </c>
      <c r="DB153" s="44"/>
      <c r="DC153" s="22"/>
      <c r="DD153" s="22">
        <f>IF(+BM153&lt;=0.004,0,+BF153*(+BR152/2+BR154/2))</f>
        <v>0</v>
      </c>
      <c r="DE153" s="22">
        <f>IF(+CM153&lt;=0.004,0,+CF153*(+CS152/2+CS154/2))</f>
        <v>0</v>
      </c>
      <c r="DF153" s="22"/>
      <c r="DG153" s="5"/>
      <c r="DH153" s="5"/>
      <c r="DI153" s="5"/>
      <c r="DJ153" s="5"/>
      <c r="DK153" s="5"/>
    </row>
    <row r="154" spans="1:115" hidden="1">
      <c r="A154" s="44"/>
      <c r="B154" s="65"/>
      <c r="C154" s="66"/>
      <c r="D154" s="25"/>
      <c r="E154" s="67"/>
      <c r="F154" s="67"/>
      <c r="G154" s="67"/>
      <c r="H154" s="67"/>
      <c r="I154" s="79"/>
      <c r="J154" s="35"/>
      <c r="K154" s="68" t="e">
        <f>(L153-L155)*100/U154</f>
        <v>#DIV/0!</v>
      </c>
      <c r="L154" s="25"/>
      <c r="M154" s="67"/>
      <c r="N154" s="67"/>
      <c r="O154" s="67"/>
      <c r="P154" s="35"/>
      <c r="Q154" s="68" t="e">
        <f>(P153-P155)*100/U154</f>
        <v>#DIV/0!</v>
      </c>
      <c r="R154" s="47" t="e">
        <f>(N153-N155)/U154*100</f>
        <v>#DIV/0!</v>
      </c>
      <c r="S154" s="69"/>
      <c r="T154" s="35"/>
      <c r="U154" s="69">
        <f>(C155-C153)*1000</f>
        <v>0</v>
      </c>
      <c r="V154" s="68">
        <f>(+Y153+Y155)*U154/2</f>
        <v>0</v>
      </c>
      <c r="W154" s="70"/>
      <c r="X154" s="70"/>
      <c r="Y154" s="69"/>
      <c r="Z154" s="71"/>
      <c r="AA154" s="72"/>
      <c r="AB154" s="73"/>
      <c r="AC154" s="69"/>
      <c r="AD154" s="26"/>
      <c r="AE154" s="74"/>
      <c r="AF154" s="65"/>
      <c r="AG154" s="75"/>
      <c r="AH154" s="75"/>
      <c r="AI154" s="73"/>
      <c r="AJ154" s="75"/>
      <c r="AK154" s="69"/>
      <c r="AL154" s="75"/>
      <c r="AM154" s="76"/>
      <c r="AN154" s="76"/>
      <c r="AO154" s="76">
        <f>(+AN153+AN155)*0.5*U154</f>
        <v>0</v>
      </c>
      <c r="AP154" s="76">
        <f>(+AM153+AM155)*0.5*U154-AO154</f>
        <v>0</v>
      </c>
      <c r="AQ154" s="47">
        <f t="shared" si="130"/>
        <v>0</v>
      </c>
      <c r="AR154" s="27">
        <f t="shared" si="131"/>
        <v>3</v>
      </c>
      <c r="AS154" s="27">
        <f t="shared" si="129"/>
        <v>3</v>
      </c>
      <c r="AT154" s="5"/>
      <c r="AU154" s="76"/>
      <c r="AV154" s="76">
        <f>(AU153+AU155)*0.5*U154</f>
        <v>0</v>
      </c>
      <c r="AW154" s="60">
        <f t="shared" si="132"/>
        <v>0</v>
      </c>
      <c r="AX154" s="44"/>
      <c r="AY154" s="27">
        <f t="shared" si="133"/>
        <v>4</v>
      </c>
      <c r="AZ154" s="5"/>
      <c r="BA154" s="65"/>
      <c r="BB154" s="77"/>
      <c r="BC154" s="68" t="str">
        <f t="shared" si="140"/>
        <v/>
      </c>
      <c r="BD154" s="35"/>
      <c r="BE154" s="35"/>
      <c r="BF154" s="69"/>
      <c r="BG154" s="35"/>
      <c r="BH154" s="35"/>
      <c r="BI154" s="35"/>
      <c r="BJ154" s="67"/>
      <c r="BK154" s="35"/>
      <c r="BL154" s="35"/>
      <c r="BM154" s="67"/>
      <c r="BN154" s="67"/>
      <c r="BO154" s="76">
        <f>(BM153+BM155)/2</f>
        <v>0</v>
      </c>
      <c r="BP154" s="77"/>
      <c r="BQ154" s="44">
        <f>(BN153+BN155)/2</f>
        <v>6.0000000000001275E-2</v>
      </c>
      <c r="BR154" s="73">
        <f>(BB155-BB153)*1000</f>
        <v>0</v>
      </c>
      <c r="BS154" s="81">
        <f>BO154*BR154</f>
        <v>0</v>
      </c>
      <c r="BT154" s="67">
        <f>BQ154*BR154</f>
        <v>0</v>
      </c>
      <c r="BU154" s="81">
        <f>MIN(BS154:BT154)</f>
        <v>0</v>
      </c>
      <c r="BV154" s="73">
        <f>BS154-BU154</f>
        <v>0</v>
      </c>
      <c r="BW154" s="69">
        <f>BT154-BU154</f>
        <v>0</v>
      </c>
      <c r="BX154" s="73">
        <f>BX152+BV154-BW154</f>
        <v>-21.140625000001794</v>
      </c>
      <c r="BY154" s="25"/>
      <c r="BZ154" s="5"/>
      <c r="CA154" s="65"/>
      <c r="CB154" s="77"/>
      <c r="CC154" s="68" t="str">
        <f t="shared" si="141"/>
        <v/>
      </c>
      <c r="CD154" s="35"/>
      <c r="CE154" s="35"/>
      <c r="CF154" s="69"/>
      <c r="CG154" s="35"/>
      <c r="CH154" s="35"/>
      <c r="CI154" s="35"/>
      <c r="CJ154" s="67"/>
      <c r="CK154" s="35"/>
      <c r="CL154" s="35"/>
      <c r="CM154" s="67"/>
      <c r="CN154" s="67"/>
      <c r="CO154" s="25"/>
      <c r="CP154" s="44">
        <f>(CM153+CM155)/2+BO154</f>
        <v>0</v>
      </c>
      <c r="CQ154" s="77"/>
      <c r="CR154" s="44">
        <f>(CN153+CN155)/2+BQ154</f>
        <v>0.10499999999999488</v>
      </c>
      <c r="CS154" s="73">
        <f>(CB155-CB153)*1000</f>
        <v>0</v>
      </c>
      <c r="CT154" s="81">
        <f>CP154*CS154</f>
        <v>0</v>
      </c>
      <c r="CU154" s="67">
        <f>CR154*CS154</f>
        <v>0</v>
      </c>
      <c r="CV154" s="81">
        <f>MIN(CT154:CU154)</f>
        <v>0</v>
      </c>
      <c r="CW154" s="73">
        <f>CT154-CV154</f>
        <v>0</v>
      </c>
      <c r="CX154" s="69">
        <f>CU154-CV154</f>
        <v>0</v>
      </c>
      <c r="CY154" s="73">
        <f>CY152+CW154-CX154</f>
        <v>-88.715625000003229</v>
      </c>
      <c r="CZ154" s="25"/>
      <c r="DA154" s="27">
        <f t="shared" si="134"/>
        <v>0</v>
      </c>
      <c r="DB154" s="44"/>
      <c r="DC154" s="22"/>
      <c r="DD154" s="22"/>
      <c r="DE154" s="22"/>
      <c r="DF154" s="22"/>
      <c r="DG154" s="5"/>
      <c r="DH154" s="5"/>
      <c r="DI154" s="5"/>
      <c r="DJ154" s="5"/>
      <c r="DK154" s="5"/>
    </row>
    <row r="155" spans="1:115" hidden="1">
      <c r="A155" s="44"/>
      <c r="B155" s="65">
        <f>B153+1</f>
        <v>53</v>
      </c>
      <c r="C155" s="66">
        <f t="shared" ref="C155" si="185">C153</f>
        <v>1.0000000000000004</v>
      </c>
      <c r="D155" s="25"/>
      <c r="E155" s="67">
        <f>+E153</f>
        <v>49.965000000000003</v>
      </c>
      <c r="F155" s="67">
        <f>+F153</f>
        <v>49.965000000000003</v>
      </c>
      <c r="G155" s="67">
        <f>+G153</f>
        <v>50</v>
      </c>
      <c r="H155" s="67">
        <f>+H153</f>
        <v>50.055</v>
      </c>
      <c r="I155" s="67">
        <f>+I153</f>
        <v>50.055</v>
      </c>
      <c r="J155" s="35"/>
      <c r="K155" s="35"/>
      <c r="L155" s="47">
        <f>M155-CF155*CE155/100-AW155/100</f>
        <v>49.949999999999996</v>
      </c>
      <c r="M155" s="67">
        <f>ROUND(+F155+AY155/100+AS155/100,2)</f>
        <v>50.04</v>
      </c>
      <c r="N155" s="67">
        <f>ROUND(+M155+Y155/200*Z155,2)</f>
        <v>50.08</v>
      </c>
      <c r="O155" s="67">
        <f>ROUND(+N155-Y155/2*AA155/100,2)</f>
        <v>50.14</v>
      </c>
      <c r="P155" s="68">
        <f>O155-BF155*BE155/100-AW155/100</f>
        <v>50.05</v>
      </c>
      <c r="Q155" s="35"/>
      <c r="R155" s="25"/>
      <c r="S155" s="69" t="e">
        <f>ABS(+R154-R156)</f>
        <v>#DIV/0!</v>
      </c>
      <c r="T155" s="35"/>
      <c r="U155" s="69"/>
      <c r="V155" s="35"/>
      <c r="W155" s="72">
        <f>W153</f>
        <v>25</v>
      </c>
      <c r="X155" s="72"/>
      <c r="Y155" s="69">
        <f>Y153</f>
        <v>25</v>
      </c>
      <c r="Z155" s="71">
        <f>Z153</f>
        <v>0.27999999999997272</v>
      </c>
      <c r="AA155" s="72">
        <f>AA153</f>
        <v>-0.43999999999999767</v>
      </c>
      <c r="AB155" s="73">
        <f>(G155-F155)/W155*2*100</f>
        <v>0.27999999999997272</v>
      </c>
      <c r="AC155" s="69">
        <f>(G155-H155)/W155*200</f>
        <v>-0.43999999999999767</v>
      </c>
      <c r="AD155" s="26">
        <f>AD153</f>
        <v>0</v>
      </c>
      <c r="AE155" s="74">
        <f>AE153</f>
        <v>0</v>
      </c>
      <c r="AF155" s="65">
        <f>(+M155-F155)*100-AY155</f>
        <v>3.4999999999995737</v>
      </c>
      <c r="AG155" s="75">
        <f>(+N155-(-AB155*(Y155-W155)/200+G155))*100-AY155</f>
        <v>3.9999999999998295</v>
      </c>
      <c r="AH155" s="75">
        <f>(+O155-H155)*100-AY155</f>
        <v>4.5000000000000853</v>
      </c>
      <c r="AI155" s="73"/>
      <c r="AJ155" s="75"/>
      <c r="AK155" s="69"/>
      <c r="AL155" s="75"/>
      <c r="AM155" s="82">
        <f>((AF155+AG155)*0.5*Y155/2+(+AG155+AH155)/2*Y155/2)/100+AD155*AE155</f>
        <v>0.99999999999995737</v>
      </c>
      <c r="AN155" s="76">
        <f>AI155*AJ155/100+AK155*AL155/100</f>
        <v>0</v>
      </c>
      <c r="AO155" s="76"/>
      <c r="AP155" s="76"/>
      <c r="AQ155" s="47">
        <f t="shared" si="130"/>
        <v>0</v>
      </c>
      <c r="AR155" s="27">
        <f t="shared" si="131"/>
        <v>3</v>
      </c>
      <c r="AS155" s="27">
        <f t="shared" si="129"/>
        <v>3</v>
      </c>
      <c r="AT155" s="5"/>
      <c r="AU155" s="76">
        <f>AI155+AK155</f>
        <v>0</v>
      </c>
      <c r="AV155" s="35"/>
      <c r="AW155" s="60">
        <f t="shared" si="132"/>
        <v>0</v>
      </c>
      <c r="AX155" s="44"/>
      <c r="AY155" s="27">
        <f t="shared" si="133"/>
        <v>4</v>
      </c>
      <c r="AZ155" s="5"/>
      <c r="BA155" s="65">
        <f>B155</f>
        <v>53</v>
      </c>
      <c r="BB155" s="77">
        <f>C155</f>
        <v>1.0000000000000004</v>
      </c>
      <c r="BC155" s="68" t="str">
        <f t="shared" si="140"/>
        <v/>
      </c>
      <c r="BD155" s="68">
        <f>AH155+AY155</f>
        <v>8.5000000000000853</v>
      </c>
      <c r="BE155" s="68">
        <f>BE153</f>
        <v>6</v>
      </c>
      <c r="BF155" s="69">
        <f>BF153</f>
        <v>1.5</v>
      </c>
      <c r="BG155" s="68">
        <f>IF(+I155-H155&gt;=0,0,+(H155-I155)*100)</f>
        <v>0</v>
      </c>
      <c r="BH155" s="68">
        <f>IF(+H155-I155&gt;=0,0,+(I155-H155)*100)</f>
        <v>0</v>
      </c>
      <c r="BI155" s="35"/>
      <c r="BJ155" s="67">
        <f>IF(+BH155=0,(BE155*BF155^2/200-BF155*(+BG155)/200-BD155*BF155/100)-BL155,(+BE155*BF155^2/200-BF155*(BG155-BH155)/200-BD155*BF155/100)-BL155+(BH155+BG155)*0.5*BF155*0.5/100)</f>
        <v>-6.0000000000001275E-2</v>
      </c>
      <c r="BK155" s="68">
        <f>BE155*BF155^2/200+(BI155-BF155+1)*(BF155-1)/100+(BF155-1)^2/200+BI155/200</f>
        <v>6.6250000000000003E-2</v>
      </c>
      <c r="BL155" s="68">
        <f>IF(BI155&gt;0,BK155,0)</f>
        <v>0</v>
      </c>
      <c r="BM155" s="67">
        <f>IF(BJ155&gt;=0,BJ155+DA155,0)+IF(+AW155=0,0,3/2*(+J155-P155)^2+0.4*(+J155-P155))+DG155</f>
        <v>0</v>
      </c>
      <c r="BN155" s="67">
        <f>IF((BJ155+DA155)&lt;0,-(BJ155+DA155),0)</f>
        <v>6.0000000000001275E-2</v>
      </c>
      <c r="BO155" s="76"/>
      <c r="BP155" s="77"/>
      <c r="BQ155" s="44"/>
      <c r="BR155" s="73"/>
      <c r="BS155" s="81"/>
      <c r="BT155" s="67"/>
      <c r="BU155" s="81"/>
      <c r="BV155" s="73"/>
      <c r="BW155" s="69"/>
      <c r="BX155" s="73"/>
      <c r="BY155" s="25"/>
      <c r="BZ155" s="5"/>
      <c r="CA155" s="65">
        <f>B155</f>
        <v>53</v>
      </c>
      <c r="CB155" s="77">
        <f>BB155</f>
        <v>1.0000000000000004</v>
      </c>
      <c r="CC155" s="68" t="str">
        <f t="shared" si="141"/>
        <v/>
      </c>
      <c r="CD155" s="68">
        <f>AF155+AY155</f>
        <v>7.4999999999995737</v>
      </c>
      <c r="CE155" s="68">
        <f>CE153</f>
        <v>6</v>
      </c>
      <c r="CF155" s="69">
        <f>CF153</f>
        <v>1.5</v>
      </c>
      <c r="CG155" s="68">
        <f>IF(+E155-F155&gt;=0,0,+(F155-E155)*100)</f>
        <v>0</v>
      </c>
      <c r="CH155" s="68">
        <f>IF(+F155-E155&gt;=0,0,+(E155-F155)*100)</f>
        <v>0</v>
      </c>
      <c r="CI155" s="35"/>
      <c r="CJ155" s="67">
        <f>IF(+CH155=0,(CE155*CF155^2/200-CF155*(+CG155)/200-CD155*CF155/100)-CL155,(+CE155*CF155^2/200-CF155*(CG155-CH155)/200-CD155*CF155/100)-CL155+(CH155+CG155)*0.5*CF155*0.5/100)</f>
        <v>-4.4999999999993601E-2</v>
      </c>
      <c r="CK155" s="68">
        <f>CE155*CF155^2/200+(CI155-CF155+1)*(CF155-1)/100+(CF155-1)^2/200+CI155/200</f>
        <v>6.6250000000000003E-2</v>
      </c>
      <c r="CL155" s="68">
        <f>IF(CI155&gt;0,CK155,0)</f>
        <v>0</v>
      </c>
      <c r="CM155" s="67">
        <f>IF(CJ155&gt;=0,CJ155+DA155,0)+IF(+AW155=0,0,3/2*(+D155-L155)^2+0.4*(+D155-L155))+DH155</f>
        <v>0</v>
      </c>
      <c r="CN155" s="67">
        <f>IF((CJ155+DA155)&lt;0,-(CJ155+DA155),0)</f>
        <v>4.4999999999993601E-2</v>
      </c>
      <c r="CO155" s="25"/>
      <c r="CP155" s="44"/>
      <c r="CQ155" s="77"/>
      <c r="CR155" s="44"/>
      <c r="CS155" s="73"/>
      <c r="CT155" s="81"/>
      <c r="CU155" s="67"/>
      <c r="CV155" s="81"/>
      <c r="CW155" s="73"/>
      <c r="CX155" s="69"/>
      <c r="CY155" s="73"/>
      <c r="CZ155" s="25"/>
      <c r="DA155" s="27">
        <f t="shared" si="134"/>
        <v>0</v>
      </c>
      <c r="DB155" s="44"/>
      <c r="DC155" s="22"/>
      <c r="DD155" s="22">
        <f>IF(+BM155&lt;=0.004,0,+BF155*(+BR154/2+BR156/2))</f>
        <v>0</v>
      </c>
      <c r="DE155" s="22">
        <f>IF(+CM155&lt;=0.004,0,+CF155*(+CS154/2+CS156/2))</f>
        <v>0</v>
      </c>
      <c r="DF155" s="22"/>
      <c r="DG155" s="5"/>
      <c r="DH155" s="5"/>
      <c r="DI155" s="5"/>
      <c r="DJ155" s="5"/>
      <c r="DK155" s="5"/>
    </row>
    <row r="156" spans="1:115" hidden="1">
      <c r="A156" s="44"/>
      <c r="B156" s="65"/>
      <c r="C156" s="66"/>
      <c r="D156" s="25"/>
      <c r="E156" s="67"/>
      <c r="F156" s="67"/>
      <c r="G156" s="67"/>
      <c r="H156" s="67"/>
      <c r="I156" s="79"/>
      <c r="J156" s="35"/>
      <c r="K156" s="68" t="e">
        <f>(L155-L157)*100/U156</f>
        <v>#DIV/0!</v>
      </c>
      <c r="L156" s="25"/>
      <c r="M156" s="67"/>
      <c r="N156" s="67"/>
      <c r="O156" s="67"/>
      <c r="P156" s="35"/>
      <c r="Q156" s="68" t="e">
        <f>(P155-P157)*100/U156</f>
        <v>#DIV/0!</v>
      </c>
      <c r="R156" s="47" t="e">
        <f>(N155-N157)/U156*100</f>
        <v>#DIV/0!</v>
      </c>
      <c r="S156" s="69"/>
      <c r="T156" s="35"/>
      <c r="U156" s="69">
        <f>(C157-C155)*1000</f>
        <v>0</v>
      </c>
      <c r="V156" s="68">
        <f>(+Y155+Y157)*U156/2</f>
        <v>0</v>
      </c>
      <c r="W156" s="72"/>
      <c r="X156" s="72"/>
      <c r="Y156" s="69"/>
      <c r="Z156" s="71"/>
      <c r="AA156" s="72"/>
      <c r="AB156" s="73"/>
      <c r="AC156" s="69"/>
      <c r="AD156" s="26"/>
      <c r="AE156" s="74"/>
      <c r="AF156" s="65"/>
      <c r="AG156" s="75"/>
      <c r="AH156" s="75"/>
      <c r="AI156" s="73"/>
      <c r="AJ156" s="75"/>
      <c r="AK156" s="69"/>
      <c r="AL156" s="75"/>
      <c r="AM156" s="76"/>
      <c r="AN156" s="76"/>
      <c r="AO156" s="76">
        <f>(+AN155+AN157)*0.5*U156</f>
        <v>0</v>
      </c>
      <c r="AP156" s="76">
        <f>(+AM155+AM157)*0.5*U156-AO156</f>
        <v>0</v>
      </c>
      <c r="AQ156" s="47">
        <f t="shared" si="130"/>
        <v>0</v>
      </c>
      <c r="AR156" s="27">
        <f t="shared" si="131"/>
        <v>3</v>
      </c>
      <c r="AS156" s="27">
        <f t="shared" si="129"/>
        <v>3</v>
      </c>
      <c r="AT156" s="5"/>
      <c r="AU156" s="76"/>
      <c r="AV156" s="76">
        <f>(AU155+AU157)*0.5*U156</f>
        <v>0</v>
      </c>
      <c r="AW156" s="60">
        <f t="shared" si="132"/>
        <v>0</v>
      </c>
      <c r="AX156" s="44"/>
      <c r="AY156" s="27">
        <f t="shared" si="133"/>
        <v>4</v>
      </c>
      <c r="AZ156" s="5"/>
      <c r="BA156" s="65"/>
      <c r="BB156" s="77"/>
      <c r="BC156" s="68" t="str">
        <f t="shared" si="140"/>
        <v/>
      </c>
      <c r="BD156" s="35"/>
      <c r="BE156" s="35"/>
      <c r="BF156" s="69"/>
      <c r="BG156" s="35"/>
      <c r="BH156" s="35"/>
      <c r="BI156" s="35"/>
      <c r="BJ156" s="67"/>
      <c r="BK156" s="35"/>
      <c r="BL156" s="35"/>
      <c r="BM156" s="67"/>
      <c r="BN156" s="67"/>
      <c r="BO156" s="76">
        <f>(BM155+BM157)/2</f>
        <v>0</v>
      </c>
      <c r="BP156" s="77"/>
      <c r="BQ156" s="44">
        <f>(BN155+BN157)/2</f>
        <v>6.0000000000001275E-2</v>
      </c>
      <c r="BR156" s="73">
        <f>(BB157-BB155)*1000</f>
        <v>0</v>
      </c>
      <c r="BS156" s="81">
        <f>BO156*BR156</f>
        <v>0</v>
      </c>
      <c r="BT156" s="67">
        <f>BQ156*BR156</f>
        <v>0</v>
      </c>
      <c r="BU156" s="81">
        <f>MIN(BS156:BT156)</f>
        <v>0</v>
      </c>
      <c r="BV156" s="73">
        <f>BS156-BU156</f>
        <v>0</v>
      </c>
      <c r="BW156" s="69">
        <f>BT156-BU156</f>
        <v>0</v>
      </c>
      <c r="BX156" s="73">
        <f>BX154+BV156-BW156</f>
        <v>-21.140625000001794</v>
      </c>
      <c r="BY156" s="25"/>
      <c r="BZ156" s="5"/>
      <c r="CA156" s="65"/>
      <c r="CB156" s="77"/>
      <c r="CC156" s="68" t="str">
        <f t="shared" si="141"/>
        <v/>
      </c>
      <c r="CD156" s="35"/>
      <c r="CE156" s="35"/>
      <c r="CF156" s="69"/>
      <c r="CG156" s="35"/>
      <c r="CH156" s="35"/>
      <c r="CI156" s="35"/>
      <c r="CJ156" s="67"/>
      <c r="CK156" s="35"/>
      <c r="CL156" s="35"/>
      <c r="CM156" s="67"/>
      <c r="CN156" s="67"/>
      <c r="CO156" s="25"/>
      <c r="CP156" s="44">
        <f>(CM155+CM157)/2+BO156</f>
        <v>0</v>
      </c>
      <c r="CQ156" s="77"/>
      <c r="CR156" s="44">
        <f>(CN155+CN157)/2+BQ156</f>
        <v>0.10499999999999488</v>
      </c>
      <c r="CS156" s="73">
        <f>(CB157-CB155)*1000</f>
        <v>0</v>
      </c>
      <c r="CT156" s="81">
        <f>CP156*CS156</f>
        <v>0</v>
      </c>
      <c r="CU156" s="67">
        <f>CR156*CS156</f>
        <v>0</v>
      </c>
      <c r="CV156" s="81">
        <f>MIN(CT156:CU156)</f>
        <v>0</v>
      </c>
      <c r="CW156" s="73">
        <f>CT156-CV156</f>
        <v>0</v>
      </c>
      <c r="CX156" s="69">
        <f>CU156-CV156</f>
        <v>0</v>
      </c>
      <c r="CY156" s="73">
        <f>CY154+CW156-CX156</f>
        <v>-88.715625000003229</v>
      </c>
      <c r="CZ156" s="25"/>
      <c r="DA156" s="27">
        <f t="shared" si="134"/>
        <v>0</v>
      </c>
      <c r="DB156" s="44"/>
      <c r="DC156" s="22"/>
      <c r="DD156" s="22"/>
      <c r="DE156" s="22"/>
      <c r="DF156" s="22"/>
      <c r="DG156" s="5"/>
      <c r="DH156" s="5"/>
      <c r="DI156" s="5"/>
      <c r="DJ156" s="5"/>
      <c r="DK156" s="5"/>
    </row>
    <row r="157" spans="1:115" hidden="1">
      <c r="A157" s="44"/>
      <c r="B157" s="65">
        <f>B155+1</f>
        <v>54</v>
      </c>
      <c r="C157" s="66">
        <f t="shared" ref="C157" si="186">C155</f>
        <v>1.0000000000000004</v>
      </c>
      <c r="D157" s="25"/>
      <c r="E157" s="67">
        <f>+E155</f>
        <v>49.965000000000003</v>
      </c>
      <c r="F157" s="67">
        <f>+F155</f>
        <v>49.965000000000003</v>
      </c>
      <c r="G157" s="67">
        <f>+G155</f>
        <v>50</v>
      </c>
      <c r="H157" s="67">
        <f>+H155</f>
        <v>50.055</v>
      </c>
      <c r="I157" s="67">
        <f>+I155</f>
        <v>50.055</v>
      </c>
      <c r="J157" s="35"/>
      <c r="K157" s="35"/>
      <c r="L157" s="47">
        <f>M157-CF157*CE157/100-AW157/100</f>
        <v>49.949999999999996</v>
      </c>
      <c r="M157" s="67">
        <f>ROUND(+F157+AY157/100+AS157/100,2)</f>
        <v>50.04</v>
      </c>
      <c r="N157" s="67">
        <f>ROUND(+M157+Y157/200*Z157,2)</f>
        <v>50.08</v>
      </c>
      <c r="O157" s="67">
        <f>ROUND(+N157-Y157/2*AA157/100,2)</f>
        <v>50.14</v>
      </c>
      <c r="P157" s="68">
        <f>O157-BF157*BE157/100-AW157/100</f>
        <v>50.05</v>
      </c>
      <c r="Q157" s="35"/>
      <c r="R157" s="25"/>
      <c r="S157" s="69" t="e">
        <f>ABS(+R156-R158)</f>
        <v>#DIV/0!</v>
      </c>
      <c r="T157" s="35"/>
      <c r="U157" s="69"/>
      <c r="V157" s="35"/>
      <c r="W157" s="72">
        <f>W155</f>
        <v>25</v>
      </c>
      <c r="X157" s="72"/>
      <c r="Y157" s="69">
        <f>Y155</f>
        <v>25</v>
      </c>
      <c r="Z157" s="71">
        <f>Z155</f>
        <v>0.27999999999997272</v>
      </c>
      <c r="AA157" s="72">
        <f>AA155</f>
        <v>-0.43999999999999767</v>
      </c>
      <c r="AB157" s="73">
        <f>(G157-F157)/W157*2*100</f>
        <v>0.27999999999997272</v>
      </c>
      <c r="AC157" s="69">
        <f>(G157-H157)/W157*200</f>
        <v>-0.43999999999999767</v>
      </c>
      <c r="AD157" s="26">
        <f>AD155</f>
        <v>0</v>
      </c>
      <c r="AE157" s="74">
        <f>AE155</f>
        <v>0</v>
      </c>
      <c r="AF157" s="65">
        <f>(+M157-F157)*100-AY157</f>
        <v>3.4999999999995737</v>
      </c>
      <c r="AG157" s="75">
        <f>(+N157-(-AB157*(Y157-W157)/200+G157))*100-AY157</f>
        <v>3.9999999999998295</v>
      </c>
      <c r="AH157" s="75">
        <f>(+O157-H157)*100-AY157</f>
        <v>4.5000000000000853</v>
      </c>
      <c r="AI157" s="73"/>
      <c r="AJ157" s="75"/>
      <c r="AK157" s="69"/>
      <c r="AL157" s="75"/>
      <c r="AM157" s="82">
        <f>((AF157+AG157)*0.5*Y157/2+(+AG157+AH157)/2*Y157/2)/100+AD157*AE157</f>
        <v>0.99999999999995737</v>
      </c>
      <c r="AN157" s="76">
        <f>AI157*AJ157/100+AK157*AL157/100</f>
        <v>0</v>
      </c>
      <c r="AO157" s="76"/>
      <c r="AP157" s="76"/>
      <c r="AQ157" s="47">
        <f t="shared" si="130"/>
        <v>0</v>
      </c>
      <c r="AR157" s="27">
        <f t="shared" si="131"/>
        <v>3</v>
      </c>
      <c r="AS157" s="27">
        <f t="shared" si="129"/>
        <v>3</v>
      </c>
      <c r="AT157" s="5"/>
      <c r="AU157" s="76">
        <f>AI157+AK157</f>
        <v>0</v>
      </c>
      <c r="AV157" s="35"/>
      <c r="AW157" s="60">
        <f t="shared" si="132"/>
        <v>0</v>
      </c>
      <c r="AX157" s="44"/>
      <c r="AY157" s="27">
        <f t="shared" si="133"/>
        <v>4</v>
      </c>
      <c r="AZ157" s="5"/>
      <c r="BA157" s="65">
        <f>B157</f>
        <v>54</v>
      </c>
      <c r="BB157" s="77">
        <f>C157</f>
        <v>1.0000000000000004</v>
      </c>
      <c r="BC157" s="68" t="str">
        <f t="shared" si="140"/>
        <v/>
      </c>
      <c r="BD157" s="68">
        <f>AH157+AY157</f>
        <v>8.5000000000000853</v>
      </c>
      <c r="BE157" s="68">
        <f>BE155</f>
        <v>6</v>
      </c>
      <c r="BF157" s="69">
        <f>BF155</f>
        <v>1.5</v>
      </c>
      <c r="BG157" s="68">
        <f>IF(+I157-H157&gt;=0,0,+(H157-I157)*100)</f>
        <v>0</v>
      </c>
      <c r="BH157" s="68">
        <f>IF(+H157-I157&gt;=0,0,+(I157-H157)*100)</f>
        <v>0</v>
      </c>
      <c r="BI157" s="35"/>
      <c r="BJ157" s="67">
        <f>IF(+BH157=0,(BE157*BF157^2/200-BF157*(+BG157)/200-BD157*BF157/100)-BL157,(+BE157*BF157^2/200-BF157*(BG157-BH157)/200-BD157*BF157/100)-BL157+(BH157+BG157)*0.5*BF157*0.5/100)</f>
        <v>-6.0000000000001275E-2</v>
      </c>
      <c r="BK157" s="68">
        <f>BE157*BF157^2/200+(BI157-BF157+1)*(BF157-1)/100+(BF157-1)^2/200+BI157/200</f>
        <v>6.6250000000000003E-2</v>
      </c>
      <c r="BL157" s="68">
        <f>IF(BI157&gt;0,BK157,0)</f>
        <v>0</v>
      </c>
      <c r="BM157" s="67">
        <f>IF(BJ157&gt;=0,BJ157+DA157,0)+IF(+AW157=0,0,3/2*(+J157-P157)^2+0.4*(+J157-P157))+DG157</f>
        <v>0</v>
      </c>
      <c r="BN157" s="67">
        <f>IF((BJ157+DA157)&lt;0,-(BJ157+DA157),0)</f>
        <v>6.0000000000001275E-2</v>
      </c>
      <c r="BO157" s="76"/>
      <c r="BP157" s="77"/>
      <c r="BQ157" s="44"/>
      <c r="BR157" s="73"/>
      <c r="BS157" s="81"/>
      <c r="BT157" s="67"/>
      <c r="BU157" s="81"/>
      <c r="BV157" s="73"/>
      <c r="BW157" s="69"/>
      <c r="BX157" s="73"/>
      <c r="BY157" s="25"/>
      <c r="BZ157" s="5"/>
      <c r="CA157" s="65">
        <f>B157</f>
        <v>54</v>
      </c>
      <c r="CB157" s="77">
        <f>BB157</f>
        <v>1.0000000000000004</v>
      </c>
      <c r="CC157" s="68" t="str">
        <f t="shared" si="141"/>
        <v/>
      </c>
      <c r="CD157" s="68">
        <f>AF157+AY157</f>
        <v>7.4999999999995737</v>
      </c>
      <c r="CE157" s="68">
        <f>CE155</f>
        <v>6</v>
      </c>
      <c r="CF157" s="69">
        <f>CF155</f>
        <v>1.5</v>
      </c>
      <c r="CG157" s="68">
        <f>IF(+E157-F157&gt;=0,0,+(F157-E157)*100)</f>
        <v>0</v>
      </c>
      <c r="CH157" s="68">
        <f>IF(+F157-E157&gt;=0,0,+(E157-F157)*100)</f>
        <v>0</v>
      </c>
      <c r="CI157" s="35"/>
      <c r="CJ157" s="67">
        <f>IF(+CH157=0,(CE157*CF157^2/200-CF157*(+CG157)/200-CD157*CF157/100)-CL157,(+CE157*CF157^2/200-CF157*(CG157-CH157)/200-CD157*CF157/100)-CL157+(CH157+CG157)*0.5*CF157*0.5/100)</f>
        <v>-4.4999999999993601E-2</v>
      </c>
      <c r="CK157" s="68">
        <f>CE157*CF157^2/200+(CI157-CF157+1)*(CF157-1)/100+(CF157-1)^2/200+CI157/200</f>
        <v>6.6250000000000003E-2</v>
      </c>
      <c r="CL157" s="68">
        <f>IF(CI157&gt;0,CK157,0)</f>
        <v>0</v>
      </c>
      <c r="CM157" s="67">
        <f>IF(CJ157&gt;=0,CJ157+DA157,0)+IF(+AW157=0,0,3/2*(+D157-L157)^2+0.4*(+D157-L157))+DH157</f>
        <v>0</v>
      </c>
      <c r="CN157" s="67">
        <f>IF((CJ157+DA157)&lt;0,-(CJ157+DA157),0)</f>
        <v>4.4999999999993601E-2</v>
      </c>
      <c r="CO157" s="25"/>
      <c r="CP157" s="44"/>
      <c r="CQ157" s="77"/>
      <c r="CR157" s="44"/>
      <c r="CS157" s="73"/>
      <c r="CT157" s="81"/>
      <c r="CU157" s="67"/>
      <c r="CV157" s="81"/>
      <c r="CW157" s="73"/>
      <c r="CX157" s="69"/>
      <c r="CY157" s="73"/>
      <c r="CZ157" s="25"/>
      <c r="DA157" s="27">
        <f t="shared" si="134"/>
        <v>0</v>
      </c>
      <c r="DB157" s="44"/>
      <c r="DC157" s="22"/>
      <c r="DD157" s="22">
        <f>IF(+BM157&lt;=0.004,0,+BF157*(+BR156/2+BR158/2))</f>
        <v>0</v>
      </c>
      <c r="DE157" s="22">
        <f>IF(+CM157&lt;=0.004,0,+CF157*(+CS156/2+CS158/2))</f>
        <v>0</v>
      </c>
      <c r="DF157" s="22"/>
      <c r="DG157" s="5"/>
      <c r="DH157" s="5"/>
      <c r="DI157" s="5"/>
      <c r="DJ157" s="5"/>
      <c r="DK157" s="5"/>
    </row>
    <row r="158" spans="1:115" hidden="1">
      <c r="A158" s="44"/>
      <c r="B158" s="65"/>
      <c r="C158" s="66"/>
      <c r="D158" s="25"/>
      <c r="E158" s="67"/>
      <c r="F158" s="67"/>
      <c r="G158" s="67"/>
      <c r="H158" s="67"/>
      <c r="I158" s="79"/>
      <c r="J158" s="35"/>
      <c r="K158" s="68" t="e">
        <f>(L157-L159)*100/U158</f>
        <v>#DIV/0!</v>
      </c>
      <c r="L158" s="25"/>
      <c r="M158" s="67"/>
      <c r="N158" s="67"/>
      <c r="O158" s="67"/>
      <c r="P158" s="35"/>
      <c r="Q158" s="68" t="e">
        <f>(P157-P159)*100/U158</f>
        <v>#DIV/0!</v>
      </c>
      <c r="R158" s="47" t="e">
        <f>(N157-N159)/U158*100</f>
        <v>#DIV/0!</v>
      </c>
      <c r="S158" s="69"/>
      <c r="T158" s="35"/>
      <c r="U158" s="69">
        <f>(C159-C157)*1000</f>
        <v>0</v>
      </c>
      <c r="V158" s="68">
        <f>(+Y157+Y159)*U158/2</f>
        <v>0</v>
      </c>
      <c r="W158" s="70"/>
      <c r="X158" s="70"/>
      <c r="Y158" s="69"/>
      <c r="Z158" s="71"/>
      <c r="AA158" s="72"/>
      <c r="AB158" s="73"/>
      <c r="AC158" s="69"/>
      <c r="AD158" s="26"/>
      <c r="AE158" s="74"/>
      <c r="AF158" s="65"/>
      <c r="AG158" s="75"/>
      <c r="AH158" s="75"/>
      <c r="AI158" s="73"/>
      <c r="AJ158" s="75"/>
      <c r="AK158" s="69"/>
      <c r="AL158" s="75"/>
      <c r="AM158" s="76"/>
      <c r="AN158" s="76"/>
      <c r="AO158" s="76">
        <f>(+AN157+AN159)*0.5*U158</f>
        <v>0</v>
      </c>
      <c r="AP158" s="76">
        <f>(+AM157+AM159)*0.5*U158-AO158</f>
        <v>0</v>
      </c>
      <c r="AQ158" s="47">
        <f t="shared" si="130"/>
        <v>0</v>
      </c>
      <c r="AR158" s="27">
        <f t="shared" si="131"/>
        <v>3</v>
      </c>
      <c r="AS158" s="27">
        <f t="shared" si="129"/>
        <v>3</v>
      </c>
      <c r="AT158" s="5"/>
      <c r="AU158" s="76"/>
      <c r="AV158" s="76">
        <f>(AU157+AU159)*0.5*U158</f>
        <v>0</v>
      </c>
      <c r="AW158" s="60">
        <f t="shared" si="132"/>
        <v>0</v>
      </c>
      <c r="AX158" s="44"/>
      <c r="AY158" s="27">
        <f t="shared" si="133"/>
        <v>4</v>
      </c>
      <c r="AZ158" s="5"/>
      <c r="BA158" s="65"/>
      <c r="BB158" s="77"/>
      <c r="BC158" s="68" t="str">
        <f t="shared" si="140"/>
        <v/>
      </c>
      <c r="BD158" s="35"/>
      <c r="BE158" s="35"/>
      <c r="BF158" s="69"/>
      <c r="BG158" s="35"/>
      <c r="BH158" s="35"/>
      <c r="BI158" s="35"/>
      <c r="BJ158" s="67"/>
      <c r="BK158" s="35"/>
      <c r="BL158" s="35"/>
      <c r="BM158" s="67"/>
      <c r="BN158" s="67"/>
      <c r="BO158" s="76">
        <f>(BM157+BM159)/2</f>
        <v>0</v>
      </c>
      <c r="BP158" s="77"/>
      <c r="BQ158" s="44">
        <f>(BN157+BN159)/2</f>
        <v>6.0000000000001275E-2</v>
      </c>
      <c r="BR158" s="73">
        <f>(BB159-BB157)*1000</f>
        <v>0</v>
      </c>
      <c r="BS158" s="81">
        <f>BO158*BR158</f>
        <v>0</v>
      </c>
      <c r="BT158" s="67">
        <f>BQ158*BR158</f>
        <v>0</v>
      </c>
      <c r="BU158" s="81">
        <f>MIN(BS158:BT158)</f>
        <v>0</v>
      </c>
      <c r="BV158" s="73">
        <f>BS158-BU158</f>
        <v>0</v>
      </c>
      <c r="BW158" s="69">
        <f>BT158-BU158</f>
        <v>0</v>
      </c>
      <c r="BX158" s="73">
        <f>BX156+BV158-BW158</f>
        <v>-21.140625000001794</v>
      </c>
      <c r="BY158" s="25"/>
      <c r="BZ158" s="5"/>
      <c r="CA158" s="65"/>
      <c r="CB158" s="77"/>
      <c r="CC158" s="68" t="str">
        <f t="shared" si="141"/>
        <v/>
      </c>
      <c r="CD158" s="35"/>
      <c r="CE158" s="35"/>
      <c r="CF158" s="69"/>
      <c r="CG158" s="35"/>
      <c r="CH158" s="35"/>
      <c r="CI158" s="35"/>
      <c r="CJ158" s="67"/>
      <c r="CK158" s="35"/>
      <c r="CL158" s="35"/>
      <c r="CM158" s="67"/>
      <c r="CN158" s="67"/>
      <c r="CO158" s="25"/>
      <c r="CP158" s="44">
        <f>(CM157+CM159)/2+BO158</f>
        <v>0</v>
      </c>
      <c r="CQ158" s="77"/>
      <c r="CR158" s="44">
        <f>(CN157+CN159)/2+BQ158</f>
        <v>0.10499999999999488</v>
      </c>
      <c r="CS158" s="73">
        <f>(CB159-CB157)*1000</f>
        <v>0</v>
      </c>
      <c r="CT158" s="81">
        <f>CP158*CS158</f>
        <v>0</v>
      </c>
      <c r="CU158" s="67">
        <f>CR158*CS158</f>
        <v>0</v>
      </c>
      <c r="CV158" s="81">
        <f>MIN(CT158:CU158)</f>
        <v>0</v>
      </c>
      <c r="CW158" s="73">
        <f>CT158-CV158</f>
        <v>0</v>
      </c>
      <c r="CX158" s="69">
        <f>CU158-CV158</f>
        <v>0</v>
      </c>
      <c r="CY158" s="73">
        <f>CY156+CW158-CX158</f>
        <v>-88.715625000003229</v>
      </c>
      <c r="CZ158" s="25"/>
      <c r="DA158" s="27">
        <f t="shared" si="134"/>
        <v>0</v>
      </c>
      <c r="DB158" s="44"/>
      <c r="DC158" s="22"/>
      <c r="DD158" s="22"/>
      <c r="DE158" s="22"/>
      <c r="DF158" s="22"/>
      <c r="DG158" s="5"/>
      <c r="DH158" s="5"/>
      <c r="DI158" s="5"/>
      <c r="DJ158" s="5"/>
      <c r="DK158" s="5"/>
    </row>
    <row r="159" spans="1:115" hidden="1">
      <c r="A159" s="44"/>
      <c r="B159" s="65">
        <f>B157+1</f>
        <v>55</v>
      </c>
      <c r="C159" s="66">
        <f t="shared" ref="C159:C161" si="187">C157</f>
        <v>1.0000000000000004</v>
      </c>
      <c r="D159" s="25"/>
      <c r="E159" s="67">
        <f>+E157</f>
        <v>49.965000000000003</v>
      </c>
      <c r="F159" s="67">
        <f>+F157</f>
        <v>49.965000000000003</v>
      </c>
      <c r="G159" s="67">
        <f>+G157</f>
        <v>50</v>
      </c>
      <c r="H159" s="67">
        <f>+H157</f>
        <v>50.055</v>
      </c>
      <c r="I159" s="67">
        <f>+I157</f>
        <v>50.055</v>
      </c>
      <c r="J159" s="35"/>
      <c r="K159" s="35"/>
      <c r="L159" s="47">
        <f>M159-CF159*CE159/100-AW159/100</f>
        <v>49.949999999999996</v>
      </c>
      <c r="M159" s="67">
        <f>ROUND(+F159+AY159/100+AS159/100,2)</f>
        <v>50.04</v>
      </c>
      <c r="N159" s="67">
        <f>ROUND(+M159+Y159/200*Z159,2)</f>
        <v>50.08</v>
      </c>
      <c r="O159" s="67">
        <f>ROUND(+N159-Y159/2*AA159/100,2)</f>
        <v>50.14</v>
      </c>
      <c r="P159" s="68">
        <f>O159-BF159*BE159/100-AW159/100</f>
        <v>50.05</v>
      </c>
      <c r="Q159" s="35"/>
      <c r="R159" s="25"/>
      <c r="S159" s="69" t="e">
        <f>ABS(+R158-R160)</f>
        <v>#DIV/0!</v>
      </c>
      <c r="T159" s="35"/>
      <c r="U159" s="69"/>
      <c r="V159" s="35"/>
      <c r="W159" s="72">
        <f>W157</f>
        <v>25</v>
      </c>
      <c r="X159" s="72"/>
      <c r="Y159" s="69">
        <f>Y157</f>
        <v>25</v>
      </c>
      <c r="Z159" s="71">
        <f>Z157</f>
        <v>0.27999999999997272</v>
      </c>
      <c r="AA159" s="72">
        <f>AA157</f>
        <v>-0.43999999999999767</v>
      </c>
      <c r="AB159" s="73">
        <f>(G159-F159)/W159*2*100</f>
        <v>0.27999999999997272</v>
      </c>
      <c r="AC159" s="69">
        <f>(G159-H159)/W159*200</f>
        <v>-0.43999999999999767</v>
      </c>
      <c r="AD159" s="26">
        <f>AD157</f>
        <v>0</v>
      </c>
      <c r="AE159" s="74">
        <f>AE157</f>
        <v>0</v>
      </c>
      <c r="AF159" s="65">
        <f>(+M159-F159)*100-AY159</f>
        <v>3.4999999999995737</v>
      </c>
      <c r="AG159" s="75">
        <f>(+N159-(-AB159*(Y159-W159)/200+G159))*100-AY159</f>
        <v>3.9999999999998295</v>
      </c>
      <c r="AH159" s="75">
        <f>(+O159-H159)*100-AY159</f>
        <v>4.5000000000000853</v>
      </c>
      <c r="AI159" s="73"/>
      <c r="AJ159" s="75"/>
      <c r="AK159" s="69"/>
      <c r="AL159" s="75"/>
      <c r="AM159" s="82">
        <f>((AF159+AG159)*0.5*Y159/2+(+AG159+AH159)/2*Y159/2)/100+AD159*AE159</f>
        <v>0.99999999999995737</v>
      </c>
      <c r="AN159" s="76">
        <f>AI159*AJ159/100+AK159*AL159/100</f>
        <v>0</v>
      </c>
      <c r="AO159" s="76"/>
      <c r="AP159" s="76"/>
      <c r="AQ159" s="47">
        <f t="shared" si="130"/>
        <v>0</v>
      </c>
      <c r="AR159" s="27">
        <f t="shared" si="131"/>
        <v>3</v>
      </c>
      <c r="AS159" s="27">
        <f t="shared" si="129"/>
        <v>3</v>
      </c>
      <c r="AT159" s="5"/>
      <c r="AU159" s="76">
        <f>AI159+AK159</f>
        <v>0</v>
      </c>
      <c r="AV159" s="35"/>
      <c r="AW159" s="60">
        <f t="shared" si="132"/>
        <v>0</v>
      </c>
      <c r="AX159" s="44"/>
      <c r="AY159" s="27">
        <f t="shared" si="133"/>
        <v>4</v>
      </c>
      <c r="AZ159" s="5"/>
      <c r="BA159" s="65">
        <f>B159</f>
        <v>55</v>
      </c>
      <c r="BB159" s="77">
        <f>C159</f>
        <v>1.0000000000000004</v>
      </c>
      <c r="BC159" s="68" t="str">
        <f t="shared" si="140"/>
        <v/>
      </c>
      <c r="BD159" s="68">
        <f>AH159+AY159</f>
        <v>8.5000000000000853</v>
      </c>
      <c r="BE159" s="68">
        <f>BE157</f>
        <v>6</v>
      </c>
      <c r="BF159" s="69">
        <f>BF157</f>
        <v>1.5</v>
      </c>
      <c r="BG159" s="68">
        <f>IF(+I159-H159&gt;=0,0,+(H159-I159)*100)</f>
        <v>0</v>
      </c>
      <c r="BH159" s="68">
        <f>IF(+H159-I159&gt;=0,0,+(I159-H159)*100)</f>
        <v>0</v>
      </c>
      <c r="BI159" s="35"/>
      <c r="BJ159" s="67">
        <f>IF(+BH159=0,(BE159*BF159^2/200-BF159*(+BG159)/200-BD159*BF159/100)-BL159,(+BE159*BF159^2/200-BF159*(BG159-BH159)/200-BD159*BF159/100)-BL159+(BH159+BG159)*0.5*BF159*0.5/100)</f>
        <v>-6.0000000000001275E-2</v>
      </c>
      <c r="BK159" s="68">
        <f>BE159*BF159^2/200+(BI159-BF159+1)*(BF159-1)/100+(BF159-1)^2/200+BI159/200</f>
        <v>6.6250000000000003E-2</v>
      </c>
      <c r="BL159" s="68">
        <f>IF(BI159&gt;0,BK159,0)</f>
        <v>0</v>
      </c>
      <c r="BM159" s="67">
        <f>IF(BJ159&gt;=0,BJ159+DA159,0)+IF(+AW159=0,0,3/2*(+J159-P159)^2+0.4*(+J159-P159))+DG159</f>
        <v>0</v>
      </c>
      <c r="BN159" s="67">
        <f>IF((BJ159+DA159)&lt;0,-(BJ159+DA159),0)</f>
        <v>6.0000000000001275E-2</v>
      </c>
      <c r="BO159" s="76"/>
      <c r="BP159" s="77"/>
      <c r="BQ159" s="44"/>
      <c r="BR159" s="73"/>
      <c r="BS159" s="81"/>
      <c r="BT159" s="67"/>
      <c r="BU159" s="81"/>
      <c r="BV159" s="73"/>
      <c r="BW159" s="69"/>
      <c r="BX159" s="73"/>
      <c r="BY159" s="25"/>
      <c r="BZ159" s="5"/>
      <c r="CA159" s="65">
        <f>B159</f>
        <v>55</v>
      </c>
      <c r="CB159" s="77">
        <f>BB159</f>
        <v>1.0000000000000004</v>
      </c>
      <c r="CC159" s="68" t="str">
        <f t="shared" si="141"/>
        <v/>
      </c>
      <c r="CD159" s="68">
        <f>AF159+AY159</f>
        <v>7.4999999999995737</v>
      </c>
      <c r="CE159" s="68">
        <f>CE157</f>
        <v>6</v>
      </c>
      <c r="CF159" s="69">
        <f>CF157</f>
        <v>1.5</v>
      </c>
      <c r="CG159" s="68">
        <f>IF(+E159-F159&gt;=0,0,+(F159-E159)*100)</f>
        <v>0</v>
      </c>
      <c r="CH159" s="68">
        <f>IF(+F159-E159&gt;=0,0,+(E159-F159)*100)</f>
        <v>0</v>
      </c>
      <c r="CI159" s="35"/>
      <c r="CJ159" s="67">
        <f>IF(+CH159=0,(CE159*CF159^2/200-CF159*(+CG159)/200-CD159*CF159/100)-CL159,(+CE159*CF159^2/200-CF159*(CG159-CH159)/200-CD159*CF159/100)-CL159+(CH159+CG159)*0.5*CF159*0.5/100)</f>
        <v>-4.4999999999993601E-2</v>
      </c>
      <c r="CK159" s="68">
        <f>CE159*CF159^2/200+(CI159-CF159+1)*(CF159-1)/100+(CF159-1)^2/200+CI159/200</f>
        <v>6.6250000000000003E-2</v>
      </c>
      <c r="CL159" s="68">
        <f>IF(CI159&gt;0,CK159,0)</f>
        <v>0</v>
      </c>
      <c r="CM159" s="67">
        <f>IF(CJ159&gt;=0,CJ159+DA159,0)+IF(+AW159=0,0,3/2*(+D159-L159)^2+0.4*(+D159-L159))+DH159</f>
        <v>0</v>
      </c>
      <c r="CN159" s="67">
        <f>IF((CJ159+DA159)&lt;0,-(CJ159+DA159),0)</f>
        <v>4.4999999999993601E-2</v>
      </c>
      <c r="CO159" s="25"/>
      <c r="CP159" s="44"/>
      <c r="CQ159" s="77"/>
      <c r="CR159" s="44"/>
      <c r="CS159" s="73"/>
      <c r="CT159" s="81"/>
      <c r="CU159" s="67"/>
      <c r="CV159" s="81"/>
      <c r="CW159" s="73"/>
      <c r="CX159" s="69"/>
      <c r="CY159" s="73"/>
      <c r="CZ159" s="25"/>
      <c r="DA159" s="27">
        <f t="shared" si="134"/>
        <v>0</v>
      </c>
      <c r="DB159" s="44"/>
      <c r="DC159" s="22"/>
      <c r="DD159" s="22">
        <f>IF(+BM159&lt;=0.004,0,+BF159*(+BR158/2+BR160/2))</f>
        <v>0</v>
      </c>
      <c r="DE159" s="22">
        <f>IF(+CM159&lt;=0.004,0,+CF159*(+CS158/2+CS160/2))</f>
        <v>0</v>
      </c>
      <c r="DF159" s="22"/>
      <c r="DG159" s="5"/>
      <c r="DH159" s="5"/>
      <c r="DI159" s="5"/>
      <c r="DJ159" s="5"/>
      <c r="DK159" s="5"/>
    </row>
    <row r="160" spans="1:115" hidden="1">
      <c r="A160" s="44"/>
      <c r="B160" s="65"/>
      <c r="C160" s="66"/>
      <c r="D160" s="25"/>
      <c r="E160" s="67"/>
      <c r="F160" s="67"/>
      <c r="G160" s="67"/>
      <c r="H160" s="67"/>
      <c r="I160" s="79"/>
      <c r="J160" s="35"/>
      <c r="K160" s="68" t="e">
        <f>(L159-L161)*100/U160</f>
        <v>#DIV/0!</v>
      </c>
      <c r="L160" s="25"/>
      <c r="M160" s="67"/>
      <c r="N160" s="67"/>
      <c r="O160" s="67"/>
      <c r="P160" s="35"/>
      <c r="Q160" s="68" t="e">
        <f>(P159-P161)*100/U160</f>
        <v>#DIV/0!</v>
      </c>
      <c r="R160" s="47" t="e">
        <f>(N159-N161)/U160*100</f>
        <v>#DIV/0!</v>
      </c>
      <c r="S160" s="69"/>
      <c r="T160" s="35"/>
      <c r="U160" s="69">
        <f>(C161-C159)*1000</f>
        <v>0</v>
      </c>
      <c r="V160" s="68">
        <f>(+Y159+Y161)*U160/2</f>
        <v>0</v>
      </c>
      <c r="W160" s="72"/>
      <c r="X160" s="72"/>
      <c r="Y160" s="69"/>
      <c r="Z160" s="71"/>
      <c r="AA160" s="72"/>
      <c r="AB160" s="73"/>
      <c r="AC160" s="69"/>
      <c r="AD160" s="26"/>
      <c r="AE160" s="74"/>
      <c r="AF160" s="65"/>
      <c r="AG160" s="75"/>
      <c r="AH160" s="75"/>
      <c r="AI160" s="73"/>
      <c r="AJ160" s="75"/>
      <c r="AK160" s="69"/>
      <c r="AL160" s="75"/>
      <c r="AM160" s="76"/>
      <c r="AN160" s="76"/>
      <c r="AO160" s="76">
        <f>(+AN159+AN161)*0.5*U160</f>
        <v>0</v>
      </c>
      <c r="AP160" s="76">
        <f>(+AM159+AM161)*0.5*U160-AO160</f>
        <v>0</v>
      </c>
      <c r="AQ160" s="47">
        <f t="shared" si="130"/>
        <v>0</v>
      </c>
      <c r="AR160" s="27">
        <f t="shared" si="131"/>
        <v>3</v>
      </c>
      <c r="AS160" s="27">
        <f t="shared" si="129"/>
        <v>3</v>
      </c>
      <c r="AT160" s="5"/>
      <c r="AU160" s="76"/>
      <c r="AV160" s="76">
        <f>(AU159+AU161)*0.5*U160</f>
        <v>0</v>
      </c>
      <c r="AW160" s="60">
        <f t="shared" si="132"/>
        <v>0</v>
      </c>
      <c r="AX160" s="44"/>
      <c r="AY160" s="27">
        <f t="shared" si="133"/>
        <v>4</v>
      </c>
      <c r="AZ160" s="5"/>
      <c r="BA160" s="65"/>
      <c r="BB160" s="77"/>
      <c r="BC160" s="68" t="str">
        <f t="shared" si="140"/>
        <v/>
      </c>
      <c r="BD160" s="35"/>
      <c r="BE160" s="35"/>
      <c r="BF160" s="69"/>
      <c r="BG160" s="35"/>
      <c r="BH160" s="35"/>
      <c r="BI160" s="35"/>
      <c r="BJ160" s="67"/>
      <c r="BK160" s="35"/>
      <c r="BL160" s="35"/>
      <c r="BM160" s="67"/>
      <c r="BN160" s="67"/>
      <c r="BO160" s="76">
        <f>(BM159+BM161)/2</f>
        <v>0</v>
      </c>
      <c r="BP160" s="77"/>
      <c r="BQ160" s="44">
        <f>(BN159+BN161)/2</f>
        <v>6.0000000000001275E-2</v>
      </c>
      <c r="BR160" s="73">
        <f>(BB161-BB159)*1000</f>
        <v>0</v>
      </c>
      <c r="BS160" s="81">
        <f>BO160*BR160</f>
        <v>0</v>
      </c>
      <c r="BT160" s="67">
        <f>BQ160*BR160</f>
        <v>0</v>
      </c>
      <c r="BU160" s="81">
        <f>MIN(BS160:BT160)</f>
        <v>0</v>
      </c>
      <c r="BV160" s="73">
        <f>BS160-BU160</f>
        <v>0</v>
      </c>
      <c r="BW160" s="69">
        <f>BT160-BU160</f>
        <v>0</v>
      </c>
      <c r="BX160" s="73">
        <f>BX158+BV160-BW160</f>
        <v>-21.140625000001794</v>
      </c>
      <c r="BY160" s="25"/>
      <c r="BZ160" s="5"/>
      <c r="CA160" s="65"/>
      <c r="CB160" s="77"/>
      <c r="CC160" s="68" t="str">
        <f t="shared" si="141"/>
        <v/>
      </c>
      <c r="CD160" s="35"/>
      <c r="CE160" s="35"/>
      <c r="CF160" s="69"/>
      <c r="CG160" s="35"/>
      <c r="CH160" s="35"/>
      <c r="CI160" s="35"/>
      <c r="CJ160" s="67"/>
      <c r="CK160" s="35"/>
      <c r="CL160" s="35"/>
      <c r="CM160" s="67"/>
      <c r="CN160" s="67"/>
      <c r="CO160" s="25"/>
      <c r="CP160" s="44">
        <f>(CM159+CM161)/2+BO160</f>
        <v>0</v>
      </c>
      <c r="CQ160" s="77"/>
      <c r="CR160" s="44">
        <f>(CN159+CN161)/2+BQ160</f>
        <v>0.10499999999999488</v>
      </c>
      <c r="CS160" s="73">
        <f>(CB161-CB159)*1000</f>
        <v>0</v>
      </c>
      <c r="CT160" s="81">
        <f>CP160*CS160</f>
        <v>0</v>
      </c>
      <c r="CU160" s="67">
        <f>CR160*CS160</f>
        <v>0</v>
      </c>
      <c r="CV160" s="81">
        <f>MIN(CT160:CU160)</f>
        <v>0</v>
      </c>
      <c r="CW160" s="73">
        <f>CT160-CV160</f>
        <v>0</v>
      </c>
      <c r="CX160" s="69">
        <f>CU160-CV160</f>
        <v>0</v>
      </c>
      <c r="CY160" s="73">
        <f>CY158+CW160-CX160</f>
        <v>-88.715625000003229</v>
      </c>
      <c r="CZ160" s="25"/>
      <c r="DA160" s="27">
        <f t="shared" si="134"/>
        <v>0</v>
      </c>
      <c r="DB160" s="44"/>
      <c r="DC160" s="22"/>
      <c r="DD160" s="22"/>
      <c r="DE160" s="22"/>
      <c r="DF160" s="22"/>
      <c r="DG160" s="5"/>
      <c r="DH160" s="5"/>
      <c r="DI160" s="5"/>
      <c r="DJ160" s="5"/>
      <c r="DK160" s="5"/>
    </row>
    <row r="161" spans="1:115" ht="13.5" hidden="1" thickBot="1">
      <c r="A161" s="44"/>
      <c r="B161" s="65">
        <f>B159+1</f>
        <v>56</v>
      </c>
      <c r="C161" s="66">
        <f t="shared" si="187"/>
        <v>1.0000000000000004</v>
      </c>
      <c r="D161" s="25"/>
      <c r="E161" s="67">
        <f>+E159</f>
        <v>49.965000000000003</v>
      </c>
      <c r="F161" s="67">
        <f>+F159</f>
        <v>49.965000000000003</v>
      </c>
      <c r="G161" s="67">
        <f>+G159</f>
        <v>50</v>
      </c>
      <c r="H161" s="67">
        <f>+H159</f>
        <v>50.055</v>
      </c>
      <c r="I161" s="67">
        <f>+I159</f>
        <v>50.055</v>
      </c>
      <c r="J161" s="35"/>
      <c r="K161" s="35"/>
      <c r="L161" s="47">
        <f>M161-CF161*CE161/100-AW161/100</f>
        <v>49.949999999999996</v>
      </c>
      <c r="M161" s="67">
        <f>ROUND(+F161+AY161/100+AS161/100,2)</f>
        <v>50.04</v>
      </c>
      <c r="N161" s="67">
        <f>ROUND(+M161+Y161/200*Z161,2)</f>
        <v>50.08</v>
      </c>
      <c r="O161" s="67">
        <f>ROUND(+N161-Y161/2*AA161/100,2)</f>
        <v>50.14</v>
      </c>
      <c r="P161" s="68">
        <f>O161-BF161*BE161/100-AW161/100</f>
        <v>50.05</v>
      </c>
      <c r="Q161" s="35"/>
      <c r="R161" s="25"/>
      <c r="S161" s="69"/>
      <c r="T161" s="35"/>
      <c r="U161" s="69"/>
      <c r="V161" s="35"/>
      <c r="W161" s="72">
        <f>W159</f>
        <v>25</v>
      </c>
      <c r="X161" s="72"/>
      <c r="Y161" s="69">
        <f>Y159</f>
        <v>25</v>
      </c>
      <c r="Z161" s="71">
        <f>Z159</f>
        <v>0.27999999999997272</v>
      </c>
      <c r="AA161" s="72">
        <f>AA159</f>
        <v>-0.43999999999999767</v>
      </c>
      <c r="AB161" s="73">
        <f>(G161-F161)/W161*2*100</f>
        <v>0.27999999999997272</v>
      </c>
      <c r="AC161" s="69">
        <f>(G161-H161)/W161*200</f>
        <v>-0.43999999999999767</v>
      </c>
      <c r="AD161" s="26">
        <f>+AD159</f>
        <v>0</v>
      </c>
      <c r="AE161" s="74">
        <f>+AE159</f>
        <v>0</v>
      </c>
      <c r="AF161" s="65">
        <f>(+M161-F161)*100-AY161</f>
        <v>3.4999999999995737</v>
      </c>
      <c r="AG161" s="75">
        <f>(+N161-(-AB161*(Y161-W161)/200+G161))*100-AY161</f>
        <v>3.9999999999998295</v>
      </c>
      <c r="AH161" s="75">
        <f>(+O161-H161)*100-AY161</f>
        <v>4.5000000000000853</v>
      </c>
      <c r="AI161" s="25"/>
      <c r="AJ161" s="75"/>
      <c r="AK161" s="69"/>
      <c r="AL161" s="75"/>
      <c r="AM161" s="82">
        <f>((AF161+AG161)*0.5*Y161/2+(+AG161+AH161)/2*Y161/2)/100+AD161*AE161</f>
        <v>0.99999999999995737</v>
      </c>
      <c r="AN161" s="76">
        <f>AI161*AJ161/100+AK161*AL161/100</f>
        <v>0</v>
      </c>
      <c r="AO161" s="76"/>
      <c r="AP161" s="76"/>
      <c r="AQ161" s="47">
        <f>AQ160</f>
        <v>0</v>
      </c>
      <c r="AR161" s="27">
        <f>AR160</f>
        <v>3</v>
      </c>
      <c r="AS161" s="27">
        <f>AQ161+AR161</f>
        <v>3</v>
      </c>
      <c r="AT161" s="5"/>
      <c r="AU161" s="76">
        <f>AI161+AK161</f>
        <v>0</v>
      </c>
      <c r="AV161" s="76"/>
      <c r="AW161" s="60">
        <f>AW160</f>
        <v>0</v>
      </c>
      <c r="AX161" s="44"/>
      <c r="AY161" s="27">
        <f>AY160</f>
        <v>4</v>
      </c>
      <c r="AZ161" s="5"/>
      <c r="BA161" s="65">
        <f>B161</f>
        <v>56</v>
      </c>
      <c r="BB161" s="77">
        <f>C161</f>
        <v>1.0000000000000004</v>
      </c>
      <c r="BC161" s="68" t="str">
        <f t="shared" si="140"/>
        <v/>
      </c>
      <c r="BD161" s="68">
        <f>AH161+AY161</f>
        <v>8.5000000000000853</v>
      </c>
      <c r="BE161" s="68">
        <f>BE159</f>
        <v>6</v>
      </c>
      <c r="BF161" s="69">
        <f>BF159</f>
        <v>1.5</v>
      </c>
      <c r="BG161" s="68">
        <f>IF(+I161-H161&gt;=0,0,+(H161-I161)*100)</f>
        <v>0</v>
      </c>
      <c r="BH161" s="68">
        <f>IF(+H161-I161&gt;=0,0,+(I161-H161)*100)</f>
        <v>0</v>
      </c>
      <c r="BI161" s="35"/>
      <c r="BJ161" s="67">
        <f>IF(+BH161=0,(BE161*BF161^2/200-BF161*(+BG161)/200-BD161*BF161/100)-BL161,(+BE161*BF161^2/200-BF161*(BG161-BH161)/200-BD161*BF161/100)-BL161+(BH161+BG161)*0.5*BF161*0.5/100)</f>
        <v>-6.0000000000001275E-2</v>
      </c>
      <c r="BK161" s="68">
        <f>BE161*BF161^2/200+(BI161-BF161+1)*(BF161-1)/100+(BF161-1)^2/200+BI161/200</f>
        <v>6.6250000000000003E-2</v>
      </c>
      <c r="BL161" s="68">
        <f>IF(BI161&gt;0,BK161,0)</f>
        <v>0</v>
      </c>
      <c r="BM161" s="67">
        <f>IF(BJ161&gt;=0,BJ161+DA161,0)+IF(+AW161=0,0,3/2*(+J161-P161)^2+0.4*(+J161-P161))+DG161</f>
        <v>0</v>
      </c>
      <c r="BN161" s="67">
        <f>IF((BJ161+DA161)&lt;0,-(BJ161+DA161),0)</f>
        <v>6.0000000000001275E-2</v>
      </c>
      <c r="BO161" s="76"/>
      <c r="BP161" s="77"/>
      <c r="BQ161" s="44"/>
      <c r="BR161" s="25"/>
      <c r="BS161" s="25"/>
      <c r="BT161" s="35"/>
      <c r="BU161" s="25"/>
      <c r="BV161" s="25"/>
      <c r="BW161" s="35"/>
      <c r="BX161" s="25"/>
      <c r="BY161" s="25"/>
      <c r="BZ161" s="5"/>
      <c r="CA161" s="65">
        <f>B161</f>
        <v>56</v>
      </c>
      <c r="CB161" s="77">
        <f>BB161</f>
        <v>1.0000000000000004</v>
      </c>
      <c r="CC161" s="68" t="str">
        <f t="shared" si="141"/>
        <v/>
      </c>
      <c r="CD161" s="68">
        <f>AF161+AY161</f>
        <v>7.4999999999995737</v>
      </c>
      <c r="CE161" s="68">
        <f>CE159</f>
        <v>6</v>
      </c>
      <c r="CF161" s="69">
        <f>CF159</f>
        <v>1.5</v>
      </c>
      <c r="CG161" s="68">
        <f>IF(+E161-F161&gt;=0,0,+(F161-E161)*100)</f>
        <v>0</v>
      </c>
      <c r="CH161" s="68">
        <f>IF(+F161-E161&gt;=0,0,+(E161-F161)*100)</f>
        <v>0</v>
      </c>
      <c r="CI161" s="35"/>
      <c r="CJ161" s="67">
        <f>IF(+CH161=0,(CE161*CF161^2/200-CF161*(+CG161)/200-CD161*CF161/100)-CL161,(+CE161*CF161^2/200-CF161*(CG161-CH161)/200-CD161*CF161/100)-CL161+(CH161+CG161)*0.5*CF161*0.5/100)</f>
        <v>-4.4999999999993601E-2</v>
      </c>
      <c r="CK161" s="68">
        <f>CE161*CF161^2/200+(CI161-CF161+1)*(CF161-1)/100+(CF161-1)^2/200+CI161/200</f>
        <v>6.6250000000000003E-2</v>
      </c>
      <c r="CL161" s="68">
        <f>IF(CI161&gt;0,CK161,0)</f>
        <v>0</v>
      </c>
      <c r="CM161" s="67">
        <f>IF(CJ161&gt;=0,CJ161+DA161,0)+IF(+AW161=0,0,3/2*(+D161-L161)^2+0.4*(+D161-L161))+DH161</f>
        <v>0</v>
      </c>
      <c r="CN161" s="67">
        <f>IF((CJ161+DA161)&lt;0,-(CJ161+DA161),0)</f>
        <v>4.4999999999993601E-2</v>
      </c>
      <c r="CO161" s="25"/>
      <c r="CP161" s="44"/>
      <c r="CQ161" s="77"/>
      <c r="CR161" s="44"/>
      <c r="CS161" s="25"/>
      <c r="CT161" s="25"/>
      <c r="CU161" s="35"/>
      <c r="CV161" s="25"/>
      <c r="CW161" s="25"/>
      <c r="CX161" s="35"/>
      <c r="CY161" s="25"/>
      <c r="CZ161" s="25"/>
      <c r="DA161" s="27">
        <f>DA160</f>
        <v>0</v>
      </c>
      <c r="DB161" s="44"/>
      <c r="DC161" s="22"/>
      <c r="DD161" s="22">
        <f>IF(+BM161&lt;=0.004,0,+BF161*(+BR160/2))</f>
        <v>0</v>
      </c>
      <c r="DE161" s="22">
        <f>IF(+CM161&lt;=0.004,0,+CF161*(+CS160/2))</f>
        <v>0</v>
      </c>
      <c r="DF161" s="22"/>
      <c r="DG161" s="5"/>
      <c r="DH161" s="5"/>
      <c r="DI161" s="5"/>
      <c r="DJ161" s="5"/>
      <c r="DK161" s="5"/>
    </row>
    <row r="162" spans="1:115" ht="13.5" thickTop="1">
      <c r="A162" s="5"/>
      <c r="B162" s="85"/>
      <c r="C162" s="86" t="s">
        <v>149</v>
      </c>
      <c r="D162" s="31"/>
      <c r="E162" s="31"/>
      <c r="F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88"/>
      <c r="V162" s="31"/>
      <c r="W162" s="89"/>
      <c r="X162" s="89"/>
      <c r="Y162" s="87">
        <f>SUM(U98:U160)+Z79</f>
        <v>780.00000000000023</v>
      </c>
      <c r="Z162" s="32" t="s">
        <v>150</v>
      </c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86" t="s">
        <v>151</v>
      </c>
      <c r="AO162" s="63">
        <f>SUM(AO98:AO160)+AO91</f>
        <v>0</v>
      </c>
      <c r="AP162" s="63">
        <f>SUM(AP98:AP160)+AP91</f>
        <v>224.79687500000367</v>
      </c>
      <c r="AQ162" s="5"/>
      <c r="AR162" s="5"/>
      <c r="AS162" s="5"/>
      <c r="AT162" s="5"/>
      <c r="AU162" s="31"/>
      <c r="AV162" s="63">
        <f>SUM(AV98:AV161)+AV91</f>
        <v>0</v>
      </c>
      <c r="AW162" s="90"/>
      <c r="AX162" s="5"/>
      <c r="AY162" s="5"/>
      <c r="AZ162" s="5"/>
      <c r="BA162" s="102"/>
      <c r="BB162" s="31"/>
      <c r="BC162" s="31"/>
      <c r="BD162" s="31"/>
      <c r="BE162" s="31"/>
      <c r="BF162" s="31"/>
      <c r="BG162" s="31"/>
      <c r="BH162" s="31"/>
      <c r="BI162" s="31"/>
      <c r="BJ162" s="94"/>
      <c r="BK162" s="31"/>
      <c r="BL162" s="31"/>
      <c r="BM162" s="31"/>
      <c r="BN162" s="31"/>
      <c r="BO162" s="100">
        <f>CP162</f>
        <v>6</v>
      </c>
      <c r="BP162" s="32" t="s">
        <v>153</v>
      </c>
      <c r="BQ162" s="31"/>
      <c r="BR162" s="31"/>
      <c r="BS162" s="88">
        <f>SUM(BS98:BS160)</f>
        <v>15.000000000000071</v>
      </c>
      <c r="BT162" s="88">
        <f>SUM(BT98:BT160)</f>
        <v>2.8124999999999671</v>
      </c>
      <c r="BU162" s="88">
        <f>SUM(BU98:BU160)</f>
        <v>0</v>
      </c>
      <c r="BV162" s="88">
        <f>SUM(BV98:BV160)</f>
        <v>15.000000000000071</v>
      </c>
      <c r="BW162" s="88">
        <f>SUM(BW98:BW160)</f>
        <v>2.8124999999999671</v>
      </c>
      <c r="BX162" s="31"/>
      <c r="BY162" s="20"/>
      <c r="BZ162" s="5"/>
      <c r="CA162" s="102" t="s">
        <v>152</v>
      </c>
      <c r="CB162" s="31"/>
      <c r="CC162" s="31"/>
      <c r="CD162" s="31"/>
      <c r="CE162" s="31"/>
      <c r="CF162" s="31"/>
      <c r="CG162" s="31"/>
      <c r="CH162" s="31"/>
      <c r="CI162" s="31"/>
      <c r="CJ162" s="94"/>
      <c r="CK162" s="31"/>
      <c r="CL162" s="31"/>
      <c r="CM162" s="31"/>
      <c r="CN162" s="31"/>
      <c r="CO162" s="31"/>
      <c r="CP162" s="100">
        <f>CM6</f>
        <v>6</v>
      </c>
      <c r="CQ162" s="32" t="s">
        <v>153</v>
      </c>
      <c r="CR162" s="31"/>
      <c r="CS162" s="31"/>
      <c r="CT162" s="88">
        <f>SUM(CT98:CT160)+CT79</f>
        <v>34.17187500000022</v>
      </c>
      <c r="CU162" s="88">
        <f>SUM(CU98:CU160)+CU79</f>
        <v>122.88750000000346</v>
      </c>
      <c r="CV162" s="88">
        <f>SUM(CV98:CV160)+CV79</f>
        <v>23.137500000000298</v>
      </c>
      <c r="CW162" s="88">
        <f>SUM(CW98:CW160)+CW79</f>
        <v>11.034374999999923</v>
      </c>
      <c r="CX162" s="88">
        <f>SUM(CX98:CX160)+CX79</f>
        <v>99.750000000003155</v>
      </c>
      <c r="CY162" s="31"/>
      <c r="CZ162" s="20"/>
      <c r="DA162" s="5"/>
      <c r="DB162" s="44"/>
      <c r="DC162" s="5"/>
      <c r="DD162" s="61">
        <f>SUM(DD97:DD161)+DD79</f>
        <v>420.00000000000017</v>
      </c>
      <c r="DE162" s="61">
        <f>SUM(DE97:DE161)+DE79</f>
        <v>0</v>
      </c>
      <c r="DF162" s="5"/>
      <c r="DG162" s="5"/>
      <c r="DH162" s="5"/>
      <c r="DI162" s="5"/>
      <c r="DJ162" s="5"/>
      <c r="DK162" s="5"/>
    </row>
    <row r="163" spans="1:115" ht="13.5" thickBot="1">
      <c r="A163" s="5"/>
      <c r="B163" s="92"/>
      <c r="C163" s="4" t="s">
        <v>154</v>
      </c>
      <c r="D163" s="5"/>
      <c r="E163" s="5"/>
      <c r="F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93">
        <f>SUM(V98:V160)+Z80</f>
        <v>3900.0000000000009</v>
      </c>
      <c r="Z163" s="4" t="s">
        <v>155</v>
      </c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90"/>
      <c r="AX163" s="5"/>
      <c r="AY163" s="5"/>
      <c r="AZ163" s="5"/>
      <c r="BA163" s="21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13">
        <f>CR163</f>
        <v>1.5</v>
      </c>
      <c r="BR163" s="4" t="s">
        <v>150</v>
      </c>
      <c r="BS163" s="5"/>
      <c r="BT163" s="5"/>
      <c r="BU163" s="5"/>
      <c r="BV163" s="5"/>
      <c r="BW163" s="5"/>
      <c r="BX163" s="5"/>
      <c r="BY163" s="20"/>
      <c r="BZ163" s="5"/>
      <c r="CA163" s="21" t="s">
        <v>156</v>
      </c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22">
        <f>CM7</f>
        <v>1.5</v>
      </c>
      <c r="CS163" s="4"/>
      <c r="CT163" s="5"/>
      <c r="CU163" s="5"/>
      <c r="CV163" s="5"/>
      <c r="CW163" s="5"/>
      <c r="CX163" s="5"/>
      <c r="CY163" s="5"/>
      <c r="CZ163" s="20"/>
      <c r="DA163" s="5"/>
      <c r="DB163" s="44"/>
      <c r="DC163" s="5"/>
      <c r="DD163" s="5"/>
      <c r="DE163" s="5"/>
      <c r="DF163" s="5"/>
      <c r="DG163" s="5"/>
      <c r="DH163" s="5"/>
      <c r="DI163" s="5"/>
      <c r="DJ163" s="5"/>
      <c r="DK163" s="5"/>
    </row>
    <row r="164" spans="1:115" ht="13.5" thickTop="1">
      <c r="A164" s="5"/>
      <c r="B164" s="9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22"/>
      <c r="X164" s="22"/>
      <c r="Y164" s="5"/>
      <c r="Z164" s="5"/>
      <c r="AA164" s="5"/>
      <c r="AB164" s="5"/>
      <c r="AC164" s="5"/>
      <c r="AD164" s="5"/>
      <c r="AE164" s="5"/>
      <c r="AF164" s="5"/>
      <c r="AG164" s="5"/>
      <c r="AH164" s="34" t="s">
        <v>175</v>
      </c>
      <c r="AI164" s="31"/>
      <c r="AJ164" s="94"/>
      <c r="AK164" s="31"/>
      <c r="AL164" s="63">
        <f>AP162</f>
        <v>224.79687500000367</v>
      </c>
      <c r="AM164" s="32" t="s">
        <v>157</v>
      </c>
      <c r="AN164" s="31"/>
      <c r="AO164" s="88">
        <f>IF(+AP162&lt;=0.1,0,+AP162*2.54)</f>
        <v>570.98406250000937</v>
      </c>
      <c r="AP164" s="32" t="s">
        <v>158</v>
      </c>
      <c r="AQ164" s="25"/>
      <c r="AR164" s="5"/>
      <c r="AS164" s="5"/>
      <c r="AT164" s="5"/>
      <c r="AU164" s="5"/>
      <c r="AV164" s="5"/>
      <c r="AW164" s="90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20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37" t="s">
        <v>159</v>
      </c>
      <c r="CU164" s="40"/>
      <c r="CV164" s="40"/>
      <c r="CW164" s="40"/>
      <c r="CX164" s="95"/>
      <c r="CY164" s="40"/>
      <c r="CZ164" s="35"/>
      <c r="DA164" s="5"/>
      <c r="DB164" s="44"/>
      <c r="DC164" s="5"/>
      <c r="DD164" s="5"/>
      <c r="DE164" s="5"/>
      <c r="DF164" s="5"/>
      <c r="DG164" s="5"/>
      <c r="DH164" s="5"/>
      <c r="DI164" s="5"/>
      <c r="DJ164" s="5"/>
      <c r="DK164" s="5"/>
    </row>
    <row r="165" spans="1:115">
      <c r="A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39" t="s">
        <v>173</v>
      </c>
      <c r="AI165" s="5"/>
      <c r="AJ165" s="5"/>
      <c r="AK165" s="5"/>
      <c r="AL165" s="5"/>
      <c r="AM165" s="5"/>
      <c r="AN165" s="5"/>
      <c r="AO165" s="93">
        <f>IF(+AP162&lt;=0.1,+AV162,+AV162)</f>
        <v>0</v>
      </c>
      <c r="AP165" s="4" t="s">
        <v>155</v>
      </c>
      <c r="AQ165" s="25"/>
      <c r="AR165" s="5"/>
      <c r="AS165" s="5"/>
      <c r="AT165" s="5"/>
      <c r="AU165" s="5"/>
      <c r="AV165" s="5"/>
      <c r="AW165" s="90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20"/>
      <c r="BZ165" s="5"/>
      <c r="CA165" s="92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38" t="s">
        <v>160</v>
      </c>
      <c r="CU165" s="20"/>
      <c r="CV165" s="20"/>
      <c r="CW165" s="23" t="s">
        <v>161</v>
      </c>
      <c r="CX165" s="96">
        <f>CV162</f>
        <v>23.137500000000298</v>
      </c>
      <c r="CY165" s="97" t="s">
        <v>162</v>
      </c>
      <c r="CZ165" s="35"/>
      <c r="DA165" s="5"/>
      <c r="DB165" s="44"/>
      <c r="DC165" s="5"/>
      <c r="DD165" s="5"/>
      <c r="DE165" s="5"/>
      <c r="DF165" s="5"/>
      <c r="DG165" s="5"/>
      <c r="DH165" s="5"/>
      <c r="DI165" s="5"/>
      <c r="DJ165" s="5"/>
      <c r="DK165" s="5"/>
    </row>
    <row r="166" spans="1:115">
      <c r="A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39" t="s">
        <v>174</v>
      </c>
      <c r="AI166" s="5"/>
      <c r="AJ166" s="5"/>
      <c r="AK166" s="5"/>
      <c r="AL166" s="5"/>
      <c r="AM166" s="5"/>
      <c r="AN166" s="5"/>
      <c r="AO166" s="92">
        <f>AO162*2.12</f>
        <v>0</v>
      </c>
      <c r="AP166" s="4" t="s">
        <v>158</v>
      </c>
      <c r="AQ166" s="25"/>
      <c r="AR166" s="5"/>
      <c r="AS166" s="5"/>
      <c r="AT166" s="5"/>
      <c r="AU166" s="5"/>
      <c r="AV166" s="5"/>
      <c r="AW166" s="90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4" t="s">
        <v>93</v>
      </c>
      <c r="BT166" s="20"/>
      <c r="BU166" s="5"/>
      <c r="BV166" s="23" t="s">
        <v>161</v>
      </c>
      <c r="BW166" s="22">
        <f>BS162</f>
        <v>15.000000000000071</v>
      </c>
      <c r="BX166" s="4" t="s">
        <v>162</v>
      </c>
      <c r="BY166" s="5"/>
      <c r="BZ166" s="20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38" t="s">
        <v>163</v>
      </c>
      <c r="CU166" s="20"/>
      <c r="CV166" s="20"/>
      <c r="CW166" s="20"/>
      <c r="CX166" s="20"/>
      <c r="CY166" s="20"/>
      <c r="CZ166" s="3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</row>
    <row r="167" spans="1:1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39" t="s">
        <v>177</v>
      </c>
      <c r="AI167" s="5"/>
      <c r="AJ167" s="5"/>
      <c r="AK167" s="5"/>
      <c r="AL167" s="5"/>
      <c r="AM167" s="5"/>
      <c r="AN167" s="5"/>
      <c r="AO167" s="93">
        <f>IF(+AP162&lt;=0.1,0,+Y163-AO165)</f>
        <v>3900.0000000000009</v>
      </c>
      <c r="AP167" s="4" t="s">
        <v>155</v>
      </c>
      <c r="AQ167" s="25"/>
      <c r="AR167" s="5"/>
      <c r="AS167" s="5"/>
      <c r="AT167" s="5"/>
      <c r="AU167" s="5"/>
      <c r="AV167" s="5"/>
      <c r="AW167" s="90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20"/>
      <c r="BU167" s="5"/>
      <c r="BV167" s="20"/>
      <c r="BW167" s="22"/>
      <c r="BX167" s="92"/>
      <c r="BY167" s="5"/>
      <c r="BZ167" s="20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38" t="s">
        <v>164</v>
      </c>
      <c r="CU167" s="20"/>
      <c r="CV167" s="20"/>
      <c r="CW167" s="23" t="s">
        <v>161</v>
      </c>
      <c r="CX167" s="96">
        <f>IF(+CY160&lt;=0,+CW162,+CW162-CY160)</f>
        <v>11.034374999999923</v>
      </c>
      <c r="CY167" s="23" t="s">
        <v>162</v>
      </c>
      <c r="CZ167" s="3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</row>
    <row r="168" spans="1:115" ht="13.5" thickBo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39" t="s">
        <v>176</v>
      </c>
      <c r="AI168" s="5"/>
      <c r="AJ168" s="5"/>
      <c r="AK168" s="5"/>
      <c r="AL168" s="5"/>
      <c r="AM168" s="5"/>
      <c r="AN168" s="5"/>
      <c r="AO168" s="92">
        <f>IF(AO167&lt;=0.1,0,+AO164*1000/(AO167+AO165))</f>
        <v>146.40616987179726</v>
      </c>
      <c r="AP168" s="4" t="s">
        <v>165</v>
      </c>
      <c r="AQ168" s="25"/>
      <c r="AR168" s="5"/>
      <c r="AS168" s="5"/>
      <c r="AT168" s="5"/>
      <c r="AU168" s="7"/>
      <c r="AV168" s="7"/>
      <c r="AW168" s="90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4" t="s">
        <v>166</v>
      </c>
      <c r="BT168" s="20"/>
      <c r="BU168" s="5"/>
      <c r="BV168" s="98" t="s">
        <v>161</v>
      </c>
      <c r="BW168" s="22">
        <f>BT162</f>
        <v>2.8124999999999671</v>
      </c>
      <c r="BX168" s="4" t="s">
        <v>162</v>
      </c>
      <c r="BY168" s="5"/>
      <c r="BZ168" s="20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38" t="s">
        <v>167</v>
      </c>
      <c r="CU168" s="20"/>
      <c r="CV168" s="20"/>
      <c r="CW168" s="20"/>
      <c r="CX168" s="20"/>
      <c r="CY168" s="20"/>
      <c r="CZ168" s="3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</row>
    <row r="169" spans="1:115" ht="13.5" thickTop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31"/>
      <c r="AI169" s="31"/>
      <c r="AJ169" s="31"/>
      <c r="AK169" s="31"/>
      <c r="AL169" s="31"/>
      <c r="AM169" s="31"/>
      <c r="AN169" s="31"/>
      <c r="AO169" s="88"/>
      <c r="AP169" s="31"/>
      <c r="AQ169" s="5"/>
      <c r="AR169" s="5"/>
      <c r="AS169" s="5"/>
      <c r="AT169" s="5"/>
      <c r="AU169" s="7"/>
      <c r="AV169" s="7"/>
      <c r="AW169" s="90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20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38" t="s">
        <v>168</v>
      </c>
      <c r="CU169" s="20"/>
      <c r="CV169" s="20"/>
      <c r="CW169" s="23" t="s">
        <v>161</v>
      </c>
      <c r="CX169" s="96">
        <f>IF(+CY160&lt;0,0,+CY160)</f>
        <v>0</v>
      </c>
      <c r="CY169" s="23" t="s">
        <v>162</v>
      </c>
      <c r="CZ169" s="3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</row>
    <row r="170" spans="1:1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99"/>
      <c r="V170" s="20"/>
      <c r="W170" s="20"/>
      <c r="X170" s="20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7"/>
      <c r="AV170" s="7"/>
      <c r="AW170" s="90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27" t="str">
        <f>IF(BW166-BW168&gt;0,"Odwoz ziemii","Dowoz ziemii")</f>
        <v>Odwoz ziemii</v>
      </c>
      <c r="BT170" s="5"/>
      <c r="BU170" s="5"/>
      <c r="BV170" s="4" t="s">
        <v>169</v>
      </c>
      <c r="BW170" s="22">
        <f>ABS(BW166-BW168)</f>
        <v>12.187500000000103</v>
      </c>
      <c r="BX170" s="4" t="s">
        <v>162</v>
      </c>
      <c r="BY170" s="5"/>
      <c r="BZ170" s="20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35"/>
      <c r="CU170" s="20"/>
      <c r="CV170" s="20"/>
      <c r="CW170" s="23" t="s">
        <v>170</v>
      </c>
      <c r="CX170" s="95">
        <f>SUM(CX165:CX169)</f>
        <v>34.17187500000022</v>
      </c>
      <c r="CY170" s="46" t="s">
        <v>162</v>
      </c>
      <c r="CZ170" s="3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</row>
    <row r="171" spans="1:115">
      <c r="A171" s="5"/>
      <c r="B171" s="5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7"/>
      <c r="AV171" s="7"/>
      <c r="AW171" s="90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20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38" t="s">
        <v>166</v>
      </c>
      <c r="CU171" s="20"/>
      <c r="CV171" s="20"/>
      <c r="CW171" s="23" t="s">
        <v>161</v>
      </c>
      <c r="CX171" s="96">
        <f>CU162</f>
        <v>122.88750000000346</v>
      </c>
      <c r="CY171" s="23" t="s">
        <v>162</v>
      </c>
      <c r="CZ171" s="3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</row>
    <row r="172" spans="1:1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92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7"/>
      <c r="AV172" s="7"/>
      <c r="AW172" s="90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20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68" t="str">
        <f>IF(+CY160&lt;0,"Dowoz ziemii","")</f>
        <v>Dowoz ziemii</v>
      </c>
      <c r="CU172" s="20"/>
      <c r="CV172" s="20"/>
      <c r="CW172" s="23" t="s">
        <v>161</v>
      </c>
      <c r="CX172" s="96">
        <f>IF(+CY160&lt;0,ABS(+CY160),"")</f>
        <v>88.715625000003229</v>
      </c>
      <c r="CY172" s="23" t="s">
        <v>162</v>
      </c>
      <c r="CZ172" s="3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</row>
    <row r="173" spans="1:1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20"/>
      <c r="AN173" s="20"/>
      <c r="AO173" s="44"/>
      <c r="AP173" s="44"/>
      <c r="AQ173" s="5"/>
      <c r="AR173" s="5"/>
      <c r="AS173" s="5"/>
      <c r="AT173" s="5"/>
      <c r="AU173" s="5"/>
      <c r="AV173" s="44"/>
      <c r="AW173" s="90"/>
      <c r="AX173" s="5"/>
      <c r="AY173" s="7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20"/>
      <c r="BR173" s="20"/>
      <c r="BS173" s="20"/>
      <c r="BT173" s="20"/>
      <c r="BU173" s="20"/>
      <c r="BV173" s="5"/>
      <c r="BW173" s="20"/>
      <c r="BX173" s="22"/>
      <c r="BY173" s="20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20"/>
      <c r="CS173" s="20"/>
      <c r="CT173" s="40"/>
      <c r="CU173" s="40"/>
      <c r="CV173" s="40"/>
      <c r="CW173" s="40"/>
      <c r="CX173" s="40"/>
      <c r="CY173" s="40"/>
      <c r="CZ173" s="20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</row>
    <row r="178" hidden="1"/>
    <row r="179" hidden="1"/>
    <row r="180" hidden="1"/>
    <row r="181" hidden="1"/>
    <row r="182" hidden="1"/>
    <row r="183" hidden="1"/>
    <row r="184" hidden="1"/>
    <row r="185" hidden="1"/>
  </sheetData>
  <mergeCells count="1">
    <mergeCell ref="B6:AP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8"/>
  <sheetViews>
    <sheetView workbookViewId="0">
      <selection activeCell="I91" sqref="I91"/>
    </sheetView>
  </sheetViews>
  <sheetFormatPr defaultRowHeight="12.75"/>
  <cols>
    <col min="6" max="7" width="0" hidden="1" customWidth="1"/>
    <col min="16" max="23" width="0" hidden="1" customWidth="1"/>
    <col min="26" max="29" width="0" hidden="1" customWidth="1"/>
    <col min="31" max="31" width="0" hidden="1" customWidth="1"/>
  </cols>
  <sheetData>
    <row r="1" spans="3:43"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3:43" ht="18">
      <c r="D2" s="152"/>
      <c r="E2" s="152"/>
      <c r="F2" s="152"/>
      <c r="G2" s="152"/>
      <c r="H2" s="152"/>
      <c r="I2" s="152"/>
      <c r="J2" s="153" t="s">
        <v>199</v>
      </c>
      <c r="K2" s="154"/>
      <c r="L2" s="155" t="s">
        <v>200</v>
      </c>
      <c r="M2" s="154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7"/>
      <c r="Y2" s="158"/>
      <c r="Z2" s="158"/>
      <c r="AA2" s="158"/>
      <c r="AB2" s="158"/>
      <c r="AC2" s="158"/>
      <c r="AD2" s="156"/>
      <c r="AE2" s="157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3:43">
      <c r="C3" s="143"/>
      <c r="D3" s="143"/>
      <c r="E3" s="143"/>
      <c r="F3" s="143"/>
      <c r="G3" s="143"/>
      <c r="H3" s="143"/>
      <c r="I3" s="143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3:43">
      <c r="C4" s="263" t="s">
        <v>201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143"/>
      <c r="AF4" s="143"/>
    </row>
    <row r="5" spans="3:43"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</row>
    <row r="6" spans="3:43">
      <c r="C6" s="160"/>
      <c r="D6" s="161"/>
      <c r="E6" s="161"/>
      <c r="F6" s="161"/>
      <c r="G6" s="161"/>
      <c r="H6" s="160"/>
      <c r="I6" s="161"/>
      <c r="J6" s="161"/>
      <c r="K6" s="144" t="s">
        <v>202</v>
      </c>
      <c r="L6" s="144" t="s">
        <v>202</v>
      </c>
      <c r="M6" s="146" t="s">
        <v>203</v>
      </c>
      <c r="N6" s="146" t="s">
        <v>204</v>
      </c>
      <c r="O6" s="146" t="s">
        <v>205</v>
      </c>
      <c r="P6" s="146"/>
      <c r="Q6" s="146"/>
      <c r="R6" s="146"/>
      <c r="S6" s="146"/>
      <c r="T6" s="146"/>
      <c r="U6" s="146"/>
      <c r="V6" s="146"/>
      <c r="W6" s="146"/>
      <c r="X6" s="146" t="s">
        <v>204</v>
      </c>
      <c r="Y6" s="146" t="s">
        <v>206</v>
      </c>
      <c r="Z6" s="162"/>
      <c r="AA6" s="163"/>
      <c r="AB6" s="164"/>
      <c r="AC6" s="162"/>
      <c r="AD6" s="144" t="s">
        <v>207</v>
      </c>
      <c r="AE6" s="165"/>
      <c r="AF6" s="143"/>
      <c r="AH6" s="216" t="s">
        <v>239</v>
      </c>
      <c r="AK6">
        <f>20+5</f>
        <v>25</v>
      </c>
      <c r="AL6" t="s">
        <v>240</v>
      </c>
    </row>
    <row r="7" spans="3:43">
      <c r="C7" s="147" t="s">
        <v>208</v>
      </c>
      <c r="D7" s="148" t="s">
        <v>209</v>
      </c>
      <c r="E7" s="148" t="s">
        <v>210</v>
      </c>
      <c r="F7" s="148"/>
      <c r="G7" s="166"/>
      <c r="H7" s="167" t="s">
        <v>211</v>
      </c>
      <c r="I7" s="147" t="s">
        <v>212</v>
      </c>
      <c r="J7" s="147" t="s">
        <v>212</v>
      </c>
      <c r="K7" s="147" t="s">
        <v>213</v>
      </c>
      <c r="L7" s="147" t="s">
        <v>214</v>
      </c>
      <c r="M7" s="147" t="s">
        <v>215</v>
      </c>
      <c r="N7" s="147" t="s">
        <v>215</v>
      </c>
      <c r="O7" s="147" t="s">
        <v>215</v>
      </c>
      <c r="P7" s="168" t="s">
        <v>216</v>
      </c>
      <c r="Q7" s="169" t="s">
        <v>216</v>
      </c>
      <c r="R7" s="168" t="s">
        <v>217</v>
      </c>
      <c r="S7" s="169" t="s">
        <v>217</v>
      </c>
      <c r="T7" s="168" t="s">
        <v>218</v>
      </c>
      <c r="U7" s="169" t="s">
        <v>218</v>
      </c>
      <c r="V7" s="168" t="s">
        <v>219</v>
      </c>
      <c r="W7" s="168" t="s">
        <v>220</v>
      </c>
      <c r="X7" s="147" t="s">
        <v>215</v>
      </c>
      <c r="Y7" s="147" t="s">
        <v>215</v>
      </c>
      <c r="Z7" s="170" t="s">
        <v>248</v>
      </c>
      <c r="AA7" s="171" t="s">
        <v>248</v>
      </c>
      <c r="AB7" s="172"/>
      <c r="AC7" s="172"/>
      <c r="AD7" s="147" t="s">
        <v>221</v>
      </c>
      <c r="AE7" s="144"/>
      <c r="AF7" s="143"/>
      <c r="AH7" t="s">
        <v>241</v>
      </c>
      <c r="AK7">
        <v>0</v>
      </c>
      <c r="AL7" t="s">
        <v>240</v>
      </c>
    </row>
    <row r="8" spans="3:43">
      <c r="C8" s="147"/>
      <c r="D8" s="147"/>
      <c r="E8" s="166"/>
      <c r="F8" s="166" t="s">
        <v>222</v>
      </c>
      <c r="G8" s="166" t="s">
        <v>223</v>
      </c>
      <c r="H8" s="167"/>
      <c r="I8" s="147" t="s">
        <v>224</v>
      </c>
      <c r="J8" s="147" t="s">
        <v>225</v>
      </c>
      <c r="K8" s="147" t="s">
        <v>226</v>
      </c>
      <c r="L8" s="147" t="s">
        <v>226</v>
      </c>
      <c r="M8" s="147" t="s">
        <v>227</v>
      </c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 t="s">
        <v>228</v>
      </c>
      <c r="Y8" s="147"/>
      <c r="Z8" s="147" t="s">
        <v>249</v>
      </c>
      <c r="AA8" s="147" t="s">
        <v>250</v>
      </c>
      <c r="AB8" s="147"/>
      <c r="AC8" s="147"/>
      <c r="AD8" s="147"/>
      <c r="AE8" s="147"/>
      <c r="AF8" s="143"/>
    </row>
    <row r="9" spans="3:43">
      <c r="C9" s="147"/>
      <c r="D9" s="173"/>
      <c r="E9" s="166"/>
      <c r="F9" s="166"/>
      <c r="G9" s="166"/>
      <c r="H9" s="167"/>
      <c r="I9" s="167"/>
      <c r="J9" s="167"/>
      <c r="K9" s="174" t="s">
        <v>229</v>
      </c>
      <c r="L9" s="174" t="s">
        <v>229</v>
      </c>
      <c r="M9" s="174" t="s">
        <v>230</v>
      </c>
      <c r="N9" s="147" t="s">
        <v>231</v>
      </c>
      <c r="O9" s="147" t="s">
        <v>231</v>
      </c>
      <c r="P9" s="168"/>
      <c r="Q9" s="168"/>
      <c r="R9" s="168"/>
      <c r="S9" s="168"/>
      <c r="T9" s="168"/>
      <c r="U9" s="168"/>
      <c r="V9" s="168" t="s">
        <v>232</v>
      </c>
      <c r="W9" s="168" t="s">
        <v>232</v>
      </c>
      <c r="X9" s="147" t="s">
        <v>231</v>
      </c>
      <c r="Y9" s="147" t="s">
        <v>233</v>
      </c>
      <c r="Z9" s="147" t="s">
        <v>233</v>
      </c>
      <c r="AA9" s="147" t="s">
        <v>231</v>
      </c>
      <c r="AB9" s="147"/>
      <c r="AC9" s="147"/>
      <c r="AD9" s="147" t="s">
        <v>234</v>
      </c>
      <c r="AE9" s="147"/>
      <c r="AF9" s="143"/>
    </row>
    <row r="10" spans="3:43">
      <c r="C10" s="162">
        <v>1</v>
      </c>
      <c r="D10" s="175">
        <f>C10+1</f>
        <v>2</v>
      </c>
      <c r="E10" s="175">
        <f t="shared" ref="E10:AE10" si="0">D10+1</f>
        <v>3</v>
      </c>
      <c r="F10" s="176"/>
      <c r="H10" s="176">
        <f>E10+1</f>
        <v>4</v>
      </c>
      <c r="I10" s="175">
        <f>H10+1</f>
        <v>5</v>
      </c>
      <c r="J10" s="175">
        <f t="shared" si="0"/>
        <v>6</v>
      </c>
      <c r="K10" s="175">
        <f t="shared" si="0"/>
        <v>7</v>
      </c>
      <c r="L10" s="175"/>
      <c r="M10" s="175"/>
      <c r="N10" s="175">
        <f>K10+1</f>
        <v>8</v>
      </c>
      <c r="O10" s="175"/>
      <c r="P10" s="175"/>
      <c r="Q10" s="175"/>
      <c r="R10" s="175"/>
      <c r="S10" s="175"/>
      <c r="T10" s="175"/>
      <c r="U10" s="175"/>
      <c r="V10" s="175"/>
      <c r="W10" s="175"/>
      <c r="X10" s="175">
        <f>N10+1</f>
        <v>9</v>
      </c>
      <c r="Y10" s="175">
        <f t="shared" si="0"/>
        <v>10</v>
      </c>
      <c r="Z10" s="175" t="e">
        <f>#REF!+1</f>
        <v>#REF!</v>
      </c>
      <c r="AA10" s="175" t="e">
        <f t="shared" si="0"/>
        <v>#REF!</v>
      </c>
      <c r="AB10" s="175">
        <v>12</v>
      </c>
      <c r="AC10" s="175">
        <f t="shared" si="0"/>
        <v>13</v>
      </c>
      <c r="AD10" s="175">
        <f t="shared" si="0"/>
        <v>14</v>
      </c>
      <c r="AE10" s="175">
        <f t="shared" si="0"/>
        <v>15</v>
      </c>
      <c r="AF10" s="143"/>
      <c r="AH10" t="s">
        <v>242</v>
      </c>
      <c r="AI10" t="s">
        <v>243</v>
      </c>
      <c r="AJ10" t="s">
        <v>237</v>
      </c>
      <c r="AK10" t="s">
        <v>244</v>
      </c>
      <c r="AL10" t="s">
        <v>245</v>
      </c>
      <c r="AM10" t="s">
        <v>246</v>
      </c>
      <c r="AN10" t="s">
        <v>247</v>
      </c>
      <c r="AO10" t="s">
        <v>238</v>
      </c>
    </row>
    <row r="11" spans="3:43" ht="14.25">
      <c r="C11" s="147">
        <v>1</v>
      </c>
      <c r="D11" s="177">
        <v>19</v>
      </c>
      <c r="E11" s="178" t="s">
        <v>251</v>
      </c>
      <c r="F11" s="178"/>
      <c r="G11" s="178"/>
      <c r="H11" s="179" t="s">
        <v>236</v>
      </c>
      <c r="I11" s="179" t="s">
        <v>252</v>
      </c>
      <c r="J11" s="179" t="s">
        <v>238</v>
      </c>
      <c r="K11" s="179">
        <v>3</v>
      </c>
      <c r="L11" s="179">
        <v>3</v>
      </c>
      <c r="M11" s="179">
        <v>90</v>
      </c>
      <c r="N11" s="180">
        <v>3.5</v>
      </c>
      <c r="O11" s="180">
        <v>3</v>
      </c>
      <c r="P11" s="180">
        <f>M11/360*3.1415927*2</f>
        <v>1.57079635</v>
      </c>
      <c r="Q11" s="181">
        <f>(180-M11)/360*3.14158*2</f>
        <v>1.5707899999999999</v>
      </c>
      <c r="R11" s="180">
        <f>TAN(P11/2)</f>
        <v>1.0000000232051036</v>
      </c>
      <c r="S11" s="181">
        <f>TAN(Q11/2)</f>
        <v>0.99999367322511734</v>
      </c>
      <c r="T11" s="180">
        <f>K11*R11</f>
        <v>3.0000000696153108</v>
      </c>
      <c r="U11" s="180">
        <f>L11*S11</f>
        <v>2.999981019675352</v>
      </c>
      <c r="V11" s="180">
        <f>$K11*$T11-3.1415927*$K11*$K11*$M11/360</f>
        <v>1.9314166338459327</v>
      </c>
      <c r="W11" s="180">
        <f>$L11*$U11-3.1415927*$L11*$L11*(180-$M11)/360</f>
        <v>1.9313594840260553</v>
      </c>
      <c r="X11" s="182">
        <f>T11+U11+N11/SIN(P11)</f>
        <v>9.4999810892906638</v>
      </c>
      <c r="Y11" s="183">
        <f>V11+W11+N11*O11</f>
        <v>14.362776117871988</v>
      </c>
      <c r="Z11" s="183"/>
      <c r="AA11" s="183"/>
      <c r="AB11" s="183"/>
      <c r="AC11" s="183"/>
      <c r="AD11" s="180">
        <f>Y11*$AK$6/100-AB11*$AK$7/100</f>
        <v>3.590694029467997</v>
      </c>
      <c r="AE11" s="182"/>
      <c r="AF11" s="143"/>
      <c r="AG11" s="143"/>
      <c r="AH11" s="143">
        <f t="shared" ref="AH11:AO26" si="1">IF(AH$10=$I11,$AB11,0)</f>
        <v>0</v>
      </c>
      <c r="AI11" s="143">
        <f t="shared" si="1"/>
        <v>0</v>
      </c>
      <c r="AJ11" s="143">
        <f t="shared" si="1"/>
        <v>0</v>
      </c>
      <c r="AK11" s="143">
        <f t="shared" si="1"/>
        <v>0</v>
      </c>
      <c r="AL11" s="143">
        <f t="shared" si="1"/>
        <v>0</v>
      </c>
      <c r="AM11" s="143">
        <f t="shared" si="1"/>
        <v>0</v>
      </c>
      <c r="AN11" s="143">
        <f t="shared" si="1"/>
        <v>0</v>
      </c>
      <c r="AO11" s="143">
        <f t="shared" si="1"/>
        <v>0</v>
      </c>
    </row>
    <row r="12" spans="3:43" ht="14.25">
      <c r="C12" s="147"/>
      <c r="D12" s="177"/>
      <c r="E12" s="178"/>
      <c r="F12" s="178"/>
      <c r="G12" s="178"/>
      <c r="H12" s="179"/>
      <c r="I12" s="179"/>
      <c r="J12" s="179"/>
      <c r="K12" s="179"/>
      <c r="L12" s="179"/>
      <c r="M12" s="179"/>
      <c r="N12" s="180"/>
      <c r="O12" s="180"/>
      <c r="P12" s="180"/>
      <c r="Q12" s="181"/>
      <c r="R12" s="180"/>
      <c r="S12" s="181"/>
      <c r="T12" s="180"/>
      <c r="U12" s="180"/>
      <c r="V12" s="180"/>
      <c r="W12" s="180"/>
      <c r="X12" s="182"/>
      <c r="Y12" s="183"/>
      <c r="Z12" s="183"/>
      <c r="AA12" s="183"/>
      <c r="AB12" s="183"/>
      <c r="AC12" s="183"/>
      <c r="AD12" s="180"/>
      <c r="AE12" s="182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</row>
    <row r="13" spans="3:43" ht="14.25">
      <c r="C13" s="147">
        <f t="shared" ref="C13" si="2">C11+1</f>
        <v>2</v>
      </c>
      <c r="D13" s="177">
        <v>177</v>
      </c>
      <c r="E13" s="178" t="s">
        <v>235</v>
      </c>
      <c r="F13" s="178"/>
      <c r="G13" s="178"/>
      <c r="H13" s="179" t="s">
        <v>236</v>
      </c>
      <c r="I13" s="179" t="s">
        <v>252</v>
      </c>
      <c r="J13" s="179" t="s">
        <v>238</v>
      </c>
      <c r="K13" s="179">
        <v>3</v>
      </c>
      <c r="L13" s="179">
        <v>3</v>
      </c>
      <c r="M13" s="179">
        <v>90</v>
      </c>
      <c r="N13" s="180">
        <v>3.5</v>
      </c>
      <c r="O13" s="180">
        <v>3</v>
      </c>
      <c r="P13" s="180">
        <f>M13/360*3.1415927*2</f>
        <v>1.57079635</v>
      </c>
      <c r="Q13" s="181">
        <f>(180-M13)/360*3.14158*2</f>
        <v>1.5707899999999999</v>
      </c>
      <c r="R13" s="180">
        <f>TAN(P13/2)</f>
        <v>1.0000000232051036</v>
      </c>
      <c r="S13" s="181">
        <f>TAN(Q13/2)</f>
        <v>0.99999367322511734</v>
      </c>
      <c r="T13" s="180">
        <f>K13*R13</f>
        <v>3.0000000696153108</v>
      </c>
      <c r="U13" s="180">
        <f>L13*S13</f>
        <v>2.999981019675352</v>
      </c>
      <c r="V13" s="180">
        <f>$K13*$T13-3.1415927*$K13*$K13*$M13/360</f>
        <v>1.9314166338459327</v>
      </c>
      <c r="W13" s="180">
        <f>$L13*$U13-3.1415927*$L13*$L13*(180-$M13)/360</f>
        <v>1.9313594840260553</v>
      </c>
      <c r="X13" s="182">
        <f>T13+U13+N13/SIN(P13)</f>
        <v>9.4999810892906638</v>
      </c>
      <c r="Y13" s="183">
        <f>V13+W13+N13*O13</f>
        <v>14.362776117871988</v>
      </c>
      <c r="Z13" s="183"/>
      <c r="AA13" s="183"/>
      <c r="AB13" s="183"/>
      <c r="AC13" s="183"/>
      <c r="AD13" s="180">
        <f>Y13*$AK$6/100-AB13*$AK$7/100</f>
        <v>3.590694029467997</v>
      </c>
      <c r="AE13" s="182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</row>
    <row r="14" spans="3:43" ht="14.25" hidden="1">
      <c r="C14" s="147"/>
      <c r="D14" s="177"/>
      <c r="E14" s="178"/>
      <c r="F14" s="178"/>
      <c r="G14" s="178"/>
      <c r="H14" s="179"/>
      <c r="I14" s="179"/>
      <c r="J14" s="179"/>
      <c r="K14" s="179"/>
      <c r="L14" s="179"/>
      <c r="M14" s="179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5"/>
      <c r="Y14" s="183"/>
      <c r="Z14" s="183"/>
      <c r="AA14" s="183"/>
      <c r="AB14" s="183"/>
      <c r="AC14" s="183"/>
      <c r="AD14" s="186"/>
      <c r="AE14" s="182"/>
      <c r="AF14" s="143"/>
      <c r="AH14" s="143">
        <f t="shared" si="1"/>
        <v>0</v>
      </c>
      <c r="AI14" s="143">
        <f t="shared" si="1"/>
        <v>0</v>
      </c>
      <c r="AJ14" s="143">
        <f t="shared" si="1"/>
        <v>0</v>
      </c>
      <c r="AK14" s="143">
        <f t="shared" si="1"/>
        <v>0</v>
      </c>
      <c r="AL14" s="143">
        <f t="shared" si="1"/>
        <v>0</v>
      </c>
      <c r="AM14" s="143">
        <f t="shared" si="1"/>
        <v>0</v>
      </c>
      <c r="AN14" s="143">
        <f t="shared" si="1"/>
        <v>0</v>
      </c>
      <c r="AO14" s="143">
        <f t="shared" si="1"/>
        <v>0</v>
      </c>
    </row>
    <row r="15" spans="3:43" ht="14.25" hidden="1">
      <c r="C15" s="147"/>
      <c r="D15" s="177"/>
      <c r="E15" s="178"/>
      <c r="F15" s="178"/>
      <c r="G15" s="178"/>
      <c r="H15" s="179"/>
      <c r="I15" s="179"/>
      <c r="J15" s="179"/>
      <c r="K15" s="179"/>
      <c r="L15" s="179"/>
      <c r="M15" s="179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2"/>
      <c r="Y15" s="183"/>
      <c r="Z15" s="183"/>
      <c r="AA15" s="183"/>
      <c r="AB15" s="183"/>
      <c r="AC15" s="183"/>
      <c r="AD15" s="180"/>
      <c r="AE15" s="182"/>
      <c r="AF15" s="159"/>
      <c r="AG15" s="159"/>
      <c r="AH15" s="143">
        <f t="shared" si="1"/>
        <v>0</v>
      </c>
      <c r="AI15" s="143">
        <f t="shared" si="1"/>
        <v>0</v>
      </c>
      <c r="AJ15" s="143">
        <f t="shared" si="1"/>
        <v>0</v>
      </c>
      <c r="AK15" s="143">
        <f t="shared" si="1"/>
        <v>0</v>
      </c>
      <c r="AL15" s="143">
        <f t="shared" si="1"/>
        <v>0</v>
      </c>
      <c r="AM15" s="143">
        <f t="shared" si="1"/>
        <v>0</v>
      </c>
      <c r="AN15" s="143">
        <f t="shared" si="1"/>
        <v>0</v>
      </c>
      <c r="AO15" s="143">
        <f t="shared" si="1"/>
        <v>0</v>
      </c>
    </row>
    <row r="16" spans="3:43" ht="14.25" hidden="1">
      <c r="C16" s="147"/>
      <c r="D16" s="177"/>
      <c r="E16" s="178"/>
      <c r="F16" s="178"/>
      <c r="G16" s="178"/>
      <c r="H16" s="179"/>
      <c r="I16" s="179"/>
      <c r="J16" s="179"/>
      <c r="K16" s="187"/>
      <c r="L16" s="170"/>
      <c r="M16" s="170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5"/>
      <c r="Y16" s="183"/>
      <c r="Z16" s="183"/>
      <c r="AA16" s="183"/>
      <c r="AB16" s="183"/>
      <c r="AC16" s="183"/>
      <c r="AD16" s="180"/>
      <c r="AE16" s="182"/>
      <c r="AF16" s="159"/>
      <c r="AG16" s="159"/>
      <c r="AH16" s="143">
        <f t="shared" si="1"/>
        <v>0</v>
      </c>
      <c r="AI16" s="143">
        <f t="shared" si="1"/>
        <v>0</v>
      </c>
      <c r="AJ16" s="143">
        <f t="shared" si="1"/>
        <v>0</v>
      </c>
      <c r="AK16" s="143">
        <f t="shared" si="1"/>
        <v>0</v>
      </c>
      <c r="AL16" s="143">
        <f t="shared" si="1"/>
        <v>0</v>
      </c>
      <c r="AM16" s="143">
        <f t="shared" si="1"/>
        <v>0</v>
      </c>
      <c r="AN16" s="143">
        <f t="shared" si="1"/>
        <v>0</v>
      </c>
      <c r="AO16" s="143">
        <f t="shared" si="1"/>
        <v>0</v>
      </c>
    </row>
    <row r="17" spans="1:41" ht="14.25" hidden="1">
      <c r="A17" s="3"/>
      <c r="B17" s="188"/>
      <c r="C17" s="147"/>
      <c r="D17" s="177"/>
      <c r="E17" s="178"/>
      <c r="F17" s="178"/>
      <c r="G17" s="178"/>
      <c r="H17" s="179"/>
      <c r="I17" s="179"/>
      <c r="J17" s="179"/>
      <c r="K17" s="179"/>
      <c r="L17" s="179"/>
      <c r="M17" s="179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2"/>
      <c r="Y17" s="183"/>
      <c r="Z17" s="183"/>
      <c r="AA17" s="183"/>
      <c r="AB17" s="183"/>
      <c r="AC17" s="183"/>
      <c r="AD17" s="180"/>
      <c r="AE17" s="182"/>
      <c r="AF17" s="143"/>
      <c r="AG17" s="143"/>
      <c r="AH17" s="143">
        <f t="shared" si="1"/>
        <v>0</v>
      </c>
      <c r="AI17" s="143">
        <f t="shared" si="1"/>
        <v>0</v>
      </c>
      <c r="AJ17" s="143">
        <f t="shared" si="1"/>
        <v>0</v>
      </c>
      <c r="AK17" s="143">
        <f t="shared" si="1"/>
        <v>0</v>
      </c>
      <c r="AL17" s="143">
        <f t="shared" si="1"/>
        <v>0</v>
      </c>
      <c r="AM17" s="143">
        <f t="shared" si="1"/>
        <v>0</v>
      </c>
      <c r="AN17" s="143">
        <f t="shared" si="1"/>
        <v>0</v>
      </c>
      <c r="AO17" s="143">
        <f t="shared" si="1"/>
        <v>0</v>
      </c>
    </row>
    <row r="18" spans="1:41" ht="14.25" hidden="1">
      <c r="A18" s="3"/>
      <c r="B18" s="188"/>
      <c r="C18" s="147"/>
      <c r="D18" s="177"/>
      <c r="E18" s="178"/>
      <c r="F18" s="178"/>
      <c r="G18" s="189"/>
      <c r="H18" s="190"/>
      <c r="I18" s="179"/>
      <c r="J18" s="179"/>
      <c r="K18" s="187"/>
      <c r="L18" s="170"/>
      <c r="M18" s="170"/>
      <c r="N18" s="184"/>
      <c r="O18" s="191"/>
      <c r="P18" s="191"/>
      <c r="Q18" s="191"/>
      <c r="R18" s="191"/>
      <c r="S18" s="191"/>
      <c r="T18" s="191"/>
      <c r="U18" s="191"/>
      <c r="V18" s="191"/>
      <c r="W18" s="191"/>
      <c r="X18" s="192"/>
      <c r="Y18" s="183"/>
      <c r="Z18" s="183"/>
      <c r="AA18" s="183"/>
      <c r="AB18" s="183"/>
      <c r="AC18" s="183"/>
      <c r="AD18" s="186"/>
      <c r="AE18" s="182"/>
      <c r="AF18" s="143"/>
      <c r="AG18" s="143"/>
      <c r="AH18" s="143">
        <f t="shared" si="1"/>
        <v>0</v>
      </c>
      <c r="AI18" s="143">
        <f t="shared" si="1"/>
        <v>0</v>
      </c>
      <c r="AJ18" s="143">
        <f t="shared" si="1"/>
        <v>0</v>
      </c>
      <c r="AK18" s="143">
        <f t="shared" si="1"/>
        <v>0</v>
      </c>
      <c r="AL18" s="143">
        <f t="shared" si="1"/>
        <v>0</v>
      </c>
      <c r="AM18" s="143">
        <f t="shared" si="1"/>
        <v>0</v>
      </c>
      <c r="AN18" s="143">
        <f t="shared" si="1"/>
        <v>0</v>
      </c>
      <c r="AO18" s="143">
        <f t="shared" si="1"/>
        <v>0</v>
      </c>
    </row>
    <row r="19" spans="1:41" ht="14.25" hidden="1">
      <c r="B19" s="188"/>
      <c r="C19" s="147"/>
      <c r="D19" s="177"/>
      <c r="E19" s="178"/>
      <c r="F19" s="178"/>
      <c r="G19" s="178"/>
      <c r="H19" s="179"/>
      <c r="I19" s="179"/>
      <c r="J19" s="179"/>
      <c r="K19" s="179"/>
      <c r="L19" s="179"/>
      <c r="M19" s="179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2"/>
      <c r="Y19" s="183"/>
      <c r="Z19" s="183"/>
      <c r="AA19" s="183"/>
      <c r="AB19" s="183"/>
      <c r="AC19" s="183"/>
      <c r="AD19" s="180"/>
      <c r="AE19" s="182"/>
      <c r="AF19" s="143"/>
      <c r="AG19" s="143"/>
      <c r="AH19" s="143">
        <f t="shared" si="1"/>
        <v>0</v>
      </c>
      <c r="AI19" s="143">
        <f t="shared" si="1"/>
        <v>0</v>
      </c>
      <c r="AJ19" s="143">
        <f t="shared" si="1"/>
        <v>0</v>
      </c>
      <c r="AK19" s="143">
        <f t="shared" si="1"/>
        <v>0</v>
      </c>
      <c r="AL19" s="143">
        <f t="shared" si="1"/>
        <v>0</v>
      </c>
      <c r="AM19" s="143">
        <f t="shared" si="1"/>
        <v>0</v>
      </c>
      <c r="AN19" s="143">
        <f t="shared" si="1"/>
        <v>0</v>
      </c>
      <c r="AO19" s="143">
        <f t="shared" si="1"/>
        <v>0</v>
      </c>
    </row>
    <row r="20" spans="1:41" ht="14.25" hidden="1">
      <c r="A20" s="193"/>
      <c r="B20" s="188"/>
      <c r="C20" s="147"/>
      <c r="D20" s="177"/>
      <c r="E20" s="178"/>
      <c r="F20" s="178"/>
      <c r="G20" s="178"/>
      <c r="H20" s="179"/>
      <c r="I20" s="179"/>
      <c r="J20" s="179"/>
      <c r="K20" s="179"/>
      <c r="L20" s="179"/>
      <c r="M20" s="179"/>
      <c r="N20" s="18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83"/>
      <c r="Z20" s="183"/>
      <c r="AA20" s="183"/>
      <c r="AB20" s="183"/>
      <c r="AC20" s="183"/>
      <c r="AD20" s="186"/>
      <c r="AE20" s="182"/>
      <c r="AF20" s="143"/>
      <c r="AG20" s="143"/>
      <c r="AH20" s="143">
        <f t="shared" si="1"/>
        <v>0</v>
      </c>
      <c r="AI20" s="143">
        <f t="shared" si="1"/>
        <v>0</v>
      </c>
      <c r="AJ20" s="143">
        <f t="shared" si="1"/>
        <v>0</v>
      </c>
      <c r="AK20" s="143">
        <f t="shared" si="1"/>
        <v>0</v>
      </c>
      <c r="AL20" s="143">
        <f t="shared" si="1"/>
        <v>0</v>
      </c>
      <c r="AM20" s="143">
        <f t="shared" si="1"/>
        <v>0</v>
      </c>
      <c r="AN20" s="143">
        <f t="shared" si="1"/>
        <v>0</v>
      </c>
      <c r="AO20" s="143">
        <f t="shared" si="1"/>
        <v>0</v>
      </c>
    </row>
    <row r="21" spans="1:41" ht="14.25" hidden="1">
      <c r="B21" s="188"/>
      <c r="C21" s="147"/>
      <c r="D21" s="177"/>
      <c r="E21" s="178"/>
      <c r="F21" s="178"/>
      <c r="G21" s="178"/>
      <c r="H21" s="179"/>
      <c r="I21" s="179"/>
      <c r="J21" s="179"/>
      <c r="K21" s="179"/>
      <c r="L21" s="179"/>
      <c r="M21" s="179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2"/>
      <c r="Y21" s="183"/>
      <c r="Z21" s="183"/>
      <c r="AA21" s="183"/>
      <c r="AB21" s="183"/>
      <c r="AC21" s="183"/>
      <c r="AD21" s="180"/>
      <c r="AE21" s="182"/>
      <c r="AF21" s="143"/>
      <c r="AG21" s="143"/>
      <c r="AH21" s="143">
        <f t="shared" si="1"/>
        <v>0</v>
      </c>
      <c r="AI21" s="143">
        <f t="shared" si="1"/>
        <v>0</v>
      </c>
      <c r="AJ21" s="143">
        <f t="shared" si="1"/>
        <v>0</v>
      </c>
      <c r="AK21" s="143">
        <f t="shared" si="1"/>
        <v>0</v>
      </c>
      <c r="AL21" s="143">
        <f t="shared" si="1"/>
        <v>0</v>
      </c>
      <c r="AM21" s="143">
        <f t="shared" si="1"/>
        <v>0</v>
      </c>
      <c r="AN21" s="143">
        <f t="shared" si="1"/>
        <v>0</v>
      </c>
      <c r="AO21" s="143">
        <f t="shared" si="1"/>
        <v>0</v>
      </c>
    </row>
    <row r="22" spans="1:41" ht="14.25" hidden="1">
      <c r="B22" s="188"/>
      <c r="C22" s="147"/>
      <c r="D22" s="177"/>
      <c r="E22" s="178"/>
      <c r="F22" s="178"/>
      <c r="G22" s="178"/>
      <c r="H22" s="179"/>
      <c r="I22" s="179"/>
      <c r="J22" s="179"/>
      <c r="K22" s="179"/>
      <c r="L22" s="179"/>
      <c r="M22" s="179"/>
      <c r="N22" s="18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83"/>
      <c r="Z22" s="183"/>
      <c r="AA22" s="183"/>
      <c r="AB22" s="183"/>
      <c r="AC22" s="183"/>
      <c r="AD22" s="186"/>
      <c r="AE22" s="182"/>
      <c r="AF22" s="143"/>
      <c r="AG22" s="143"/>
      <c r="AH22" s="143">
        <f t="shared" si="1"/>
        <v>0</v>
      </c>
      <c r="AI22" s="143">
        <f t="shared" si="1"/>
        <v>0</v>
      </c>
      <c r="AJ22" s="143">
        <f t="shared" si="1"/>
        <v>0</v>
      </c>
      <c r="AK22" s="143">
        <f t="shared" si="1"/>
        <v>0</v>
      </c>
      <c r="AL22" s="143">
        <f t="shared" si="1"/>
        <v>0</v>
      </c>
      <c r="AM22" s="143">
        <f t="shared" si="1"/>
        <v>0</v>
      </c>
      <c r="AN22" s="143">
        <f t="shared" si="1"/>
        <v>0</v>
      </c>
      <c r="AO22" s="143">
        <f t="shared" si="1"/>
        <v>0</v>
      </c>
    </row>
    <row r="23" spans="1:41" ht="14.25" hidden="1">
      <c r="A23" s="195"/>
      <c r="B23" s="188"/>
      <c r="C23" s="147"/>
      <c r="D23" s="177"/>
      <c r="E23" s="178"/>
      <c r="F23" s="178"/>
      <c r="G23" s="178"/>
      <c r="H23" s="179"/>
      <c r="I23" s="179"/>
      <c r="J23" s="179"/>
      <c r="K23" s="179"/>
      <c r="L23" s="179"/>
      <c r="M23" s="179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2"/>
      <c r="Y23" s="183"/>
      <c r="Z23" s="183"/>
      <c r="AA23" s="183"/>
      <c r="AB23" s="183"/>
      <c r="AC23" s="183"/>
      <c r="AD23" s="180"/>
      <c r="AE23" s="182"/>
      <c r="AF23" s="143"/>
      <c r="AG23" s="143"/>
      <c r="AH23" s="143">
        <f t="shared" si="1"/>
        <v>0</v>
      </c>
      <c r="AI23" s="143">
        <f t="shared" si="1"/>
        <v>0</v>
      </c>
      <c r="AJ23" s="143">
        <f t="shared" si="1"/>
        <v>0</v>
      </c>
      <c r="AK23" s="143">
        <f t="shared" si="1"/>
        <v>0</v>
      </c>
      <c r="AL23" s="143">
        <f t="shared" si="1"/>
        <v>0</v>
      </c>
      <c r="AM23" s="143">
        <f t="shared" si="1"/>
        <v>0</v>
      </c>
      <c r="AN23" s="143">
        <f t="shared" si="1"/>
        <v>0</v>
      </c>
      <c r="AO23" s="143">
        <f t="shared" si="1"/>
        <v>0</v>
      </c>
    </row>
    <row r="24" spans="1:41" ht="14.25" hidden="1">
      <c r="B24" s="188"/>
      <c r="C24" s="147"/>
      <c r="D24" s="177"/>
      <c r="E24" s="178"/>
      <c r="F24" s="178"/>
      <c r="G24" s="178"/>
      <c r="H24" s="179"/>
      <c r="I24" s="179"/>
      <c r="J24" s="179"/>
      <c r="K24" s="179"/>
      <c r="L24" s="179"/>
      <c r="M24" s="179"/>
      <c r="N24" s="184"/>
      <c r="O24" s="194"/>
      <c r="P24" s="184"/>
      <c r="Q24" s="184"/>
      <c r="R24" s="184"/>
      <c r="S24" s="184"/>
      <c r="T24" s="184"/>
      <c r="U24" s="184"/>
      <c r="V24" s="184"/>
      <c r="W24" s="184"/>
      <c r="X24" s="185"/>
      <c r="Y24" s="183"/>
      <c r="Z24" s="183"/>
      <c r="AA24" s="183"/>
      <c r="AB24" s="183"/>
      <c r="AC24" s="183"/>
      <c r="AD24" s="180"/>
      <c r="AE24" s="182"/>
      <c r="AF24" s="143"/>
      <c r="AG24" s="143"/>
      <c r="AH24" s="143">
        <f t="shared" si="1"/>
        <v>0</v>
      </c>
      <c r="AI24" s="143">
        <f t="shared" si="1"/>
        <v>0</v>
      </c>
      <c r="AJ24" s="143">
        <f t="shared" si="1"/>
        <v>0</v>
      </c>
      <c r="AK24" s="143">
        <f t="shared" si="1"/>
        <v>0</v>
      </c>
      <c r="AL24" s="143">
        <f t="shared" si="1"/>
        <v>0</v>
      </c>
      <c r="AM24" s="143">
        <f t="shared" si="1"/>
        <v>0</v>
      </c>
      <c r="AN24" s="143">
        <f t="shared" si="1"/>
        <v>0</v>
      </c>
      <c r="AO24" s="143">
        <f t="shared" si="1"/>
        <v>0</v>
      </c>
    </row>
    <row r="25" spans="1:41" ht="14.25" hidden="1">
      <c r="B25" s="188"/>
      <c r="C25" s="147"/>
      <c r="D25" s="177"/>
      <c r="E25" s="178"/>
      <c r="F25" s="178"/>
      <c r="G25" s="178"/>
      <c r="H25" s="179"/>
      <c r="I25" s="179"/>
      <c r="J25" s="179"/>
      <c r="K25" s="179"/>
      <c r="L25" s="179"/>
      <c r="M25" s="179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2"/>
      <c r="Y25" s="183"/>
      <c r="Z25" s="183"/>
      <c r="AA25" s="183"/>
      <c r="AB25" s="183"/>
      <c r="AC25" s="183"/>
      <c r="AD25" s="180"/>
      <c r="AE25" s="182"/>
      <c r="AF25" s="143"/>
      <c r="AG25" s="143"/>
      <c r="AH25" s="143">
        <f t="shared" si="1"/>
        <v>0</v>
      </c>
      <c r="AI25" s="143">
        <f t="shared" si="1"/>
        <v>0</v>
      </c>
      <c r="AJ25" s="143">
        <f t="shared" si="1"/>
        <v>0</v>
      </c>
      <c r="AK25" s="143">
        <f t="shared" si="1"/>
        <v>0</v>
      </c>
      <c r="AL25" s="143">
        <f t="shared" si="1"/>
        <v>0</v>
      </c>
      <c r="AM25" s="143">
        <f t="shared" si="1"/>
        <v>0</v>
      </c>
      <c r="AN25" s="143">
        <f t="shared" si="1"/>
        <v>0</v>
      </c>
      <c r="AO25" s="143">
        <f t="shared" si="1"/>
        <v>0</v>
      </c>
    </row>
    <row r="26" spans="1:41" ht="14.25" hidden="1">
      <c r="B26" s="188"/>
      <c r="C26" s="147"/>
      <c r="D26" s="177"/>
      <c r="E26" s="178"/>
      <c r="F26" s="178"/>
      <c r="G26" s="178"/>
      <c r="H26" s="179"/>
      <c r="I26" s="179"/>
      <c r="J26" s="179"/>
      <c r="K26" s="179"/>
      <c r="L26" s="179"/>
      <c r="M26" s="179"/>
      <c r="N26" s="184"/>
      <c r="O26" s="194"/>
      <c r="P26" s="191"/>
      <c r="Q26" s="191"/>
      <c r="R26" s="191"/>
      <c r="S26" s="191"/>
      <c r="T26" s="191"/>
      <c r="U26" s="191"/>
      <c r="V26" s="191"/>
      <c r="W26" s="191"/>
      <c r="X26" s="192"/>
      <c r="Y26" s="183"/>
      <c r="Z26" s="183"/>
      <c r="AA26" s="183"/>
      <c r="AB26" s="183"/>
      <c r="AC26" s="183"/>
      <c r="AD26" s="186"/>
      <c r="AE26" s="182"/>
      <c r="AF26" s="143"/>
      <c r="AG26" s="143"/>
      <c r="AH26" s="143">
        <f t="shared" si="1"/>
        <v>0</v>
      </c>
      <c r="AI26" s="143">
        <f t="shared" si="1"/>
        <v>0</v>
      </c>
      <c r="AJ26" s="143">
        <f t="shared" si="1"/>
        <v>0</v>
      </c>
      <c r="AK26" s="143">
        <f t="shared" si="1"/>
        <v>0</v>
      </c>
      <c r="AL26" s="143">
        <f t="shared" si="1"/>
        <v>0</v>
      </c>
      <c r="AM26" s="143">
        <f t="shared" si="1"/>
        <v>0</v>
      </c>
      <c r="AN26" s="143">
        <f t="shared" si="1"/>
        <v>0</v>
      </c>
      <c r="AO26" s="143">
        <f t="shared" si="1"/>
        <v>0</v>
      </c>
    </row>
    <row r="27" spans="1:41" ht="14.25" hidden="1">
      <c r="B27" s="188"/>
      <c r="C27" s="147"/>
      <c r="D27" s="177"/>
      <c r="E27" s="178"/>
      <c r="F27" s="178"/>
      <c r="G27" s="178"/>
      <c r="H27" s="179"/>
      <c r="I27" s="179"/>
      <c r="J27" s="179"/>
      <c r="K27" s="179"/>
      <c r="L27" s="179"/>
      <c r="M27" s="179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2"/>
      <c r="Y27" s="183"/>
      <c r="Z27" s="183"/>
      <c r="AA27" s="183"/>
      <c r="AB27" s="183"/>
      <c r="AC27" s="183"/>
      <c r="AD27" s="180"/>
      <c r="AE27" s="182"/>
      <c r="AF27" s="143"/>
      <c r="AG27" s="143"/>
      <c r="AH27" s="143">
        <f t="shared" ref="AH27:AO42" si="3">IF(AH$10=$I27,$AB27,0)</f>
        <v>0</v>
      </c>
      <c r="AI27" s="143">
        <f t="shared" si="3"/>
        <v>0</v>
      </c>
      <c r="AJ27" s="143">
        <f t="shared" si="3"/>
        <v>0</v>
      </c>
      <c r="AK27" s="143">
        <f t="shared" si="3"/>
        <v>0</v>
      </c>
      <c r="AL27" s="143">
        <f t="shared" si="3"/>
        <v>0</v>
      </c>
      <c r="AM27" s="143">
        <f t="shared" si="3"/>
        <v>0</v>
      </c>
      <c r="AN27" s="143">
        <f t="shared" si="3"/>
        <v>0</v>
      </c>
      <c r="AO27" s="143">
        <f t="shared" si="3"/>
        <v>0</v>
      </c>
    </row>
    <row r="28" spans="1:41" ht="14.25" hidden="1">
      <c r="B28" s="188"/>
      <c r="C28" s="147"/>
      <c r="D28" s="177"/>
      <c r="E28" s="178"/>
      <c r="F28" s="178"/>
      <c r="G28" s="189"/>
      <c r="H28" s="179"/>
      <c r="I28" s="179"/>
      <c r="J28" s="179"/>
      <c r="K28" s="179"/>
      <c r="L28" s="179"/>
      <c r="M28" s="179"/>
      <c r="N28" s="18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83"/>
      <c r="Z28" s="183"/>
      <c r="AA28" s="183"/>
      <c r="AB28" s="183"/>
      <c r="AC28" s="183"/>
      <c r="AD28" s="186"/>
      <c r="AE28" s="182"/>
      <c r="AF28" s="143"/>
      <c r="AG28" s="143"/>
      <c r="AH28" s="143">
        <f t="shared" si="3"/>
        <v>0</v>
      </c>
      <c r="AI28" s="143">
        <f t="shared" si="3"/>
        <v>0</v>
      </c>
      <c r="AJ28" s="143">
        <f t="shared" si="3"/>
        <v>0</v>
      </c>
      <c r="AK28" s="143">
        <f t="shared" si="3"/>
        <v>0</v>
      </c>
      <c r="AL28" s="143">
        <f t="shared" si="3"/>
        <v>0</v>
      </c>
      <c r="AM28" s="143">
        <f t="shared" si="3"/>
        <v>0</v>
      </c>
      <c r="AN28" s="143">
        <f t="shared" si="3"/>
        <v>0</v>
      </c>
      <c r="AO28" s="143">
        <f t="shared" si="3"/>
        <v>0</v>
      </c>
    </row>
    <row r="29" spans="1:41" ht="14.25" hidden="1">
      <c r="B29" s="188"/>
      <c r="C29" s="147"/>
      <c r="D29" s="177"/>
      <c r="E29" s="178"/>
      <c r="F29" s="178"/>
      <c r="G29" s="178"/>
      <c r="H29" s="179"/>
      <c r="I29" s="179"/>
      <c r="J29" s="179"/>
      <c r="K29" s="179"/>
      <c r="L29" s="179"/>
      <c r="M29" s="179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2"/>
      <c r="Y29" s="183"/>
      <c r="Z29" s="183"/>
      <c r="AA29" s="183"/>
      <c r="AB29" s="183"/>
      <c r="AC29" s="183"/>
      <c r="AD29" s="180"/>
      <c r="AE29" s="182"/>
      <c r="AF29" s="143"/>
      <c r="AG29" s="143"/>
      <c r="AH29" s="143">
        <f t="shared" si="3"/>
        <v>0</v>
      </c>
      <c r="AI29" s="143">
        <f t="shared" si="3"/>
        <v>0</v>
      </c>
      <c r="AJ29" s="143">
        <f t="shared" si="3"/>
        <v>0</v>
      </c>
      <c r="AK29" s="143">
        <f t="shared" si="3"/>
        <v>0</v>
      </c>
      <c r="AL29" s="143">
        <f t="shared" si="3"/>
        <v>0</v>
      </c>
      <c r="AM29" s="143">
        <f t="shared" si="3"/>
        <v>0</v>
      </c>
      <c r="AN29" s="143">
        <f t="shared" si="3"/>
        <v>0</v>
      </c>
      <c r="AO29" s="143">
        <f t="shared" si="3"/>
        <v>0</v>
      </c>
    </row>
    <row r="30" spans="1:41" ht="14.25" hidden="1">
      <c r="B30" s="188"/>
      <c r="C30" s="147"/>
      <c r="D30" s="177"/>
      <c r="E30" s="178"/>
      <c r="F30" s="178"/>
      <c r="G30" s="178"/>
      <c r="H30" s="179"/>
      <c r="I30" s="179"/>
      <c r="J30" s="179"/>
      <c r="K30" s="179"/>
      <c r="L30" s="179"/>
      <c r="M30" s="179"/>
      <c r="N30" s="18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83"/>
      <c r="Z30" s="183"/>
      <c r="AA30" s="183"/>
      <c r="AB30" s="183"/>
      <c r="AC30" s="183"/>
      <c r="AD30" s="186"/>
      <c r="AE30" s="182"/>
      <c r="AF30" s="143"/>
      <c r="AG30" s="143"/>
      <c r="AH30" s="143">
        <f t="shared" si="3"/>
        <v>0</v>
      </c>
      <c r="AI30" s="143">
        <f t="shared" si="3"/>
        <v>0</v>
      </c>
      <c r="AJ30" s="143">
        <f t="shared" si="3"/>
        <v>0</v>
      </c>
      <c r="AK30" s="143">
        <f t="shared" si="3"/>
        <v>0</v>
      </c>
      <c r="AL30" s="143">
        <f t="shared" si="3"/>
        <v>0</v>
      </c>
      <c r="AM30" s="143">
        <f t="shared" si="3"/>
        <v>0</v>
      </c>
      <c r="AN30" s="143">
        <f t="shared" si="3"/>
        <v>0</v>
      </c>
      <c r="AO30" s="143">
        <f t="shared" si="3"/>
        <v>0</v>
      </c>
    </row>
    <row r="31" spans="1:41" ht="14.25" hidden="1">
      <c r="B31" s="188"/>
      <c r="C31" s="147"/>
      <c r="D31" s="177"/>
      <c r="E31" s="178"/>
      <c r="F31" s="178"/>
      <c r="G31" s="178"/>
      <c r="H31" s="179"/>
      <c r="I31" s="179"/>
      <c r="J31" s="179"/>
      <c r="K31" s="179"/>
      <c r="L31" s="179"/>
      <c r="M31" s="179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2"/>
      <c r="Y31" s="183"/>
      <c r="Z31" s="183"/>
      <c r="AA31" s="183"/>
      <c r="AB31" s="183"/>
      <c r="AC31" s="183"/>
      <c r="AD31" s="180"/>
      <c r="AE31" s="182"/>
      <c r="AF31" s="143"/>
      <c r="AG31" s="143"/>
      <c r="AH31" s="143">
        <f t="shared" si="3"/>
        <v>0</v>
      </c>
      <c r="AI31" s="143">
        <f t="shared" si="3"/>
        <v>0</v>
      </c>
      <c r="AJ31" s="143">
        <f t="shared" si="3"/>
        <v>0</v>
      </c>
      <c r="AK31" s="143">
        <f t="shared" si="3"/>
        <v>0</v>
      </c>
      <c r="AL31" s="143">
        <f t="shared" si="3"/>
        <v>0</v>
      </c>
      <c r="AM31" s="143">
        <f t="shared" si="3"/>
        <v>0</v>
      </c>
      <c r="AN31" s="143">
        <f t="shared" si="3"/>
        <v>0</v>
      </c>
      <c r="AO31" s="143">
        <f t="shared" si="3"/>
        <v>0</v>
      </c>
    </row>
    <row r="32" spans="1:41" ht="14.25" hidden="1">
      <c r="B32" s="188"/>
      <c r="C32" s="147"/>
      <c r="D32" s="177"/>
      <c r="E32" s="178"/>
      <c r="F32" s="178"/>
      <c r="G32" s="189"/>
      <c r="H32" s="179"/>
      <c r="I32" s="179"/>
      <c r="J32" s="179"/>
      <c r="K32" s="179"/>
      <c r="L32" s="179"/>
      <c r="M32" s="179"/>
      <c r="N32" s="184"/>
      <c r="O32" s="194"/>
      <c r="P32" s="184"/>
      <c r="Q32" s="184"/>
      <c r="R32" s="184"/>
      <c r="S32" s="184"/>
      <c r="T32" s="184"/>
      <c r="U32" s="184"/>
      <c r="V32" s="184"/>
      <c r="W32" s="184"/>
      <c r="X32" s="185"/>
      <c r="Y32" s="183"/>
      <c r="Z32" s="183"/>
      <c r="AA32" s="183"/>
      <c r="AB32" s="183"/>
      <c r="AC32" s="183"/>
      <c r="AD32" s="180"/>
      <c r="AE32" s="182"/>
      <c r="AF32" s="143"/>
      <c r="AG32" s="143"/>
      <c r="AH32" s="143">
        <f t="shared" si="3"/>
        <v>0</v>
      </c>
      <c r="AI32" s="143">
        <f t="shared" si="3"/>
        <v>0</v>
      </c>
      <c r="AJ32" s="143">
        <f t="shared" si="3"/>
        <v>0</v>
      </c>
      <c r="AK32" s="143">
        <f t="shared" si="3"/>
        <v>0</v>
      </c>
      <c r="AL32" s="143">
        <f t="shared" si="3"/>
        <v>0</v>
      </c>
      <c r="AM32" s="143">
        <f t="shared" si="3"/>
        <v>0</v>
      </c>
      <c r="AN32" s="143">
        <f t="shared" si="3"/>
        <v>0</v>
      </c>
      <c r="AO32" s="143">
        <f t="shared" si="3"/>
        <v>0</v>
      </c>
    </row>
    <row r="33" spans="2:41" ht="14.25" hidden="1">
      <c r="B33" s="188"/>
      <c r="C33" s="147"/>
      <c r="D33" s="177"/>
      <c r="E33" s="178"/>
      <c r="F33" s="178"/>
      <c r="G33" s="178"/>
      <c r="H33" s="179"/>
      <c r="I33" s="179"/>
      <c r="J33" s="179"/>
      <c r="K33" s="179"/>
      <c r="L33" s="179"/>
      <c r="M33" s="179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2"/>
      <c r="Y33" s="183"/>
      <c r="Z33" s="183"/>
      <c r="AA33" s="183"/>
      <c r="AB33" s="183"/>
      <c r="AC33" s="183"/>
      <c r="AD33" s="180"/>
      <c r="AE33" s="182"/>
      <c r="AF33" s="143"/>
      <c r="AG33" s="143"/>
      <c r="AH33" s="143">
        <f t="shared" si="3"/>
        <v>0</v>
      </c>
      <c r="AI33" s="143">
        <f t="shared" si="3"/>
        <v>0</v>
      </c>
      <c r="AJ33" s="143">
        <f t="shared" si="3"/>
        <v>0</v>
      </c>
      <c r="AK33" s="143">
        <f t="shared" si="3"/>
        <v>0</v>
      </c>
      <c r="AL33" s="143">
        <f t="shared" si="3"/>
        <v>0</v>
      </c>
      <c r="AM33" s="143">
        <f t="shared" si="3"/>
        <v>0</v>
      </c>
      <c r="AN33" s="143">
        <f t="shared" si="3"/>
        <v>0</v>
      </c>
      <c r="AO33" s="143">
        <f t="shared" si="3"/>
        <v>0</v>
      </c>
    </row>
    <row r="34" spans="2:41" ht="14.25" hidden="1">
      <c r="B34" s="188"/>
      <c r="C34" s="147"/>
      <c r="D34" s="177"/>
      <c r="E34" s="178"/>
      <c r="F34" s="178"/>
      <c r="G34" s="189"/>
      <c r="H34" s="190"/>
      <c r="I34" s="179"/>
      <c r="J34" s="179"/>
      <c r="K34" s="179"/>
      <c r="L34" s="179"/>
      <c r="M34" s="179"/>
      <c r="N34" s="184"/>
      <c r="O34" s="194"/>
      <c r="P34" s="191"/>
      <c r="Q34" s="191"/>
      <c r="R34" s="191"/>
      <c r="S34" s="191"/>
      <c r="T34" s="191"/>
      <c r="U34" s="191"/>
      <c r="V34" s="191"/>
      <c r="W34" s="191"/>
      <c r="X34" s="192"/>
      <c r="Y34" s="183"/>
      <c r="Z34" s="183"/>
      <c r="AA34" s="183"/>
      <c r="AB34" s="183"/>
      <c r="AC34" s="183"/>
      <c r="AD34" s="186"/>
      <c r="AE34" s="182"/>
      <c r="AF34" s="143"/>
      <c r="AG34" s="143"/>
      <c r="AH34" s="143">
        <f t="shared" si="3"/>
        <v>0</v>
      </c>
      <c r="AI34" s="143">
        <f t="shared" si="3"/>
        <v>0</v>
      </c>
      <c r="AJ34" s="143">
        <f t="shared" si="3"/>
        <v>0</v>
      </c>
      <c r="AK34" s="143">
        <f t="shared" si="3"/>
        <v>0</v>
      </c>
      <c r="AL34" s="143">
        <f t="shared" si="3"/>
        <v>0</v>
      </c>
      <c r="AM34" s="143">
        <f t="shared" si="3"/>
        <v>0</v>
      </c>
      <c r="AN34" s="143">
        <f t="shared" si="3"/>
        <v>0</v>
      </c>
      <c r="AO34" s="143">
        <f t="shared" si="3"/>
        <v>0</v>
      </c>
    </row>
    <row r="35" spans="2:41" ht="14.25" hidden="1">
      <c r="B35" s="188"/>
      <c r="C35" s="147"/>
      <c r="D35" s="177"/>
      <c r="E35" s="178"/>
      <c r="F35" s="178"/>
      <c r="G35" s="178"/>
      <c r="H35" s="179"/>
      <c r="I35" s="179"/>
      <c r="J35" s="179"/>
      <c r="K35" s="179"/>
      <c r="L35" s="179"/>
      <c r="M35" s="179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2"/>
      <c r="Y35" s="183"/>
      <c r="Z35" s="183"/>
      <c r="AA35" s="183"/>
      <c r="AB35" s="183"/>
      <c r="AC35" s="183"/>
      <c r="AD35" s="180"/>
      <c r="AE35" s="182"/>
      <c r="AF35" s="143"/>
      <c r="AG35" s="143"/>
      <c r="AH35" s="143">
        <f t="shared" si="3"/>
        <v>0</v>
      </c>
      <c r="AI35" s="143">
        <f t="shared" si="3"/>
        <v>0</v>
      </c>
      <c r="AJ35" s="143">
        <f t="shared" si="3"/>
        <v>0</v>
      </c>
      <c r="AK35" s="143">
        <f t="shared" si="3"/>
        <v>0</v>
      </c>
      <c r="AL35" s="143">
        <f t="shared" si="3"/>
        <v>0</v>
      </c>
      <c r="AM35" s="143">
        <f t="shared" si="3"/>
        <v>0</v>
      </c>
      <c r="AN35" s="143">
        <f t="shared" si="3"/>
        <v>0</v>
      </c>
      <c r="AO35" s="143">
        <f t="shared" si="3"/>
        <v>0</v>
      </c>
    </row>
    <row r="36" spans="2:41" ht="14.25" hidden="1">
      <c r="B36" s="188"/>
      <c r="C36" s="147"/>
      <c r="D36" s="177"/>
      <c r="E36" s="178"/>
      <c r="F36" s="178"/>
      <c r="G36" s="178"/>
      <c r="H36" s="179"/>
      <c r="I36" s="179"/>
      <c r="J36" s="179"/>
      <c r="K36" s="179"/>
      <c r="L36" s="179"/>
      <c r="M36" s="179"/>
      <c r="N36" s="18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83"/>
      <c r="Z36" s="183"/>
      <c r="AA36" s="183"/>
      <c r="AB36" s="183"/>
      <c r="AC36" s="183"/>
      <c r="AD36" s="186"/>
      <c r="AE36" s="182"/>
      <c r="AF36" s="143"/>
      <c r="AG36" s="143"/>
      <c r="AH36" s="143">
        <f t="shared" si="3"/>
        <v>0</v>
      </c>
      <c r="AI36" s="143">
        <f t="shared" si="3"/>
        <v>0</v>
      </c>
      <c r="AJ36" s="143">
        <f t="shared" si="3"/>
        <v>0</v>
      </c>
      <c r="AK36" s="143">
        <f t="shared" si="3"/>
        <v>0</v>
      </c>
      <c r="AL36" s="143">
        <f t="shared" si="3"/>
        <v>0</v>
      </c>
      <c r="AM36" s="143">
        <f t="shared" si="3"/>
        <v>0</v>
      </c>
      <c r="AN36" s="143">
        <f t="shared" si="3"/>
        <v>0</v>
      </c>
      <c r="AO36" s="143">
        <f t="shared" si="3"/>
        <v>0</v>
      </c>
    </row>
    <row r="37" spans="2:41" ht="14.25" hidden="1">
      <c r="B37" s="188"/>
      <c r="C37" s="147"/>
      <c r="D37" s="177"/>
      <c r="E37" s="178"/>
      <c r="F37" s="178"/>
      <c r="G37" s="178"/>
      <c r="H37" s="179"/>
      <c r="I37" s="179"/>
      <c r="J37" s="179"/>
      <c r="K37" s="179"/>
      <c r="L37" s="179"/>
      <c r="M37" s="179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2"/>
      <c r="Y37" s="183"/>
      <c r="Z37" s="183"/>
      <c r="AA37" s="183"/>
      <c r="AB37" s="183"/>
      <c r="AC37" s="183"/>
      <c r="AD37" s="180"/>
      <c r="AE37" s="182"/>
      <c r="AF37" s="143"/>
      <c r="AG37" s="143"/>
      <c r="AH37" s="143">
        <f t="shared" si="3"/>
        <v>0</v>
      </c>
      <c r="AI37" s="143">
        <f t="shared" si="3"/>
        <v>0</v>
      </c>
      <c r="AJ37" s="143">
        <f t="shared" si="3"/>
        <v>0</v>
      </c>
      <c r="AK37" s="143">
        <f t="shared" si="3"/>
        <v>0</v>
      </c>
      <c r="AL37" s="143">
        <f t="shared" si="3"/>
        <v>0</v>
      </c>
      <c r="AM37" s="143">
        <f t="shared" si="3"/>
        <v>0</v>
      </c>
      <c r="AN37" s="143">
        <f t="shared" si="3"/>
        <v>0</v>
      </c>
      <c r="AO37" s="143">
        <f t="shared" si="3"/>
        <v>0</v>
      </c>
    </row>
    <row r="38" spans="2:41" ht="14.25" hidden="1">
      <c r="B38" s="188"/>
      <c r="C38" s="147"/>
      <c r="D38" s="177"/>
      <c r="E38" s="178"/>
      <c r="F38" s="178"/>
      <c r="G38" s="178"/>
      <c r="H38" s="179"/>
      <c r="I38" s="179"/>
      <c r="J38" s="179"/>
      <c r="K38" s="179"/>
      <c r="L38" s="179"/>
      <c r="M38" s="179"/>
      <c r="N38" s="18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83"/>
      <c r="Z38" s="183"/>
      <c r="AA38" s="183"/>
      <c r="AB38" s="183"/>
      <c r="AC38" s="183"/>
      <c r="AD38" s="186"/>
      <c r="AE38" s="182"/>
      <c r="AF38" s="143"/>
      <c r="AG38" s="143"/>
      <c r="AH38" s="143">
        <f t="shared" si="3"/>
        <v>0</v>
      </c>
      <c r="AI38" s="143">
        <f t="shared" si="3"/>
        <v>0</v>
      </c>
      <c r="AJ38" s="143">
        <f t="shared" si="3"/>
        <v>0</v>
      </c>
      <c r="AK38" s="143">
        <f t="shared" si="3"/>
        <v>0</v>
      </c>
      <c r="AL38" s="143">
        <f t="shared" si="3"/>
        <v>0</v>
      </c>
      <c r="AM38" s="143">
        <f t="shared" si="3"/>
        <v>0</v>
      </c>
      <c r="AN38" s="143">
        <f t="shared" si="3"/>
        <v>0</v>
      </c>
      <c r="AO38" s="143">
        <f t="shared" si="3"/>
        <v>0</v>
      </c>
    </row>
    <row r="39" spans="2:41" ht="14.25" hidden="1">
      <c r="B39" s="188"/>
      <c r="C39" s="147"/>
      <c r="D39" s="177"/>
      <c r="E39" s="178"/>
      <c r="F39" s="178"/>
      <c r="G39" s="189"/>
      <c r="H39" s="179"/>
      <c r="I39" s="179"/>
      <c r="J39" s="179"/>
      <c r="K39" s="179"/>
      <c r="L39" s="179"/>
      <c r="M39" s="179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2"/>
      <c r="Y39" s="183"/>
      <c r="Z39" s="183"/>
      <c r="AA39" s="183"/>
      <c r="AB39" s="183"/>
      <c r="AC39" s="183"/>
      <c r="AD39" s="180"/>
      <c r="AE39" s="182"/>
      <c r="AF39" s="143"/>
      <c r="AG39" s="143"/>
      <c r="AH39" s="143">
        <f t="shared" si="3"/>
        <v>0</v>
      </c>
      <c r="AI39" s="143">
        <f t="shared" si="3"/>
        <v>0</v>
      </c>
      <c r="AJ39" s="143">
        <f t="shared" si="3"/>
        <v>0</v>
      </c>
      <c r="AK39" s="143">
        <f t="shared" si="3"/>
        <v>0</v>
      </c>
      <c r="AL39" s="143">
        <f t="shared" si="3"/>
        <v>0</v>
      </c>
      <c r="AM39" s="143">
        <f t="shared" si="3"/>
        <v>0</v>
      </c>
      <c r="AN39" s="143">
        <f t="shared" si="3"/>
        <v>0</v>
      </c>
      <c r="AO39" s="143">
        <f t="shared" si="3"/>
        <v>0</v>
      </c>
    </row>
    <row r="40" spans="2:41" ht="14.25" hidden="1">
      <c r="B40" s="188"/>
      <c r="C40" s="147"/>
      <c r="D40" s="177"/>
      <c r="E40" s="178"/>
      <c r="F40" s="178"/>
      <c r="G40" s="178"/>
      <c r="H40" s="179"/>
      <c r="I40" s="179"/>
      <c r="J40" s="179"/>
      <c r="K40" s="179"/>
      <c r="L40" s="179"/>
      <c r="M40" s="179"/>
      <c r="N40" s="184"/>
      <c r="O40" s="194"/>
      <c r="P40" s="184"/>
      <c r="Q40" s="184"/>
      <c r="R40" s="184"/>
      <c r="S40" s="184"/>
      <c r="T40" s="184"/>
      <c r="U40" s="184"/>
      <c r="V40" s="184"/>
      <c r="W40" s="184"/>
      <c r="X40" s="185"/>
      <c r="Y40" s="183"/>
      <c r="Z40" s="183"/>
      <c r="AA40" s="183"/>
      <c r="AB40" s="183"/>
      <c r="AC40" s="183"/>
      <c r="AD40" s="180"/>
      <c r="AE40" s="182"/>
      <c r="AF40" s="143"/>
      <c r="AG40" s="143"/>
      <c r="AH40" s="143">
        <f t="shared" si="3"/>
        <v>0</v>
      </c>
      <c r="AI40" s="143">
        <f t="shared" si="3"/>
        <v>0</v>
      </c>
      <c r="AJ40" s="143">
        <f t="shared" si="3"/>
        <v>0</v>
      </c>
      <c r="AK40" s="143">
        <f t="shared" si="3"/>
        <v>0</v>
      </c>
      <c r="AL40" s="143">
        <f t="shared" si="3"/>
        <v>0</v>
      </c>
      <c r="AM40" s="143">
        <f t="shared" si="3"/>
        <v>0</v>
      </c>
      <c r="AN40" s="143">
        <f t="shared" si="3"/>
        <v>0</v>
      </c>
      <c r="AO40" s="143">
        <f t="shared" si="3"/>
        <v>0</v>
      </c>
    </row>
    <row r="41" spans="2:41" ht="14.25" hidden="1">
      <c r="B41" s="188"/>
      <c r="C41" s="147"/>
      <c r="D41" s="177"/>
      <c r="E41" s="178"/>
      <c r="F41" s="178"/>
      <c r="G41" s="178"/>
      <c r="H41" s="179"/>
      <c r="I41" s="179"/>
      <c r="J41" s="179"/>
      <c r="K41" s="179"/>
      <c r="L41" s="179"/>
      <c r="M41" s="179"/>
      <c r="N41" s="180"/>
      <c r="O41" s="191"/>
      <c r="P41" s="180"/>
      <c r="Q41" s="180"/>
      <c r="R41" s="180"/>
      <c r="S41" s="180"/>
      <c r="T41" s="180"/>
      <c r="U41" s="180"/>
      <c r="V41" s="180"/>
      <c r="W41" s="180"/>
      <c r="X41" s="182"/>
      <c r="Y41" s="183"/>
      <c r="Z41" s="183"/>
      <c r="AA41" s="183"/>
      <c r="AB41" s="183"/>
      <c r="AC41" s="183"/>
      <c r="AD41" s="180"/>
      <c r="AE41" s="182"/>
      <c r="AF41" s="143"/>
      <c r="AG41" s="143"/>
      <c r="AH41" s="143">
        <f t="shared" si="3"/>
        <v>0</v>
      </c>
      <c r="AI41" s="143">
        <f t="shared" si="3"/>
        <v>0</v>
      </c>
      <c r="AJ41" s="143">
        <f t="shared" si="3"/>
        <v>0</v>
      </c>
      <c r="AK41" s="143">
        <f t="shared" si="3"/>
        <v>0</v>
      </c>
      <c r="AL41" s="143">
        <f t="shared" si="3"/>
        <v>0</v>
      </c>
      <c r="AM41" s="143">
        <f t="shared" si="3"/>
        <v>0</v>
      </c>
      <c r="AN41" s="143">
        <f t="shared" si="3"/>
        <v>0</v>
      </c>
      <c r="AO41" s="143">
        <f t="shared" si="3"/>
        <v>0</v>
      </c>
    </row>
    <row r="42" spans="2:41" ht="14.25" hidden="1">
      <c r="B42" s="188"/>
      <c r="C42" s="147"/>
      <c r="D42" s="177"/>
      <c r="E42" s="178"/>
      <c r="F42" s="178"/>
      <c r="G42" s="178"/>
      <c r="H42" s="179"/>
      <c r="I42" s="179"/>
      <c r="J42" s="179"/>
      <c r="K42" s="179"/>
      <c r="L42" s="179"/>
      <c r="M42" s="179"/>
      <c r="N42" s="184"/>
      <c r="O42" s="194"/>
      <c r="P42" s="191"/>
      <c r="Q42" s="191"/>
      <c r="R42" s="191"/>
      <c r="S42" s="191"/>
      <c r="T42" s="191"/>
      <c r="U42" s="191"/>
      <c r="V42" s="191"/>
      <c r="W42" s="191"/>
      <c r="X42" s="192"/>
      <c r="Y42" s="183"/>
      <c r="Z42" s="183"/>
      <c r="AA42" s="183"/>
      <c r="AB42" s="183"/>
      <c r="AC42" s="183"/>
      <c r="AD42" s="186"/>
      <c r="AE42" s="182"/>
      <c r="AF42" s="143"/>
      <c r="AG42" s="143"/>
      <c r="AH42" s="143">
        <f t="shared" si="3"/>
        <v>0</v>
      </c>
      <c r="AI42" s="143">
        <f t="shared" si="3"/>
        <v>0</v>
      </c>
      <c r="AJ42" s="143">
        <f t="shared" si="3"/>
        <v>0</v>
      </c>
      <c r="AK42" s="143">
        <f t="shared" si="3"/>
        <v>0</v>
      </c>
      <c r="AL42" s="143">
        <f t="shared" si="3"/>
        <v>0</v>
      </c>
      <c r="AM42" s="143">
        <f t="shared" si="3"/>
        <v>0</v>
      </c>
      <c r="AN42" s="143">
        <f t="shared" si="3"/>
        <v>0</v>
      </c>
      <c r="AO42" s="143">
        <f t="shared" si="3"/>
        <v>0</v>
      </c>
    </row>
    <row r="43" spans="2:41" ht="14.25" hidden="1">
      <c r="B43" s="188"/>
      <c r="C43" s="147"/>
      <c r="D43" s="177"/>
      <c r="E43" s="178"/>
      <c r="F43" s="178"/>
      <c r="G43" s="189"/>
      <c r="H43" s="179"/>
      <c r="I43" s="179"/>
      <c r="J43" s="179"/>
      <c r="K43" s="179"/>
      <c r="L43" s="179"/>
      <c r="M43" s="179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2"/>
      <c r="Y43" s="183"/>
      <c r="Z43" s="183"/>
      <c r="AA43" s="183"/>
      <c r="AB43" s="183"/>
      <c r="AC43" s="183"/>
      <c r="AD43" s="180"/>
      <c r="AE43" s="182"/>
      <c r="AF43" s="143"/>
      <c r="AG43" s="143"/>
      <c r="AH43" s="143">
        <f t="shared" ref="AH43:AO58" si="4">IF(AH$10=$I43,$AB43,0)</f>
        <v>0</v>
      </c>
      <c r="AI43" s="143">
        <f t="shared" si="4"/>
        <v>0</v>
      </c>
      <c r="AJ43" s="143">
        <f t="shared" si="4"/>
        <v>0</v>
      </c>
      <c r="AK43" s="143">
        <f t="shared" si="4"/>
        <v>0</v>
      </c>
      <c r="AL43" s="143">
        <f t="shared" si="4"/>
        <v>0</v>
      </c>
      <c r="AM43" s="143">
        <f t="shared" si="4"/>
        <v>0</v>
      </c>
      <c r="AN43" s="143">
        <f t="shared" si="4"/>
        <v>0</v>
      </c>
      <c r="AO43" s="143">
        <f t="shared" si="4"/>
        <v>0</v>
      </c>
    </row>
    <row r="44" spans="2:41" ht="14.25" hidden="1">
      <c r="B44" s="188"/>
      <c r="C44" s="147"/>
      <c r="D44" s="177"/>
      <c r="E44" s="178"/>
      <c r="F44" s="178"/>
      <c r="G44" s="178"/>
      <c r="H44" s="190"/>
      <c r="I44" s="179"/>
      <c r="J44" s="179"/>
      <c r="K44" s="179"/>
      <c r="L44" s="179"/>
      <c r="M44" s="179"/>
      <c r="N44" s="18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83"/>
      <c r="Z44" s="183"/>
      <c r="AA44" s="183"/>
      <c r="AB44" s="183"/>
      <c r="AC44" s="183"/>
      <c r="AD44" s="186"/>
      <c r="AE44" s="182"/>
      <c r="AF44" s="143"/>
      <c r="AG44" s="143"/>
      <c r="AH44" s="143">
        <f t="shared" si="4"/>
        <v>0</v>
      </c>
      <c r="AI44" s="143">
        <f t="shared" si="4"/>
        <v>0</v>
      </c>
      <c r="AJ44" s="143">
        <f t="shared" si="4"/>
        <v>0</v>
      </c>
      <c r="AK44" s="143">
        <f t="shared" si="4"/>
        <v>0</v>
      </c>
      <c r="AL44" s="143">
        <f t="shared" si="4"/>
        <v>0</v>
      </c>
      <c r="AM44" s="143">
        <f t="shared" si="4"/>
        <v>0</v>
      </c>
      <c r="AN44" s="143">
        <f t="shared" si="4"/>
        <v>0</v>
      </c>
      <c r="AO44" s="143">
        <f t="shared" si="4"/>
        <v>0</v>
      </c>
    </row>
    <row r="45" spans="2:41" ht="14.25" hidden="1">
      <c r="B45" s="188"/>
      <c r="C45" s="147"/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2"/>
      <c r="Y45" s="183"/>
      <c r="Z45" s="183"/>
      <c r="AA45" s="183"/>
      <c r="AB45" s="183"/>
      <c r="AC45" s="183"/>
      <c r="AD45" s="180"/>
      <c r="AE45" s="182"/>
      <c r="AF45" s="143"/>
      <c r="AG45" s="143"/>
      <c r="AH45" s="143">
        <f t="shared" si="4"/>
        <v>0</v>
      </c>
      <c r="AI45" s="143">
        <f t="shared" si="4"/>
        <v>0</v>
      </c>
      <c r="AJ45" s="143">
        <f t="shared" si="4"/>
        <v>0</v>
      </c>
      <c r="AK45" s="143">
        <f t="shared" si="4"/>
        <v>0</v>
      </c>
      <c r="AL45" s="143">
        <f t="shared" si="4"/>
        <v>0</v>
      </c>
      <c r="AM45" s="143">
        <f t="shared" si="4"/>
        <v>0</v>
      </c>
      <c r="AN45" s="143">
        <f t="shared" si="4"/>
        <v>0</v>
      </c>
      <c r="AO45" s="143">
        <f t="shared" si="4"/>
        <v>0</v>
      </c>
    </row>
    <row r="46" spans="2:41" ht="14.25" hidden="1">
      <c r="B46" s="188"/>
      <c r="C46" s="147"/>
      <c r="D46" s="177"/>
      <c r="E46" s="178"/>
      <c r="F46" s="178"/>
      <c r="G46" s="189"/>
      <c r="H46" s="179"/>
      <c r="I46" s="179"/>
      <c r="J46" s="179"/>
      <c r="K46" s="179"/>
      <c r="L46" s="179"/>
      <c r="M46" s="179"/>
      <c r="N46" s="18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83"/>
      <c r="Z46" s="183"/>
      <c r="AA46" s="183"/>
      <c r="AB46" s="183"/>
      <c r="AC46" s="183"/>
      <c r="AD46" s="186"/>
      <c r="AE46" s="182"/>
      <c r="AF46" s="143"/>
      <c r="AG46" s="143"/>
      <c r="AH46" s="143">
        <f t="shared" si="4"/>
        <v>0</v>
      </c>
      <c r="AI46" s="143">
        <f t="shared" si="4"/>
        <v>0</v>
      </c>
      <c r="AJ46" s="143">
        <f t="shared" si="4"/>
        <v>0</v>
      </c>
      <c r="AK46" s="143">
        <f t="shared" si="4"/>
        <v>0</v>
      </c>
      <c r="AL46" s="143">
        <f t="shared" si="4"/>
        <v>0</v>
      </c>
      <c r="AM46" s="143">
        <f t="shared" si="4"/>
        <v>0</v>
      </c>
      <c r="AN46" s="143">
        <f t="shared" si="4"/>
        <v>0</v>
      </c>
      <c r="AO46" s="143">
        <f t="shared" si="4"/>
        <v>0</v>
      </c>
    </row>
    <row r="47" spans="2:41" ht="14.25" hidden="1">
      <c r="B47" s="188"/>
      <c r="C47" s="147"/>
      <c r="D47" s="177"/>
      <c r="E47" s="178"/>
      <c r="F47" s="178"/>
      <c r="G47" s="178"/>
      <c r="H47" s="179"/>
      <c r="I47" s="179"/>
      <c r="J47" s="179"/>
      <c r="K47" s="179"/>
      <c r="L47" s="179"/>
      <c r="M47" s="179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2"/>
      <c r="Y47" s="183"/>
      <c r="Z47" s="183"/>
      <c r="AA47" s="183"/>
      <c r="AB47" s="183"/>
      <c r="AC47" s="183"/>
      <c r="AD47" s="180"/>
      <c r="AE47" s="182"/>
      <c r="AF47" s="143"/>
      <c r="AG47" s="143"/>
      <c r="AH47" s="143">
        <f t="shared" si="4"/>
        <v>0</v>
      </c>
      <c r="AI47" s="143">
        <f t="shared" si="4"/>
        <v>0</v>
      </c>
      <c r="AJ47" s="143">
        <f t="shared" si="4"/>
        <v>0</v>
      </c>
      <c r="AK47" s="143">
        <f t="shared" si="4"/>
        <v>0</v>
      </c>
      <c r="AL47" s="143">
        <f t="shared" si="4"/>
        <v>0</v>
      </c>
      <c r="AM47" s="143">
        <f t="shared" si="4"/>
        <v>0</v>
      </c>
      <c r="AN47" s="143">
        <f t="shared" si="4"/>
        <v>0</v>
      </c>
      <c r="AO47" s="143">
        <f t="shared" si="4"/>
        <v>0</v>
      </c>
    </row>
    <row r="48" spans="2:41" ht="14.25" hidden="1">
      <c r="B48" s="188"/>
      <c r="C48" s="147"/>
      <c r="D48" s="177"/>
      <c r="E48" s="178"/>
      <c r="F48" s="178"/>
      <c r="G48" s="178"/>
      <c r="H48" s="179"/>
      <c r="I48" s="179"/>
      <c r="J48" s="179"/>
      <c r="K48" s="179"/>
      <c r="L48" s="179"/>
      <c r="M48" s="179"/>
      <c r="N48" s="184"/>
      <c r="O48" s="194"/>
      <c r="P48" s="184"/>
      <c r="Q48" s="184"/>
      <c r="R48" s="184"/>
      <c r="S48" s="184"/>
      <c r="T48" s="184"/>
      <c r="U48" s="184"/>
      <c r="V48" s="184"/>
      <c r="W48" s="184"/>
      <c r="X48" s="185"/>
      <c r="Y48" s="183"/>
      <c r="Z48" s="183"/>
      <c r="AA48" s="183"/>
      <c r="AB48" s="183"/>
      <c r="AC48" s="183"/>
      <c r="AD48" s="180"/>
      <c r="AE48" s="182"/>
      <c r="AF48" s="143"/>
      <c r="AG48" s="143"/>
      <c r="AH48" s="143">
        <f t="shared" si="4"/>
        <v>0</v>
      </c>
      <c r="AI48" s="143">
        <f t="shared" si="4"/>
        <v>0</v>
      </c>
      <c r="AJ48" s="143">
        <f t="shared" si="4"/>
        <v>0</v>
      </c>
      <c r="AK48" s="143">
        <f t="shared" si="4"/>
        <v>0</v>
      </c>
      <c r="AL48" s="143">
        <f t="shared" si="4"/>
        <v>0</v>
      </c>
      <c r="AM48" s="143">
        <f t="shared" si="4"/>
        <v>0</v>
      </c>
      <c r="AN48" s="143">
        <f t="shared" si="4"/>
        <v>0</v>
      </c>
      <c r="AO48" s="143">
        <f t="shared" si="4"/>
        <v>0</v>
      </c>
    </row>
    <row r="49" spans="2:41" ht="14.25" hidden="1">
      <c r="B49" s="188"/>
      <c r="C49" s="147"/>
      <c r="D49" s="177"/>
      <c r="E49" s="178"/>
      <c r="F49" s="178"/>
      <c r="G49" s="178"/>
      <c r="H49" s="179"/>
      <c r="I49" s="179"/>
      <c r="J49" s="179"/>
      <c r="K49" s="179"/>
      <c r="L49" s="179"/>
      <c r="M49" s="179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2"/>
      <c r="Y49" s="183"/>
      <c r="Z49" s="183"/>
      <c r="AA49" s="183"/>
      <c r="AB49" s="183"/>
      <c r="AC49" s="183"/>
      <c r="AD49" s="180"/>
      <c r="AE49" s="182"/>
      <c r="AF49" s="143"/>
      <c r="AG49" s="143"/>
      <c r="AH49" s="143">
        <f t="shared" si="4"/>
        <v>0</v>
      </c>
      <c r="AI49" s="143">
        <f t="shared" si="4"/>
        <v>0</v>
      </c>
      <c r="AJ49" s="143">
        <f t="shared" si="4"/>
        <v>0</v>
      </c>
      <c r="AK49" s="143">
        <f t="shared" si="4"/>
        <v>0</v>
      </c>
      <c r="AL49" s="143">
        <f t="shared" si="4"/>
        <v>0</v>
      </c>
      <c r="AM49" s="143">
        <f t="shared" si="4"/>
        <v>0</v>
      </c>
      <c r="AN49" s="143">
        <f t="shared" si="4"/>
        <v>0</v>
      </c>
      <c r="AO49" s="143">
        <f t="shared" si="4"/>
        <v>0</v>
      </c>
    </row>
    <row r="50" spans="2:41" ht="14.25" hidden="1">
      <c r="B50" s="188"/>
      <c r="C50" s="147"/>
      <c r="D50" s="177"/>
      <c r="E50" s="178"/>
      <c r="F50" s="178"/>
      <c r="G50" s="178"/>
      <c r="H50" s="179"/>
      <c r="I50" s="179"/>
      <c r="J50" s="179"/>
      <c r="K50" s="179"/>
      <c r="L50" s="179"/>
      <c r="M50" s="179"/>
      <c r="N50" s="184"/>
      <c r="O50" s="194"/>
      <c r="P50" s="191"/>
      <c r="Q50" s="191"/>
      <c r="R50" s="191"/>
      <c r="S50" s="191"/>
      <c r="T50" s="191"/>
      <c r="U50" s="191"/>
      <c r="V50" s="191"/>
      <c r="W50" s="191"/>
      <c r="X50" s="192"/>
      <c r="Y50" s="183"/>
      <c r="Z50" s="183"/>
      <c r="AA50" s="183"/>
      <c r="AB50" s="183"/>
      <c r="AC50" s="183"/>
      <c r="AD50" s="186"/>
      <c r="AE50" s="182"/>
      <c r="AF50" s="143"/>
      <c r="AG50" s="143"/>
      <c r="AH50" s="143">
        <f t="shared" si="4"/>
        <v>0</v>
      </c>
      <c r="AI50" s="143">
        <f t="shared" si="4"/>
        <v>0</v>
      </c>
      <c r="AJ50" s="143">
        <f t="shared" si="4"/>
        <v>0</v>
      </c>
      <c r="AK50" s="143">
        <f t="shared" si="4"/>
        <v>0</v>
      </c>
      <c r="AL50" s="143">
        <f t="shared" si="4"/>
        <v>0</v>
      </c>
      <c r="AM50" s="143">
        <f t="shared" si="4"/>
        <v>0</v>
      </c>
      <c r="AN50" s="143">
        <f t="shared" si="4"/>
        <v>0</v>
      </c>
      <c r="AO50" s="143">
        <f t="shared" si="4"/>
        <v>0</v>
      </c>
    </row>
    <row r="51" spans="2:41" ht="14.25" hidden="1">
      <c r="B51" s="188"/>
      <c r="C51" s="147"/>
      <c r="D51" s="177"/>
      <c r="E51" s="178"/>
      <c r="F51" s="178"/>
      <c r="G51" s="178"/>
      <c r="H51" s="179"/>
      <c r="I51" s="179"/>
      <c r="J51" s="179"/>
      <c r="K51" s="179"/>
      <c r="L51" s="179"/>
      <c r="M51" s="179"/>
      <c r="N51" s="180"/>
      <c r="O51" s="194"/>
      <c r="P51" s="180"/>
      <c r="Q51" s="180"/>
      <c r="R51" s="180"/>
      <c r="S51" s="180"/>
      <c r="T51" s="180"/>
      <c r="U51" s="180"/>
      <c r="V51" s="180"/>
      <c r="W51" s="180"/>
      <c r="X51" s="182"/>
      <c r="Y51" s="183"/>
      <c r="Z51" s="183"/>
      <c r="AA51" s="183"/>
      <c r="AB51" s="183"/>
      <c r="AC51" s="183"/>
      <c r="AD51" s="180"/>
      <c r="AE51" s="182"/>
      <c r="AF51" s="143"/>
      <c r="AG51" s="143"/>
      <c r="AH51" s="143">
        <f t="shared" si="4"/>
        <v>0</v>
      </c>
      <c r="AI51" s="143">
        <f t="shared" si="4"/>
        <v>0</v>
      </c>
      <c r="AJ51" s="143">
        <f t="shared" si="4"/>
        <v>0</v>
      </c>
      <c r="AK51" s="143">
        <f t="shared" si="4"/>
        <v>0</v>
      </c>
      <c r="AL51" s="143">
        <f t="shared" si="4"/>
        <v>0</v>
      </c>
      <c r="AM51" s="143">
        <f t="shared" si="4"/>
        <v>0</v>
      </c>
      <c r="AN51" s="143">
        <f t="shared" si="4"/>
        <v>0</v>
      </c>
      <c r="AO51" s="143">
        <f t="shared" si="4"/>
        <v>0</v>
      </c>
    </row>
    <row r="52" spans="2:41" ht="14.25" hidden="1">
      <c r="B52" s="188"/>
      <c r="C52" s="147"/>
      <c r="D52" s="177"/>
      <c r="E52" s="178"/>
      <c r="F52" s="178"/>
      <c r="G52" s="178"/>
      <c r="H52" s="179"/>
      <c r="I52" s="179"/>
      <c r="J52" s="179"/>
      <c r="K52" s="179"/>
      <c r="L52" s="179"/>
      <c r="M52" s="179"/>
      <c r="N52" s="18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83"/>
      <c r="Z52" s="183"/>
      <c r="AA52" s="183"/>
      <c r="AB52" s="183"/>
      <c r="AC52" s="183"/>
      <c r="AD52" s="186"/>
      <c r="AE52" s="182"/>
      <c r="AF52" s="143"/>
      <c r="AG52" s="143"/>
      <c r="AH52" s="143">
        <f t="shared" si="4"/>
        <v>0</v>
      </c>
      <c r="AI52" s="143">
        <f t="shared" si="4"/>
        <v>0</v>
      </c>
      <c r="AJ52" s="143">
        <f t="shared" si="4"/>
        <v>0</v>
      </c>
      <c r="AK52" s="143">
        <f t="shared" si="4"/>
        <v>0</v>
      </c>
      <c r="AL52" s="143">
        <f t="shared" si="4"/>
        <v>0</v>
      </c>
      <c r="AM52" s="143">
        <f t="shared" si="4"/>
        <v>0</v>
      </c>
      <c r="AN52" s="143">
        <f t="shared" si="4"/>
        <v>0</v>
      </c>
      <c r="AO52" s="143">
        <f t="shared" si="4"/>
        <v>0</v>
      </c>
    </row>
    <row r="53" spans="2:41" ht="14.25">
      <c r="B53" s="188"/>
      <c r="C53" s="147"/>
      <c r="D53" s="177"/>
      <c r="E53" s="178"/>
      <c r="F53" s="178"/>
      <c r="G53" s="178"/>
      <c r="H53" s="179"/>
      <c r="I53" s="179"/>
      <c r="J53" s="179"/>
      <c r="K53" s="179"/>
      <c r="L53" s="179"/>
      <c r="M53" s="179"/>
      <c r="N53" s="180"/>
      <c r="O53" s="194"/>
      <c r="P53" s="180"/>
      <c r="Q53" s="180"/>
      <c r="R53" s="180"/>
      <c r="S53" s="180"/>
      <c r="T53" s="180"/>
      <c r="U53" s="180"/>
      <c r="V53" s="180"/>
      <c r="W53" s="180"/>
      <c r="X53" s="182"/>
      <c r="Y53" s="183"/>
      <c r="Z53" s="183"/>
      <c r="AA53" s="183"/>
      <c r="AB53" s="183"/>
      <c r="AC53" s="183"/>
      <c r="AD53" s="180"/>
      <c r="AE53" s="182"/>
      <c r="AF53" s="143"/>
      <c r="AG53" s="143"/>
      <c r="AH53" s="143">
        <f t="shared" si="4"/>
        <v>0</v>
      </c>
      <c r="AI53" s="143">
        <f t="shared" si="4"/>
        <v>0</v>
      </c>
      <c r="AJ53" s="143">
        <f t="shared" si="4"/>
        <v>0</v>
      </c>
      <c r="AK53" s="143">
        <f t="shared" si="4"/>
        <v>0</v>
      </c>
      <c r="AL53" s="143">
        <f t="shared" si="4"/>
        <v>0</v>
      </c>
      <c r="AM53" s="143">
        <f t="shared" si="4"/>
        <v>0</v>
      </c>
      <c r="AN53" s="143">
        <f t="shared" si="4"/>
        <v>0</v>
      </c>
      <c r="AO53" s="143">
        <f t="shared" si="4"/>
        <v>0</v>
      </c>
    </row>
    <row r="54" spans="2:41" ht="14.25" hidden="1">
      <c r="B54" s="188"/>
      <c r="C54" s="147"/>
      <c r="D54" s="177"/>
      <c r="E54" s="178"/>
      <c r="F54" s="178"/>
      <c r="G54" s="178"/>
      <c r="H54" s="179"/>
      <c r="I54" s="179"/>
      <c r="J54" s="179"/>
      <c r="K54" s="179"/>
      <c r="L54" s="179"/>
      <c r="M54" s="179"/>
      <c r="N54" s="18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83"/>
      <c r="Z54" s="183"/>
      <c r="AA54" s="183"/>
      <c r="AB54" s="183"/>
      <c r="AC54" s="183"/>
      <c r="AD54" s="186"/>
      <c r="AE54" s="182"/>
      <c r="AF54" s="143"/>
      <c r="AG54" s="143"/>
      <c r="AH54" s="143">
        <f t="shared" si="4"/>
        <v>0</v>
      </c>
      <c r="AI54" s="143">
        <f t="shared" si="4"/>
        <v>0</v>
      </c>
      <c r="AJ54" s="143">
        <f t="shared" si="4"/>
        <v>0</v>
      </c>
      <c r="AK54" s="143">
        <f t="shared" si="4"/>
        <v>0</v>
      </c>
      <c r="AL54" s="143">
        <f t="shared" si="4"/>
        <v>0</v>
      </c>
      <c r="AM54" s="143">
        <f t="shared" si="4"/>
        <v>0</v>
      </c>
      <c r="AN54" s="143">
        <f t="shared" si="4"/>
        <v>0</v>
      </c>
      <c r="AO54" s="143">
        <f t="shared" si="4"/>
        <v>0</v>
      </c>
    </row>
    <row r="55" spans="2:41" ht="14.25" hidden="1">
      <c r="B55" s="188"/>
      <c r="C55" s="147">
        <f t="shared" ref="C55:C85" si="5">C53+1</f>
        <v>1</v>
      </c>
      <c r="D55" s="177"/>
      <c r="E55" s="178"/>
      <c r="F55" s="178"/>
      <c r="G55" s="178"/>
      <c r="H55" s="179"/>
      <c r="I55" s="179"/>
      <c r="J55" s="179"/>
      <c r="K55" s="179"/>
      <c r="L55" s="179"/>
      <c r="M55" s="179"/>
      <c r="N55" s="180">
        <f t="shared" ref="N55" si="6">G55-F55</f>
        <v>0</v>
      </c>
      <c r="O55" s="194"/>
      <c r="P55" s="180">
        <f>M55/360*3.1415927*2</f>
        <v>0</v>
      </c>
      <c r="Q55" s="180">
        <f>(180-M55)/360*3.14158*2</f>
        <v>3.1415799999999998</v>
      </c>
      <c r="R55" s="180">
        <f>TAN(P55/2)</f>
        <v>0</v>
      </c>
      <c r="S55" s="180">
        <f>TAN(Q55/2)</f>
        <v>158057.91341624755</v>
      </c>
      <c r="T55" s="180">
        <f>K55*R55</f>
        <v>0</v>
      </c>
      <c r="U55" s="180">
        <f>L55*S55</f>
        <v>0</v>
      </c>
      <c r="V55" s="180">
        <f>$K55*$T55-3.1415927*$K55*$K55*$M55/360</f>
        <v>0</v>
      </c>
      <c r="W55" s="180">
        <f>$L55*$U55-3.1415927*$L55*$L55*(180-$M55)/360</f>
        <v>0</v>
      </c>
      <c r="X55" s="182" t="e">
        <f>T55+U55+N55/SIN(P55)</f>
        <v>#DIV/0!</v>
      </c>
      <c r="Y55" s="183">
        <f>V55+W55+N55*O55</f>
        <v>0</v>
      </c>
      <c r="Z55" s="183"/>
      <c r="AA55" s="183"/>
      <c r="AB55" s="183"/>
      <c r="AC55" s="183"/>
      <c r="AD55" s="180">
        <f>Y55*$AK$6/100-AB55*$AK$7/100</f>
        <v>0</v>
      </c>
      <c r="AE55" s="182"/>
      <c r="AF55" s="143"/>
      <c r="AG55" s="143"/>
      <c r="AH55" s="143">
        <f t="shared" si="4"/>
        <v>0</v>
      </c>
      <c r="AI55" s="143">
        <f t="shared" si="4"/>
        <v>0</v>
      </c>
      <c r="AJ55" s="143">
        <f t="shared" si="4"/>
        <v>0</v>
      </c>
      <c r="AK55" s="143">
        <f t="shared" si="4"/>
        <v>0</v>
      </c>
      <c r="AL55" s="143">
        <f t="shared" si="4"/>
        <v>0</v>
      </c>
      <c r="AM55" s="143">
        <f t="shared" si="4"/>
        <v>0</v>
      </c>
      <c r="AN55" s="143">
        <f t="shared" si="4"/>
        <v>0</v>
      </c>
      <c r="AO55" s="143">
        <f t="shared" si="4"/>
        <v>0</v>
      </c>
    </row>
    <row r="56" spans="2:41" ht="14.25" hidden="1">
      <c r="B56" s="188"/>
      <c r="C56" s="147"/>
      <c r="D56" s="177"/>
      <c r="E56" s="178"/>
      <c r="F56" s="178"/>
      <c r="G56" s="178"/>
      <c r="H56" s="179"/>
      <c r="I56" s="179"/>
      <c r="J56" s="179"/>
      <c r="K56" s="179"/>
      <c r="L56" s="179"/>
      <c r="M56" s="179"/>
      <c r="N56" s="184"/>
      <c r="O56" s="194"/>
      <c r="P56" s="184"/>
      <c r="Q56" s="184"/>
      <c r="R56" s="184"/>
      <c r="S56" s="184"/>
      <c r="T56" s="184"/>
      <c r="U56" s="184"/>
      <c r="V56" s="184"/>
      <c r="W56" s="184"/>
      <c r="X56" s="185"/>
      <c r="Y56" s="183"/>
      <c r="Z56" s="183"/>
      <c r="AA56" s="183"/>
      <c r="AB56" s="183"/>
      <c r="AC56" s="183"/>
      <c r="AD56" s="180"/>
      <c r="AE56" s="182"/>
      <c r="AF56" s="143"/>
      <c r="AG56" s="143"/>
      <c r="AH56" s="143">
        <f t="shared" si="4"/>
        <v>0</v>
      </c>
      <c r="AI56" s="143">
        <f t="shared" si="4"/>
        <v>0</v>
      </c>
      <c r="AJ56" s="143">
        <f t="shared" si="4"/>
        <v>0</v>
      </c>
      <c r="AK56" s="143">
        <f t="shared" si="4"/>
        <v>0</v>
      </c>
      <c r="AL56" s="143">
        <f t="shared" si="4"/>
        <v>0</v>
      </c>
      <c r="AM56" s="143">
        <f t="shared" si="4"/>
        <v>0</v>
      </c>
      <c r="AN56" s="143">
        <f t="shared" si="4"/>
        <v>0</v>
      </c>
      <c r="AO56" s="143">
        <f t="shared" si="4"/>
        <v>0</v>
      </c>
    </row>
    <row r="57" spans="2:41" ht="14.25" hidden="1">
      <c r="B57" s="188"/>
      <c r="C57" s="147">
        <f t="shared" si="5"/>
        <v>2</v>
      </c>
      <c r="D57" s="177"/>
      <c r="E57" s="178"/>
      <c r="F57" s="178"/>
      <c r="G57" s="178"/>
      <c r="H57" s="179"/>
      <c r="I57" s="179"/>
      <c r="J57" s="179"/>
      <c r="K57" s="179"/>
      <c r="L57" s="179"/>
      <c r="M57" s="179"/>
      <c r="N57" s="180">
        <f t="shared" ref="N57" si="7">G57-F57</f>
        <v>0</v>
      </c>
      <c r="O57" s="194"/>
      <c r="P57" s="180">
        <f>M57/360*3.1415927*2</f>
        <v>0</v>
      </c>
      <c r="Q57" s="180">
        <f>(180-M57)/360*3.14158*2</f>
        <v>3.1415799999999998</v>
      </c>
      <c r="R57" s="180">
        <f>TAN(P57/2)</f>
        <v>0</v>
      </c>
      <c r="S57" s="180">
        <f>TAN(Q57/2)</f>
        <v>158057.91341624755</v>
      </c>
      <c r="T57" s="180">
        <f>K57*R57</f>
        <v>0</v>
      </c>
      <c r="U57" s="180">
        <f>L57*S57</f>
        <v>0</v>
      </c>
      <c r="V57" s="180">
        <f>$K57*$T57-3.1415927*$K57*$K57*$M57/360</f>
        <v>0</v>
      </c>
      <c r="W57" s="180">
        <f>$L57*$U57-3.1415927*$L57*$L57*(180-$M57)/360</f>
        <v>0</v>
      </c>
      <c r="X57" s="182" t="e">
        <f>T57+U57+N57/SIN(P57)</f>
        <v>#DIV/0!</v>
      </c>
      <c r="Y57" s="183">
        <f>V57+W57+N57*O57</f>
        <v>0</v>
      </c>
      <c r="Z57" s="183"/>
      <c r="AA57" s="183"/>
      <c r="AB57" s="183"/>
      <c r="AC57" s="183"/>
      <c r="AD57" s="180">
        <f>Y57*$AK$6/100-AB57*$AK$7/100</f>
        <v>0</v>
      </c>
      <c r="AE57" s="182"/>
      <c r="AF57" s="143"/>
      <c r="AG57" s="143"/>
      <c r="AH57" s="143">
        <f t="shared" si="4"/>
        <v>0</v>
      </c>
      <c r="AI57" s="143">
        <f t="shared" si="4"/>
        <v>0</v>
      </c>
      <c r="AJ57" s="143">
        <f t="shared" si="4"/>
        <v>0</v>
      </c>
      <c r="AK57" s="143">
        <f t="shared" si="4"/>
        <v>0</v>
      </c>
      <c r="AL57" s="143">
        <f t="shared" si="4"/>
        <v>0</v>
      </c>
      <c r="AM57" s="143">
        <f t="shared" si="4"/>
        <v>0</v>
      </c>
      <c r="AN57" s="143">
        <f t="shared" si="4"/>
        <v>0</v>
      </c>
      <c r="AO57" s="143">
        <f t="shared" si="4"/>
        <v>0</v>
      </c>
    </row>
    <row r="58" spans="2:41" ht="14.25" hidden="1">
      <c r="B58" s="188"/>
      <c r="C58" s="147"/>
      <c r="D58" s="177"/>
      <c r="E58" s="178"/>
      <c r="F58" s="178"/>
      <c r="G58" s="178"/>
      <c r="H58" s="179"/>
      <c r="I58" s="179"/>
      <c r="J58" s="179"/>
      <c r="K58" s="179"/>
      <c r="L58" s="179"/>
      <c r="M58" s="179"/>
      <c r="N58" s="184"/>
      <c r="O58" s="194"/>
      <c r="P58" s="191"/>
      <c r="Q58" s="191"/>
      <c r="R58" s="191"/>
      <c r="S58" s="191"/>
      <c r="T58" s="191"/>
      <c r="U58" s="191"/>
      <c r="V58" s="191"/>
      <c r="W58" s="191"/>
      <c r="X58" s="192"/>
      <c r="Y58" s="183"/>
      <c r="Z58" s="183"/>
      <c r="AA58" s="183"/>
      <c r="AB58" s="183"/>
      <c r="AC58" s="183"/>
      <c r="AD58" s="186"/>
      <c r="AE58" s="182"/>
      <c r="AF58" s="143"/>
      <c r="AG58" s="143"/>
      <c r="AH58" s="143">
        <f t="shared" si="4"/>
        <v>0</v>
      </c>
      <c r="AI58" s="143">
        <f t="shared" si="4"/>
        <v>0</v>
      </c>
      <c r="AJ58" s="143">
        <f t="shared" si="4"/>
        <v>0</v>
      </c>
      <c r="AK58" s="143">
        <f t="shared" si="4"/>
        <v>0</v>
      </c>
      <c r="AL58" s="143">
        <f t="shared" si="4"/>
        <v>0</v>
      </c>
      <c r="AM58" s="143">
        <f t="shared" si="4"/>
        <v>0</v>
      </c>
      <c r="AN58" s="143">
        <f t="shared" si="4"/>
        <v>0</v>
      </c>
      <c r="AO58" s="143">
        <f t="shared" si="4"/>
        <v>0</v>
      </c>
    </row>
    <row r="59" spans="2:41" ht="14.25" hidden="1">
      <c r="B59" s="188"/>
      <c r="C59" s="147">
        <f t="shared" si="5"/>
        <v>3</v>
      </c>
      <c r="D59" s="177"/>
      <c r="E59" s="178"/>
      <c r="F59" s="178"/>
      <c r="G59" s="178"/>
      <c r="H59" s="179"/>
      <c r="I59" s="179"/>
      <c r="J59" s="179"/>
      <c r="K59" s="179"/>
      <c r="L59" s="179"/>
      <c r="M59" s="179"/>
      <c r="N59" s="180">
        <f t="shared" ref="N59" si="8">G59-F59</f>
        <v>0</v>
      </c>
      <c r="O59" s="194"/>
      <c r="P59" s="180">
        <f>M59/360*3.1415927*2</f>
        <v>0</v>
      </c>
      <c r="Q59" s="180">
        <f>(180-M59)/360*3.14158*2</f>
        <v>3.1415799999999998</v>
      </c>
      <c r="R59" s="180">
        <f>TAN(P59/2)</f>
        <v>0</v>
      </c>
      <c r="S59" s="180">
        <f>TAN(Q59/2)</f>
        <v>158057.91341624755</v>
      </c>
      <c r="T59" s="180">
        <f>K59*R59</f>
        <v>0</v>
      </c>
      <c r="U59" s="180">
        <f>L59*S59</f>
        <v>0</v>
      </c>
      <c r="V59" s="180">
        <f>$K59*$T59-3.1415927*$K59*$K59*$M59/360</f>
        <v>0</v>
      </c>
      <c r="W59" s="180">
        <f>$L59*$U59-3.1415927*$L59*$L59*(180-$M59)/360</f>
        <v>0</v>
      </c>
      <c r="X59" s="182" t="e">
        <f>T59+U59+N59/SIN(P59)</f>
        <v>#DIV/0!</v>
      </c>
      <c r="Y59" s="183">
        <f>V59+W59+N59*O59</f>
        <v>0</v>
      </c>
      <c r="Z59" s="183"/>
      <c r="AA59" s="183"/>
      <c r="AB59" s="183"/>
      <c r="AC59" s="183"/>
      <c r="AD59" s="180">
        <f>Y59*$AK$6/100-AB59*$AK$7/100</f>
        <v>0</v>
      </c>
      <c r="AE59" s="182"/>
      <c r="AF59" s="143"/>
      <c r="AG59" s="143"/>
      <c r="AH59" s="143">
        <f t="shared" ref="AH59:AO74" si="9">IF(AH$10=$I59,$AB59,0)</f>
        <v>0</v>
      </c>
      <c r="AI59" s="143">
        <f t="shared" si="9"/>
        <v>0</v>
      </c>
      <c r="AJ59" s="143">
        <f t="shared" si="9"/>
        <v>0</v>
      </c>
      <c r="AK59" s="143">
        <f t="shared" si="9"/>
        <v>0</v>
      </c>
      <c r="AL59" s="143">
        <f t="shared" si="9"/>
        <v>0</v>
      </c>
      <c r="AM59" s="143">
        <f t="shared" si="9"/>
        <v>0</v>
      </c>
      <c r="AN59" s="143">
        <f t="shared" si="9"/>
        <v>0</v>
      </c>
      <c r="AO59" s="143">
        <f t="shared" si="9"/>
        <v>0</v>
      </c>
    </row>
    <row r="60" spans="2:41" ht="14.25" hidden="1">
      <c r="B60" s="188"/>
      <c r="C60" s="147"/>
      <c r="D60" s="177"/>
      <c r="E60" s="178"/>
      <c r="F60" s="178"/>
      <c r="G60" s="178"/>
      <c r="H60" s="179"/>
      <c r="I60" s="179"/>
      <c r="J60" s="179"/>
      <c r="K60" s="179"/>
      <c r="L60" s="179"/>
      <c r="M60" s="179"/>
      <c r="N60" s="18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83"/>
      <c r="Z60" s="183"/>
      <c r="AA60" s="183"/>
      <c r="AB60" s="183"/>
      <c r="AC60" s="183"/>
      <c r="AD60" s="186"/>
      <c r="AE60" s="182"/>
      <c r="AF60" s="143"/>
      <c r="AG60" s="143"/>
      <c r="AH60" s="143">
        <f t="shared" si="9"/>
        <v>0</v>
      </c>
      <c r="AI60" s="143">
        <f t="shared" si="9"/>
        <v>0</v>
      </c>
      <c r="AJ60" s="143">
        <f t="shared" si="9"/>
        <v>0</v>
      </c>
      <c r="AK60" s="143">
        <f t="shared" si="9"/>
        <v>0</v>
      </c>
      <c r="AL60" s="143">
        <f t="shared" si="9"/>
        <v>0</v>
      </c>
      <c r="AM60" s="143">
        <f t="shared" si="9"/>
        <v>0</v>
      </c>
      <c r="AN60" s="143">
        <f t="shared" si="9"/>
        <v>0</v>
      </c>
      <c r="AO60" s="143">
        <f t="shared" si="9"/>
        <v>0</v>
      </c>
    </row>
    <row r="61" spans="2:41" ht="14.25" hidden="1">
      <c r="B61" s="188"/>
      <c r="C61" s="147">
        <f t="shared" si="5"/>
        <v>4</v>
      </c>
      <c r="D61" s="177"/>
      <c r="E61" s="178"/>
      <c r="F61" s="178"/>
      <c r="G61" s="178"/>
      <c r="H61" s="179"/>
      <c r="I61" s="179"/>
      <c r="J61" s="179"/>
      <c r="K61" s="179"/>
      <c r="L61" s="179"/>
      <c r="M61" s="179"/>
      <c r="N61" s="180">
        <f t="shared" ref="N61" si="10">G61-F61</f>
        <v>0</v>
      </c>
      <c r="O61" s="194"/>
      <c r="P61" s="180">
        <f>M61/360*3.1415927*2</f>
        <v>0</v>
      </c>
      <c r="Q61" s="180">
        <f>(180-M61)/360*3.14158*2</f>
        <v>3.1415799999999998</v>
      </c>
      <c r="R61" s="180">
        <f>TAN(P61/2)</f>
        <v>0</v>
      </c>
      <c r="S61" s="180">
        <f>TAN(Q61/2)</f>
        <v>158057.91341624755</v>
      </c>
      <c r="T61" s="180">
        <f>K61*R61</f>
        <v>0</v>
      </c>
      <c r="U61" s="180">
        <f>L61*S61</f>
        <v>0</v>
      </c>
      <c r="V61" s="180">
        <f>$K61*$T61-3.1415927*$K61*$K61*$M61/360</f>
        <v>0</v>
      </c>
      <c r="W61" s="180">
        <f>$L61*$U61-3.1415927*$L61*$L61*(180-$M61)/360</f>
        <v>0</v>
      </c>
      <c r="X61" s="182" t="e">
        <f>T61+U61+N61/SIN(P61)</f>
        <v>#DIV/0!</v>
      </c>
      <c r="Y61" s="183">
        <f>V61+W61+N61*O61</f>
        <v>0</v>
      </c>
      <c r="Z61" s="183"/>
      <c r="AA61" s="183"/>
      <c r="AB61" s="183"/>
      <c r="AC61" s="183"/>
      <c r="AD61" s="180">
        <f>Y61*$AK$6/100-AB61*$AK$7/100</f>
        <v>0</v>
      </c>
      <c r="AE61" s="182"/>
      <c r="AF61" s="143"/>
      <c r="AG61" s="143"/>
      <c r="AH61" s="143">
        <f t="shared" si="9"/>
        <v>0</v>
      </c>
      <c r="AI61" s="143">
        <f t="shared" si="9"/>
        <v>0</v>
      </c>
      <c r="AJ61" s="143">
        <f t="shared" si="9"/>
        <v>0</v>
      </c>
      <c r="AK61" s="143">
        <f t="shared" si="9"/>
        <v>0</v>
      </c>
      <c r="AL61" s="143">
        <f t="shared" si="9"/>
        <v>0</v>
      </c>
      <c r="AM61" s="143">
        <f t="shared" si="9"/>
        <v>0</v>
      </c>
      <c r="AN61" s="143">
        <f t="shared" si="9"/>
        <v>0</v>
      </c>
      <c r="AO61" s="143">
        <f t="shared" si="9"/>
        <v>0</v>
      </c>
    </row>
    <row r="62" spans="2:41" ht="14.25" hidden="1">
      <c r="B62" s="188"/>
      <c r="C62" s="147"/>
      <c r="D62" s="177"/>
      <c r="E62" s="178"/>
      <c r="F62" s="178"/>
      <c r="G62" s="178"/>
      <c r="H62" s="179"/>
      <c r="I62" s="179"/>
      <c r="J62" s="179"/>
      <c r="K62" s="179"/>
      <c r="L62" s="179"/>
      <c r="M62" s="179"/>
      <c r="N62" s="18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83"/>
      <c r="Z62" s="183"/>
      <c r="AA62" s="183"/>
      <c r="AB62" s="183"/>
      <c r="AC62" s="183"/>
      <c r="AD62" s="186"/>
      <c r="AE62" s="182"/>
      <c r="AF62" s="143"/>
      <c r="AG62" s="143"/>
      <c r="AH62" s="143">
        <f t="shared" si="9"/>
        <v>0</v>
      </c>
      <c r="AI62" s="143">
        <f t="shared" si="9"/>
        <v>0</v>
      </c>
      <c r="AJ62" s="143">
        <f t="shared" si="9"/>
        <v>0</v>
      </c>
      <c r="AK62" s="143">
        <f t="shared" si="9"/>
        <v>0</v>
      </c>
      <c r="AL62" s="143">
        <f t="shared" si="9"/>
        <v>0</v>
      </c>
      <c r="AM62" s="143">
        <f t="shared" si="9"/>
        <v>0</v>
      </c>
      <c r="AN62" s="143">
        <f t="shared" si="9"/>
        <v>0</v>
      </c>
      <c r="AO62" s="143">
        <f t="shared" si="9"/>
        <v>0</v>
      </c>
    </row>
    <row r="63" spans="2:41" ht="14.25" hidden="1">
      <c r="B63" s="188"/>
      <c r="C63" s="147">
        <f t="shared" si="5"/>
        <v>5</v>
      </c>
      <c r="D63" s="177"/>
      <c r="E63" s="178"/>
      <c r="F63" s="178"/>
      <c r="G63" s="178"/>
      <c r="H63" s="179"/>
      <c r="I63" s="179"/>
      <c r="J63" s="179"/>
      <c r="K63" s="179"/>
      <c r="L63" s="179"/>
      <c r="M63" s="179"/>
      <c r="N63" s="180">
        <f t="shared" ref="N63" si="11">G63-F63</f>
        <v>0</v>
      </c>
      <c r="O63" s="194"/>
      <c r="P63" s="180">
        <f>M63/360*3.1415927*2</f>
        <v>0</v>
      </c>
      <c r="Q63" s="180">
        <f>(180-M63)/360*3.14158*2</f>
        <v>3.1415799999999998</v>
      </c>
      <c r="R63" s="180">
        <f>TAN(P63/2)</f>
        <v>0</v>
      </c>
      <c r="S63" s="180">
        <f>TAN(Q63/2)</f>
        <v>158057.91341624755</v>
      </c>
      <c r="T63" s="180">
        <f>K63*R63</f>
        <v>0</v>
      </c>
      <c r="U63" s="180">
        <f>L63*S63</f>
        <v>0</v>
      </c>
      <c r="V63" s="180">
        <f>$K63*$T63-3.1415927*$K63*$K63*$M63/360</f>
        <v>0</v>
      </c>
      <c r="W63" s="180">
        <f>$L63*$U63-3.1415927*$L63*$L63*(180-$M63)/360</f>
        <v>0</v>
      </c>
      <c r="X63" s="182" t="e">
        <f>T63+U63+N63/SIN(P63)</f>
        <v>#DIV/0!</v>
      </c>
      <c r="Y63" s="183">
        <f>V63+W63+N63*O63</f>
        <v>0</v>
      </c>
      <c r="Z63" s="183"/>
      <c r="AA63" s="183"/>
      <c r="AB63" s="183"/>
      <c r="AC63" s="183"/>
      <c r="AD63" s="180">
        <f>Y63*$AK$6/100-AB63*$AK$7/100</f>
        <v>0</v>
      </c>
      <c r="AE63" s="182"/>
      <c r="AF63" s="143"/>
      <c r="AG63" s="143"/>
      <c r="AH63" s="143">
        <f t="shared" si="9"/>
        <v>0</v>
      </c>
      <c r="AI63" s="143">
        <f t="shared" si="9"/>
        <v>0</v>
      </c>
      <c r="AJ63" s="143">
        <f t="shared" si="9"/>
        <v>0</v>
      </c>
      <c r="AK63" s="143">
        <f t="shared" si="9"/>
        <v>0</v>
      </c>
      <c r="AL63" s="143">
        <f t="shared" si="9"/>
        <v>0</v>
      </c>
      <c r="AM63" s="143">
        <f t="shared" si="9"/>
        <v>0</v>
      </c>
      <c r="AN63" s="143">
        <f t="shared" si="9"/>
        <v>0</v>
      </c>
      <c r="AO63" s="143">
        <f t="shared" si="9"/>
        <v>0</v>
      </c>
    </row>
    <row r="64" spans="2:41" ht="14.25" hidden="1">
      <c r="B64" s="188"/>
      <c r="C64" s="147"/>
      <c r="D64" s="177"/>
      <c r="E64" s="178"/>
      <c r="F64" s="178"/>
      <c r="G64" s="178"/>
      <c r="H64" s="179"/>
      <c r="I64" s="179"/>
      <c r="J64" s="179"/>
      <c r="K64" s="179"/>
      <c r="L64" s="179"/>
      <c r="M64" s="179"/>
      <c r="N64" s="184"/>
      <c r="O64" s="194"/>
      <c r="P64" s="184"/>
      <c r="Q64" s="184"/>
      <c r="R64" s="184"/>
      <c r="S64" s="184"/>
      <c r="T64" s="184"/>
      <c r="U64" s="184"/>
      <c r="V64" s="184"/>
      <c r="W64" s="184"/>
      <c r="X64" s="185"/>
      <c r="Y64" s="183"/>
      <c r="Z64" s="183"/>
      <c r="AA64" s="183"/>
      <c r="AB64" s="183"/>
      <c r="AC64" s="183"/>
      <c r="AD64" s="180"/>
      <c r="AE64" s="182"/>
      <c r="AF64" s="143"/>
      <c r="AG64" s="143"/>
      <c r="AH64" s="143">
        <f t="shared" si="9"/>
        <v>0</v>
      </c>
      <c r="AI64" s="143">
        <f t="shared" si="9"/>
        <v>0</v>
      </c>
      <c r="AJ64" s="143">
        <f t="shared" si="9"/>
        <v>0</v>
      </c>
      <c r="AK64" s="143">
        <f t="shared" si="9"/>
        <v>0</v>
      </c>
      <c r="AL64" s="143">
        <f t="shared" si="9"/>
        <v>0</v>
      </c>
      <c r="AM64" s="143">
        <f t="shared" si="9"/>
        <v>0</v>
      </c>
      <c r="AN64" s="143">
        <f t="shared" si="9"/>
        <v>0</v>
      </c>
      <c r="AO64" s="143">
        <f t="shared" si="9"/>
        <v>0</v>
      </c>
    </row>
    <row r="65" spans="2:41" ht="14.25" hidden="1">
      <c r="B65" s="188"/>
      <c r="C65" s="147">
        <f t="shared" si="5"/>
        <v>6</v>
      </c>
      <c r="D65" s="177"/>
      <c r="E65" s="178"/>
      <c r="F65" s="178"/>
      <c r="G65" s="178"/>
      <c r="H65" s="179"/>
      <c r="I65" s="179"/>
      <c r="J65" s="179"/>
      <c r="K65" s="179"/>
      <c r="L65" s="179"/>
      <c r="M65" s="179"/>
      <c r="N65" s="180">
        <f t="shared" ref="N65" si="12">G65-F65</f>
        <v>0</v>
      </c>
      <c r="O65" s="194"/>
      <c r="P65" s="180">
        <f>M65/360*3.1415927*2</f>
        <v>0</v>
      </c>
      <c r="Q65" s="180">
        <f>(180-M65)/360*3.14158*2</f>
        <v>3.1415799999999998</v>
      </c>
      <c r="R65" s="180">
        <f>TAN(P65/2)</f>
        <v>0</v>
      </c>
      <c r="S65" s="180">
        <f>TAN(Q65/2)</f>
        <v>158057.91341624755</v>
      </c>
      <c r="T65" s="180">
        <f>K65*R65</f>
        <v>0</v>
      </c>
      <c r="U65" s="180">
        <f>L65*S65</f>
        <v>0</v>
      </c>
      <c r="V65" s="180">
        <f>$K65*$T65-3.1415927*$K65*$K65*$M65/360</f>
        <v>0</v>
      </c>
      <c r="W65" s="180">
        <f>$L65*$U65-3.1415927*$L65*$L65*(180-$M65)/360</f>
        <v>0</v>
      </c>
      <c r="X65" s="182" t="e">
        <f>T65+U65+N65/SIN(P65)</f>
        <v>#DIV/0!</v>
      </c>
      <c r="Y65" s="183">
        <f>V65+W65+N65*O65</f>
        <v>0</v>
      </c>
      <c r="Z65" s="183"/>
      <c r="AA65" s="183"/>
      <c r="AB65" s="183"/>
      <c r="AC65" s="183"/>
      <c r="AD65" s="180">
        <f>Y65*$AK$6/100-AB65*$AK$7/100</f>
        <v>0</v>
      </c>
      <c r="AE65" s="182"/>
      <c r="AF65" s="143"/>
      <c r="AG65" s="143"/>
      <c r="AH65" s="143">
        <f t="shared" si="9"/>
        <v>0</v>
      </c>
      <c r="AI65" s="143">
        <f t="shared" si="9"/>
        <v>0</v>
      </c>
      <c r="AJ65" s="143">
        <f t="shared" si="9"/>
        <v>0</v>
      </c>
      <c r="AK65" s="143">
        <f t="shared" si="9"/>
        <v>0</v>
      </c>
      <c r="AL65" s="143">
        <f t="shared" si="9"/>
        <v>0</v>
      </c>
      <c r="AM65" s="143">
        <f t="shared" si="9"/>
        <v>0</v>
      </c>
      <c r="AN65" s="143">
        <f t="shared" si="9"/>
        <v>0</v>
      </c>
      <c r="AO65" s="143">
        <f t="shared" si="9"/>
        <v>0</v>
      </c>
    </row>
    <row r="66" spans="2:41" ht="14.25" hidden="1">
      <c r="B66" s="188"/>
      <c r="C66" s="147"/>
      <c r="D66" s="177"/>
      <c r="E66" s="178"/>
      <c r="F66" s="178"/>
      <c r="G66" s="178"/>
      <c r="H66" s="179"/>
      <c r="I66" s="179"/>
      <c r="J66" s="179"/>
      <c r="K66" s="179"/>
      <c r="L66" s="179"/>
      <c r="M66" s="179"/>
      <c r="N66" s="184"/>
      <c r="O66" s="194"/>
      <c r="P66" s="191"/>
      <c r="Q66" s="191"/>
      <c r="R66" s="191"/>
      <c r="S66" s="191"/>
      <c r="T66" s="191"/>
      <c r="U66" s="191"/>
      <c r="V66" s="191"/>
      <c r="W66" s="191"/>
      <c r="X66" s="192"/>
      <c r="Y66" s="183"/>
      <c r="Z66" s="183"/>
      <c r="AA66" s="183"/>
      <c r="AB66" s="183"/>
      <c r="AC66" s="183"/>
      <c r="AD66" s="186"/>
      <c r="AE66" s="182"/>
      <c r="AF66" s="143"/>
      <c r="AG66" s="143"/>
      <c r="AH66" s="143">
        <f t="shared" si="9"/>
        <v>0</v>
      </c>
      <c r="AI66" s="143">
        <f t="shared" si="9"/>
        <v>0</v>
      </c>
      <c r="AJ66" s="143">
        <f t="shared" si="9"/>
        <v>0</v>
      </c>
      <c r="AK66" s="143">
        <f t="shared" si="9"/>
        <v>0</v>
      </c>
      <c r="AL66" s="143">
        <f t="shared" si="9"/>
        <v>0</v>
      </c>
      <c r="AM66" s="143">
        <f t="shared" si="9"/>
        <v>0</v>
      </c>
      <c r="AN66" s="143">
        <f t="shared" si="9"/>
        <v>0</v>
      </c>
      <c r="AO66" s="143">
        <f t="shared" si="9"/>
        <v>0</v>
      </c>
    </row>
    <row r="67" spans="2:41" ht="14.25" hidden="1">
      <c r="B67" s="188"/>
      <c r="C67" s="147">
        <f t="shared" si="5"/>
        <v>7</v>
      </c>
      <c r="D67" s="177"/>
      <c r="E67" s="178"/>
      <c r="F67" s="178"/>
      <c r="G67" s="178"/>
      <c r="H67" s="179"/>
      <c r="I67" s="179"/>
      <c r="J67" s="179"/>
      <c r="K67" s="179"/>
      <c r="L67" s="179"/>
      <c r="M67" s="179"/>
      <c r="N67" s="180">
        <f t="shared" ref="N67" si="13">G67-F67</f>
        <v>0</v>
      </c>
      <c r="O67" s="194"/>
      <c r="P67" s="180">
        <f>M67/360*3.1415927*2</f>
        <v>0</v>
      </c>
      <c r="Q67" s="180">
        <f>(180-M67)/360*3.14158*2</f>
        <v>3.1415799999999998</v>
      </c>
      <c r="R67" s="180">
        <f>TAN(P67/2)</f>
        <v>0</v>
      </c>
      <c r="S67" s="180">
        <f>TAN(Q67/2)</f>
        <v>158057.91341624755</v>
      </c>
      <c r="T67" s="180">
        <f>K67*R67</f>
        <v>0</v>
      </c>
      <c r="U67" s="180">
        <f>L67*S67</f>
        <v>0</v>
      </c>
      <c r="V67" s="180">
        <f>$K67*$T67-3.1415927*$K67*$K67*$M67/360</f>
        <v>0</v>
      </c>
      <c r="W67" s="180">
        <f>$L67*$U67-3.1415927*$L67*$L67*(180-$M67)/360</f>
        <v>0</v>
      </c>
      <c r="X67" s="182" t="e">
        <f>T67+U67+N67/SIN(P67)</f>
        <v>#DIV/0!</v>
      </c>
      <c r="Y67" s="183">
        <f>V67+W67+N67*O67</f>
        <v>0</v>
      </c>
      <c r="Z67" s="183"/>
      <c r="AA67" s="183"/>
      <c r="AB67" s="183"/>
      <c r="AC67" s="183"/>
      <c r="AD67" s="180">
        <f>Y67*$AK$6/100-AB67*$AK$7/100</f>
        <v>0</v>
      </c>
      <c r="AE67" s="182"/>
      <c r="AF67" s="143"/>
      <c r="AG67" s="143"/>
      <c r="AH67" s="143">
        <f t="shared" si="9"/>
        <v>0</v>
      </c>
      <c r="AI67" s="143">
        <f t="shared" si="9"/>
        <v>0</v>
      </c>
      <c r="AJ67" s="143">
        <f t="shared" si="9"/>
        <v>0</v>
      </c>
      <c r="AK67" s="143">
        <f t="shared" si="9"/>
        <v>0</v>
      </c>
      <c r="AL67" s="143">
        <f t="shared" si="9"/>
        <v>0</v>
      </c>
      <c r="AM67" s="143">
        <f t="shared" si="9"/>
        <v>0</v>
      </c>
      <c r="AN67" s="143">
        <f t="shared" si="9"/>
        <v>0</v>
      </c>
      <c r="AO67" s="143">
        <f t="shared" si="9"/>
        <v>0</v>
      </c>
    </row>
    <row r="68" spans="2:41" ht="14.25" hidden="1">
      <c r="B68" s="188"/>
      <c r="C68" s="147"/>
      <c r="D68" s="177"/>
      <c r="E68" s="178"/>
      <c r="F68" s="178"/>
      <c r="G68" s="178"/>
      <c r="H68" s="179"/>
      <c r="I68" s="179"/>
      <c r="J68" s="179"/>
      <c r="K68" s="179"/>
      <c r="L68" s="179"/>
      <c r="M68" s="179"/>
      <c r="N68" s="18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83"/>
      <c r="Z68" s="183"/>
      <c r="AA68" s="183"/>
      <c r="AB68" s="183"/>
      <c r="AC68" s="183"/>
      <c r="AD68" s="186"/>
      <c r="AE68" s="182"/>
      <c r="AF68" s="143"/>
      <c r="AG68" s="143"/>
      <c r="AH68" s="143">
        <f t="shared" si="9"/>
        <v>0</v>
      </c>
      <c r="AI68" s="143">
        <f t="shared" si="9"/>
        <v>0</v>
      </c>
      <c r="AJ68" s="143">
        <f t="shared" si="9"/>
        <v>0</v>
      </c>
      <c r="AK68" s="143">
        <f t="shared" si="9"/>
        <v>0</v>
      </c>
      <c r="AL68" s="143">
        <f t="shared" si="9"/>
        <v>0</v>
      </c>
      <c r="AM68" s="143">
        <f t="shared" si="9"/>
        <v>0</v>
      </c>
      <c r="AN68" s="143">
        <f t="shared" si="9"/>
        <v>0</v>
      </c>
      <c r="AO68" s="143">
        <f t="shared" si="9"/>
        <v>0</v>
      </c>
    </row>
    <row r="69" spans="2:41" ht="14.25" hidden="1">
      <c r="B69" s="188"/>
      <c r="C69" s="147">
        <f t="shared" si="5"/>
        <v>8</v>
      </c>
      <c r="D69" s="177"/>
      <c r="E69" s="178"/>
      <c r="F69" s="178"/>
      <c r="G69" s="178"/>
      <c r="H69" s="179"/>
      <c r="I69" s="179"/>
      <c r="J69" s="179"/>
      <c r="K69" s="179"/>
      <c r="L69" s="179"/>
      <c r="M69" s="179"/>
      <c r="N69" s="180">
        <f t="shared" ref="N69" si="14">G69-F69</f>
        <v>0</v>
      </c>
      <c r="O69" s="194"/>
      <c r="P69" s="180">
        <f>M69/360*3.1415927*2</f>
        <v>0</v>
      </c>
      <c r="Q69" s="180">
        <f>(180-M69)/360*3.14158*2</f>
        <v>3.1415799999999998</v>
      </c>
      <c r="R69" s="180">
        <f>TAN(P69/2)</f>
        <v>0</v>
      </c>
      <c r="S69" s="180">
        <f>TAN(Q69/2)</f>
        <v>158057.91341624755</v>
      </c>
      <c r="T69" s="180">
        <f>K69*R69</f>
        <v>0</v>
      </c>
      <c r="U69" s="180">
        <f>L69*S69</f>
        <v>0</v>
      </c>
      <c r="V69" s="180">
        <f>$K69*$T69-3.1415927*$K69*$K69*$M69/360</f>
        <v>0</v>
      </c>
      <c r="W69" s="180">
        <f>$L69*$U69-3.1415927*$L69*$L69*(180-$M69)/360</f>
        <v>0</v>
      </c>
      <c r="X69" s="182" t="e">
        <f>T69+U69+N69/SIN(P69)</f>
        <v>#DIV/0!</v>
      </c>
      <c r="Y69" s="183">
        <f>V69+W69+N69*O69</f>
        <v>0</v>
      </c>
      <c r="Z69" s="183"/>
      <c r="AA69" s="183"/>
      <c r="AB69" s="183"/>
      <c r="AC69" s="183"/>
      <c r="AD69" s="180">
        <f>Y69*$AK$6/100-AB69*$AK$7/100</f>
        <v>0</v>
      </c>
      <c r="AE69" s="182"/>
      <c r="AF69" s="143"/>
      <c r="AG69" s="143"/>
      <c r="AH69" s="143">
        <f t="shared" si="9"/>
        <v>0</v>
      </c>
      <c r="AI69" s="143">
        <f t="shared" si="9"/>
        <v>0</v>
      </c>
      <c r="AJ69" s="143">
        <f t="shared" si="9"/>
        <v>0</v>
      </c>
      <c r="AK69" s="143">
        <f t="shared" si="9"/>
        <v>0</v>
      </c>
      <c r="AL69" s="143">
        <f t="shared" si="9"/>
        <v>0</v>
      </c>
      <c r="AM69" s="143">
        <f t="shared" si="9"/>
        <v>0</v>
      </c>
      <c r="AN69" s="143">
        <f t="shared" si="9"/>
        <v>0</v>
      </c>
      <c r="AO69" s="143">
        <f t="shared" si="9"/>
        <v>0</v>
      </c>
    </row>
    <row r="70" spans="2:41" ht="14.25" hidden="1">
      <c r="B70" s="188"/>
      <c r="C70" s="147"/>
      <c r="D70" s="177"/>
      <c r="E70" s="178"/>
      <c r="F70" s="178"/>
      <c r="G70" s="178"/>
      <c r="H70" s="179"/>
      <c r="I70" s="179"/>
      <c r="J70" s="179"/>
      <c r="K70" s="179"/>
      <c r="L70" s="179"/>
      <c r="M70" s="179"/>
      <c r="N70" s="18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83"/>
      <c r="Z70" s="183"/>
      <c r="AA70" s="183"/>
      <c r="AB70" s="183"/>
      <c r="AC70" s="183"/>
      <c r="AD70" s="186"/>
      <c r="AE70" s="182"/>
      <c r="AF70" s="143"/>
      <c r="AG70" s="143"/>
      <c r="AH70" s="143">
        <f t="shared" si="9"/>
        <v>0</v>
      </c>
      <c r="AI70" s="143">
        <f t="shared" si="9"/>
        <v>0</v>
      </c>
      <c r="AJ70" s="143">
        <f t="shared" si="9"/>
        <v>0</v>
      </c>
      <c r="AK70" s="143">
        <f t="shared" si="9"/>
        <v>0</v>
      </c>
      <c r="AL70" s="143">
        <f t="shared" si="9"/>
        <v>0</v>
      </c>
      <c r="AM70" s="143">
        <f t="shared" si="9"/>
        <v>0</v>
      </c>
      <c r="AN70" s="143">
        <f t="shared" si="9"/>
        <v>0</v>
      </c>
      <c r="AO70" s="143">
        <f t="shared" si="9"/>
        <v>0</v>
      </c>
    </row>
    <row r="71" spans="2:41" ht="14.25" hidden="1">
      <c r="B71" s="196"/>
      <c r="C71" s="147">
        <f t="shared" si="5"/>
        <v>9</v>
      </c>
      <c r="D71" s="177"/>
      <c r="E71" s="178"/>
      <c r="F71" s="178"/>
      <c r="G71" s="178"/>
      <c r="H71" s="179"/>
      <c r="I71" s="179"/>
      <c r="J71" s="179"/>
      <c r="K71" s="179"/>
      <c r="L71" s="179"/>
      <c r="M71" s="179"/>
      <c r="N71" s="180">
        <f t="shared" ref="N71" si="15">G71-F71</f>
        <v>0</v>
      </c>
      <c r="O71" s="194"/>
      <c r="P71" s="180">
        <f>M71/360*3.1415927*2</f>
        <v>0</v>
      </c>
      <c r="Q71" s="180">
        <f>(180-M71)/360*3.14158*2</f>
        <v>3.1415799999999998</v>
      </c>
      <c r="R71" s="180">
        <f>TAN(P71/2)</f>
        <v>0</v>
      </c>
      <c r="S71" s="180">
        <f>TAN(Q71/2)</f>
        <v>158057.91341624755</v>
      </c>
      <c r="T71" s="180">
        <f>K71*R71</f>
        <v>0</v>
      </c>
      <c r="U71" s="180">
        <f>L71*S71</f>
        <v>0</v>
      </c>
      <c r="V71" s="180">
        <f>$K71*$T71-3.1415927*$K71*$K71*$M71/360</f>
        <v>0</v>
      </c>
      <c r="W71" s="180">
        <f>$L71*$U71-3.1415927*$L71*$L71*(180-$M71)/360</f>
        <v>0</v>
      </c>
      <c r="X71" s="182" t="e">
        <f>T71+U71+N71/SIN(P71)</f>
        <v>#DIV/0!</v>
      </c>
      <c r="Y71" s="183">
        <f>V71+W71+N71*O71</f>
        <v>0</v>
      </c>
      <c r="Z71" s="183"/>
      <c r="AA71" s="183"/>
      <c r="AB71" s="183"/>
      <c r="AC71" s="183"/>
      <c r="AD71" s="180">
        <f>Y71*$AK$6/100-AB71*$AK$7/100</f>
        <v>0</v>
      </c>
      <c r="AE71" s="182"/>
      <c r="AF71" s="143"/>
      <c r="AG71" s="143"/>
      <c r="AH71" s="143">
        <f t="shared" si="9"/>
        <v>0</v>
      </c>
      <c r="AI71" s="143">
        <f t="shared" si="9"/>
        <v>0</v>
      </c>
      <c r="AJ71" s="143">
        <f t="shared" si="9"/>
        <v>0</v>
      </c>
      <c r="AK71" s="143">
        <f t="shared" si="9"/>
        <v>0</v>
      </c>
      <c r="AL71" s="143">
        <f t="shared" si="9"/>
        <v>0</v>
      </c>
      <c r="AM71" s="143">
        <f t="shared" si="9"/>
        <v>0</v>
      </c>
      <c r="AN71" s="143">
        <f t="shared" si="9"/>
        <v>0</v>
      </c>
      <c r="AO71" s="143">
        <f t="shared" si="9"/>
        <v>0</v>
      </c>
    </row>
    <row r="72" spans="2:41" ht="14.25" hidden="1">
      <c r="B72" s="196"/>
      <c r="C72" s="147"/>
      <c r="D72" s="177"/>
      <c r="E72" s="178"/>
      <c r="F72" s="178"/>
      <c r="G72" s="178"/>
      <c r="H72" s="179"/>
      <c r="I72" s="179"/>
      <c r="J72" s="179"/>
      <c r="K72" s="179"/>
      <c r="L72" s="179"/>
      <c r="M72" s="179"/>
      <c r="N72" s="184"/>
      <c r="O72" s="194"/>
      <c r="P72" s="184"/>
      <c r="Q72" s="184"/>
      <c r="R72" s="184"/>
      <c r="S72" s="184"/>
      <c r="T72" s="184"/>
      <c r="U72" s="184"/>
      <c r="V72" s="184"/>
      <c r="W72" s="184"/>
      <c r="X72" s="185"/>
      <c r="Y72" s="183"/>
      <c r="Z72" s="183"/>
      <c r="AA72" s="183"/>
      <c r="AB72" s="183"/>
      <c r="AC72" s="183"/>
      <c r="AD72" s="180"/>
      <c r="AE72" s="182"/>
      <c r="AF72" s="143"/>
      <c r="AG72" s="143"/>
      <c r="AH72" s="143">
        <f t="shared" si="9"/>
        <v>0</v>
      </c>
      <c r="AI72" s="143">
        <f t="shared" si="9"/>
        <v>0</v>
      </c>
      <c r="AJ72" s="143">
        <f t="shared" si="9"/>
        <v>0</v>
      </c>
      <c r="AK72" s="143">
        <f t="shared" si="9"/>
        <v>0</v>
      </c>
      <c r="AL72" s="143">
        <f t="shared" si="9"/>
        <v>0</v>
      </c>
      <c r="AM72" s="143">
        <f t="shared" si="9"/>
        <v>0</v>
      </c>
      <c r="AN72" s="143">
        <f t="shared" si="9"/>
        <v>0</v>
      </c>
      <c r="AO72" s="143">
        <f t="shared" si="9"/>
        <v>0</v>
      </c>
    </row>
    <row r="73" spans="2:41" ht="14.25" hidden="1">
      <c r="B73" s="196"/>
      <c r="C73" s="147">
        <f t="shared" si="5"/>
        <v>10</v>
      </c>
      <c r="D73" s="177"/>
      <c r="E73" s="178"/>
      <c r="F73" s="178"/>
      <c r="G73" s="178"/>
      <c r="H73" s="179"/>
      <c r="I73" s="179"/>
      <c r="J73" s="179"/>
      <c r="K73" s="179"/>
      <c r="L73" s="179"/>
      <c r="M73" s="179"/>
      <c r="N73" s="180">
        <f t="shared" ref="N73" si="16">G73-F73</f>
        <v>0</v>
      </c>
      <c r="O73" s="194"/>
      <c r="P73" s="180">
        <f>M73/360*3.1415927*2</f>
        <v>0</v>
      </c>
      <c r="Q73" s="180">
        <f>(180-M73)/360*3.14158*2</f>
        <v>3.1415799999999998</v>
      </c>
      <c r="R73" s="180">
        <f>TAN(P73/2)</f>
        <v>0</v>
      </c>
      <c r="S73" s="180">
        <f>TAN(Q73/2)</f>
        <v>158057.91341624755</v>
      </c>
      <c r="T73" s="180">
        <f>K73*R73</f>
        <v>0</v>
      </c>
      <c r="U73" s="180">
        <f>L73*S73</f>
        <v>0</v>
      </c>
      <c r="V73" s="180">
        <f>$K73*$T73-3.1415927*$K73*$K73*$M73/360</f>
        <v>0</v>
      </c>
      <c r="W73" s="180">
        <f>$L73*$U73-3.1415927*$L73*$L73*(180-$M73)/360</f>
        <v>0</v>
      </c>
      <c r="X73" s="182" t="e">
        <f>T73+U73+N73/SIN(P73)</f>
        <v>#DIV/0!</v>
      </c>
      <c r="Y73" s="183">
        <f>V73+W73+N73*O73</f>
        <v>0</v>
      </c>
      <c r="Z73" s="183"/>
      <c r="AA73" s="183"/>
      <c r="AB73" s="183"/>
      <c r="AC73" s="183"/>
      <c r="AD73" s="180">
        <f>Y73*$AK$6/100-AB73*$AK$7/100</f>
        <v>0</v>
      </c>
      <c r="AE73" s="182"/>
      <c r="AF73" s="143"/>
      <c r="AG73" s="143"/>
      <c r="AH73" s="143">
        <f t="shared" si="9"/>
        <v>0</v>
      </c>
      <c r="AI73" s="143">
        <f t="shared" si="9"/>
        <v>0</v>
      </c>
      <c r="AJ73" s="143">
        <f t="shared" si="9"/>
        <v>0</v>
      </c>
      <c r="AK73" s="143">
        <f t="shared" si="9"/>
        <v>0</v>
      </c>
      <c r="AL73" s="143">
        <f t="shared" si="9"/>
        <v>0</v>
      </c>
      <c r="AM73" s="143">
        <f t="shared" si="9"/>
        <v>0</v>
      </c>
      <c r="AN73" s="143">
        <f t="shared" si="9"/>
        <v>0</v>
      </c>
      <c r="AO73" s="143">
        <f t="shared" si="9"/>
        <v>0</v>
      </c>
    </row>
    <row r="74" spans="2:41" ht="14.25" hidden="1">
      <c r="B74" s="196"/>
      <c r="C74" s="147"/>
      <c r="D74" s="177"/>
      <c r="E74" s="178"/>
      <c r="F74" s="178"/>
      <c r="G74" s="178"/>
      <c r="H74" s="179"/>
      <c r="I74" s="179"/>
      <c r="J74" s="179"/>
      <c r="K74" s="179"/>
      <c r="L74" s="179"/>
      <c r="M74" s="179"/>
      <c r="N74" s="184"/>
      <c r="O74" s="194"/>
      <c r="P74" s="191"/>
      <c r="Q74" s="191"/>
      <c r="R74" s="191"/>
      <c r="S74" s="191"/>
      <c r="T74" s="191"/>
      <c r="U74" s="191"/>
      <c r="V74" s="191"/>
      <c r="W74" s="191"/>
      <c r="X74" s="192"/>
      <c r="Y74" s="183"/>
      <c r="Z74" s="183"/>
      <c r="AA74" s="183"/>
      <c r="AB74" s="183"/>
      <c r="AC74" s="183"/>
      <c r="AD74" s="186"/>
      <c r="AE74" s="182"/>
      <c r="AF74" s="143"/>
      <c r="AG74" s="143"/>
      <c r="AH74" s="143">
        <f t="shared" si="9"/>
        <v>0</v>
      </c>
      <c r="AI74" s="143">
        <f t="shared" si="9"/>
        <v>0</v>
      </c>
      <c r="AJ74" s="143">
        <f t="shared" si="9"/>
        <v>0</v>
      </c>
      <c r="AK74" s="143">
        <f t="shared" si="9"/>
        <v>0</v>
      </c>
      <c r="AL74" s="143">
        <f t="shared" si="9"/>
        <v>0</v>
      </c>
      <c r="AM74" s="143">
        <f t="shared" si="9"/>
        <v>0</v>
      </c>
      <c r="AN74" s="143">
        <f t="shared" si="9"/>
        <v>0</v>
      </c>
      <c r="AO74" s="143">
        <f t="shared" si="9"/>
        <v>0</v>
      </c>
    </row>
    <row r="75" spans="2:41" ht="14.25" hidden="1">
      <c r="B75" s="196"/>
      <c r="C75" s="147">
        <f t="shared" si="5"/>
        <v>11</v>
      </c>
      <c r="D75" s="177"/>
      <c r="E75" s="178"/>
      <c r="F75" s="178"/>
      <c r="G75" s="178"/>
      <c r="H75" s="179"/>
      <c r="I75" s="179"/>
      <c r="J75" s="179"/>
      <c r="K75" s="179"/>
      <c r="L75" s="179"/>
      <c r="M75" s="179"/>
      <c r="N75" s="180">
        <f t="shared" ref="N75" si="17">G75-F75</f>
        <v>0</v>
      </c>
      <c r="O75" s="194"/>
      <c r="P75" s="180">
        <f>M75/360*3.1415927*2</f>
        <v>0</v>
      </c>
      <c r="Q75" s="180">
        <f>(180-M75)/360*3.14158*2</f>
        <v>3.1415799999999998</v>
      </c>
      <c r="R75" s="180">
        <f>TAN(P75/2)</f>
        <v>0</v>
      </c>
      <c r="S75" s="180">
        <f>TAN(Q75/2)</f>
        <v>158057.91341624755</v>
      </c>
      <c r="T75" s="180">
        <f>K75*R75</f>
        <v>0</v>
      </c>
      <c r="U75" s="180">
        <f>L75*S75</f>
        <v>0</v>
      </c>
      <c r="V75" s="180">
        <f>$K75*$T75-3.1415927*$K75*$K75*$M75/360</f>
        <v>0</v>
      </c>
      <c r="W75" s="180">
        <f>$L75*$U75-3.1415927*$L75*$L75*(180-$M75)/360</f>
        <v>0</v>
      </c>
      <c r="X75" s="182" t="e">
        <f>T75+U75+N75/SIN(P75)</f>
        <v>#DIV/0!</v>
      </c>
      <c r="Y75" s="183">
        <f>V75+W75+N75*O75</f>
        <v>0</v>
      </c>
      <c r="Z75" s="183"/>
      <c r="AA75" s="183"/>
      <c r="AB75" s="183"/>
      <c r="AC75" s="183"/>
      <c r="AD75" s="180">
        <f>Y75*$AK$6/100-AB75*$AK$7/100</f>
        <v>0</v>
      </c>
      <c r="AE75" s="182"/>
      <c r="AF75" s="143"/>
      <c r="AG75" s="143"/>
      <c r="AH75" s="143">
        <f t="shared" ref="AH75:AO86" si="18">IF(AH$10=$I75,$AB75,0)</f>
        <v>0</v>
      </c>
      <c r="AI75" s="143">
        <f t="shared" si="18"/>
        <v>0</v>
      </c>
      <c r="AJ75" s="143">
        <f t="shared" si="18"/>
        <v>0</v>
      </c>
      <c r="AK75" s="143">
        <f t="shared" si="18"/>
        <v>0</v>
      </c>
      <c r="AL75" s="143">
        <f t="shared" si="18"/>
        <v>0</v>
      </c>
      <c r="AM75" s="143">
        <f t="shared" si="18"/>
        <v>0</v>
      </c>
      <c r="AN75" s="143">
        <f t="shared" si="18"/>
        <v>0</v>
      </c>
      <c r="AO75" s="143">
        <f t="shared" si="18"/>
        <v>0</v>
      </c>
    </row>
    <row r="76" spans="2:41" ht="14.25" hidden="1">
      <c r="B76" s="196"/>
      <c r="C76" s="147"/>
      <c r="D76" s="177"/>
      <c r="E76" s="178"/>
      <c r="F76" s="178"/>
      <c r="G76" s="178"/>
      <c r="H76" s="179"/>
      <c r="I76" s="179"/>
      <c r="J76" s="179"/>
      <c r="K76" s="179"/>
      <c r="L76" s="179"/>
      <c r="M76" s="179"/>
      <c r="N76" s="18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83"/>
      <c r="Z76" s="183"/>
      <c r="AA76" s="183"/>
      <c r="AB76" s="183"/>
      <c r="AC76" s="183"/>
      <c r="AD76" s="186"/>
      <c r="AE76" s="182"/>
      <c r="AF76" s="143"/>
      <c r="AG76" s="143"/>
      <c r="AH76" s="143">
        <f t="shared" si="18"/>
        <v>0</v>
      </c>
      <c r="AI76" s="143">
        <f t="shared" si="18"/>
        <v>0</v>
      </c>
      <c r="AJ76" s="143">
        <f t="shared" si="18"/>
        <v>0</v>
      </c>
      <c r="AK76" s="143">
        <f t="shared" si="18"/>
        <v>0</v>
      </c>
      <c r="AL76" s="143">
        <f t="shared" si="18"/>
        <v>0</v>
      </c>
      <c r="AM76" s="143">
        <f t="shared" si="18"/>
        <v>0</v>
      </c>
      <c r="AN76" s="143">
        <f t="shared" si="18"/>
        <v>0</v>
      </c>
      <c r="AO76" s="143">
        <f t="shared" si="18"/>
        <v>0</v>
      </c>
    </row>
    <row r="77" spans="2:41" ht="14.25" hidden="1">
      <c r="B77" s="196"/>
      <c r="C77" s="147">
        <f t="shared" si="5"/>
        <v>12</v>
      </c>
      <c r="D77" s="177"/>
      <c r="E77" s="178"/>
      <c r="F77" s="178"/>
      <c r="G77" s="178"/>
      <c r="H77" s="179"/>
      <c r="I77" s="179"/>
      <c r="J77" s="179"/>
      <c r="K77" s="179"/>
      <c r="L77" s="179"/>
      <c r="M77" s="179"/>
      <c r="N77" s="180">
        <f t="shared" ref="N77" si="19">G77-F77</f>
        <v>0</v>
      </c>
      <c r="O77" s="194"/>
      <c r="P77" s="180">
        <f>M77/360*3.1415927*2</f>
        <v>0</v>
      </c>
      <c r="Q77" s="180">
        <f>(180-M77)/360*3.14158*2</f>
        <v>3.1415799999999998</v>
      </c>
      <c r="R77" s="180">
        <f>TAN(P77/2)</f>
        <v>0</v>
      </c>
      <c r="S77" s="180">
        <f>TAN(Q77/2)</f>
        <v>158057.91341624755</v>
      </c>
      <c r="T77" s="180">
        <f>K77*R77</f>
        <v>0</v>
      </c>
      <c r="U77" s="180">
        <f>L77*S77</f>
        <v>0</v>
      </c>
      <c r="V77" s="180">
        <f>$K77*$T77-3.1415927*$K77*$K77*$M77/360</f>
        <v>0</v>
      </c>
      <c r="W77" s="180">
        <f>$L77*$U77-3.1415927*$L77*$L77*(180-$M77)/360</f>
        <v>0</v>
      </c>
      <c r="X77" s="182" t="e">
        <f>T77+U77+N77/SIN(P77)</f>
        <v>#DIV/0!</v>
      </c>
      <c r="Y77" s="183">
        <f>V77+W77+N77*O77</f>
        <v>0</v>
      </c>
      <c r="Z77" s="183"/>
      <c r="AA77" s="183"/>
      <c r="AB77" s="183"/>
      <c r="AC77" s="183"/>
      <c r="AD77" s="180">
        <f>Y77*$AK$6/100-AB77*$AK$7/100</f>
        <v>0</v>
      </c>
      <c r="AE77" s="182"/>
      <c r="AF77" s="143"/>
      <c r="AG77" s="143"/>
      <c r="AH77" s="143">
        <f t="shared" si="18"/>
        <v>0</v>
      </c>
      <c r="AI77" s="143">
        <f t="shared" si="18"/>
        <v>0</v>
      </c>
      <c r="AJ77" s="143">
        <f t="shared" si="18"/>
        <v>0</v>
      </c>
      <c r="AK77" s="143">
        <f t="shared" si="18"/>
        <v>0</v>
      </c>
      <c r="AL77" s="143">
        <f t="shared" si="18"/>
        <v>0</v>
      </c>
      <c r="AM77" s="143">
        <f t="shared" si="18"/>
        <v>0</v>
      </c>
      <c r="AN77" s="143">
        <f t="shared" si="18"/>
        <v>0</v>
      </c>
      <c r="AO77" s="143">
        <f t="shared" si="18"/>
        <v>0</v>
      </c>
    </row>
    <row r="78" spans="2:41" ht="14.25" hidden="1">
      <c r="C78" s="147"/>
      <c r="D78" s="177"/>
      <c r="E78" s="178"/>
      <c r="F78" s="178"/>
      <c r="G78" s="178"/>
      <c r="H78" s="179"/>
      <c r="I78" s="179"/>
      <c r="J78" s="179"/>
      <c r="K78" s="179"/>
      <c r="L78" s="179"/>
      <c r="M78" s="179"/>
      <c r="N78" s="184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83"/>
      <c r="Z78" s="183"/>
      <c r="AA78" s="183"/>
      <c r="AB78" s="183"/>
      <c r="AC78" s="183"/>
      <c r="AD78" s="186"/>
      <c r="AE78" s="182"/>
      <c r="AF78" s="143"/>
      <c r="AG78" s="143"/>
      <c r="AH78" s="143">
        <f t="shared" si="18"/>
        <v>0</v>
      </c>
      <c r="AI78" s="143">
        <f t="shared" si="18"/>
        <v>0</v>
      </c>
      <c r="AJ78" s="143">
        <f t="shared" si="18"/>
        <v>0</v>
      </c>
      <c r="AK78" s="143">
        <f t="shared" si="18"/>
        <v>0</v>
      </c>
      <c r="AL78" s="143">
        <f t="shared" si="18"/>
        <v>0</v>
      </c>
      <c r="AM78" s="143">
        <f t="shared" si="18"/>
        <v>0</v>
      </c>
      <c r="AN78" s="143">
        <f t="shared" si="18"/>
        <v>0</v>
      </c>
      <c r="AO78" s="143">
        <f t="shared" si="18"/>
        <v>0</v>
      </c>
    </row>
    <row r="79" spans="2:41" ht="14.25" hidden="1">
      <c r="C79" s="147">
        <f t="shared" si="5"/>
        <v>13</v>
      </c>
      <c r="D79" s="177"/>
      <c r="E79" s="178"/>
      <c r="F79" s="178"/>
      <c r="G79" s="189"/>
      <c r="H79" s="190"/>
      <c r="I79" s="179"/>
      <c r="J79" s="179"/>
      <c r="K79" s="179"/>
      <c r="L79" s="179"/>
      <c r="M79" s="179"/>
      <c r="N79" s="180"/>
      <c r="O79" s="194"/>
      <c r="P79" s="180">
        <f>M79/360*3.1415927*2</f>
        <v>0</v>
      </c>
      <c r="Q79" s="180">
        <f>(180-M79)/360*3.14158*2</f>
        <v>3.1415799999999998</v>
      </c>
      <c r="R79" s="180">
        <f>TAN(P79/2)</f>
        <v>0</v>
      </c>
      <c r="S79" s="180">
        <f>TAN(Q79/2)</f>
        <v>158057.91341624755</v>
      </c>
      <c r="T79" s="180">
        <f>K79*R79</f>
        <v>0</v>
      </c>
      <c r="U79" s="180">
        <f>L79*S79</f>
        <v>0</v>
      </c>
      <c r="V79" s="180">
        <f>$K79*$T79-3.1415927*$K79*$K79*$M79/360</f>
        <v>0</v>
      </c>
      <c r="W79" s="180">
        <f>$L79*$U79-3.1415927*$L79*$L79*(180-$M79)/360</f>
        <v>0</v>
      </c>
      <c r="X79" s="182" t="e">
        <f>T79+U79+N79/SIN(P79)</f>
        <v>#DIV/0!</v>
      </c>
      <c r="Y79" s="183">
        <f>V79+W79+N79*O79</f>
        <v>0</v>
      </c>
      <c r="Z79" s="183"/>
      <c r="AA79" s="183"/>
      <c r="AB79" s="183"/>
      <c r="AC79" s="183"/>
      <c r="AD79" s="180">
        <f>Y79*$AK$6/100-AB79*$AK$7/100</f>
        <v>0</v>
      </c>
      <c r="AE79" s="182"/>
      <c r="AF79" s="143"/>
      <c r="AG79" s="143"/>
      <c r="AH79" s="143">
        <f t="shared" si="18"/>
        <v>0</v>
      </c>
      <c r="AI79" s="143">
        <f t="shared" si="18"/>
        <v>0</v>
      </c>
      <c r="AJ79" s="143">
        <f t="shared" si="18"/>
        <v>0</v>
      </c>
      <c r="AK79" s="143">
        <f t="shared" si="18"/>
        <v>0</v>
      </c>
      <c r="AL79" s="143">
        <f t="shared" si="18"/>
        <v>0</v>
      </c>
      <c r="AM79" s="143">
        <f t="shared" si="18"/>
        <v>0</v>
      </c>
      <c r="AN79" s="143">
        <f t="shared" si="18"/>
        <v>0</v>
      </c>
      <c r="AO79" s="143">
        <f t="shared" si="18"/>
        <v>0</v>
      </c>
    </row>
    <row r="80" spans="2:41" ht="14.25" hidden="1">
      <c r="C80" s="147"/>
      <c r="D80" s="177"/>
      <c r="E80" s="178"/>
      <c r="F80" s="178"/>
      <c r="G80" s="178"/>
      <c r="H80" s="179"/>
      <c r="I80" s="179"/>
      <c r="J80" s="179"/>
      <c r="K80" s="179"/>
      <c r="L80" s="179"/>
      <c r="M80" s="179"/>
      <c r="N80" s="184"/>
      <c r="O80" s="194"/>
      <c r="P80" s="184"/>
      <c r="Q80" s="184"/>
      <c r="R80" s="184"/>
      <c r="S80" s="184"/>
      <c r="T80" s="184"/>
      <c r="U80" s="184"/>
      <c r="V80" s="184"/>
      <c r="W80" s="184"/>
      <c r="X80" s="185"/>
      <c r="Y80" s="183"/>
      <c r="Z80" s="183"/>
      <c r="AA80" s="183"/>
      <c r="AB80" s="183"/>
      <c r="AC80" s="183"/>
      <c r="AD80" s="180"/>
      <c r="AE80" s="182"/>
      <c r="AF80" s="143"/>
      <c r="AG80" s="143"/>
      <c r="AH80" s="143">
        <f t="shared" si="18"/>
        <v>0</v>
      </c>
      <c r="AI80" s="143">
        <f t="shared" si="18"/>
        <v>0</v>
      </c>
      <c r="AJ80" s="143">
        <f t="shared" si="18"/>
        <v>0</v>
      </c>
      <c r="AK80" s="143">
        <f t="shared" si="18"/>
        <v>0</v>
      </c>
      <c r="AL80" s="143">
        <f t="shared" si="18"/>
        <v>0</v>
      </c>
      <c r="AM80" s="143">
        <f t="shared" si="18"/>
        <v>0</v>
      </c>
      <c r="AN80" s="143">
        <f t="shared" si="18"/>
        <v>0</v>
      </c>
      <c r="AO80" s="143">
        <f t="shared" si="18"/>
        <v>0</v>
      </c>
    </row>
    <row r="81" spans="3:42" ht="14.25" hidden="1">
      <c r="C81" s="147">
        <f t="shared" si="5"/>
        <v>14</v>
      </c>
      <c r="D81" s="177"/>
      <c r="E81" s="178"/>
      <c r="F81" s="178"/>
      <c r="G81" s="189"/>
      <c r="H81" s="190"/>
      <c r="I81" s="179"/>
      <c r="J81" s="179"/>
      <c r="K81" s="179"/>
      <c r="L81" s="179"/>
      <c r="M81" s="179"/>
      <c r="N81" s="180"/>
      <c r="O81" s="191"/>
      <c r="P81" s="180">
        <f>M81/360*3.1415927*2</f>
        <v>0</v>
      </c>
      <c r="Q81" s="180">
        <f>(180-M81)/360*3.14158*2</f>
        <v>3.1415799999999998</v>
      </c>
      <c r="R81" s="180">
        <f>TAN(P81/2)</f>
        <v>0</v>
      </c>
      <c r="S81" s="180">
        <f>TAN(Q81/2)</f>
        <v>158057.91341624755</v>
      </c>
      <c r="T81" s="180">
        <f>K81*R81</f>
        <v>0</v>
      </c>
      <c r="U81" s="180">
        <f>L81*S81</f>
        <v>0</v>
      </c>
      <c r="V81" s="180">
        <f>$K81*$T81-3.1415927*$K81*$K81*$M81/360</f>
        <v>0</v>
      </c>
      <c r="W81" s="180">
        <f>$L81*$U81-3.1415927*$L81*$L81*(180-$M81)/360</f>
        <v>0</v>
      </c>
      <c r="X81" s="182" t="e">
        <f>T81+U81+N81/SIN(P81)</f>
        <v>#DIV/0!</v>
      </c>
      <c r="Y81" s="183">
        <f>V81+W81+N81*O81</f>
        <v>0</v>
      </c>
      <c r="Z81" s="183"/>
      <c r="AA81" s="183"/>
      <c r="AB81" s="183"/>
      <c r="AC81" s="183"/>
      <c r="AD81" s="180">
        <f>Y81*$AK$6/100-AB81*$AK$7/100</f>
        <v>0</v>
      </c>
      <c r="AE81" s="182"/>
      <c r="AF81" s="143"/>
      <c r="AG81" s="143"/>
      <c r="AH81" s="143">
        <f t="shared" si="18"/>
        <v>0</v>
      </c>
      <c r="AI81" s="143">
        <f t="shared" si="18"/>
        <v>0</v>
      </c>
      <c r="AJ81" s="143">
        <f t="shared" si="18"/>
        <v>0</v>
      </c>
      <c r="AK81" s="143">
        <f t="shared" si="18"/>
        <v>0</v>
      </c>
      <c r="AL81" s="143">
        <f t="shared" si="18"/>
        <v>0</v>
      </c>
      <c r="AM81" s="143">
        <f t="shared" si="18"/>
        <v>0</v>
      </c>
      <c r="AN81" s="143">
        <f t="shared" si="18"/>
        <v>0</v>
      </c>
      <c r="AO81" s="143">
        <f t="shared" si="18"/>
        <v>0</v>
      </c>
    </row>
    <row r="82" spans="3:42" ht="14.25" hidden="1">
      <c r="C82" s="147"/>
      <c r="D82" s="177"/>
      <c r="E82" s="178"/>
      <c r="F82" s="178"/>
      <c r="G82" s="178"/>
      <c r="H82" s="179"/>
      <c r="I82" s="179"/>
      <c r="J82" s="179"/>
      <c r="K82" s="179"/>
      <c r="L82" s="179"/>
      <c r="M82" s="179"/>
      <c r="N82" s="184"/>
      <c r="O82" s="191"/>
      <c r="P82" s="191"/>
      <c r="Q82" s="191"/>
      <c r="R82" s="191"/>
      <c r="S82" s="191"/>
      <c r="T82" s="191"/>
      <c r="U82" s="191"/>
      <c r="V82" s="191"/>
      <c r="W82" s="191"/>
      <c r="X82" s="192"/>
      <c r="Y82" s="183"/>
      <c r="Z82" s="183"/>
      <c r="AA82" s="183"/>
      <c r="AB82" s="183"/>
      <c r="AC82" s="183"/>
      <c r="AD82" s="186"/>
      <c r="AE82" s="182"/>
      <c r="AF82" s="143"/>
      <c r="AG82" s="143"/>
      <c r="AH82" s="143">
        <f t="shared" si="18"/>
        <v>0</v>
      </c>
      <c r="AI82" s="143">
        <f t="shared" si="18"/>
        <v>0</v>
      </c>
      <c r="AJ82" s="143">
        <f t="shared" si="18"/>
        <v>0</v>
      </c>
      <c r="AK82" s="143">
        <f t="shared" si="18"/>
        <v>0</v>
      </c>
      <c r="AL82" s="143">
        <f t="shared" si="18"/>
        <v>0</v>
      </c>
      <c r="AM82" s="143">
        <f t="shared" si="18"/>
        <v>0</v>
      </c>
      <c r="AN82" s="143">
        <f t="shared" si="18"/>
        <v>0</v>
      </c>
      <c r="AO82" s="143">
        <f t="shared" si="18"/>
        <v>0</v>
      </c>
    </row>
    <row r="83" spans="3:42" ht="14.25" hidden="1">
      <c r="C83" s="147">
        <f t="shared" si="5"/>
        <v>15</v>
      </c>
      <c r="D83" s="177"/>
      <c r="E83" s="178"/>
      <c r="F83" s="178"/>
      <c r="G83" s="178"/>
      <c r="H83" s="179"/>
      <c r="I83" s="179"/>
      <c r="J83" s="179"/>
      <c r="K83" s="179"/>
      <c r="L83" s="179"/>
      <c r="M83" s="179"/>
      <c r="N83" s="180"/>
      <c r="O83" s="191"/>
      <c r="P83" s="180">
        <f>M83/360*3.1415927*2</f>
        <v>0</v>
      </c>
      <c r="Q83" s="180">
        <f>(180-M83)/360*3.14158*2</f>
        <v>3.1415799999999998</v>
      </c>
      <c r="R83" s="180">
        <f>TAN(P83/2)</f>
        <v>0</v>
      </c>
      <c r="S83" s="180">
        <f>TAN(Q83/2)</f>
        <v>158057.91341624755</v>
      </c>
      <c r="T83" s="180">
        <f>K83*R83</f>
        <v>0</v>
      </c>
      <c r="U83" s="180">
        <f>L83*S83</f>
        <v>0</v>
      </c>
      <c r="V83" s="180">
        <f>$K83*$T83-3.1415927*$K83*$K83*$M83/360</f>
        <v>0</v>
      </c>
      <c r="W83" s="180">
        <f>$L83*$U83-3.1415927*$L83*$L83*(180-$M83)/360</f>
        <v>0</v>
      </c>
      <c r="X83" s="182" t="e">
        <f>T83+U83+N83/SIN(P83)</f>
        <v>#DIV/0!</v>
      </c>
      <c r="Y83" s="183">
        <f>V83+W83+N83*O83</f>
        <v>0</v>
      </c>
      <c r="Z83" s="183"/>
      <c r="AA83" s="183"/>
      <c r="AB83" s="183"/>
      <c r="AC83" s="183"/>
      <c r="AD83" s="180">
        <f>Y83*$AK$6/100-AB83*$AK$7/100</f>
        <v>0</v>
      </c>
      <c r="AE83" s="182"/>
      <c r="AF83" s="143"/>
      <c r="AG83" s="143"/>
      <c r="AH83" s="143">
        <f t="shared" si="18"/>
        <v>0</v>
      </c>
      <c r="AI83" s="143">
        <f t="shared" si="18"/>
        <v>0</v>
      </c>
      <c r="AJ83" s="143">
        <f t="shared" si="18"/>
        <v>0</v>
      </c>
      <c r="AK83" s="143">
        <f t="shared" si="18"/>
        <v>0</v>
      </c>
      <c r="AL83" s="143">
        <f t="shared" si="18"/>
        <v>0</v>
      </c>
      <c r="AM83" s="143">
        <f t="shared" si="18"/>
        <v>0</v>
      </c>
      <c r="AN83" s="143">
        <f t="shared" si="18"/>
        <v>0</v>
      </c>
      <c r="AO83" s="143">
        <f t="shared" si="18"/>
        <v>0</v>
      </c>
    </row>
    <row r="84" spans="3:42" ht="14.25" hidden="1">
      <c r="C84" s="147"/>
      <c r="D84" s="177"/>
      <c r="E84" s="178"/>
      <c r="F84" s="178"/>
      <c r="G84" s="178"/>
      <c r="H84" s="179"/>
      <c r="I84" s="179"/>
      <c r="J84" s="179"/>
      <c r="K84" s="179"/>
      <c r="L84" s="179"/>
      <c r="M84" s="179"/>
      <c r="N84" s="18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83"/>
      <c r="Z84" s="183"/>
      <c r="AA84" s="183"/>
      <c r="AB84" s="183"/>
      <c r="AC84" s="183"/>
      <c r="AD84" s="186"/>
      <c r="AE84" s="182"/>
      <c r="AF84" s="143"/>
      <c r="AG84" s="143"/>
      <c r="AH84" s="143">
        <f t="shared" si="18"/>
        <v>0</v>
      </c>
      <c r="AI84" s="143">
        <f t="shared" si="18"/>
        <v>0</v>
      </c>
      <c r="AJ84" s="143">
        <f t="shared" si="18"/>
        <v>0</v>
      </c>
      <c r="AK84" s="143">
        <f t="shared" si="18"/>
        <v>0</v>
      </c>
      <c r="AL84" s="143">
        <f t="shared" si="18"/>
        <v>0</v>
      </c>
      <c r="AM84" s="143">
        <f t="shared" si="18"/>
        <v>0</v>
      </c>
      <c r="AN84" s="143">
        <f t="shared" si="18"/>
        <v>0</v>
      </c>
      <c r="AO84" s="143">
        <f t="shared" si="18"/>
        <v>0</v>
      </c>
    </row>
    <row r="85" spans="3:42" ht="14.25" hidden="1">
      <c r="C85" s="147">
        <f t="shared" si="5"/>
        <v>16</v>
      </c>
      <c r="D85" s="177"/>
      <c r="E85" s="178"/>
      <c r="F85" s="178"/>
      <c r="G85" s="189"/>
      <c r="H85" s="190"/>
      <c r="I85" s="179"/>
      <c r="J85" s="179"/>
      <c r="K85" s="179"/>
      <c r="L85" s="179"/>
      <c r="M85" s="179"/>
      <c r="N85" s="180"/>
      <c r="O85" s="191"/>
      <c r="P85" s="180">
        <f>M85/360*3.1415927*2</f>
        <v>0</v>
      </c>
      <c r="Q85" s="180">
        <f>(180-M85)/360*3.14158*2</f>
        <v>3.1415799999999998</v>
      </c>
      <c r="R85" s="180">
        <f>TAN(P85/2)</f>
        <v>0</v>
      </c>
      <c r="S85" s="180">
        <f>TAN(Q85/2)</f>
        <v>158057.91341624755</v>
      </c>
      <c r="T85" s="180">
        <f>K85*R85</f>
        <v>0</v>
      </c>
      <c r="U85" s="180">
        <f>L85*S85</f>
        <v>0</v>
      </c>
      <c r="V85" s="180">
        <f>$K85*$T85-3.1415927*$K85*$K85*$M85/360</f>
        <v>0</v>
      </c>
      <c r="W85" s="180">
        <f>$L85*$U85-3.1415927*$L85*$L85*(180-$M85)/360</f>
        <v>0</v>
      </c>
      <c r="X85" s="182" t="e">
        <f>T85+U85+N85/SIN(P85)</f>
        <v>#DIV/0!</v>
      </c>
      <c r="Y85" s="183">
        <f>V85+W85+N85*O85</f>
        <v>0</v>
      </c>
      <c r="Z85" s="183"/>
      <c r="AA85" s="183"/>
      <c r="AB85" s="183"/>
      <c r="AC85" s="183"/>
      <c r="AD85" s="180">
        <f>Y85*$AK$6/100-AB85*$AK$7/100</f>
        <v>0</v>
      </c>
      <c r="AE85" s="182"/>
      <c r="AF85" s="143"/>
      <c r="AG85" s="143"/>
      <c r="AH85" s="143">
        <f t="shared" si="18"/>
        <v>0</v>
      </c>
      <c r="AI85" s="143">
        <f t="shared" si="18"/>
        <v>0</v>
      </c>
      <c r="AJ85" s="143">
        <f t="shared" si="18"/>
        <v>0</v>
      </c>
      <c r="AK85" s="143">
        <f t="shared" si="18"/>
        <v>0</v>
      </c>
      <c r="AL85" s="143">
        <f t="shared" si="18"/>
        <v>0</v>
      </c>
      <c r="AM85" s="143">
        <f t="shared" si="18"/>
        <v>0</v>
      </c>
      <c r="AN85" s="143">
        <f t="shared" si="18"/>
        <v>0</v>
      </c>
      <c r="AO85" s="143">
        <f t="shared" si="18"/>
        <v>0</v>
      </c>
    </row>
    <row r="86" spans="3:42" ht="14.25" hidden="1">
      <c r="C86" s="147"/>
      <c r="D86" s="177"/>
      <c r="E86" s="178"/>
      <c r="F86" s="178"/>
      <c r="G86" s="178"/>
      <c r="H86" s="197"/>
      <c r="I86" s="179"/>
      <c r="J86" s="179"/>
      <c r="K86" s="179"/>
      <c r="L86" s="179"/>
      <c r="M86" s="179"/>
      <c r="N86" s="18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83"/>
      <c r="Z86" s="183"/>
      <c r="AA86" s="183"/>
      <c r="AB86" s="183"/>
      <c r="AC86" s="183"/>
      <c r="AD86" s="186"/>
      <c r="AE86" s="182"/>
      <c r="AF86" s="143"/>
      <c r="AG86" s="143"/>
      <c r="AH86" s="143">
        <f t="shared" si="18"/>
        <v>0</v>
      </c>
      <c r="AI86" s="143">
        <f t="shared" si="18"/>
        <v>0</v>
      </c>
      <c r="AJ86" s="143">
        <f t="shared" si="18"/>
        <v>0</v>
      </c>
      <c r="AK86" s="143">
        <f t="shared" si="18"/>
        <v>0</v>
      </c>
      <c r="AL86" s="143">
        <f t="shared" si="18"/>
        <v>0</v>
      </c>
      <c r="AM86" s="143">
        <f t="shared" si="18"/>
        <v>0</v>
      </c>
      <c r="AN86" s="143">
        <f t="shared" si="18"/>
        <v>0</v>
      </c>
      <c r="AO86" s="143">
        <f t="shared" si="18"/>
        <v>0</v>
      </c>
    </row>
    <row r="87" spans="3:42">
      <c r="C87" s="149"/>
      <c r="D87" s="198"/>
      <c r="E87" s="149"/>
      <c r="F87" s="149"/>
      <c r="G87" s="199"/>
      <c r="H87" s="199"/>
      <c r="I87" s="149"/>
      <c r="J87" s="149"/>
      <c r="K87" s="149"/>
      <c r="L87" s="149"/>
      <c r="M87" s="149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1">
        <f>SUM(Y11:Y86)</f>
        <v>28.725552235743976</v>
      </c>
      <c r="Z87" s="201">
        <f t="shared" ref="Z87:AA87" si="20">SUM(Z11:Z86)</f>
        <v>0</v>
      </c>
      <c r="AA87" s="201">
        <f t="shared" si="20"/>
        <v>0</v>
      </c>
      <c r="AB87" s="201">
        <f>SUM(AB11:AB86)</f>
        <v>0</v>
      </c>
      <c r="AC87" s="201">
        <f>SUM(AC11:AC86)</f>
        <v>0</v>
      </c>
      <c r="AD87" s="201">
        <f>SUM(AD11:AD86)</f>
        <v>7.181388058935994</v>
      </c>
      <c r="AE87" s="201">
        <f t="shared" ref="AE87" si="21">SUM(AE11:AE86)</f>
        <v>0</v>
      </c>
      <c r="AF87" s="143"/>
      <c r="AG87" s="143"/>
      <c r="AH87" s="201">
        <f>SUM(AH11:AH86)</f>
        <v>0</v>
      </c>
      <c r="AI87" s="201">
        <f t="shared" ref="AI87:AP87" si="22">SUM(AI11:AI86)</f>
        <v>0</v>
      </c>
      <c r="AJ87" s="201">
        <f t="shared" si="22"/>
        <v>0</v>
      </c>
      <c r="AK87" s="201">
        <f t="shared" si="22"/>
        <v>0</v>
      </c>
      <c r="AL87" s="201">
        <f t="shared" si="22"/>
        <v>0</v>
      </c>
      <c r="AM87" s="201">
        <f t="shared" si="22"/>
        <v>0</v>
      </c>
      <c r="AN87" s="201">
        <f t="shared" si="22"/>
        <v>0</v>
      </c>
      <c r="AO87" s="201">
        <f t="shared" si="22"/>
        <v>0</v>
      </c>
      <c r="AP87" s="201">
        <f t="shared" si="22"/>
        <v>0</v>
      </c>
    </row>
    <row r="88" spans="3:42">
      <c r="C88" s="151"/>
      <c r="D88" s="202"/>
      <c r="E88" s="151"/>
      <c r="F88" s="151"/>
      <c r="G88" s="151"/>
      <c r="H88" s="151"/>
      <c r="I88" s="151"/>
      <c r="J88" s="151"/>
      <c r="K88" s="151"/>
      <c r="L88" s="151"/>
      <c r="M88" s="151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4"/>
      <c r="Y88" s="151"/>
      <c r="Z88" s="151"/>
      <c r="AA88" s="151"/>
      <c r="AB88" s="205">
        <f>+AH87</f>
        <v>0</v>
      </c>
      <c r="AC88" s="145" t="s">
        <v>155</v>
      </c>
      <c r="AD88" s="206"/>
      <c r="AE88" s="206"/>
      <c r="AF88" s="143"/>
      <c r="AG88" s="143"/>
      <c r="AH88" s="217"/>
      <c r="AI88" s="143"/>
      <c r="AJ88" s="143"/>
    </row>
    <row r="89" spans="3:42">
      <c r="C89" s="143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207"/>
      <c r="Z89" s="143"/>
      <c r="AA89" s="143"/>
      <c r="AB89" s="208">
        <f>+AI87</f>
        <v>0</v>
      </c>
      <c r="AC89" s="145" t="s">
        <v>155</v>
      </c>
      <c r="AD89" s="143"/>
      <c r="AE89" s="143"/>
      <c r="AG89" s="143"/>
      <c r="AH89" s="143"/>
      <c r="AI89" s="143"/>
      <c r="AJ89" s="143"/>
    </row>
    <row r="90" spans="3:42" ht="14.25">
      <c r="Y90" s="178"/>
      <c r="Z90" s="209"/>
      <c r="AA90" s="209"/>
      <c r="AB90" s="210">
        <f>+AJ87</f>
        <v>0</v>
      </c>
      <c r="AC90" s="145" t="s">
        <v>155</v>
      </c>
      <c r="AD90" s="209"/>
      <c r="AG90" s="211">
        <f>SUM(AH87:AQ87)</f>
        <v>0</v>
      </c>
    </row>
    <row r="91" spans="3:42" ht="14.25">
      <c r="Y91" s="178"/>
      <c r="Z91" s="209"/>
      <c r="AA91" s="209"/>
      <c r="AB91" s="210">
        <f>+AK87</f>
        <v>0</v>
      </c>
      <c r="AC91" s="145" t="s">
        <v>155</v>
      </c>
      <c r="AD91" s="209"/>
    </row>
    <row r="92" spans="3:42" ht="14.25">
      <c r="Y92" s="178"/>
      <c r="Z92" s="209"/>
      <c r="AA92" s="209"/>
      <c r="AB92" s="210">
        <f>+AL87</f>
        <v>0</v>
      </c>
      <c r="AC92" s="145" t="s">
        <v>155</v>
      </c>
      <c r="AD92" s="209"/>
    </row>
    <row r="93" spans="3:42" ht="14.25">
      <c r="Y93" s="178"/>
      <c r="Z93" s="209"/>
      <c r="AA93" s="209"/>
      <c r="AB93" s="210">
        <f>+AM87</f>
        <v>0</v>
      </c>
      <c r="AC93" s="145" t="s">
        <v>155</v>
      </c>
      <c r="AD93" s="209"/>
    </row>
    <row r="94" spans="3:42" ht="14.25">
      <c r="Y94" s="178"/>
      <c r="Z94" s="209"/>
      <c r="AA94" s="209"/>
      <c r="AB94" s="212">
        <f>+AN87</f>
        <v>0</v>
      </c>
      <c r="AC94" s="209" t="s">
        <v>155</v>
      </c>
      <c r="AD94" s="209"/>
    </row>
    <row r="95" spans="3:42" ht="14.25">
      <c r="Y95" s="178"/>
      <c r="Z95" s="209"/>
      <c r="AA95" s="209"/>
      <c r="AB95" s="213">
        <f>+AO87</f>
        <v>0</v>
      </c>
      <c r="AC95" s="209" t="s">
        <v>155</v>
      </c>
      <c r="AD95" s="209"/>
    </row>
    <row r="96" spans="3:42" ht="14.25">
      <c r="Z96" s="209"/>
      <c r="AA96" s="209"/>
      <c r="AB96" s="214">
        <f>SUM(AB88:AB95)</f>
        <v>0</v>
      </c>
      <c r="AC96" s="215" t="s">
        <v>155</v>
      </c>
      <c r="AD96" s="209"/>
    </row>
    <row r="97" spans="26:30" ht="14.25">
      <c r="Z97" s="209"/>
      <c r="AA97" s="209"/>
      <c r="AB97" s="209"/>
      <c r="AC97" s="209"/>
      <c r="AD97" s="209"/>
    </row>
    <row r="98" spans="26:30" ht="14.25">
      <c r="Z98" s="209"/>
      <c r="AA98" s="209"/>
      <c r="AB98" s="209"/>
      <c r="AC98" s="209"/>
      <c r="AD98" s="209"/>
    </row>
  </sheetData>
  <mergeCells count="1">
    <mergeCell ref="C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</vt:lpstr>
      <vt:lpstr>Profil</vt:lpstr>
      <vt:lpstr>zjazdy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Dyrektor</cp:lastModifiedBy>
  <cp:lastPrinted>2021-03-03T08:42:43Z</cp:lastPrinted>
  <dcterms:created xsi:type="dcterms:W3CDTF">2005-01-23T15:45:39Z</dcterms:created>
  <dcterms:modified xsi:type="dcterms:W3CDTF">2021-05-19T05:58:17Z</dcterms:modified>
</cp:coreProperties>
</file>