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30" windowWidth="17865" windowHeight="5880"/>
  </bookViews>
  <sheets>
    <sheet name="wykaz ppe " sheetId="19" r:id="rId1"/>
  </sheets>
  <externalReferences>
    <externalReference r:id="rId2"/>
  </externalReferences>
  <definedNames>
    <definedName name="__Osd3">'[1]Lista OSD'!$C$2:$C$21</definedName>
    <definedName name="_Osd3">'[1]Lista OSD'!$C$2:$C$21</definedName>
  </definedNames>
  <calcPr calcId="152511"/>
</workbook>
</file>

<file path=xl/calcChain.xml><?xml version="1.0" encoding="utf-8"?>
<calcChain xmlns="http://schemas.openxmlformats.org/spreadsheetml/2006/main">
  <c r="AX8" i="19" l="1"/>
  <c r="AV8" i="19" l="1"/>
  <c r="AT9" i="19"/>
  <c r="AT8" i="19"/>
  <c r="AR9" i="19"/>
  <c r="AR8" i="19"/>
  <c r="AP9" i="19"/>
  <c r="AP8" i="19"/>
  <c r="AH8" i="19" l="1"/>
  <c r="AH9" i="19" l="1"/>
  <c r="BD9" i="19"/>
  <c r="BB9" i="19"/>
  <c r="AZ9" i="19"/>
  <c r="AX9" i="19"/>
  <c r="AO9" i="19"/>
  <c r="AM9" i="19"/>
  <c r="AK9" i="19"/>
  <c r="BD8" i="19"/>
  <c r="BB8" i="19"/>
  <c r="AZ8" i="19"/>
  <c r="AO8" i="19"/>
  <c r="AM8" i="19"/>
  <c r="AK8" i="19"/>
  <c r="AE8" i="19" l="1"/>
  <c r="AE9" i="19"/>
  <c r="AI9" i="19" s="1"/>
  <c r="BF9" i="19" s="1"/>
  <c r="AI8" i="19" l="1"/>
  <c r="BF8" i="19" s="1"/>
  <c r="AE10" i="19"/>
  <c r="AS9" i="19"/>
  <c r="AU9" i="19"/>
  <c r="AQ9" i="19"/>
  <c r="AS8" i="19"/>
  <c r="AU8" i="19"/>
  <c r="AQ8" i="19"/>
  <c r="BE9" i="19" l="1"/>
  <c r="BG9" i="19" s="1"/>
  <c r="BE8" i="19"/>
  <c r="BG8" i="19" s="1"/>
  <c r="BH8" i="19" l="1"/>
  <c r="BI8" i="19" s="1"/>
  <c r="BG10" i="19"/>
  <c r="F2" i="19" s="1"/>
  <c r="BH9" i="19"/>
  <c r="BI9" i="19" s="1"/>
  <c r="BI10" i="19" l="1"/>
  <c r="F4" i="19" s="1"/>
  <c r="BH10" i="19"/>
  <c r="F3" i="19" s="1"/>
</calcChain>
</file>

<file path=xl/sharedStrings.xml><?xml version="1.0" encoding="utf-8"?>
<sst xmlns="http://schemas.openxmlformats.org/spreadsheetml/2006/main" count="115" uniqueCount="86">
  <si>
    <t>NIP</t>
  </si>
  <si>
    <t>Grupa taryfowa</t>
  </si>
  <si>
    <t>Moc umowna [kW]</t>
  </si>
  <si>
    <t>Lp.</t>
  </si>
  <si>
    <t>Kod</t>
  </si>
  <si>
    <t>Miejscowość</t>
  </si>
  <si>
    <t>ID jednostki</t>
  </si>
  <si>
    <t>Opis ppe</t>
  </si>
  <si>
    <t>Ulica</t>
  </si>
  <si>
    <t>Poczta</t>
  </si>
  <si>
    <t>nr posesji</t>
  </si>
  <si>
    <t>Rejon</t>
  </si>
  <si>
    <t>Sposób wystawiania faktury</t>
  </si>
  <si>
    <t>Indywidualna</t>
  </si>
  <si>
    <t>C11</t>
  </si>
  <si>
    <t>Moc instalacji PV [kW]</t>
  </si>
  <si>
    <t>Umowa</t>
  </si>
  <si>
    <t>Ilość ppe</t>
  </si>
  <si>
    <t>Ilość miesięcy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</si>
  <si>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</si>
  <si>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</si>
  <si>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</si>
  <si>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</si>
  <si>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</si>
  <si>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</si>
  <si>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</si>
  <si>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Koszt opłaty kogeneracyjnej</t>
  </si>
  <si>
    <t>VAT</t>
  </si>
  <si>
    <t>Cena oferty brutto ogółem</t>
  </si>
  <si>
    <t>Cena oferty netto ogółem</t>
  </si>
  <si>
    <t>Koszt  opłaty jakościowej</t>
  </si>
  <si>
    <t>Wskaźnik opłaty mocowej</t>
  </si>
  <si>
    <t>Koszt opłaty mocowej</t>
  </si>
  <si>
    <t>Koszty dystrybucji netto</t>
  </si>
  <si>
    <t>Koszt oferty netto</t>
  </si>
  <si>
    <t>Koszt oferty brutto</t>
  </si>
  <si>
    <t>Koszt składnika zmiennego stawki sieciowej               S1</t>
  </si>
  <si>
    <t>Koszt składnika zmiennego stawki sieciowej               S2</t>
  </si>
  <si>
    <t>Koszt składnika zmiennego stawki sieciowej               S3</t>
  </si>
  <si>
    <t>Koszty energii netto</t>
  </si>
  <si>
    <t>1</t>
  </si>
  <si>
    <t>7</t>
  </si>
  <si>
    <t>2</t>
  </si>
  <si>
    <t>Koszt opłaty OZE</t>
  </si>
  <si>
    <t>Powiat Rzeszowski</t>
  </si>
  <si>
    <t>35-959</t>
  </si>
  <si>
    <t>Rzeszów</t>
  </si>
  <si>
    <t xml:space="preserve">Grunwaldzka </t>
  </si>
  <si>
    <t>800</t>
  </si>
  <si>
    <t>Pełna nazwa Zamawiającego/Nabywcy</t>
  </si>
  <si>
    <t xml:space="preserve">Ulica </t>
  </si>
  <si>
    <t>Nr posesji</t>
  </si>
  <si>
    <t>Nazwa</t>
  </si>
  <si>
    <t>Poczta/Miejscowość</t>
  </si>
  <si>
    <t>Miejsowość/Ulica</t>
  </si>
  <si>
    <t>ODBIORCA</t>
  </si>
  <si>
    <t>Powiatowy Ośrodek Dokumentacji Geodezyjnej i Kartograficznej w Rzeszowie</t>
  </si>
  <si>
    <t>35-059</t>
  </si>
  <si>
    <t xml:space="preserve">Bernardyńska </t>
  </si>
  <si>
    <t>480548157000107918</t>
  </si>
  <si>
    <t>480548157000108019</t>
  </si>
  <si>
    <t>Budynek administracyjno-biurowy</t>
  </si>
  <si>
    <t>Węzeł CO</t>
  </si>
  <si>
    <t>C21</t>
  </si>
  <si>
    <t>kompleksowa</t>
  </si>
  <si>
    <t>VAT 23%</t>
  </si>
  <si>
    <t xml:space="preserve">Załącznik Nr 1a do SWZ wykaz ppe
– arkusz kalkulacyjny
</t>
  </si>
  <si>
    <t>Dane o ppe</t>
  </si>
  <si>
    <t>Nr PPE</t>
  </si>
  <si>
    <t>Rzeszowski</t>
  </si>
  <si>
    <t>brak</t>
  </si>
  <si>
    <t>btrak</t>
  </si>
  <si>
    <t>Cena jednostkowa netto energii elektrycznej w zł/ MWh</t>
  </si>
  <si>
    <t>W powyżej zaznaczonej komórce żółtym kolorem należy wpisać cenę jednostkową za 1 MWh zachowując format ceny.</t>
  </si>
  <si>
    <t>Zużycie roczne w MWh S1</t>
  </si>
  <si>
    <t>Zużycie roczne w MWh S2</t>
  </si>
  <si>
    <t>Zużycie roczne w MWh S3</t>
  </si>
  <si>
    <t xml:space="preserve">Zużycie roczne w MWh </t>
  </si>
  <si>
    <t>Cena energii elektrycznej w zł/MWh</t>
  </si>
  <si>
    <t>Cena jednostkowa opłaty OZE [zł/MWh]</t>
  </si>
  <si>
    <t>Cena jednostkowa stawki opłaty jakościowej [zł/MWh]</t>
  </si>
  <si>
    <t>Cena jednostkowa stawki opłaty kogeneracyjnej  [zł/MWh]</t>
  </si>
  <si>
    <t>Cena jednostkowa opłaty mocowej  [zł/MWh] lub [zł/mc]</t>
  </si>
  <si>
    <t>Cena jednostkowa składnika zmiennego stawki sieciowej  [zł/MWh]                S1</t>
  </si>
  <si>
    <t>Cena jednostkowa składnika zmiennego stawki sieciowej  [zł/MWh]                S2</t>
  </si>
  <si>
    <t>Cena jednostkowa składnika zmiennego stawki sieciowej  [zł/MWh]                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</si>
</sst>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[$-415]General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2" fillId="0" borderId="0"/>
  </cellStyleXfs>
  <cellXfs count="58">
    <xf numFmtId="0" fontId="0" fillId="0" borderId="0" xfId="0"/>
    <xf numFmtId="49" fontId="3" fillId="0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44" fontId="3" fillId="2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4" fontId="3" fillId="2" borderId="1" xfId="1" applyFont="1" applyFill="1" applyBorder="1" applyAlignment="1">
      <alignment horizontal="center" wrapText="1"/>
    </xf>
    <xf numFmtId="44" fontId="3" fillId="3" borderId="1" xfId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/>
    <xf numFmtId="44" fontId="3" fillId="0" borderId="1" xfId="1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left"/>
    </xf>
    <xf numFmtId="44" fontId="3" fillId="0" borderId="1" xfId="1" applyFont="1" applyFill="1" applyBorder="1" applyAlignment="1">
      <alignment horizontal="center" wrapText="1"/>
    </xf>
    <xf numFmtId="164" fontId="5" fillId="0" borderId="1" xfId="2" applyFont="1" applyFill="1" applyBorder="1" applyAlignment="1" applyProtection="1">
      <alignment horizontal="right"/>
    </xf>
    <xf numFmtId="44" fontId="3" fillId="0" borderId="1" xfId="0" applyNumberFormat="1" applyFont="1" applyFill="1" applyBorder="1"/>
    <xf numFmtId="0" fontId="7" fillId="4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44" fontId="3" fillId="0" borderId="0" xfId="1" applyFont="1" applyFill="1"/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3" fontId="10" fillId="0" borderId="1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/>
    <xf numFmtId="0" fontId="3" fillId="0" borderId="0" xfId="0" applyFont="1" applyFill="1" applyAlignment="1"/>
    <xf numFmtId="44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/>
    <xf numFmtId="0" fontId="6" fillId="0" borderId="1" xfId="0" applyFont="1" applyFill="1" applyBorder="1"/>
    <xf numFmtId="49" fontId="6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/>
    <xf numFmtId="2" fontId="3" fillId="0" borderId="0" xfId="0" applyNumberFormat="1" applyFont="1" applyFill="1"/>
    <xf numFmtId="0" fontId="9" fillId="0" borderId="0" xfId="0" applyFont="1" applyFill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8" fillId="7" borderId="2" xfId="0" applyNumberFormat="1" applyFont="1" applyFill="1" applyBorder="1" applyAlignment="1">
      <alignment horizontal="center" vertical="center" wrapText="1"/>
    </xf>
    <xf numFmtId="0" fontId="8" fillId="7" borderId="3" xfId="0" applyNumberFormat="1" applyFont="1" applyFill="1" applyBorder="1" applyAlignment="1">
      <alignment horizontal="center" vertical="center" wrapText="1"/>
    </xf>
    <xf numFmtId="0" fontId="8" fillId="7" borderId="4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</cellXfs>
  <cellStyles count="3">
    <cellStyle name="Excel Built-in Normal" xfId="2"/>
    <cellStyle name="Normalny" xfId="0" builtinId="0"/>
    <cellStyle name="Walutowy" xfId="1" builtinId="4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A\A\A%20GDA&#323;SK\DO%20zg&#322;oszenia%20zmiany%20sprzedawcy\31-48\Z33%20Zarz&#261;d%20Dr&#243;g%20Wojew&#243;dzkich%20-%20energa%20i%20en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Lista OSD"/>
    </sheetNames>
    <sheetDataSet>
      <sheetData sheetId="0"/>
      <sheetData sheetId="1">
        <row r="2">
          <cell r="C2" t="str">
            <v>Elana-Energetyka Sp. z o.o.</v>
          </cell>
        </row>
        <row r="3">
          <cell r="C3" t="str">
            <v>ENEA Operator Sp. z o.o.</v>
          </cell>
        </row>
        <row r="4">
          <cell r="C4" t="str">
            <v>ENERGA-OPERATOR S.A.</v>
          </cell>
        </row>
        <row r="5">
          <cell r="C5" t="str">
            <v>Energetyka Wisłosan Sp. z o.o.</v>
          </cell>
        </row>
        <row r="6">
          <cell r="C6" t="str">
            <v>ESV</v>
          </cell>
        </row>
        <row r="7">
          <cell r="C7" t="str">
            <v>PGE Dystrybucja Bialystok Sp. z o.o.</v>
          </cell>
        </row>
        <row r="8">
          <cell r="C8" t="str">
            <v>PGE Dystrybucja Lódź-Miasto Sp. z o.o.</v>
          </cell>
        </row>
        <row r="9">
          <cell r="C9" t="str">
            <v>PGE Dystrybucja Lódź-Teren S.A.</v>
          </cell>
        </row>
        <row r="10">
          <cell r="C10" t="str">
            <v>PGE Dystrybucja LUBZEL Sp. z o.o. Lublin</v>
          </cell>
        </row>
        <row r="11">
          <cell r="C11" t="str">
            <v>PGE Dystrybucja Rzeszów Sp. z o.o.</v>
          </cell>
        </row>
        <row r="12">
          <cell r="C12" t="str">
            <v>PGE Dystrybucja S.A. Skarżysko-Kamienna</v>
          </cell>
        </row>
        <row r="13">
          <cell r="C13" t="str">
            <v>PGE Dystrybucja Warszawa-Teren Sp. z o.o.</v>
          </cell>
        </row>
        <row r="14">
          <cell r="C14" t="str">
            <v>PGE Dystrybucja Zamosc Sp. z o.o.</v>
          </cell>
        </row>
        <row r="15">
          <cell r="C15" t="str">
            <v>PGE ZEORK Dystrybucja Sp. z o.o.</v>
          </cell>
        </row>
        <row r="16">
          <cell r="C16" t="str">
            <v>PKP Energetyka S.A.</v>
          </cell>
        </row>
        <row r="17">
          <cell r="C17" t="str">
            <v>Polenergia Dystrybucja Sp. z o.o.</v>
          </cell>
        </row>
        <row r="18">
          <cell r="C18" t="str">
            <v>RWE Stoen Operator Sp. z o.o.</v>
          </cell>
        </row>
        <row r="19">
          <cell r="C19" t="str">
            <v>TAURON DYSTRYBUCJA - WROCŁAW</v>
          </cell>
        </row>
        <row r="20">
          <cell r="C20" t="str">
            <v>TAURON DYSTRYBUCJA S.A. - KRAKÓW</v>
          </cell>
        </row>
        <row r="21">
          <cell r="C21" t="str">
            <v>Vattenfall Distribution Poland S.A.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W7" sqref="AW7"/>
    </sheetView>
  </sheetViews>
  <sheetFormatPr defaultColWidth="9.140625" defaultRowHeight="12.75" customHeight="1" x14ac:dyDescent="0.25"/>
  <cols>
    <col min="1" max="1" width="7.7109375" style="20" customWidth="1"/>
    <col min="2" max="2" width="11.28515625" style="24" customWidth="1"/>
    <col min="3" max="3" width="5.7109375" style="20" customWidth="1"/>
    <col min="4" max="4" width="40.5703125" style="20" customWidth="1"/>
    <col min="5" max="5" width="10.5703125" style="20" customWidth="1"/>
    <col min="6" max="6" width="13.28515625" style="20" customWidth="1"/>
    <col min="7" max="7" width="10.7109375" style="20" customWidth="1"/>
    <col min="8" max="8" width="11.140625" style="20" customWidth="1"/>
    <col min="9" max="9" width="8" style="20" customWidth="1"/>
    <col min="10" max="10" width="53.28515625" style="20" customWidth="1"/>
    <col min="11" max="11" width="6.28515625" style="20" customWidth="1"/>
    <col min="12" max="12" width="13.7109375" style="20" customWidth="1"/>
    <col min="13" max="13" width="18.7109375" style="20" customWidth="1"/>
    <col min="14" max="14" width="9" style="20" customWidth="1"/>
    <col min="15" max="15" width="19.7109375" style="20" customWidth="1"/>
    <col min="16" max="16" width="27.28515625" style="20" customWidth="1"/>
    <col min="17" max="17" width="7.28515625" style="20" customWidth="1"/>
    <col min="18" max="18" width="8.85546875" style="20" customWidth="1"/>
    <col min="19" max="19" width="9.7109375" style="20" customWidth="1"/>
    <col min="20" max="20" width="14" style="20" customWidth="1"/>
    <col min="21" max="21" width="7.85546875" style="20" customWidth="1"/>
    <col min="22" max="23" width="14.42578125" style="20" customWidth="1"/>
    <col min="24" max="24" width="9.28515625" style="20" customWidth="1"/>
    <col min="25" max="25" width="14.42578125" style="20" customWidth="1"/>
    <col min="26" max="26" width="8.5703125" style="21" customWidth="1"/>
    <col min="27" max="27" width="8.42578125" style="21" customWidth="1"/>
    <col min="28" max="28" width="8.140625" style="21" customWidth="1"/>
    <col min="29" max="29" width="9.140625" style="21" customWidth="1"/>
    <col min="30" max="30" width="9.140625" style="20" customWidth="1"/>
    <col min="31" max="31" width="10" style="22" customWidth="1"/>
    <col min="32" max="34" width="9.140625" style="20"/>
    <col min="35" max="35" width="13.7109375" style="23" customWidth="1"/>
    <col min="36" max="36" width="13.7109375" style="20" customWidth="1"/>
    <col min="37" max="37" width="14.7109375" style="23" customWidth="1"/>
    <col min="38" max="38" width="13.140625" style="20" customWidth="1"/>
    <col min="39" max="39" width="11.28515625" style="20" customWidth="1"/>
    <col min="40" max="40" width="11.42578125" style="20" customWidth="1"/>
    <col min="41" max="41" width="12.85546875" style="23" customWidth="1"/>
    <col min="42" max="42" width="11.28515625" style="20" customWidth="1"/>
    <col min="43" max="43" width="13.42578125" style="20" customWidth="1"/>
    <col min="44" max="44" width="12.140625" style="20" customWidth="1"/>
    <col min="45" max="45" width="13" style="20" customWidth="1"/>
    <col min="46" max="46" width="12.85546875" style="20" customWidth="1"/>
    <col min="47" max="47" width="13.28515625" style="20" customWidth="1"/>
    <col min="48" max="49" width="9.140625" style="20"/>
    <col min="50" max="50" width="12.5703125" style="23" bestFit="1" customWidth="1"/>
    <col min="51" max="51" width="11.7109375" style="20" customWidth="1"/>
    <col min="52" max="52" width="11.85546875" style="20" customWidth="1"/>
    <col min="53" max="53" width="9.140625" style="20"/>
    <col min="54" max="54" width="12.7109375" style="20" customWidth="1"/>
    <col min="55" max="55" width="9.140625" style="20"/>
    <col min="56" max="56" width="11.7109375" style="20" customWidth="1"/>
    <col min="57" max="57" width="13.140625" style="20" customWidth="1"/>
    <col min="58" max="58" width="15" style="20" customWidth="1"/>
    <col min="59" max="59" width="16.42578125" style="20" customWidth="1"/>
    <col min="60" max="60" width="14.85546875" style="20" customWidth="1"/>
    <col min="61" max="61" width="15.7109375" style="20" customWidth="1"/>
    <col min="62" max="16384" width="9.140625" style="20"/>
  </cols>
  <sheetData>
    <row r="1" spans="1:61" ht="12.75" customHeight="1" x14ac:dyDescent="0.25">
      <c r="A1" s="44" t="s">
        <v>66</v>
      </c>
      <c r="B1" s="44"/>
      <c r="C1" s="45"/>
      <c r="D1" s="48" t="s">
        <v>72</v>
      </c>
      <c r="E1" s="49"/>
      <c r="F1" s="41">
        <v>0</v>
      </c>
    </row>
    <row r="2" spans="1:61" ht="12.75" customHeight="1" x14ac:dyDescent="0.25">
      <c r="A2" s="44"/>
      <c r="B2" s="44"/>
      <c r="C2" s="45"/>
      <c r="D2" s="48" t="s">
        <v>29</v>
      </c>
      <c r="E2" s="49"/>
      <c r="F2" s="16">
        <f>BG10</f>
        <v>36669.612060000007</v>
      </c>
    </row>
    <row r="3" spans="1:61" ht="12.75" customHeight="1" x14ac:dyDescent="0.25">
      <c r="A3" s="44"/>
      <c r="B3" s="44"/>
      <c r="C3" s="45"/>
      <c r="D3" s="48" t="s">
        <v>27</v>
      </c>
      <c r="E3" s="49"/>
      <c r="F3" s="16">
        <f>BH10</f>
        <v>8434.0107738000006</v>
      </c>
    </row>
    <row r="4" spans="1:61" ht="12.75" customHeight="1" x14ac:dyDescent="0.25">
      <c r="A4" s="44"/>
      <c r="B4" s="44"/>
      <c r="C4" s="45"/>
      <c r="D4" s="48" t="s">
        <v>28</v>
      </c>
      <c r="E4" s="49"/>
      <c r="F4" s="16">
        <f>BI10</f>
        <v>45103.622833800007</v>
      </c>
    </row>
    <row r="5" spans="1:61" ht="12.75" customHeight="1" x14ac:dyDescent="0.25">
      <c r="A5" s="46"/>
      <c r="B5" s="46"/>
      <c r="C5" s="47"/>
      <c r="D5" s="50" t="s">
        <v>73</v>
      </c>
      <c r="E5" s="51"/>
      <c r="F5" s="51"/>
    </row>
    <row r="6" spans="1:61" ht="12.75" customHeight="1" x14ac:dyDescent="0.25">
      <c r="J6" s="52" t="s">
        <v>55</v>
      </c>
      <c r="K6" s="53"/>
      <c r="L6" s="53"/>
      <c r="M6" s="53"/>
      <c r="N6" s="54"/>
      <c r="O6" s="55" t="s">
        <v>67</v>
      </c>
      <c r="P6" s="56"/>
      <c r="Q6" s="56"/>
      <c r="R6" s="56"/>
      <c r="S6" s="56"/>
      <c r="T6" s="56"/>
      <c r="U6" s="57"/>
    </row>
    <row r="7" spans="1:61" s="30" customFormat="1" ht="126" customHeight="1" x14ac:dyDescent="0.25">
      <c r="A7" s="25" t="s">
        <v>3</v>
      </c>
      <c r="B7" s="26" t="s">
        <v>6</v>
      </c>
      <c r="C7" s="25" t="s">
        <v>3</v>
      </c>
      <c r="D7" s="17" t="s">
        <v>49</v>
      </c>
      <c r="E7" s="18" t="s">
        <v>0</v>
      </c>
      <c r="F7" s="18" t="s">
        <v>4</v>
      </c>
      <c r="G7" s="18" t="s">
        <v>5</v>
      </c>
      <c r="H7" s="18" t="s">
        <v>50</v>
      </c>
      <c r="I7" s="18" t="s">
        <v>51</v>
      </c>
      <c r="J7" s="19" t="s">
        <v>52</v>
      </c>
      <c r="K7" s="19" t="s">
        <v>4</v>
      </c>
      <c r="L7" s="19" t="s">
        <v>53</v>
      </c>
      <c r="M7" s="19" t="s">
        <v>54</v>
      </c>
      <c r="N7" s="19" t="s">
        <v>51</v>
      </c>
      <c r="O7" s="27" t="s">
        <v>68</v>
      </c>
      <c r="P7" s="27" t="s">
        <v>7</v>
      </c>
      <c r="Q7" s="27" t="s">
        <v>4</v>
      </c>
      <c r="R7" s="27" t="s">
        <v>9</v>
      </c>
      <c r="S7" s="27" t="s">
        <v>5</v>
      </c>
      <c r="T7" s="27" t="s">
        <v>8</v>
      </c>
      <c r="U7" s="27" t="s">
        <v>10</v>
      </c>
      <c r="V7" s="27" t="s">
        <v>11</v>
      </c>
      <c r="W7" s="27" t="s">
        <v>12</v>
      </c>
      <c r="X7" s="27" t="s">
        <v>15</v>
      </c>
      <c r="Y7" s="27" t="s">
        <v>16</v>
      </c>
      <c r="Z7" s="27" t="s">
        <v>1</v>
      </c>
      <c r="AA7" s="27" t="s">
        <v>2</v>
      </c>
      <c r="AB7" s="28" t="s">
        <v>74</v>
      </c>
      <c r="AC7" s="28" t="s">
        <v>75</v>
      </c>
      <c r="AD7" s="28" t="s">
        <v>76</v>
      </c>
      <c r="AE7" s="28" t="s">
        <v>77</v>
      </c>
      <c r="AF7" s="29" t="s">
        <v>17</v>
      </c>
      <c r="AG7" s="1" t="s">
        <v>18</v>
      </c>
      <c r="AH7" s="1" t="s">
        <v>78</v>
      </c>
      <c r="AI7" s="2" t="s">
        <v>19</v>
      </c>
      <c r="AJ7" s="1" t="s">
        <v>20</v>
      </c>
      <c r="AK7" s="3" t="s">
        <v>21</v>
      </c>
      <c r="AL7" s="1" t="s">
        <v>22</v>
      </c>
      <c r="AM7" s="3" t="s">
        <v>23</v>
      </c>
      <c r="AN7" s="1" t="s">
        <v>24</v>
      </c>
      <c r="AO7" s="3" t="s">
        <v>25</v>
      </c>
      <c r="AP7" s="1" t="s">
        <v>79</v>
      </c>
      <c r="AQ7" s="3" t="s">
        <v>43</v>
      </c>
      <c r="AR7" s="1" t="s">
        <v>80</v>
      </c>
      <c r="AS7" s="3" t="s">
        <v>30</v>
      </c>
      <c r="AT7" s="1" t="s">
        <v>81</v>
      </c>
      <c r="AU7" s="3" t="s">
        <v>26</v>
      </c>
      <c r="AV7" s="4" t="s">
        <v>82</v>
      </c>
      <c r="AW7" s="1" t="s">
        <v>31</v>
      </c>
      <c r="AX7" s="3" t="s">
        <v>32</v>
      </c>
      <c r="AY7" s="5" t="s">
        <v>83</v>
      </c>
      <c r="AZ7" s="6" t="s">
        <v>36</v>
      </c>
      <c r="BA7" s="5" t="s">
        <v>84</v>
      </c>
      <c r="BB7" s="6" t="s">
        <v>37</v>
      </c>
      <c r="BC7" s="5" t="s">
        <v>85</v>
      </c>
      <c r="BD7" s="6" t="s">
        <v>38</v>
      </c>
      <c r="BE7" s="3" t="s">
        <v>33</v>
      </c>
      <c r="BF7" s="7" t="s">
        <v>39</v>
      </c>
      <c r="BG7" s="8" t="s">
        <v>34</v>
      </c>
      <c r="BH7" s="8" t="s">
        <v>65</v>
      </c>
      <c r="BI7" s="8" t="s">
        <v>35</v>
      </c>
    </row>
    <row r="8" spans="1:61" s="30" customFormat="1" ht="12.75" customHeight="1" x14ac:dyDescent="0.25">
      <c r="A8" s="32">
        <v>1</v>
      </c>
      <c r="B8" s="33" t="s">
        <v>48</v>
      </c>
      <c r="C8" s="33" t="s">
        <v>40</v>
      </c>
      <c r="D8" s="34" t="s">
        <v>44</v>
      </c>
      <c r="E8" s="34">
        <v>8132919572</v>
      </c>
      <c r="F8" s="34" t="s">
        <v>45</v>
      </c>
      <c r="G8" s="34" t="s">
        <v>46</v>
      </c>
      <c r="H8" s="34" t="s">
        <v>47</v>
      </c>
      <c r="I8" s="34">
        <v>15</v>
      </c>
      <c r="J8" s="34" t="s">
        <v>56</v>
      </c>
      <c r="K8" s="35" t="s">
        <v>57</v>
      </c>
      <c r="L8" s="34" t="s">
        <v>46</v>
      </c>
      <c r="M8" s="34" t="s">
        <v>58</v>
      </c>
      <c r="N8" s="35" t="s">
        <v>41</v>
      </c>
      <c r="O8" s="35" t="s">
        <v>59</v>
      </c>
      <c r="P8" s="34" t="s">
        <v>61</v>
      </c>
      <c r="Q8" s="35" t="s">
        <v>57</v>
      </c>
      <c r="R8" s="34" t="s">
        <v>46</v>
      </c>
      <c r="S8" s="34" t="s">
        <v>46</v>
      </c>
      <c r="T8" s="34" t="s">
        <v>58</v>
      </c>
      <c r="U8" s="35" t="s">
        <v>41</v>
      </c>
      <c r="V8" s="33" t="s">
        <v>69</v>
      </c>
      <c r="W8" s="36" t="s">
        <v>13</v>
      </c>
      <c r="X8" s="37" t="s">
        <v>70</v>
      </c>
      <c r="Y8" s="37" t="s">
        <v>64</v>
      </c>
      <c r="Z8" s="33" t="s">
        <v>63</v>
      </c>
      <c r="AA8" s="38">
        <v>41</v>
      </c>
      <c r="AB8" s="38">
        <v>122.873</v>
      </c>
      <c r="AC8" s="38">
        <v>0</v>
      </c>
      <c r="AD8" s="39">
        <v>0</v>
      </c>
      <c r="AE8" s="40">
        <f t="shared" ref="AE8:AE9" si="0">SUM(AB8:AD8)</f>
        <v>122.873</v>
      </c>
      <c r="AF8" s="9">
        <v>1</v>
      </c>
      <c r="AG8" s="9">
        <v>12</v>
      </c>
      <c r="AH8" s="42">
        <f>F1</f>
        <v>0</v>
      </c>
      <c r="AI8" s="10">
        <f>AH8*AE8</f>
        <v>0</v>
      </c>
      <c r="AJ8" s="9">
        <v>9.5</v>
      </c>
      <c r="AK8" s="10">
        <f t="shared" ref="AK8:AK9" si="1">AJ8*AG8</f>
        <v>114</v>
      </c>
      <c r="AL8" s="9">
        <v>0.08</v>
      </c>
      <c r="AM8" s="10">
        <f t="shared" ref="AM8:AM9" si="2">AL8*AA8*AG8</f>
        <v>39.36</v>
      </c>
      <c r="AN8" s="9">
        <v>17.16</v>
      </c>
      <c r="AO8" s="10">
        <f t="shared" ref="AO8:AO9" si="3">AN8*AA8*AG8</f>
        <v>8442.7200000000012</v>
      </c>
      <c r="AP8" s="11">
        <f>0.9</f>
        <v>0.9</v>
      </c>
      <c r="AQ8" s="10">
        <f t="shared" ref="AQ8:AQ9" si="4">AP8*AE8</f>
        <v>110.5857</v>
      </c>
      <c r="AR8" s="12">
        <f>0.0095*1000</f>
        <v>9.5</v>
      </c>
      <c r="AS8" s="10">
        <f t="shared" ref="AS8:AS9" si="5">AR8*AE8</f>
        <v>1167.2935</v>
      </c>
      <c r="AT8" s="13">
        <f>4.06</f>
        <v>4.0599999999999996</v>
      </c>
      <c r="AU8" s="14">
        <f t="shared" ref="AU8:AU9" si="6">AT8*AE8</f>
        <v>498.86437999999998</v>
      </c>
      <c r="AV8" s="15">
        <f>0.1026*1000</f>
        <v>102.6</v>
      </c>
      <c r="AW8" s="9">
        <v>74806</v>
      </c>
      <c r="AX8" s="10">
        <f>AV8*AW8/1000</f>
        <v>7675.0955999999996</v>
      </c>
      <c r="AY8" s="9">
        <v>143.4</v>
      </c>
      <c r="AZ8" s="10">
        <f t="shared" ref="AZ8:AZ9" si="7">AY8*AB8</f>
        <v>17619.9882</v>
      </c>
      <c r="BA8" s="9">
        <v>0</v>
      </c>
      <c r="BB8" s="10">
        <f t="shared" ref="BB8:BB9" si="8">BA8*AC8</f>
        <v>0</v>
      </c>
      <c r="BC8" s="9">
        <v>0</v>
      </c>
      <c r="BD8" s="10">
        <f t="shared" ref="BD8:BD9" si="9">BC8*AD8</f>
        <v>0</v>
      </c>
      <c r="BE8" s="16">
        <f>BD8+BB8+AZ8+AX8+AU8+AS8+AQ8+AO8+AM8+AK8</f>
        <v>35667.907380000004</v>
      </c>
      <c r="BF8" s="16">
        <f t="shared" ref="BF8:BF9" si="10">AI8</f>
        <v>0</v>
      </c>
      <c r="BG8" s="16">
        <f t="shared" ref="BG8:BG9" si="11">BE8+BF8</f>
        <v>35667.907380000004</v>
      </c>
      <c r="BH8" s="16">
        <f>BG8*0.23</f>
        <v>8203.6186974000011</v>
      </c>
      <c r="BI8" s="16">
        <f t="shared" ref="BI8:BI9" si="12">BG8+BH8</f>
        <v>43871.526077400005</v>
      </c>
    </row>
    <row r="9" spans="1:61" s="30" customFormat="1" ht="12.75" customHeight="1" x14ac:dyDescent="0.25">
      <c r="A9" s="32">
        <v>2</v>
      </c>
      <c r="B9" s="33" t="s">
        <v>48</v>
      </c>
      <c r="C9" s="33" t="s">
        <v>42</v>
      </c>
      <c r="D9" s="34" t="s">
        <v>44</v>
      </c>
      <c r="E9" s="34">
        <v>8132919572</v>
      </c>
      <c r="F9" s="34" t="s">
        <v>45</v>
      </c>
      <c r="G9" s="34" t="s">
        <v>46</v>
      </c>
      <c r="H9" s="34" t="s">
        <v>47</v>
      </c>
      <c r="I9" s="34">
        <v>15</v>
      </c>
      <c r="J9" s="34" t="s">
        <v>56</v>
      </c>
      <c r="K9" s="35" t="s">
        <v>57</v>
      </c>
      <c r="L9" s="34" t="s">
        <v>46</v>
      </c>
      <c r="M9" s="34" t="s">
        <v>58</v>
      </c>
      <c r="N9" s="35" t="s">
        <v>41</v>
      </c>
      <c r="O9" s="35" t="s">
        <v>60</v>
      </c>
      <c r="P9" s="34" t="s">
        <v>62</v>
      </c>
      <c r="Q9" s="35" t="s">
        <v>57</v>
      </c>
      <c r="R9" s="34" t="s">
        <v>46</v>
      </c>
      <c r="S9" s="34" t="s">
        <v>46</v>
      </c>
      <c r="T9" s="34" t="s">
        <v>58</v>
      </c>
      <c r="U9" s="35" t="s">
        <v>41</v>
      </c>
      <c r="V9" s="33" t="s">
        <v>69</v>
      </c>
      <c r="W9" s="36" t="s">
        <v>13</v>
      </c>
      <c r="X9" s="37" t="s">
        <v>71</v>
      </c>
      <c r="Y9" s="37" t="s">
        <v>64</v>
      </c>
      <c r="Z9" s="33" t="s">
        <v>14</v>
      </c>
      <c r="AA9" s="38">
        <v>3</v>
      </c>
      <c r="AB9" s="38">
        <v>3.343</v>
      </c>
      <c r="AC9" s="38">
        <v>0</v>
      </c>
      <c r="AD9" s="39">
        <v>0</v>
      </c>
      <c r="AE9" s="40">
        <f t="shared" si="0"/>
        <v>3.343</v>
      </c>
      <c r="AF9" s="9">
        <v>1</v>
      </c>
      <c r="AG9" s="9">
        <v>12</v>
      </c>
      <c r="AH9" s="42">
        <f>AH8</f>
        <v>0</v>
      </c>
      <c r="AI9" s="10">
        <f t="shared" ref="AI9" si="13">AH9*AE9</f>
        <v>0</v>
      </c>
      <c r="AJ9" s="9">
        <v>4.5</v>
      </c>
      <c r="AK9" s="10">
        <f t="shared" si="1"/>
        <v>54</v>
      </c>
      <c r="AL9" s="9">
        <v>0.08</v>
      </c>
      <c r="AM9" s="10">
        <f t="shared" si="2"/>
        <v>2.88</v>
      </c>
      <c r="AN9" s="9">
        <v>4.3</v>
      </c>
      <c r="AO9" s="10">
        <f t="shared" si="3"/>
        <v>154.79999999999998</v>
      </c>
      <c r="AP9" s="11">
        <f>0.9</f>
        <v>0.9</v>
      </c>
      <c r="AQ9" s="10">
        <f t="shared" si="4"/>
        <v>3.0087000000000002</v>
      </c>
      <c r="AR9" s="12">
        <f>0.0095*1000</f>
        <v>9.5</v>
      </c>
      <c r="AS9" s="10">
        <f t="shared" si="5"/>
        <v>31.758499999999998</v>
      </c>
      <c r="AT9" s="13">
        <f>4.06</f>
        <v>4.0599999999999996</v>
      </c>
      <c r="AU9" s="14">
        <f t="shared" si="6"/>
        <v>13.572579999999999</v>
      </c>
      <c r="AV9" s="15">
        <v>13.25</v>
      </c>
      <c r="AW9" s="9">
        <v>12</v>
      </c>
      <c r="AX9" s="10">
        <f>AW9*AV9*AF9</f>
        <v>159</v>
      </c>
      <c r="AY9" s="9">
        <v>174.3</v>
      </c>
      <c r="AZ9" s="10">
        <f t="shared" si="7"/>
        <v>582.68490000000008</v>
      </c>
      <c r="BA9" s="9">
        <v>0</v>
      </c>
      <c r="BB9" s="10">
        <f t="shared" si="8"/>
        <v>0</v>
      </c>
      <c r="BC9" s="9">
        <v>0</v>
      </c>
      <c r="BD9" s="10">
        <f t="shared" si="9"/>
        <v>0</v>
      </c>
      <c r="BE9" s="16">
        <f>BD9+BB9+AZ9+AX9+AU9+AS9+AQ9+AO9+AM9+AK9</f>
        <v>1001.7046800000001</v>
      </c>
      <c r="BF9" s="16">
        <f t="shared" si="10"/>
        <v>0</v>
      </c>
      <c r="BG9" s="16">
        <f t="shared" si="11"/>
        <v>1001.7046800000001</v>
      </c>
      <c r="BH9" s="16">
        <f>BG9*0.23</f>
        <v>230.39207640000004</v>
      </c>
      <c r="BI9" s="16">
        <f t="shared" si="12"/>
        <v>1232.0967564</v>
      </c>
    </row>
    <row r="10" spans="1:61" ht="12.75" customHeight="1" x14ac:dyDescent="0.25">
      <c r="AE10" s="22">
        <f>SUM(AE8:AE9)</f>
        <v>126.21600000000001</v>
      </c>
      <c r="AH10" s="43"/>
      <c r="BG10" s="31">
        <f>SUM(BG8:BG9)</f>
        <v>36669.612060000007</v>
      </c>
      <c r="BH10" s="31">
        <f>SUM(BH8:BH9)</f>
        <v>8434.0107738000006</v>
      </c>
      <c r="BI10" s="31">
        <f>SUM(BI8:BI9)</f>
        <v>45103.622833800007</v>
      </c>
    </row>
  </sheetData>
  <sortState ref="A2:BK293">
    <sortCondition ref="A1"/>
  </sortState>
  <mergeCells count="8">
    <mergeCell ref="J6:N6"/>
    <mergeCell ref="O6:U6"/>
    <mergeCell ref="A1:C5"/>
    <mergeCell ref="D1:E1"/>
    <mergeCell ref="D2:E2"/>
    <mergeCell ref="D3:E3"/>
    <mergeCell ref="D4:E4"/>
    <mergeCell ref="D5:F5"/>
  </mergeCells>
  <conditionalFormatting sqref="V8:V9">
    <cfRule type="uniqu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2022-11-20T16:09:15Z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d66e69ad-adaa-459b-a2ab-2c8a0dd2ce86</vt:lpwstr>
  </property>
</Properties>
</file>