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filterPrivacy="1"/>
  <xr:revisionPtr revIDLastSave="0" documentId="13_ncr:1_{B9A96BBD-06D9-4B36-AC40-BC92D47D74E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rkusz1" sheetId="1" r:id="rId1"/>
  </sheets>
  <definedNames>
    <definedName name="_xlnm.Print_Area" localSheetId="0">Arkusz1!$A$1:$K$98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7" i="1" l="1"/>
  <c r="D116" i="1"/>
  <c r="K109" i="1"/>
  <c r="F61" i="1"/>
  <c r="H61" i="1" s="1"/>
  <c r="H60" i="1"/>
  <c r="D60" i="1"/>
  <c r="D59" i="1"/>
  <c r="H59" i="1" s="1"/>
  <c r="F58" i="1"/>
  <c r="F62" i="1" s="1"/>
  <c r="H62" i="1" s="1"/>
  <c r="H57" i="1"/>
  <c r="H56" i="1"/>
  <c r="J56" i="1" s="1"/>
  <c r="K56" i="1" s="1"/>
  <c r="H55" i="1"/>
  <c r="J55" i="1" s="1"/>
  <c r="K55" i="1" s="1"/>
  <c r="H58" i="1" l="1"/>
  <c r="J58" i="1" s="1"/>
  <c r="K58" i="1" s="1"/>
  <c r="J59" i="1"/>
  <c r="K59" i="1" s="1"/>
  <c r="J61" i="1"/>
  <c r="K61" i="1" s="1"/>
  <c r="J62" i="1"/>
  <c r="K62" i="1" s="1"/>
  <c r="J57" i="1"/>
  <c r="K57" i="1" s="1"/>
  <c r="J60" i="1"/>
  <c r="K60" i="1" s="1"/>
  <c r="F74" i="1"/>
  <c r="K63" i="1" l="1"/>
  <c r="F44" i="1"/>
  <c r="F48" i="1" s="1"/>
  <c r="F29" i="1"/>
  <c r="F32" i="1" s="1"/>
  <c r="F30" i="1"/>
  <c r="F77" i="1" l="1"/>
  <c r="F78" i="1"/>
  <c r="F47" i="1"/>
  <c r="F33" i="1"/>
  <c r="D94" i="1"/>
  <c r="H93" i="1" l="1"/>
  <c r="J93" i="1" l="1"/>
  <c r="K93" i="1" s="1"/>
  <c r="H92" i="1"/>
  <c r="J92" i="1" l="1"/>
  <c r="K92" i="1" s="1"/>
  <c r="D46" i="1"/>
  <c r="H46" i="1" s="1"/>
  <c r="D45" i="1"/>
  <c r="H45" i="1" s="1"/>
  <c r="H43" i="1"/>
  <c r="H42" i="1"/>
  <c r="H41" i="1"/>
  <c r="D76" i="1"/>
  <c r="H76" i="1" s="1"/>
  <c r="D75" i="1"/>
  <c r="H78" i="1"/>
  <c r="H71" i="1"/>
  <c r="H70" i="1"/>
  <c r="J70" i="1" s="1"/>
  <c r="K70" i="1" s="1"/>
  <c r="J71" i="1" l="1"/>
  <c r="K71" i="1" s="1"/>
  <c r="J41" i="1"/>
  <c r="K41" i="1" s="1"/>
  <c r="J42" i="1"/>
  <c r="K42" i="1" s="1"/>
  <c r="J43" i="1"/>
  <c r="K43" i="1" s="1"/>
  <c r="H48" i="1"/>
  <c r="H47" i="1"/>
  <c r="H44" i="1"/>
  <c r="J45" i="1"/>
  <c r="K45" i="1" s="1"/>
  <c r="J46" i="1"/>
  <c r="K46" i="1" s="1"/>
  <c r="H75" i="1"/>
  <c r="J78" i="1"/>
  <c r="K78" i="1" s="1"/>
  <c r="J76" i="1"/>
  <c r="K76" i="1" s="1"/>
  <c r="H77" i="1"/>
  <c r="H74" i="1"/>
  <c r="J75" i="1" l="1"/>
  <c r="K75" i="1" s="1"/>
  <c r="J44" i="1"/>
  <c r="K44" i="1" s="1"/>
  <c r="J47" i="1"/>
  <c r="K47" i="1" s="1"/>
  <c r="J48" i="1"/>
  <c r="K48" i="1" s="1"/>
  <c r="J74" i="1"/>
  <c r="K74" i="1" s="1"/>
  <c r="J77" i="1"/>
  <c r="K77" i="1" s="1"/>
  <c r="K49" i="1" l="1"/>
  <c r="K79" i="1"/>
  <c r="H106" i="1"/>
  <c r="H105" i="1"/>
  <c r="H88" i="1"/>
  <c r="H87" i="1"/>
  <c r="H28" i="1"/>
  <c r="H27" i="1"/>
  <c r="H26" i="1"/>
  <c r="F95" i="1" l="1"/>
  <c r="H95" i="1" s="1"/>
  <c r="F90" i="1"/>
  <c r="H90" i="1" s="1"/>
  <c r="F16" i="1"/>
  <c r="H16" i="1" s="1"/>
  <c r="J105" i="1" l="1"/>
  <c r="K105" i="1" s="1"/>
  <c r="J106" i="1"/>
  <c r="K106" i="1" s="1"/>
  <c r="J16" i="1"/>
  <c r="K16" i="1" s="1"/>
  <c r="J95" i="1"/>
  <c r="K95" i="1" s="1"/>
  <c r="K107" i="1" l="1"/>
  <c r="H10" i="1"/>
  <c r="J10" i="1" s="1"/>
  <c r="F13" i="1"/>
  <c r="F94" i="1"/>
  <c r="D91" i="1"/>
  <c r="H91" i="1" s="1"/>
  <c r="D31" i="1"/>
  <c r="H31" i="1" s="1"/>
  <c r="D30" i="1"/>
  <c r="J26" i="1"/>
  <c r="K26" i="1" s="1"/>
  <c r="D15" i="1"/>
  <c r="H15" i="1" s="1"/>
  <c r="F14" i="1"/>
  <c r="D14" i="1"/>
  <c r="H94" i="1" l="1"/>
  <c r="H32" i="1"/>
  <c r="H29" i="1"/>
  <c r="H30" i="1"/>
  <c r="K10" i="1"/>
  <c r="H14" i="1"/>
  <c r="J91" i="1"/>
  <c r="K91" i="1" s="1"/>
  <c r="F96" i="1"/>
  <c r="F117" i="1" s="1"/>
  <c r="J90" i="1"/>
  <c r="K90" i="1" s="1"/>
  <c r="H11" i="1"/>
  <c r="J15" i="1"/>
  <c r="K15" i="1" s="1"/>
  <c r="J31" i="1"/>
  <c r="K31" i="1" s="1"/>
  <c r="J28" i="1"/>
  <c r="K28" i="1" s="1"/>
  <c r="J88" i="1"/>
  <c r="K88" i="1" s="1"/>
  <c r="H13" i="1"/>
  <c r="F17" i="1"/>
  <c r="J27" i="1"/>
  <c r="K27" i="1" s="1"/>
  <c r="J87" i="1"/>
  <c r="K87" i="1" s="1"/>
  <c r="J11" i="1" l="1"/>
  <c r="K11" i="1" s="1"/>
  <c r="J94" i="1"/>
  <c r="K94" i="1" s="1"/>
  <c r="J14" i="1"/>
  <c r="K14" i="1" s="1"/>
  <c r="J32" i="1"/>
  <c r="K32" i="1" s="1"/>
  <c r="J30" i="1"/>
  <c r="K30" i="1" s="1"/>
  <c r="H117" i="1"/>
  <c r="I117" i="1" s="1"/>
  <c r="H17" i="1"/>
  <c r="D118" i="1"/>
  <c r="H96" i="1"/>
  <c r="H33" i="1"/>
  <c r="J29" i="1"/>
  <c r="K29" i="1" s="1"/>
  <c r="J13" i="1"/>
  <c r="K13" i="1" s="1"/>
  <c r="J96" i="1" l="1"/>
  <c r="K96" i="1" s="1"/>
  <c r="K97" i="1" s="1"/>
  <c r="J17" i="1"/>
  <c r="K17" i="1" s="1"/>
  <c r="K18" i="1" s="1"/>
  <c r="J33" i="1"/>
  <c r="K33" i="1"/>
  <c r="K34" i="1" s="1"/>
  <c r="F116" i="1"/>
  <c r="H116" i="1" s="1"/>
  <c r="I116" i="1" s="1"/>
  <c r="I118" i="1" s="1"/>
  <c r="K121" i="1" s="1"/>
  <c r="K122" i="1" s="1"/>
  <c r="K124" i="1" s="1"/>
  <c r="K125" i="1" l="1"/>
  <c r="S130" i="1" l="1"/>
  <c r="S131" i="1" s="1"/>
  <c r="S132" i="1" s="1"/>
</calcChain>
</file>

<file path=xl/sharedStrings.xml><?xml version="1.0" encoding="utf-8"?>
<sst xmlns="http://schemas.openxmlformats.org/spreadsheetml/2006/main" count="292" uniqueCount="75">
  <si>
    <t>Lp.</t>
  </si>
  <si>
    <t>Oznaczenie składnika cenowego</t>
  </si>
  <si>
    <t>Cena jednostkowa netto w zł. (do pięciu miejsc po przecinku)</t>
  </si>
  <si>
    <t>Podatek VAT</t>
  </si>
  <si>
    <t>%</t>
  </si>
  <si>
    <t>1.</t>
  </si>
  <si>
    <t>2.</t>
  </si>
  <si>
    <t>Składnik zmienny stawki sieciowej [zł/kWh] I strefa</t>
  </si>
  <si>
    <t>3.</t>
  </si>
  <si>
    <t>Składnik zmienny stawki sieciowej [zł/kWh] II strefa</t>
  </si>
  <si>
    <t>4.</t>
  </si>
  <si>
    <t xml:space="preserve">Stawka jakościowa [zł/kWh] </t>
  </si>
  <si>
    <t>5.</t>
  </si>
  <si>
    <t xml:space="preserve">Stawka opłaty przejściowej [zł/kW/m-c] </t>
  </si>
  <si>
    <t>6.</t>
  </si>
  <si>
    <t xml:space="preserve">Opłata abonamentowa [zł/m-c] </t>
  </si>
  <si>
    <t>7.</t>
  </si>
  <si>
    <t>Składnik stały stawki sieciowej [zł/kW/m-c]</t>
  </si>
  <si>
    <t>kwota w zł (dwa miejsca po przecinku)</t>
  </si>
  <si>
    <t>kW</t>
  </si>
  <si>
    <t>kWh</t>
  </si>
  <si>
    <t>x</t>
  </si>
  <si>
    <t>ilość miesięcy</t>
  </si>
  <si>
    <t>Wartość brutto w zł.(dwa miejsca po przecinku)
 kol. 7 + kol. 9</t>
  </si>
  <si>
    <t>Ilość miesięcy</t>
  </si>
  <si>
    <t>Wartość netto w zł. (dwa miejsca po przecinku) 
kol. 3 x kol. 5 x kol. 6</t>
  </si>
  <si>
    <t>Opłata OZE [zł/kWh]</t>
  </si>
  <si>
    <t>m-c/ppe</t>
  </si>
  <si>
    <t>Cena jednostkowa netto w zł. (do czterech miejsc po przecinku)</t>
  </si>
  <si>
    <t>Składnik stały stawki sieciowej [zł/m-c]</t>
  </si>
  <si>
    <t xml:space="preserve">Razem brutto </t>
  </si>
  <si>
    <t>J.m. kW/kWh/ppe</t>
  </si>
  <si>
    <t>Ilość j.m.</t>
  </si>
  <si>
    <t>suma brutto</t>
  </si>
  <si>
    <t>suma netto</t>
  </si>
  <si>
    <t>z prawem opcji</t>
  </si>
  <si>
    <t>wartość w Euro</t>
  </si>
  <si>
    <t>8.</t>
  </si>
  <si>
    <t>Opłata Kogeneracyjna</t>
  </si>
  <si>
    <t>Opłata mocowa - ryczałt</t>
  </si>
  <si>
    <t>Opłata mocowa - od zużycia w kWh</t>
  </si>
  <si>
    <t>Stawka opłaty przejściowej [zł/m-c]  roczne zużycie energii poniżej 500 kWh</t>
  </si>
  <si>
    <t>Stawka opłaty przejściowej [zł/m-c]  roczne zużycie energii powyżej 1 200 kWh</t>
  </si>
  <si>
    <t>1.  OPŁATA ZA ŚWIADCZONE USŁUGI DYSTRYBUCJI – GRUPA TARYFOWA C11</t>
  </si>
  <si>
    <t>Wartość brutto w zł.(dwa miejsca po przecinku)
 kol. 5 + kol. 7</t>
  </si>
  <si>
    <t>Wartość netto w zł. (dwa miejsca po przecinku) 
kol. 3 x kol. 4</t>
  </si>
  <si>
    <t>kwota w zł (dwa miejsca po przecinku) kol. 5 x 23%</t>
  </si>
  <si>
    <t>RAZEM  BRUTTO DLA TABELI NR 3 od poz. 1. do 8.</t>
  </si>
  <si>
    <t>RAZEM  BRUTTO DLA TABELI NR 2 od poz. 1. do 8.</t>
  </si>
  <si>
    <t>RAZEM  BRUTTO DLA TABELI NR 1 od poz. 1. do 8.</t>
  </si>
  <si>
    <t>2.  OPŁATA ZA ŚWIADCZONE USŁUGI DYSTRYBUCJI – GRUPA TARYFOWA C12a</t>
  </si>
  <si>
    <t>3.  OPŁATA ZA ŚWIADCZONE USŁUGI DYSTRYBUCJI – GRUPA TARYFOWA C12b</t>
  </si>
  <si>
    <t>Stawka opłaty przejściowej [zł/m-c]  roczne zużycie energii od 500 do 1 200 kWh</t>
  </si>
  <si>
    <t xml:space="preserve">Wartość dystrybucji brutto łącznie (Tabela od nr 1 do 6): </t>
  </si>
  <si>
    <t>7.  ENERGIA CZYNNA</t>
  </si>
  <si>
    <t>RAZEM  BRUTTO DLA TABELI NR 4 od poz. 1. do 9.</t>
  </si>
  <si>
    <t>Składnik zmienny stawki sieciowej [zł/kWh] III strefa</t>
  </si>
  <si>
    <t>Wyliczenie wartości dla prawa opcji:</t>
  </si>
  <si>
    <t>2. Wartość opcji brutto (wartość opcji netto x 1,23):</t>
  </si>
  <si>
    <t>Podsumowanie wartości  dla zamówienia podstawowego:</t>
  </si>
  <si>
    <t>1. Suma brutto (podsumowanie wartości z Tabel od nr 1 do 7:</t>
  </si>
  <si>
    <t>2. Suma netto (suma brutto/1,23)</t>
  </si>
  <si>
    <t>1. Wartość opcji netto (suma netto oferty (poz. 2 w tabeli powyżej x 15%):</t>
  </si>
  <si>
    <t>RAZEM BRUTTO DLA TABELI NR 6 od poz. 1. do  2.</t>
  </si>
  <si>
    <t>RAZEM  BRUTTO DLA TABELI NR 5 od poz. 1. do 8</t>
  </si>
  <si>
    <t>Ilość energii elektrycznej (kWh) - wielkość podstawowa</t>
  </si>
  <si>
    <t xml:space="preserve">Wykonawca może skorzystać z przygotowanego przez Zamawiającego kalkulatora stanowiącego Załącznik nr 3.1 do SWZ, przy czym  wyliczenia z kalkulatora nie  stanowią podstawy do jakichkolwiek roszczeń Wykonawcy w stosunku do Zamawiającego i sam kalkulator nie stanowi załącznika do oferty. </t>
  </si>
  <si>
    <t xml:space="preserve">Załącznik nr 3.1 do SWZ - kalkulator </t>
  </si>
  <si>
    <t>„Kompleksowa dostawa energii elektrycznej dla Gminy Przytyk na okres od 01.04.2023 r. do 31.12.2024 r.”</t>
  </si>
  <si>
    <t>4.  OPŁATA ZA ŚWIADCZONE USŁUGI DYSTRYBUCJI – GRUPA TARYFOWA C22A</t>
  </si>
  <si>
    <t>5.  OPŁATA ZA ŚWIADCZONE USŁUGI DYSTRYBUCJI – GRUPA TARYFOWA B21</t>
  </si>
  <si>
    <t>6.  OPŁATA ZA ŚWIADCZONE USŁUGI DYSTRYBUCJI – GRUPA TARYFOWA G11 1 faza</t>
  </si>
  <si>
    <t>7. OPŁATA MOCOWA</t>
  </si>
  <si>
    <t>Energia elektryczna (czynna)  dla Taryf BXX, CXX - rok od 01.04.2023 do 31.12.2024</t>
  </si>
  <si>
    <t>Energia elektryczna (czynna)  dla Taryf G11 - od 01.04.2023 do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</si>
</sst>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#,##0.00;[Red]#,##0.00"/>
  </numFmts>
  <fonts count="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color rgb="FF000000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9" fontId="2" fillId="0" borderId="0" xfId="0" applyNumberFormat="1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4" fontId="2" fillId="0" borderId="1" xfId="0" applyNumberFormat="1" applyFont="1" applyBorder="1" applyAlignment="1">
      <alignment horizontal="right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0" xfId="0" applyNumberFormat="1" applyFont="1" applyAlignment="1">
      <alignment horizontal="right" vertical="center"/>
    </xf>
    <xf numFmtId="0" fontId="3" fillId="0" borderId="0" xfId="0" applyFont="1"/>
    <xf numFmtId="3" fontId="3" fillId="0" borderId="0" xfId="0" applyNumberFormat="1" applyFont="1" applyAlignment="1">
      <alignment horizontal="center" vertical="center"/>
    </xf>
    <xf numFmtId="4" fontId="3" fillId="0" borderId="1" xfId="0" applyNumberFormat="1" applyFont="1" applyBorder="1"/>
    <xf numFmtId="0" fontId="2" fillId="0" borderId="1" xfId="0" applyFont="1" applyBorder="1"/>
    <xf numFmtId="3" fontId="2" fillId="0" borderId="1" xfId="0" applyNumberFormat="1" applyFont="1" applyBorder="1"/>
    <xf numFmtId="165" fontId="2" fillId="0" borderId="1" xfId="0" applyNumberFormat="1" applyFont="1" applyBorder="1"/>
    <xf numFmtId="4" fontId="2" fillId="0" borderId="1" xfId="0" applyNumberFormat="1" applyFont="1" applyBorder="1"/>
    <xf numFmtId="0" fontId="2" fillId="0" borderId="2" xfId="0" applyFont="1" applyBorder="1"/>
    <xf numFmtId="0" fontId="3" fillId="0" borderId="2" xfId="0" applyFont="1" applyBorder="1"/>
    <xf numFmtId="3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3" fontId="3" fillId="0" borderId="0" xfId="0" applyNumberFormat="1" applyFont="1"/>
    <xf numFmtId="0" fontId="3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166" fontId="2" fillId="0" borderId="1" xfId="0" applyNumberFormat="1" applyFont="1" applyBorder="1" applyAlignment="1">
      <alignment vertical="center"/>
    </xf>
    <xf numFmtId="3" fontId="2" fillId="0" borderId="1" xfId="0" quotePrefix="1" applyNumberFormat="1" applyFont="1" applyBorder="1" applyAlignment="1">
      <alignment horizontal="right" vertical="center"/>
    </xf>
    <xf numFmtId="164" fontId="2" fillId="2" borderId="1" xfId="0" applyNumberFormat="1" applyFont="1" applyFill="1" applyBorder="1" applyAlignment="1">
      <alignment horizontal="right" vertical="center"/>
    </xf>
    <xf numFmtId="164" fontId="4" fillId="2" borderId="1" xfId="0" applyNumberFormat="1" applyFont="1" applyFill="1" applyBorder="1" applyAlignment="1">
      <alignment horizontal="right" vertical="center" wrapText="1"/>
    </xf>
    <xf numFmtId="4" fontId="2" fillId="2" borderId="0" xfId="0" applyNumberFormat="1" applyFont="1" applyFill="1"/>
    <xf numFmtId="166" fontId="2" fillId="0" borderId="0" xfId="0" applyNumberFormat="1" applyFont="1" applyAlignment="1">
      <alignment vertical="center"/>
    </xf>
    <xf numFmtId="166" fontId="3" fillId="0" borderId="1" xfId="0" applyNumberFormat="1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35"/>
  <sheetViews>
    <sheetView showGridLines="0" tabSelected="1" topLeftCell="A75" zoomScale="80" zoomScaleNormal="80" workbookViewId="0">
      <selection activeCell="E120" sqref="E120"/>
    </sheetView>
  </sheetViews>
  <sheetFormatPr defaultColWidth="9.28515625" defaultRowHeight="15" x14ac:dyDescent="0.25"/>
  <cols>
    <col min="1" max="1" width="5.7109375" style="1" customWidth="1"/>
    <col min="2" max="2" width="6.7109375" style="1" customWidth="1"/>
    <col min="3" max="3" width="42.7109375" style="1" customWidth="1"/>
    <col min="4" max="4" width="9.42578125" style="1" customWidth="1"/>
    <col min="5" max="5" width="11.140625" style="1" customWidth="1"/>
    <col min="6" max="6" width="11.28515625" style="1" customWidth="1"/>
    <col min="7" max="7" width="15.28515625" style="1" customWidth="1"/>
    <col min="8" max="8" width="14.28515625" style="1" customWidth="1"/>
    <col min="9" max="9" width="17.5703125" style="1" customWidth="1"/>
    <col min="10" max="10" width="16.85546875" style="1" customWidth="1"/>
    <col min="11" max="11" width="15.7109375" style="1" customWidth="1"/>
    <col min="12" max="12" width="5.28515625" style="1" customWidth="1"/>
    <col min="13" max="13" width="38.28515625" style="1" customWidth="1"/>
    <col min="14" max="14" width="14" style="1" customWidth="1"/>
    <col min="15" max="15" width="11.28515625" style="1" customWidth="1"/>
    <col min="16" max="16" width="13.42578125" style="1" customWidth="1"/>
    <col min="17" max="17" width="14.42578125" style="1" customWidth="1"/>
    <col min="18" max="18" width="15.28515625" style="1" customWidth="1"/>
    <col min="19" max="19" width="12.7109375" style="1" customWidth="1"/>
    <col min="20" max="20" width="12.5703125" style="1" customWidth="1"/>
    <col min="21" max="21" width="13.5703125" style="1" customWidth="1"/>
    <col min="22" max="16384" width="9.28515625" style="1"/>
  </cols>
  <sheetData>
    <row r="1" spans="1:11" x14ac:dyDescent="0.25">
      <c r="A1" s="50" t="s">
        <v>67</v>
      </c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1:11" x14ac:dyDescent="0.25">
      <c r="A2" s="60" t="s">
        <v>68</v>
      </c>
      <c r="B2" s="60"/>
      <c r="C2" s="60"/>
      <c r="D2" s="60"/>
      <c r="E2" s="60"/>
      <c r="F2" s="60"/>
      <c r="G2" s="60"/>
      <c r="H2" s="60"/>
      <c r="I2" s="60"/>
      <c r="J2" s="60"/>
      <c r="K2" s="60"/>
    </row>
    <row r="3" spans="1:11" x14ac:dyDescent="0.25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</row>
    <row r="4" spans="1:11" x14ac:dyDescent="0.25">
      <c r="B4" s="66"/>
      <c r="C4" s="66"/>
      <c r="D4" s="3"/>
    </row>
    <row r="5" spans="1:11" s="4" customFormat="1" x14ac:dyDescent="0.25">
      <c r="B5" s="46" t="s">
        <v>0</v>
      </c>
      <c r="C5" s="46" t="s">
        <v>1</v>
      </c>
      <c r="D5" s="46" t="s">
        <v>22</v>
      </c>
      <c r="E5" s="47" t="s">
        <v>31</v>
      </c>
      <c r="F5" s="46" t="s">
        <v>32</v>
      </c>
      <c r="G5" s="46" t="s">
        <v>2</v>
      </c>
      <c r="H5" s="47" t="s">
        <v>25</v>
      </c>
      <c r="I5" s="46" t="s">
        <v>3</v>
      </c>
      <c r="J5" s="46"/>
      <c r="K5" s="46" t="s">
        <v>23</v>
      </c>
    </row>
    <row r="6" spans="1:11" s="4" customFormat="1" x14ac:dyDescent="0.25">
      <c r="B6" s="46"/>
      <c r="C6" s="46"/>
      <c r="D6" s="46"/>
      <c r="E6" s="48"/>
      <c r="F6" s="46"/>
      <c r="G6" s="46"/>
      <c r="H6" s="48"/>
      <c r="I6" s="46"/>
      <c r="J6" s="46"/>
      <c r="K6" s="46"/>
    </row>
    <row r="7" spans="1:11" s="4" customFormat="1" ht="45" x14ac:dyDescent="0.25">
      <c r="B7" s="46"/>
      <c r="C7" s="46"/>
      <c r="D7" s="46"/>
      <c r="E7" s="49"/>
      <c r="F7" s="46"/>
      <c r="G7" s="46"/>
      <c r="H7" s="48"/>
      <c r="I7" s="5" t="s">
        <v>4</v>
      </c>
      <c r="J7" s="6" t="s">
        <v>18</v>
      </c>
      <c r="K7" s="46"/>
    </row>
    <row r="8" spans="1:11" x14ac:dyDescent="0.25">
      <c r="B8" s="7">
        <v>1</v>
      </c>
      <c r="C8" s="7">
        <v>2</v>
      </c>
      <c r="D8" s="7">
        <v>3</v>
      </c>
      <c r="E8" s="7">
        <v>4</v>
      </c>
      <c r="F8" s="7">
        <v>5</v>
      </c>
      <c r="G8" s="7">
        <v>6</v>
      </c>
      <c r="H8" s="7">
        <v>7</v>
      </c>
      <c r="I8" s="7">
        <v>8</v>
      </c>
      <c r="J8" s="8">
        <v>9</v>
      </c>
      <c r="K8" s="7">
        <v>10</v>
      </c>
    </row>
    <row r="9" spans="1:11" x14ac:dyDescent="0.25">
      <c r="B9" s="45" t="s">
        <v>43</v>
      </c>
      <c r="C9" s="45"/>
      <c r="D9" s="45"/>
      <c r="E9" s="45"/>
      <c r="F9" s="45"/>
      <c r="G9" s="45"/>
      <c r="H9" s="45"/>
      <c r="I9" s="45"/>
      <c r="J9" s="45"/>
      <c r="K9" s="45"/>
    </row>
    <row r="10" spans="1:11" x14ac:dyDescent="0.25">
      <c r="B10" s="7" t="s">
        <v>5</v>
      </c>
      <c r="C10" s="10" t="s">
        <v>17</v>
      </c>
      <c r="D10" s="11">
        <v>21</v>
      </c>
      <c r="E10" s="11" t="s">
        <v>19</v>
      </c>
      <c r="F10" s="15">
        <v>430</v>
      </c>
      <c r="G10" s="38">
        <v>6.75</v>
      </c>
      <c r="H10" s="12">
        <f>ROUND(D10*F10*G10,2)</f>
        <v>60952.5</v>
      </c>
      <c r="I10" s="13">
        <v>23</v>
      </c>
      <c r="J10" s="12">
        <f>ROUND(H10*0.23,2)</f>
        <v>14019.08</v>
      </c>
      <c r="K10" s="12">
        <f>ROUND(H10+J10,2)</f>
        <v>74971.58</v>
      </c>
    </row>
    <row r="11" spans="1:11" x14ac:dyDescent="0.25">
      <c r="B11" s="7" t="s">
        <v>6</v>
      </c>
      <c r="C11" s="14" t="s">
        <v>7</v>
      </c>
      <c r="D11" s="11">
        <v>1</v>
      </c>
      <c r="E11" s="11" t="s">
        <v>20</v>
      </c>
      <c r="F11" s="15">
        <v>313788</v>
      </c>
      <c r="G11" s="38">
        <v>0.2747</v>
      </c>
      <c r="H11" s="12">
        <f>ROUND(D11*F11*G11,2)</f>
        <v>86197.56</v>
      </c>
      <c r="I11" s="13">
        <v>23</v>
      </c>
      <c r="J11" s="12">
        <f>ROUND(H11*0.23,2)</f>
        <v>19825.439999999999</v>
      </c>
      <c r="K11" s="12">
        <f>ROUND(H11+J11,2)</f>
        <v>106023</v>
      </c>
    </row>
    <row r="12" spans="1:11" x14ac:dyDescent="0.25">
      <c r="B12" s="7" t="s">
        <v>8</v>
      </c>
      <c r="C12" s="14" t="s">
        <v>9</v>
      </c>
      <c r="D12" s="11" t="s">
        <v>21</v>
      </c>
      <c r="E12" s="11" t="s">
        <v>21</v>
      </c>
      <c r="F12" s="15" t="s">
        <v>21</v>
      </c>
      <c r="G12" s="38" t="s">
        <v>21</v>
      </c>
      <c r="H12" s="12" t="s">
        <v>21</v>
      </c>
      <c r="I12" s="13" t="s">
        <v>21</v>
      </c>
      <c r="J12" s="12" t="s">
        <v>21</v>
      </c>
      <c r="K12" s="12" t="s">
        <v>21</v>
      </c>
    </row>
    <row r="13" spans="1:11" x14ac:dyDescent="0.25">
      <c r="B13" s="7" t="s">
        <v>10</v>
      </c>
      <c r="C13" s="14" t="s">
        <v>11</v>
      </c>
      <c r="D13" s="11">
        <v>1</v>
      </c>
      <c r="E13" s="11" t="s">
        <v>20</v>
      </c>
      <c r="F13" s="15">
        <f>F11</f>
        <v>313788</v>
      </c>
      <c r="G13" s="38">
        <v>2.4199999999999999E-2</v>
      </c>
      <c r="H13" s="12">
        <f>ROUND(D13*F13*G13,2)</f>
        <v>7593.67</v>
      </c>
      <c r="I13" s="13">
        <v>23</v>
      </c>
      <c r="J13" s="12">
        <f t="shared" ref="J13:J17" si="0">ROUND(H13*0.23,2)</f>
        <v>1746.54</v>
      </c>
      <c r="K13" s="12">
        <f t="shared" ref="K13:K17" si="1">ROUND(H13+J13,2)</f>
        <v>9340.2099999999991</v>
      </c>
    </row>
    <row r="14" spans="1:11" x14ac:dyDescent="0.25">
      <c r="B14" s="7" t="s">
        <v>12</v>
      </c>
      <c r="C14" s="14" t="s">
        <v>13</v>
      </c>
      <c r="D14" s="11">
        <f>D10</f>
        <v>21</v>
      </c>
      <c r="E14" s="11" t="s">
        <v>19</v>
      </c>
      <c r="F14" s="15">
        <f>F10</f>
        <v>430</v>
      </c>
      <c r="G14" s="38">
        <v>0.08</v>
      </c>
      <c r="H14" s="12">
        <f t="shared" ref="H14:H17" si="2">ROUND(D14*F14*G14,2)</f>
        <v>722.4</v>
      </c>
      <c r="I14" s="13">
        <v>23</v>
      </c>
      <c r="J14" s="12">
        <f t="shared" si="0"/>
        <v>166.15</v>
      </c>
      <c r="K14" s="12">
        <f t="shared" si="1"/>
        <v>888.55</v>
      </c>
    </row>
    <row r="15" spans="1:11" x14ac:dyDescent="0.25">
      <c r="B15" s="7" t="s">
        <v>14</v>
      </c>
      <c r="C15" s="14" t="s">
        <v>15</v>
      </c>
      <c r="D15" s="11">
        <f>D10</f>
        <v>21</v>
      </c>
      <c r="E15" s="11" t="s">
        <v>27</v>
      </c>
      <c r="F15" s="15">
        <v>33</v>
      </c>
      <c r="G15" s="38">
        <v>2.25</v>
      </c>
      <c r="H15" s="12">
        <f t="shared" si="2"/>
        <v>1559.25</v>
      </c>
      <c r="I15" s="13">
        <v>23</v>
      </c>
      <c r="J15" s="12">
        <f t="shared" si="0"/>
        <v>358.63</v>
      </c>
      <c r="K15" s="12">
        <f t="shared" si="1"/>
        <v>1917.88</v>
      </c>
    </row>
    <row r="16" spans="1:11" x14ac:dyDescent="0.25">
      <c r="B16" s="7" t="s">
        <v>16</v>
      </c>
      <c r="C16" s="14" t="s">
        <v>38</v>
      </c>
      <c r="D16" s="11">
        <v>1</v>
      </c>
      <c r="E16" s="11" t="s">
        <v>20</v>
      </c>
      <c r="F16" s="15">
        <f>F11</f>
        <v>313788</v>
      </c>
      <c r="G16" s="38">
        <v>4.96E-3</v>
      </c>
      <c r="H16" s="12">
        <f>ROUND(D16*F16*G16,2)</f>
        <v>1556.39</v>
      </c>
      <c r="I16" s="13">
        <v>23</v>
      </c>
      <c r="J16" s="12">
        <f>ROUND(H16*0.23,2)</f>
        <v>357.97</v>
      </c>
      <c r="K16" s="12">
        <f t="shared" si="1"/>
        <v>1914.36</v>
      </c>
    </row>
    <row r="17" spans="2:11" x14ac:dyDescent="0.25">
      <c r="B17" s="7" t="s">
        <v>37</v>
      </c>
      <c r="C17" s="14" t="s">
        <v>26</v>
      </c>
      <c r="D17" s="11">
        <v>1</v>
      </c>
      <c r="E17" s="11" t="s">
        <v>20</v>
      </c>
      <c r="F17" s="15">
        <f>F13</f>
        <v>313788</v>
      </c>
      <c r="G17" s="38">
        <v>0</v>
      </c>
      <c r="H17" s="12">
        <f t="shared" si="2"/>
        <v>0</v>
      </c>
      <c r="I17" s="13">
        <v>23</v>
      </c>
      <c r="J17" s="12">
        <f t="shared" si="0"/>
        <v>0</v>
      </c>
      <c r="K17" s="12">
        <f t="shared" si="1"/>
        <v>0</v>
      </c>
    </row>
    <row r="18" spans="2:11" x14ac:dyDescent="0.25">
      <c r="B18" s="51" t="s">
        <v>49</v>
      </c>
      <c r="C18" s="52"/>
      <c r="D18" s="52"/>
      <c r="E18" s="52"/>
      <c r="F18" s="52"/>
      <c r="G18" s="52"/>
      <c r="H18" s="52"/>
      <c r="I18" s="52"/>
      <c r="J18" s="53"/>
      <c r="K18" s="16">
        <f>SUM(K10:K17)</f>
        <v>195055.58</v>
      </c>
    </row>
    <row r="21" spans="2:11" s="4" customFormat="1" x14ac:dyDescent="0.25">
      <c r="B21" s="46" t="s">
        <v>0</v>
      </c>
      <c r="C21" s="46" t="s">
        <v>1</v>
      </c>
      <c r="D21" s="46" t="s">
        <v>24</v>
      </c>
      <c r="E21" s="47" t="s">
        <v>31</v>
      </c>
      <c r="F21" s="46" t="s">
        <v>32</v>
      </c>
      <c r="G21" s="46" t="s">
        <v>2</v>
      </c>
      <c r="H21" s="47" t="s">
        <v>25</v>
      </c>
      <c r="I21" s="46" t="s">
        <v>3</v>
      </c>
      <c r="J21" s="46"/>
      <c r="K21" s="46" t="s">
        <v>23</v>
      </c>
    </row>
    <row r="22" spans="2:11" s="4" customFormat="1" x14ac:dyDescent="0.25">
      <c r="B22" s="46"/>
      <c r="C22" s="46"/>
      <c r="D22" s="46"/>
      <c r="E22" s="48"/>
      <c r="F22" s="46"/>
      <c r="G22" s="46"/>
      <c r="H22" s="48"/>
      <c r="I22" s="46"/>
      <c r="J22" s="46"/>
      <c r="K22" s="46"/>
    </row>
    <row r="23" spans="2:11" s="4" customFormat="1" ht="45" x14ac:dyDescent="0.25">
      <c r="B23" s="46"/>
      <c r="C23" s="46"/>
      <c r="D23" s="46"/>
      <c r="E23" s="49"/>
      <c r="F23" s="46"/>
      <c r="G23" s="46"/>
      <c r="H23" s="48"/>
      <c r="I23" s="5" t="s">
        <v>4</v>
      </c>
      <c r="J23" s="6" t="s">
        <v>18</v>
      </c>
      <c r="K23" s="46"/>
    </row>
    <row r="24" spans="2:11" x14ac:dyDescent="0.25">
      <c r="B24" s="7">
        <v>1</v>
      </c>
      <c r="C24" s="7">
        <v>2</v>
      </c>
      <c r="D24" s="7">
        <v>3</v>
      </c>
      <c r="E24" s="7">
        <v>4</v>
      </c>
      <c r="F24" s="7">
        <v>5</v>
      </c>
      <c r="G24" s="7">
        <v>6</v>
      </c>
      <c r="H24" s="7">
        <v>7</v>
      </c>
      <c r="I24" s="7">
        <v>8</v>
      </c>
      <c r="J24" s="8">
        <v>9</v>
      </c>
      <c r="K24" s="7">
        <v>10</v>
      </c>
    </row>
    <row r="25" spans="2:11" x14ac:dyDescent="0.25">
      <c r="B25" s="45" t="s">
        <v>50</v>
      </c>
      <c r="C25" s="45"/>
      <c r="D25" s="45"/>
      <c r="E25" s="45"/>
      <c r="F25" s="45"/>
      <c r="G25" s="45"/>
      <c r="H25" s="45"/>
      <c r="I25" s="45"/>
      <c r="J25" s="45"/>
      <c r="K25" s="45"/>
    </row>
    <row r="26" spans="2:11" x14ac:dyDescent="0.25">
      <c r="B26" s="7" t="s">
        <v>5</v>
      </c>
      <c r="C26" s="10" t="s">
        <v>17</v>
      </c>
      <c r="D26" s="11">
        <v>21</v>
      </c>
      <c r="E26" s="11" t="s">
        <v>19</v>
      </c>
      <c r="F26" s="15">
        <v>30</v>
      </c>
      <c r="G26" s="39">
        <v>6.95</v>
      </c>
      <c r="H26" s="12">
        <f t="shared" ref="H26:H33" si="3">ROUND(D26*F26*G26,2)</f>
        <v>4378.5</v>
      </c>
      <c r="I26" s="13">
        <v>23</v>
      </c>
      <c r="J26" s="12">
        <f>ROUND(H26*0.23,2)</f>
        <v>1007.06</v>
      </c>
      <c r="K26" s="12">
        <f>ROUND(H26+J26,2)</f>
        <v>5385.56</v>
      </c>
    </row>
    <row r="27" spans="2:11" x14ac:dyDescent="0.25">
      <c r="B27" s="7" t="s">
        <v>6</v>
      </c>
      <c r="C27" s="14" t="s">
        <v>7</v>
      </c>
      <c r="D27" s="11">
        <v>1</v>
      </c>
      <c r="E27" s="11" t="s">
        <v>20</v>
      </c>
      <c r="F27" s="15">
        <v>4268</v>
      </c>
      <c r="G27" s="39">
        <v>0.34100000000000003</v>
      </c>
      <c r="H27" s="12">
        <f t="shared" si="3"/>
        <v>1455.39</v>
      </c>
      <c r="I27" s="13">
        <v>23</v>
      </c>
      <c r="J27" s="12">
        <f>ROUND(H27*0.23,2)</f>
        <v>334.74</v>
      </c>
      <c r="K27" s="12">
        <f t="shared" ref="K27:K33" si="4">ROUND(H27+J27,2)</f>
        <v>1790.13</v>
      </c>
    </row>
    <row r="28" spans="2:11" x14ac:dyDescent="0.25">
      <c r="B28" s="7" t="s">
        <v>8</v>
      </c>
      <c r="C28" s="14" t="s">
        <v>9</v>
      </c>
      <c r="D28" s="11">
        <v>1</v>
      </c>
      <c r="E28" s="11" t="s">
        <v>20</v>
      </c>
      <c r="F28" s="15">
        <v>10180</v>
      </c>
      <c r="G28" s="39">
        <v>0.20150000000000001</v>
      </c>
      <c r="H28" s="12">
        <f t="shared" si="3"/>
        <v>2051.27</v>
      </c>
      <c r="I28" s="13">
        <v>23</v>
      </c>
      <c r="J28" s="12">
        <f>ROUND(H28*0.23,2)</f>
        <v>471.79</v>
      </c>
      <c r="K28" s="12">
        <f t="shared" si="4"/>
        <v>2523.06</v>
      </c>
    </row>
    <row r="29" spans="2:11" x14ac:dyDescent="0.25">
      <c r="B29" s="7" t="s">
        <v>10</v>
      </c>
      <c r="C29" s="14" t="s">
        <v>11</v>
      </c>
      <c r="D29" s="11">
        <v>1</v>
      </c>
      <c r="E29" s="11" t="s">
        <v>20</v>
      </c>
      <c r="F29" s="15">
        <f>F27+F28</f>
        <v>14448</v>
      </c>
      <c r="G29" s="39">
        <v>2.4199999999999999E-2</v>
      </c>
      <c r="H29" s="12">
        <f t="shared" si="3"/>
        <v>349.64</v>
      </c>
      <c r="I29" s="13">
        <v>23</v>
      </c>
      <c r="J29" s="12">
        <f t="shared" ref="J29:J33" si="5">ROUND(H29*0.23,2)</f>
        <v>80.42</v>
      </c>
      <c r="K29" s="12">
        <f t="shared" si="4"/>
        <v>430.06</v>
      </c>
    </row>
    <row r="30" spans="2:11" x14ac:dyDescent="0.25">
      <c r="B30" s="7" t="s">
        <v>12</v>
      </c>
      <c r="C30" s="14" t="s">
        <v>13</v>
      </c>
      <c r="D30" s="11">
        <f>D26</f>
        <v>21</v>
      </c>
      <c r="E30" s="11" t="s">
        <v>19</v>
      </c>
      <c r="F30" s="15">
        <f>F26</f>
        <v>30</v>
      </c>
      <c r="G30" s="39">
        <v>0.08</v>
      </c>
      <c r="H30" s="12">
        <f t="shared" si="3"/>
        <v>50.4</v>
      </c>
      <c r="I30" s="13">
        <v>23</v>
      </c>
      <c r="J30" s="12">
        <f t="shared" si="5"/>
        <v>11.59</v>
      </c>
      <c r="K30" s="12">
        <f t="shared" si="4"/>
        <v>61.99</v>
      </c>
    </row>
    <row r="31" spans="2:11" x14ac:dyDescent="0.25">
      <c r="B31" s="7" t="s">
        <v>14</v>
      </c>
      <c r="C31" s="14" t="s">
        <v>15</v>
      </c>
      <c r="D31" s="11">
        <f>D26</f>
        <v>21</v>
      </c>
      <c r="E31" s="11" t="s">
        <v>27</v>
      </c>
      <c r="F31" s="15">
        <v>3</v>
      </c>
      <c r="G31" s="39">
        <v>2.25</v>
      </c>
      <c r="H31" s="12">
        <f t="shared" si="3"/>
        <v>141.75</v>
      </c>
      <c r="I31" s="13">
        <v>23</v>
      </c>
      <c r="J31" s="12">
        <f t="shared" si="5"/>
        <v>32.6</v>
      </c>
      <c r="K31" s="12">
        <f t="shared" si="4"/>
        <v>174.35</v>
      </c>
    </row>
    <row r="32" spans="2:11" x14ac:dyDescent="0.25">
      <c r="B32" s="7" t="s">
        <v>16</v>
      </c>
      <c r="C32" s="14" t="s">
        <v>38</v>
      </c>
      <c r="D32" s="11">
        <v>1</v>
      </c>
      <c r="E32" s="11" t="s">
        <v>20</v>
      </c>
      <c r="F32" s="15">
        <f>F29</f>
        <v>14448</v>
      </c>
      <c r="G32" s="39">
        <v>4.96E-3</v>
      </c>
      <c r="H32" s="12">
        <f t="shared" si="3"/>
        <v>71.66</v>
      </c>
      <c r="I32" s="13">
        <v>23</v>
      </c>
      <c r="J32" s="12">
        <f>ROUND(H32*0.23,2)</f>
        <v>16.48</v>
      </c>
      <c r="K32" s="12">
        <f t="shared" si="4"/>
        <v>88.14</v>
      </c>
    </row>
    <row r="33" spans="2:11" x14ac:dyDescent="0.25">
      <c r="B33" s="7" t="s">
        <v>37</v>
      </c>
      <c r="C33" s="14" t="s">
        <v>26</v>
      </c>
      <c r="D33" s="11">
        <v>1</v>
      </c>
      <c r="E33" s="11" t="s">
        <v>20</v>
      </c>
      <c r="F33" s="15">
        <f>F29</f>
        <v>14448</v>
      </c>
      <c r="G33" s="38">
        <v>0</v>
      </c>
      <c r="H33" s="12">
        <f t="shared" si="3"/>
        <v>0</v>
      </c>
      <c r="I33" s="13">
        <v>23</v>
      </c>
      <c r="J33" s="12">
        <f t="shared" si="5"/>
        <v>0</v>
      </c>
      <c r="K33" s="12">
        <f t="shared" si="4"/>
        <v>0</v>
      </c>
    </row>
    <row r="34" spans="2:11" x14ac:dyDescent="0.25">
      <c r="B34" s="45" t="s">
        <v>48</v>
      </c>
      <c r="C34" s="45"/>
      <c r="D34" s="45"/>
      <c r="E34" s="45"/>
      <c r="F34" s="45"/>
      <c r="G34" s="45"/>
      <c r="H34" s="45"/>
      <c r="I34" s="45"/>
      <c r="J34" s="45"/>
      <c r="K34" s="16">
        <f>SUM(K26:K33)</f>
        <v>10453.289999999999</v>
      </c>
    </row>
    <row r="35" spans="2:11" x14ac:dyDescent="0.25">
      <c r="B35" s="2"/>
      <c r="C35" s="2"/>
      <c r="D35" s="2"/>
      <c r="E35" s="2"/>
      <c r="F35" s="2"/>
      <c r="G35" s="2"/>
      <c r="H35" s="2"/>
      <c r="I35" s="2"/>
      <c r="J35" s="2"/>
      <c r="K35" s="17"/>
    </row>
    <row r="36" spans="2:11" x14ac:dyDescent="0.25">
      <c r="B36" s="46" t="s">
        <v>0</v>
      </c>
      <c r="C36" s="46" t="s">
        <v>1</v>
      </c>
      <c r="D36" s="46" t="s">
        <v>24</v>
      </c>
      <c r="E36" s="47" t="s">
        <v>31</v>
      </c>
      <c r="F36" s="46" t="s">
        <v>32</v>
      </c>
      <c r="G36" s="46" t="s">
        <v>2</v>
      </c>
      <c r="H36" s="47" t="s">
        <v>25</v>
      </c>
      <c r="I36" s="46" t="s">
        <v>3</v>
      </c>
      <c r="J36" s="46"/>
      <c r="K36" s="46" t="s">
        <v>23</v>
      </c>
    </row>
    <row r="37" spans="2:11" x14ac:dyDescent="0.25">
      <c r="B37" s="46"/>
      <c r="C37" s="46"/>
      <c r="D37" s="46"/>
      <c r="E37" s="48"/>
      <c r="F37" s="46"/>
      <c r="G37" s="46"/>
      <c r="H37" s="48"/>
      <c r="I37" s="46"/>
      <c r="J37" s="46"/>
      <c r="K37" s="46"/>
    </row>
    <row r="38" spans="2:11" ht="45" x14ac:dyDescent="0.25">
      <c r="B38" s="46"/>
      <c r="C38" s="46"/>
      <c r="D38" s="46"/>
      <c r="E38" s="49"/>
      <c r="F38" s="46"/>
      <c r="G38" s="46"/>
      <c r="H38" s="48"/>
      <c r="I38" s="5" t="s">
        <v>4</v>
      </c>
      <c r="J38" s="6" t="s">
        <v>18</v>
      </c>
      <c r="K38" s="46"/>
    </row>
    <row r="39" spans="2:11" x14ac:dyDescent="0.25">
      <c r="B39" s="7">
        <v>1</v>
      </c>
      <c r="C39" s="7">
        <v>2</v>
      </c>
      <c r="D39" s="7">
        <v>3</v>
      </c>
      <c r="E39" s="7">
        <v>4</v>
      </c>
      <c r="F39" s="7">
        <v>5</v>
      </c>
      <c r="G39" s="7">
        <v>6</v>
      </c>
      <c r="H39" s="7">
        <v>7</v>
      </c>
      <c r="I39" s="7">
        <v>8</v>
      </c>
      <c r="J39" s="8">
        <v>9</v>
      </c>
      <c r="K39" s="7">
        <v>10</v>
      </c>
    </row>
    <row r="40" spans="2:11" x14ac:dyDescent="0.25">
      <c r="B40" s="45" t="s">
        <v>51</v>
      </c>
      <c r="C40" s="45"/>
      <c r="D40" s="45"/>
      <c r="E40" s="45"/>
      <c r="F40" s="45"/>
      <c r="G40" s="45"/>
      <c r="H40" s="45"/>
      <c r="I40" s="45"/>
      <c r="J40" s="45"/>
      <c r="K40" s="45"/>
    </row>
    <row r="41" spans="2:11" x14ac:dyDescent="0.25">
      <c r="B41" s="7" t="s">
        <v>5</v>
      </c>
      <c r="C41" s="10" t="s">
        <v>17</v>
      </c>
      <c r="D41" s="11">
        <v>21</v>
      </c>
      <c r="E41" s="11" t="s">
        <v>19</v>
      </c>
      <c r="F41" s="15">
        <v>250</v>
      </c>
      <c r="G41" s="39">
        <v>6.95</v>
      </c>
      <c r="H41" s="12">
        <f t="shared" ref="H41:H48" si="6">ROUND(D41*F41*G41,2)</f>
        <v>36487.5</v>
      </c>
      <c r="I41" s="13">
        <v>23</v>
      </c>
      <c r="J41" s="12">
        <f>ROUND(H41*0.23,2)</f>
        <v>8392.1299999999992</v>
      </c>
      <c r="K41" s="12">
        <f>ROUND(H41+J41,2)</f>
        <v>44879.63</v>
      </c>
    </row>
    <row r="42" spans="2:11" x14ac:dyDescent="0.25">
      <c r="B42" s="7" t="s">
        <v>6</v>
      </c>
      <c r="C42" s="14" t="s">
        <v>7</v>
      </c>
      <c r="D42" s="11">
        <v>1</v>
      </c>
      <c r="E42" s="11" t="s">
        <v>20</v>
      </c>
      <c r="F42" s="15">
        <v>166712</v>
      </c>
      <c r="G42" s="39">
        <v>0.36620000000000003</v>
      </c>
      <c r="H42" s="12">
        <f t="shared" si="6"/>
        <v>61049.93</v>
      </c>
      <c r="I42" s="13">
        <v>23</v>
      </c>
      <c r="J42" s="12">
        <f>ROUND(H42*0.23,2)</f>
        <v>14041.48</v>
      </c>
      <c r="K42" s="12">
        <f t="shared" ref="K42:K48" si="7">ROUND(H42+J42,2)</f>
        <v>75091.41</v>
      </c>
    </row>
    <row r="43" spans="2:11" x14ac:dyDescent="0.25">
      <c r="B43" s="7" t="s">
        <v>8</v>
      </c>
      <c r="C43" s="14" t="s">
        <v>9</v>
      </c>
      <c r="D43" s="11">
        <v>1</v>
      </c>
      <c r="E43" s="11" t="s">
        <v>20</v>
      </c>
      <c r="F43" s="15">
        <v>249980</v>
      </c>
      <c r="G43" s="39">
        <v>9.2999999999999999E-2</v>
      </c>
      <c r="H43" s="12">
        <f t="shared" si="6"/>
        <v>23248.14</v>
      </c>
      <c r="I43" s="13">
        <v>23</v>
      </c>
      <c r="J43" s="12">
        <f>ROUND(H43*0.23,2)</f>
        <v>5347.07</v>
      </c>
      <c r="K43" s="12">
        <f t="shared" si="7"/>
        <v>28595.21</v>
      </c>
    </row>
    <row r="44" spans="2:11" x14ac:dyDescent="0.25">
      <c r="B44" s="7" t="s">
        <v>10</v>
      </c>
      <c r="C44" s="14" t="s">
        <v>11</v>
      </c>
      <c r="D44" s="11">
        <v>1</v>
      </c>
      <c r="E44" s="11" t="s">
        <v>20</v>
      </c>
      <c r="F44" s="15">
        <f>F42+F43</f>
        <v>416692</v>
      </c>
      <c r="G44" s="39">
        <v>2.4199999999999999E-2</v>
      </c>
      <c r="H44" s="12">
        <f t="shared" si="6"/>
        <v>10083.950000000001</v>
      </c>
      <c r="I44" s="13">
        <v>23</v>
      </c>
      <c r="J44" s="12">
        <f t="shared" ref="J44:J46" si="8">ROUND(H44*0.23,2)</f>
        <v>2319.31</v>
      </c>
      <c r="K44" s="12">
        <f t="shared" si="7"/>
        <v>12403.26</v>
      </c>
    </row>
    <row r="45" spans="2:11" x14ac:dyDescent="0.25">
      <c r="B45" s="7" t="s">
        <v>12</v>
      </c>
      <c r="C45" s="14" t="s">
        <v>13</v>
      </c>
      <c r="D45" s="11">
        <f>D41</f>
        <v>21</v>
      </c>
      <c r="E45" s="11" t="s">
        <v>19</v>
      </c>
      <c r="F45" s="12">
        <v>250</v>
      </c>
      <c r="G45" s="39">
        <v>0.08</v>
      </c>
      <c r="H45" s="12">
        <f t="shared" si="6"/>
        <v>420</v>
      </c>
      <c r="I45" s="13">
        <v>23</v>
      </c>
      <c r="J45" s="12">
        <f t="shared" si="8"/>
        <v>96.6</v>
      </c>
      <c r="K45" s="12">
        <f t="shared" si="7"/>
        <v>516.6</v>
      </c>
    </row>
    <row r="46" spans="2:11" x14ac:dyDescent="0.25">
      <c r="B46" s="7" t="s">
        <v>14</v>
      </c>
      <c r="C46" s="14" t="s">
        <v>15</v>
      </c>
      <c r="D46" s="11">
        <f>D41</f>
        <v>21</v>
      </c>
      <c r="E46" s="11" t="s">
        <v>27</v>
      </c>
      <c r="F46" s="15">
        <v>79</v>
      </c>
      <c r="G46" s="39">
        <v>2.25</v>
      </c>
      <c r="H46" s="12">
        <f t="shared" si="6"/>
        <v>3732.75</v>
      </c>
      <c r="I46" s="13">
        <v>23</v>
      </c>
      <c r="J46" s="12">
        <f t="shared" si="8"/>
        <v>858.53</v>
      </c>
      <c r="K46" s="12">
        <f t="shared" si="7"/>
        <v>4591.28</v>
      </c>
    </row>
    <row r="47" spans="2:11" x14ac:dyDescent="0.25">
      <c r="B47" s="7" t="s">
        <v>16</v>
      </c>
      <c r="C47" s="14" t="s">
        <v>38</v>
      </c>
      <c r="D47" s="11">
        <v>1</v>
      </c>
      <c r="E47" s="11" t="s">
        <v>20</v>
      </c>
      <c r="F47" s="15">
        <f>F44</f>
        <v>416692</v>
      </c>
      <c r="G47" s="39">
        <v>4.96E-3</v>
      </c>
      <c r="H47" s="12">
        <f t="shared" si="6"/>
        <v>2066.79</v>
      </c>
      <c r="I47" s="13">
        <v>23</v>
      </c>
      <c r="J47" s="12">
        <f>ROUND(H47*0.23,2)</f>
        <v>475.36</v>
      </c>
      <c r="K47" s="12">
        <f t="shared" si="7"/>
        <v>2542.15</v>
      </c>
    </row>
    <row r="48" spans="2:11" x14ac:dyDescent="0.25">
      <c r="B48" s="7" t="s">
        <v>37</v>
      </c>
      <c r="C48" s="14" t="s">
        <v>26</v>
      </c>
      <c r="D48" s="11">
        <v>1</v>
      </c>
      <c r="E48" s="11" t="s">
        <v>20</v>
      </c>
      <c r="F48" s="15">
        <f>F44</f>
        <v>416692</v>
      </c>
      <c r="G48" s="38">
        <v>0</v>
      </c>
      <c r="H48" s="12">
        <f t="shared" si="6"/>
        <v>0</v>
      </c>
      <c r="I48" s="13">
        <v>23</v>
      </c>
      <c r="J48" s="12">
        <f t="shared" ref="J48" si="9">ROUND(H48*0.23,2)</f>
        <v>0</v>
      </c>
      <c r="K48" s="12">
        <f t="shared" si="7"/>
        <v>0</v>
      </c>
    </row>
    <row r="49" spans="2:11" x14ac:dyDescent="0.25">
      <c r="B49" s="45" t="s">
        <v>47</v>
      </c>
      <c r="C49" s="45"/>
      <c r="D49" s="45"/>
      <c r="E49" s="45"/>
      <c r="F49" s="45"/>
      <c r="G49" s="45"/>
      <c r="H49" s="45"/>
      <c r="I49" s="45"/>
      <c r="J49" s="45"/>
      <c r="K49" s="16">
        <f>SUM(K41:K48)</f>
        <v>168619.54</v>
      </c>
    </row>
    <row r="50" spans="2:11" x14ac:dyDescent="0.25">
      <c r="B50" s="46" t="s">
        <v>0</v>
      </c>
      <c r="C50" s="46" t="s">
        <v>1</v>
      </c>
      <c r="D50" s="46" t="s">
        <v>24</v>
      </c>
      <c r="E50" s="47" t="s">
        <v>31</v>
      </c>
      <c r="F50" s="46" t="s">
        <v>32</v>
      </c>
      <c r="G50" s="46" t="s">
        <v>2</v>
      </c>
      <c r="H50" s="47" t="s">
        <v>25</v>
      </c>
      <c r="I50" s="46" t="s">
        <v>3</v>
      </c>
      <c r="J50" s="46"/>
      <c r="K50" s="46" t="s">
        <v>23</v>
      </c>
    </row>
    <row r="51" spans="2:11" x14ac:dyDescent="0.25">
      <c r="B51" s="46"/>
      <c r="C51" s="46"/>
      <c r="D51" s="46"/>
      <c r="E51" s="48"/>
      <c r="F51" s="46"/>
      <c r="G51" s="46"/>
      <c r="H51" s="48"/>
      <c r="I51" s="46"/>
      <c r="J51" s="46"/>
      <c r="K51" s="46"/>
    </row>
    <row r="52" spans="2:11" ht="45" x14ac:dyDescent="0.25">
      <c r="B52" s="46"/>
      <c r="C52" s="46"/>
      <c r="D52" s="46"/>
      <c r="E52" s="49"/>
      <c r="F52" s="46"/>
      <c r="G52" s="46"/>
      <c r="H52" s="48"/>
      <c r="I52" s="5" t="s">
        <v>4</v>
      </c>
      <c r="J52" s="6" t="s">
        <v>18</v>
      </c>
      <c r="K52" s="46"/>
    </row>
    <row r="53" spans="2:11" x14ac:dyDescent="0.25">
      <c r="B53" s="7">
        <v>1</v>
      </c>
      <c r="C53" s="7">
        <v>2</v>
      </c>
      <c r="D53" s="7">
        <v>3</v>
      </c>
      <c r="E53" s="7">
        <v>4</v>
      </c>
      <c r="F53" s="7">
        <v>5</v>
      </c>
      <c r="G53" s="7">
        <v>6</v>
      </c>
      <c r="H53" s="7">
        <v>7</v>
      </c>
      <c r="I53" s="7">
        <v>8</v>
      </c>
      <c r="J53" s="8">
        <v>9</v>
      </c>
      <c r="K53" s="7">
        <v>10</v>
      </c>
    </row>
    <row r="54" spans="2:11" x14ac:dyDescent="0.25">
      <c r="B54" s="45" t="s">
        <v>69</v>
      </c>
      <c r="C54" s="45"/>
      <c r="D54" s="45"/>
      <c r="E54" s="45"/>
      <c r="F54" s="45"/>
      <c r="G54" s="45"/>
      <c r="H54" s="45"/>
      <c r="I54" s="45"/>
      <c r="J54" s="45"/>
      <c r="K54" s="45"/>
    </row>
    <row r="55" spans="2:11" x14ac:dyDescent="0.25">
      <c r="B55" s="7" t="s">
        <v>5</v>
      </c>
      <c r="C55" s="10" t="s">
        <v>17</v>
      </c>
      <c r="D55" s="11">
        <v>21</v>
      </c>
      <c r="E55" s="11" t="s">
        <v>19</v>
      </c>
      <c r="F55" s="15">
        <v>41</v>
      </c>
      <c r="G55" s="39">
        <v>27.1</v>
      </c>
      <c r="H55" s="12">
        <f t="shared" ref="H55:H62" si="10">ROUND(D55*F55*G55,2)</f>
        <v>23333.1</v>
      </c>
      <c r="I55" s="13">
        <v>23</v>
      </c>
      <c r="J55" s="12">
        <f>ROUND(H55*0.23,2)</f>
        <v>5366.61</v>
      </c>
      <c r="K55" s="12">
        <f>ROUND(H55+J55,2)</f>
        <v>28699.71</v>
      </c>
    </row>
    <row r="56" spans="2:11" x14ac:dyDescent="0.25">
      <c r="B56" s="7" t="s">
        <v>6</v>
      </c>
      <c r="C56" s="14" t="s">
        <v>7</v>
      </c>
      <c r="D56" s="11">
        <v>1</v>
      </c>
      <c r="E56" s="11" t="s">
        <v>20</v>
      </c>
      <c r="F56" s="15">
        <v>3803</v>
      </c>
      <c r="G56" s="39">
        <v>0.29389999999999999</v>
      </c>
      <c r="H56" s="12">
        <f t="shared" si="10"/>
        <v>1117.7</v>
      </c>
      <c r="I56" s="13">
        <v>23</v>
      </c>
      <c r="J56" s="12">
        <f>ROUND(H56*0.23,2)</f>
        <v>257.07</v>
      </c>
      <c r="K56" s="12">
        <f t="shared" ref="K56:K62" si="11">ROUND(H56+J56,2)</f>
        <v>1374.77</v>
      </c>
    </row>
    <row r="57" spans="2:11" x14ac:dyDescent="0.25">
      <c r="B57" s="7" t="s">
        <v>8</v>
      </c>
      <c r="C57" s="14" t="s">
        <v>9</v>
      </c>
      <c r="D57" s="11">
        <v>1</v>
      </c>
      <c r="E57" s="11" t="s">
        <v>20</v>
      </c>
      <c r="F57" s="15">
        <v>8871</v>
      </c>
      <c r="G57" s="39">
        <v>0.1966</v>
      </c>
      <c r="H57" s="12">
        <f t="shared" si="10"/>
        <v>1744.04</v>
      </c>
      <c r="I57" s="13">
        <v>23</v>
      </c>
      <c r="J57" s="12">
        <f>ROUND(H57*0.23,2)</f>
        <v>401.13</v>
      </c>
      <c r="K57" s="12">
        <f t="shared" si="11"/>
        <v>2145.17</v>
      </c>
    </row>
    <row r="58" spans="2:11" x14ac:dyDescent="0.25">
      <c r="B58" s="7" t="s">
        <v>10</v>
      </c>
      <c r="C58" s="14" t="s">
        <v>11</v>
      </c>
      <c r="D58" s="11">
        <v>1</v>
      </c>
      <c r="E58" s="11" t="s">
        <v>20</v>
      </c>
      <c r="F58" s="15">
        <f>F56+F57</f>
        <v>12674</v>
      </c>
      <c r="G58" s="39">
        <v>2.4199999999999999E-2</v>
      </c>
      <c r="H58" s="12">
        <f t="shared" si="10"/>
        <v>306.70999999999998</v>
      </c>
      <c r="I58" s="13">
        <v>23</v>
      </c>
      <c r="J58" s="12">
        <f t="shared" ref="J58:J60" si="12">ROUND(H58*0.23,2)</f>
        <v>70.540000000000006</v>
      </c>
      <c r="K58" s="12">
        <f t="shared" si="11"/>
        <v>377.25</v>
      </c>
    </row>
    <row r="59" spans="2:11" x14ac:dyDescent="0.25">
      <c r="B59" s="7" t="s">
        <v>12</v>
      </c>
      <c r="C59" s="14" t="s">
        <v>13</v>
      </c>
      <c r="D59" s="11">
        <f>D55</f>
        <v>21</v>
      </c>
      <c r="E59" s="11" t="s">
        <v>19</v>
      </c>
      <c r="F59" s="12">
        <v>41</v>
      </c>
      <c r="G59" s="39">
        <v>0.08</v>
      </c>
      <c r="H59" s="12">
        <f t="shared" si="10"/>
        <v>68.88</v>
      </c>
      <c r="I59" s="13">
        <v>23</v>
      </c>
      <c r="J59" s="12">
        <f t="shared" si="12"/>
        <v>15.84</v>
      </c>
      <c r="K59" s="12">
        <f t="shared" si="11"/>
        <v>84.72</v>
      </c>
    </row>
    <row r="60" spans="2:11" x14ac:dyDescent="0.25">
      <c r="B60" s="7" t="s">
        <v>14</v>
      </c>
      <c r="C60" s="14" t="s">
        <v>15</v>
      </c>
      <c r="D60" s="11">
        <f>D55</f>
        <v>21</v>
      </c>
      <c r="E60" s="11" t="s">
        <v>27</v>
      </c>
      <c r="F60" s="15">
        <v>1</v>
      </c>
      <c r="G60" s="39">
        <v>9.5</v>
      </c>
      <c r="H60" s="12">
        <f t="shared" si="10"/>
        <v>199.5</v>
      </c>
      <c r="I60" s="13">
        <v>23</v>
      </c>
      <c r="J60" s="12">
        <f t="shared" si="12"/>
        <v>45.89</v>
      </c>
      <c r="K60" s="12">
        <f t="shared" si="11"/>
        <v>245.39</v>
      </c>
    </row>
    <row r="61" spans="2:11" x14ac:dyDescent="0.25">
      <c r="B61" s="7" t="s">
        <v>16</v>
      </c>
      <c r="C61" s="14" t="s">
        <v>38</v>
      </c>
      <c r="D61" s="11">
        <v>1</v>
      </c>
      <c r="E61" s="11" t="s">
        <v>20</v>
      </c>
      <c r="F61" s="15">
        <f>F58</f>
        <v>12674</v>
      </c>
      <c r="G61" s="39">
        <v>4.96E-3</v>
      </c>
      <c r="H61" s="12">
        <f t="shared" si="10"/>
        <v>62.86</v>
      </c>
      <c r="I61" s="13">
        <v>23</v>
      </c>
      <c r="J61" s="12">
        <f>ROUND(H61*0.23,2)</f>
        <v>14.46</v>
      </c>
      <c r="K61" s="12">
        <f t="shared" si="11"/>
        <v>77.319999999999993</v>
      </c>
    </row>
    <row r="62" spans="2:11" x14ac:dyDescent="0.25">
      <c r="B62" s="7" t="s">
        <v>37</v>
      </c>
      <c r="C62" s="14" t="s">
        <v>26</v>
      </c>
      <c r="D62" s="11">
        <v>1</v>
      </c>
      <c r="E62" s="11" t="s">
        <v>20</v>
      </c>
      <c r="F62" s="15">
        <f>F58</f>
        <v>12674</v>
      </c>
      <c r="G62" s="38">
        <v>0</v>
      </c>
      <c r="H62" s="12">
        <f t="shared" si="10"/>
        <v>0</v>
      </c>
      <c r="I62" s="13">
        <v>23</v>
      </c>
      <c r="J62" s="12">
        <f t="shared" ref="J62" si="13">ROUND(H62*0.23,2)</f>
        <v>0</v>
      </c>
      <c r="K62" s="12">
        <f t="shared" si="11"/>
        <v>0</v>
      </c>
    </row>
    <row r="63" spans="2:11" x14ac:dyDescent="0.25">
      <c r="B63" s="45" t="s">
        <v>47</v>
      </c>
      <c r="C63" s="45"/>
      <c r="D63" s="45"/>
      <c r="E63" s="45"/>
      <c r="F63" s="45"/>
      <c r="G63" s="45"/>
      <c r="H63" s="45"/>
      <c r="I63" s="45"/>
      <c r="J63" s="45"/>
      <c r="K63" s="16">
        <f>SUM(K55:K62)</f>
        <v>33004.33</v>
      </c>
    </row>
    <row r="64" spans="2:11" x14ac:dyDescent="0.25">
      <c r="B64" s="2"/>
      <c r="C64" s="2"/>
      <c r="D64" s="2"/>
      <c r="E64" s="2"/>
      <c r="F64" s="2"/>
      <c r="G64" s="2"/>
      <c r="H64" s="2"/>
      <c r="I64" s="2"/>
      <c r="J64" s="2"/>
      <c r="K64" s="17"/>
    </row>
    <row r="65" spans="2:11" x14ac:dyDescent="0.25">
      <c r="B65" s="46" t="s">
        <v>0</v>
      </c>
      <c r="C65" s="46" t="s">
        <v>1</v>
      </c>
      <c r="D65" s="46" t="s">
        <v>24</v>
      </c>
      <c r="E65" s="47" t="s">
        <v>31</v>
      </c>
      <c r="F65" s="46" t="s">
        <v>32</v>
      </c>
      <c r="G65" s="46" t="s">
        <v>2</v>
      </c>
      <c r="H65" s="47" t="s">
        <v>25</v>
      </c>
      <c r="I65" s="46" t="s">
        <v>3</v>
      </c>
      <c r="J65" s="46"/>
      <c r="K65" s="46" t="s">
        <v>23</v>
      </c>
    </row>
    <row r="66" spans="2:11" x14ac:dyDescent="0.25">
      <c r="B66" s="46"/>
      <c r="C66" s="46"/>
      <c r="D66" s="46"/>
      <c r="E66" s="48"/>
      <c r="F66" s="46"/>
      <c r="G66" s="46"/>
      <c r="H66" s="48"/>
      <c r="I66" s="46"/>
      <c r="J66" s="46"/>
      <c r="K66" s="46"/>
    </row>
    <row r="67" spans="2:11" ht="45" x14ac:dyDescent="0.25">
      <c r="B67" s="46"/>
      <c r="C67" s="46"/>
      <c r="D67" s="46"/>
      <c r="E67" s="49"/>
      <c r="F67" s="46"/>
      <c r="G67" s="46"/>
      <c r="H67" s="48"/>
      <c r="I67" s="5" t="s">
        <v>4</v>
      </c>
      <c r="J67" s="6" t="s">
        <v>18</v>
      </c>
      <c r="K67" s="46"/>
    </row>
    <row r="68" spans="2:11" x14ac:dyDescent="0.25">
      <c r="B68" s="7">
        <v>1</v>
      </c>
      <c r="C68" s="7">
        <v>2</v>
      </c>
      <c r="D68" s="7">
        <v>3</v>
      </c>
      <c r="E68" s="7">
        <v>4</v>
      </c>
      <c r="F68" s="7">
        <v>5</v>
      </c>
      <c r="G68" s="7">
        <v>6</v>
      </c>
      <c r="H68" s="7">
        <v>7</v>
      </c>
      <c r="I68" s="7">
        <v>8</v>
      </c>
      <c r="J68" s="8">
        <v>9</v>
      </c>
      <c r="K68" s="7">
        <v>10</v>
      </c>
    </row>
    <row r="69" spans="2:11" x14ac:dyDescent="0.25">
      <c r="B69" s="45" t="s">
        <v>70</v>
      </c>
      <c r="C69" s="45"/>
      <c r="D69" s="45"/>
      <c r="E69" s="45"/>
      <c r="F69" s="45"/>
      <c r="G69" s="45"/>
      <c r="H69" s="45"/>
      <c r="I69" s="45"/>
      <c r="J69" s="45"/>
      <c r="K69" s="45"/>
    </row>
    <row r="70" spans="2:11" x14ac:dyDescent="0.25">
      <c r="B70" s="7" t="s">
        <v>5</v>
      </c>
      <c r="C70" s="10" t="s">
        <v>17</v>
      </c>
      <c r="D70" s="11">
        <v>21</v>
      </c>
      <c r="E70" s="11" t="s">
        <v>19</v>
      </c>
      <c r="F70" s="15">
        <v>25</v>
      </c>
      <c r="G70" s="39">
        <v>18.8</v>
      </c>
      <c r="H70" s="12">
        <f t="shared" ref="H70:H78" si="14">ROUND(D70*F70*G70,2)</f>
        <v>9870</v>
      </c>
      <c r="I70" s="13">
        <v>23</v>
      </c>
      <c r="J70" s="12">
        <f>ROUND(H70*0.23,2)</f>
        <v>2270.1</v>
      </c>
      <c r="K70" s="12">
        <f>ROUND(H70+J70,2)</f>
        <v>12140.1</v>
      </c>
    </row>
    <row r="71" spans="2:11" x14ac:dyDescent="0.25">
      <c r="B71" s="7" t="s">
        <v>6</v>
      </c>
      <c r="C71" s="14" t="s">
        <v>7</v>
      </c>
      <c r="D71" s="11">
        <v>1</v>
      </c>
      <c r="E71" s="11" t="s">
        <v>20</v>
      </c>
      <c r="F71" s="15">
        <v>10707</v>
      </c>
      <c r="G71" s="39">
        <v>7.9570000000000002E-2</v>
      </c>
      <c r="H71" s="12">
        <f t="shared" si="14"/>
        <v>851.96</v>
      </c>
      <c r="I71" s="13">
        <v>23</v>
      </c>
      <c r="J71" s="12">
        <f>ROUND(H71*0.23,2)</f>
        <v>195.95</v>
      </c>
      <c r="K71" s="12">
        <f t="shared" ref="K71:K78" si="15">ROUND(H71+J71,2)</f>
        <v>1047.9100000000001</v>
      </c>
    </row>
    <row r="72" spans="2:11" x14ac:dyDescent="0.25">
      <c r="B72" s="7" t="s">
        <v>8</v>
      </c>
      <c r="C72" s="14" t="s">
        <v>9</v>
      </c>
      <c r="D72" s="11">
        <v>1</v>
      </c>
      <c r="E72" s="11" t="s">
        <v>20</v>
      </c>
      <c r="F72" s="15" t="s">
        <v>21</v>
      </c>
      <c r="G72" s="39" t="s">
        <v>21</v>
      </c>
      <c r="H72" s="12" t="s">
        <v>21</v>
      </c>
      <c r="I72" s="13">
        <v>23</v>
      </c>
      <c r="J72" s="12" t="s">
        <v>21</v>
      </c>
      <c r="K72" s="12" t="s">
        <v>21</v>
      </c>
    </row>
    <row r="73" spans="2:11" x14ac:dyDescent="0.25">
      <c r="B73" s="7">
        <v>4</v>
      </c>
      <c r="C73" s="14" t="s">
        <v>56</v>
      </c>
      <c r="D73" s="11">
        <v>1</v>
      </c>
      <c r="E73" s="11" t="s">
        <v>20</v>
      </c>
      <c r="F73" s="15" t="s">
        <v>21</v>
      </c>
      <c r="G73" s="39" t="s">
        <v>21</v>
      </c>
      <c r="H73" s="12" t="s">
        <v>21</v>
      </c>
      <c r="I73" s="13">
        <v>23</v>
      </c>
      <c r="J73" s="12" t="s">
        <v>21</v>
      </c>
      <c r="K73" s="12" t="s">
        <v>21</v>
      </c>
    </row>
    <row r="74" spans="2:11" x14ac:dyDescent="0.25">
      <c r="B74" s="7">
        <v>5</v>
      </c>
      <c r="C74" s="14" t="s">
        <v>11</v>
      </c>
      <c r="D74" s="11">
        <v>1</v>
      </c>
      <c r="E74" s="11" t="s">
        <v>20</v>
      </c>
      <c r="F74" s="15">
        <f>F71</f>
        <v>10707</v>
      </c>
      <c r="G74" s="39">
        <v>2.4209999999999999E-2</v>
      </c>
      <c r="H74" s="12">
        <f t="shared" si="14"/>
        <v>259.22000000000003</v>
      </c>
      <c r="I74" s="13">
        <v>23</v>
      </c>
      <c r="J74" s="12">
        <f t="shared" ref="J74:J76" si="16">ROUND(H74*0.23,2)</f>
        <v>59.62</v>
      </c>
      <c r="K74" s="12">
        <f t="shared" si="15"/>
        <v>318.83999999999997</v>
      </c>
    </row>
    <row r="75" spans="2:11" x14ac:dyDescent="0.25">
      <c r="B75" s="7">
        <v>6</v>
      </c>
      <c r="C75" s="14" t="s">
        <v>13</v>
      </c>
      <c r="D75" s="11">
        <f>D70</f>
        <v>21</v>
      </c>
      <c r="E75" s="11" t="s">
        <v>19</v>
      </c>
      <c r="F75" s="15">
        <v>25</v>
      </c>
      <c r="G75" s="39">
        <v>0.19</v>
      </c>
      <c r="H75" s="12">
        <f t="shared" si="14"/>
        <v>99.75</v>
      </c>
      <c r="I75" s="13">
        <v>23</v>
      </c>
      <c r="J75" s="12">
        <f t="shared" si="16"/>
        <v>22.94</v>
      </c>
      <c r="K75" s="12">
        <f t="shared" si="15"/>
        <v>122.69</v>
      </c>
    </row>
    <row r="76" spans="2:11" x14ac:dyDescent="0.25">
      <c r="B76" s="7">
        <v>7</v>
      </c>
      <c r="C76" s="14" t="s">
        <v>15</v>
      </c>
      <c r="D76" s="11">
        <f>D70</f>
        <v>21</v>
      </c>
      <c r="E76" s="11" t="s">
        <v>27</v>
      </c>
      <c r="F76" s="15">
        <v>1</v>
      </c>
      <c r="G76" s="39">
        <v>15</v>
      </c>
      <c r="H76" s="12">
        <f t="shared" si="14"/>
        <v>315</v>
      </c>
      <c r="I76" s="13">
        <v>23</v>
      </c>
      <c r="J76" s="12">
        <f t="shared" si="16"/>
        <v>72.45</v>
      </c>
      <c r="K76" s="12">
        <f t="shared" si="15"/>
        <v>387.45</v>
      </c>
    </row>
    <row r="77" spans="2:11" x14ac:dyDescent="0.25">
      <c r="B77" s="7">
        <v>8</v>
      </c>
      <c r="C77" s="14" t="s">
        <v>38</v>
      </c>
      <c r="D77" s="11">
        <v>1</v>
      </c>
      <c r="E77" s="11" t="s">
        <v>20</v>
      </c>
      <c r="F77" s="15">
        <f>F74</f>
        <v>10707</v>
      </c>
      <c r="G77" s="39">
        <v>4.96E-3</v>
      </c>
      <c r="H77" s="12">
        <f t="shared" si="14"/>
        <v>53.11</v>
      </c>
      <c r="I77" s="13">
        <v>23</v>
      </c>
      <c r="J77" s="12">
        <f>ROUND(H77*0.23,2)</f>
        <v>12.22</v>
      </c>
      <c r="K77" s="12">
        <f t="shared" si="15"/>
        <v>65.33</v>
      </c>
    </row>
    <row r="78" spans="2:11" x14ac:dyDescent="0.25">
      <c r="B78" s="7">
        <v>9</v>
      </c>
      <c r="C78" s="14" t="s">
        <v>26</v>
      </c>
      <c r="D78" s="11">
        <v>1</v>
      </c>
      <c r="E78" s="11" t="s">
        <v>20</v>
      </c>
      <c r="F78" s="15">
        <f>F74</f>
        <v>10707</v>
      </c>
      <c r="G78" s="38">
        <v>0</v>
      </c>
      <c r="H78" s="12">
        <f t="shared" si="14"/>
        <v>0</v>
      </c>
      <c r="I78" s="13">
        <v>23</v>
      </c>
      <c r="J78" s="12">
        <f t="shared" ref="J78" si="17">ROUND(H78*0.23,2)</f>
        <v>0</v>
      </c>
      <c r="K78" s="12">
        <f t="shared" si="15"/>
        <v>0</v>
      </c>
    </row>
    <row r="79" spans="2:11" x14ac:dyDescent="0.25">
      <c r="B79" s="45" t="s">
        <v>55</v>
      </c>
      <c r="C79" s="45"/>
      <c r="D79" s="45"/>
      <c r="E79" s="45"/>
      <c r="F79" s="45"/>
      <c r="G79" s="45"/>
      <c r="H79" s="45"/>
      <c r="I79" s="45"/>
      <c r="J79" s="45"/>
      <c r="K79" s="16">
        <f>SUM(K70:K78)</f>
        <v>14082.320000000002</v>
      </c>
    </row>
    <row r="80" spans="2:11" x14ac:dyDescent="0.25">
      <c r="B80" s="2"/>
      <c r="C80" s="2"/>
      <c r="D80" s="2"/>
      <c r="E80" s="2"/>
      <c r="F80" s="2"/>
      <c r="G80" s="2"/>
      <c r="H80" s="2"/>
      <c r="I80" s="2"/>
      <c r="J80" s="2"/>
      <c r="K80" s="17"/>
    </row>
    <row r="81" spans="2:11" x14ac:dyDescent="0.25">
      <c r="B81" s="2"/>
      <c r="C81" s="2"/>
      <c r="D81" s="2"/>
      <c r="E81" s="2"/>
      <c r="F81" s="2"/>
      <c r="G81" s="2"/>
      <c r="H81" s="2"/>
      <c r="I81" s="2"/>
      <c r="J81" s="2"/>
      <c r="K81" s="17"/>
    </row>
    <row r="82" spans="2:11" s="4" customFormat="1" x14ac:dyDescent="0.25">
      <c r="B82" s="46" t="s">
        <v>0</v>
      </c>
      <c r="C82" s="46" t="s">
        <v>1</v>
      </c>
      <c r="D82" s="46" t="s">
        <v>24</v>
      </c>
      <c r="E82" s="47" t="s">
        <v>31</v>
      </c>
      <c r="F82" s="46" t="s">
        <v>32</v>
      </c>
      <c r="G82" s="46" t="s">
        <v>2</v>
      </c>
      <c r="H82" s="47" t="s">
        <v>25</v>
      </c>
      <c r="I82" s="46" t="s">
        <v>3</v>
      </c>
      <c r="J82" s="46"/>
      <c r="K82" s="46" t="s">
        <v>23</v>
      </c>
    </row>
    <row r="83" spans="2:11" s="4" customFormat="1" x14ac:dyDescent="0.25">
      <c r="B83" s="46"/>
      <c r="C83" s="46"/>
      <c r="D83" s="46"/>
      <c r="E83" s="48"/>
      <c r="F83" s="46"/>
      <c r="G83" s="46"/>
      <c r="H83" s="48"/>
      <c r="I83" s="46"/>
      <c r="J83" s="46"/>
      <c r="K83" s="46"/>
    </row>
    <row r="84" spans="2:11" s="4" customFormat="1" ht="45" x14ac:dyDescent="0.25">
      <c r="B84" s="46"/>
      <c r="C84" s="46"/>
      <c r="D84" s="46"/>
      <c r="E84" s="49"/>
      <c r="F84" s="46"/>
      <c r="G84" s="46"/>
      <c r="H84" s="48"/>
      <c r="I84" s="5" t="s">
        <v>4</v>
      </c>
      <c r="J84" s="6" t="s">
        <v>18</v>
      </c>
      <c r="K84" s="46"/>
    </row>
    <row r="85" spans="2:11" x14ac:dyDescent="0.25">
      <c r="B85" s="7">
        <v>1</v>
      </c>
      <c r="C85" s="7">
        <v>2</v>
      </c>
      <c r="D85" s="7">
        <v>3</v>
      </c>
      <c r="E85" s="7">
        <v>4</v>
      </c>
      <c r="F85" s="7">
        <v>5</v>
      </c>
      <c r="G85" s="7">
        <v>6</v>
      </c>
      <c r="H85" s="7">
        <v>7</v>
      </c>
      <c r="I85" s="7">
        <v>8</v>
      </c>
      <c r="J85" s="8">
        <v>9</v>
      </c>
      <c r="K85" s="7">
        <v>10</v>
      </c>
    </row>
    <row r="86" spans="2:11" x14ac:dyDescent="0.25">
      <c r="B86" s="45" t="s">
        <v>71</v>
      </c>
      <c r="C86" s="45"/>
      <c r="D86" s="45"/>
      <c r="E86" s="45"/>
      <c r="F86" s="45"/>
      <c r="G86" s="45"/>
      <c r="H86" s="45"/>
      <c r="I86" s="45"/>
      <c r="J86" s="45"/>
      <c r="K86" s="45"/>
    </row>
    <row r="87" spans="2:11" x14ac:dyDescent="0.25">
      <c r="B87" s="7" t="s">
        <v>5</v>
      </c>
      <c r="C87" s="10" t="s">
        <v>29</v>
      </c>
      <c r="D87" s="11">
        <v>21</v>
      </c>
      <c r="E87" s="11" t="s">
        <v>27</v>
      </c>
      <c r="F87" s="15">
        <v>1</v>
      </c>
      <c r="G87" s="38">
        <v>3.39</v>
      </c>
      <c r="H87" s="12">
        <f t="shared" ref="H87:H96" si="18">ROUND(D87*F87*G87,2)</f>
        <v>71.19</v>
      </c>
      <c r="I87" s="13">
        <v>23</v>
      </c>
      <c r="J87" s="12">
        <f>ROUND(H87*0.23,2)</f>
        <v>16.37</v>
      </c>
      <c r="K87" s="12">
        <f>ROUND(H87+J87,2)</f>
        <v>87.56</v>
      </c>
    </row>
    <row r="88" spans="2:11" x14ac:dyDescent="0.25">
      <c r="B88" s="7" t="s">
        <v>6</v>
      </c>
      <c r="C88" s="14" t="s">
        <v>7</v>
      </c>
      <c r="D88" s="11">
        <v>1</v>
      </c>
      <c r="E88" s="11" t="s">
        <v>20</v>
      </c>
      <c r="F88" s="15">
        <v>364</v>
      </c>
      <c r="G88" s="38">
        <v>0.2223</v>
      </c>
      <c r="H88" s="12">
        <f t="shared" si="18"/>
        <v>80.92</v>
      </c>
      <c r="I88" s="13">
        <v>23</v>
      </c>
      <c r="J88" s="12">
        <f>ROUND(H88*0.23,2)</f>
        <v>18.61</v>
      </c>
      <c r="K88" s="12">
        <f>ROUND(H88+J88,2)</f>
        <v>99.53</v>
      </c>
    </row>
    <row r="89" spans="2:11" x14ac:dyDescent="0.25">
      <c r="B89" s="7" t="s">
        <v>8</v>
      </c>
      <c r="C89" s="14" t="s">
        <v>9</v>
      </c>
      <c r="D89" s="11" t="s">
        <v>21</v>
      </c>
      <c r="E89" s="11" t="s">
        <v>21</v>
      </c>
      <c r="F89" s="15" t="s">
        <v>21</v>
      </c>
      <c r="G89" s="38" t="s">
        <v>21</v>
      </c>
      <c r="H89" s="12" t="s">
        <v>21</v>
      </c>
      <c r="I89" s="13" t="s">
        <v>21</v>
      </c>
      <c r="J89" s="12" t="s">
        <v>21</v>
      </c>
      <c r="K89" s="12" t="s">
        <v>21</v>
      </c>
    </row>
    <row r="90" spans="2:11" x14ac:dyDescent="0.25">
      <c r="B90" s="7" t="s">
        <v>10</v>
      </c>
      <c r="C90" s="14" t="s">
        <v>11</v>
      </c>
      <c r="D90" s="11">
        <v>1</v>
      </c>
      <c r="E90" s="11" t="s">
        <v>20</v>
      </c>
      <c r="F90" s="15">
        <f>F88</f>
        <v>364</v>
      </c>
      <c r="G90" s="38">
        <v>9.4999999999999998E-3</v>
      </c>
      <c r="H90" s="12">
        <f t="shared" si="18"/>
        <v>3.46</v>
      </c>
      <c r="I90" s="13">
        <v>23</v>
      </c>
      <c r="J90" s="12">
        <f t="shared" ref="J90:J96" si="19">ROUND(H90*0.23,2)</f>
        <v>0.8</v>
      </c>
      <c r="K90" s="12">
        <f t="shared" ref="K90:K96" si="20">ROUND(H90+J90,2)</f>
        <v>4.26</v>
      </c>
    </row>
    <row r="91" spans="2:11" x14ac:dyDescent="0.25">
      <c r="B91" s="7" t="s">
        <v>12</v>
      </c>
      <c r="C91" s="14" t="s">
        <v>41</v>
      </c>
      <c r="D91" s="11">
        <f>D87</f>
        <v>21</v>
      </c>
      <c r="E91" s="11" t="s">
        <v>27</v>
      </c>
      <c r="F91" s="15">
        <v>1</v>
      </c>
      <c r="G91" s="38">
        <v>0.02</v>
      </c>
      <c r="H91" s="12">
        <f t="shared" si="18"/>
        <v>0.42</v>
      </c>
      <c r="I91" s="13">
        <v>23</v>
      </c>
      <c r="J91" s="12">
        <f t="shared" si="19"/>
        <v>0.1</v>
      </c>
      <c r="K91" s="12">
        <f t="shared" si="20"/>
        <v>0.52</v>
      </c>
    </row>
    <row r="92" spans="2:11" x14ac:dyDescent="0.25">
      <c r="B92" s="7"/>
      <c r="C92" s="14" t="s">
        <v>52</v>
      </c>
      <c r="D92" s="11">
        <v>21</v>
      </c>
      <c r="E92" s="11" t="s">
        <v>27</v>
      </c>
      <c r="F92" s="15">
        <v>0</v>
      </c>
      <c r="G92" s="38">
        <v>0.1</v>
      </c>
      <c r="H92" s="12">
        <f t="shared" si="18"/>
        <v>0</v>
      </c>
      <c r="I92" s="13">
        <v>23</v>
      </c>
      <c r="J92" s="12">
        <f t="shared" si="19"/>
        <v>0</v>
      </c>
      <c r="K92" s="12">
        <f t="shared" si="20"/>
        <v>0</v>
      </c>
    </row>
    <row r="93" spans="2:11" x14ac:dyDescent="0.25">
      <c r="B93" s="7"/>
      <c r="C93" s="14" t="s">
        <v>42</v>
      </c>
      <c r="D93" s="11">
        <v>21</v>
      </c>
      <c r="E93" s="11" t="s">
        <v>27</v>
      </c>
      <c r="F93" s="15">
        <v>0</v>
      </c>
      <c r="G93" s="38">
        <v>0.33</v>
      </c>
      <c r="H93" s="12">
        <f t="shared" si="18"/>
        <v>0</v>
      </c>
      <c r="I93" s="13">
        <v>23</v>
      </c>
      <c r="J93" s="12">
        <f t="shared" si="19"/>
        <v>0</v>
      </c>
      <c r="K93" s="12">
        <f t="shared" si="20"/>
        <v>0</v>
      </c>
    </row>
    <row r="94" spans="2:11" x14ac:dyDescent="0.25">
      <c r="B94" s="7">
        <v>6</v>
      </c>
      <c r="C94" s="14" t="s">
        <v>15</v>
      </c>
      <c r="D94" s="11">
        <f>D87</f>
        <v>21</v>
      </c>
      <c r="E94" s="11" t="s">
        <v>27</v>
      </c>
      <c r="F94" s="15">
        <f>F87</f>
        <v>1</v>
      </c>
      <c r="G94" s="38">
        <v>2.25</v>
      </c>
      <c r="H94" s="12">
        <f t="shared" si="18"/>
        <v>47.25</v>
      </c>
      <c r="I94" s="13">
        <v>23</v>
      </c>
      <c r="J94" s="12">
        <f t="shared" si="19"/>
        <v>10.87</v>
      </c>
      <c r="K94" s="12">
        <f t="shared" si="20"/>
        <v>58.12</v>
      </c>
    </row>
    <row r="95" spans="2:11" x14ac:dyDescent="0.25">
      <c r="B95" s="7">
        <v>7</v>
      </c>
      <c r="C95" s="14" t="s">
        <v>38</v>
      </c>
      <c r="D95" s="11">
        <v>1</v>
      </c>
      <c r="E95" s="11" t="s">
        <v>20</v>
      </c>
      <c r="F95" s="15">
        <f>F88</f>
        <v>364</v>
      </c>
      <c r="G95" s="38">
        <v>4.96E-3</v>
      </c>
      <c r="H95" s="12">
        <f t="shared" si="18"/>
        <v>1.81</v>
      </c>
      <c r="I95" s="13">
        <v>23</v>
      </c>
      <c r="J95" s="12">
        <f>ROUND(H95*0.23,2)</f>
        <v>0.42</v>
      </c>
      <c r="K95" s="12">
        <f t="shared" si="20"/>
        <v>2.23</v>
      </c>
    </row>
    <row r="96" spans="2:11" x14ac:dyDescent="0.25">
      <c r="B96" s="7">
        <v>8</v>
      </c>
      <c r="C96" s="14" t="s">
        <v>26</v>
      </c>
      <c r="D96" s="11">
        <v>1</v>
      </c>
      <c r="E96" s="11" t="s">
        <v>20</v>
      </c>
      <c r="F96" s="15">
        <f>F90</f>
        <v>364</v>
      </c>
      <c r="G96" s="38">
        <v>0</v>
      </c>
      <c r="H96" s="12">
        <f t="shared" si="18"/>
        <v>0</v>
      </c>
      <c r="I96" s="13">
        <v>23</v>
      </c>
      <c r="J96" s="12">
        <f t="shared" si="19"/>
        <v>0</v>
      </c>
      <c r="K96" s="12">
        <f t="shared" si="20"/>
        <v>0</v>
      </c>
    </row>
    <row r="97" spans="2:11" x14ac:dyDescent="0.25">
      <c r="B97" s="45" t="s">
        <v>64</v>
      </c>
      <c r="C97" s="45"/>
      <c r="D97" s="45"/>
      <c r="E97" s="45"/>
      <c r="F97" s="45"/>
      <c r="G97" s="45"/>
      <c r="H97" s="45"/>
      <c r="I97" s="45"/>
      <c r="J97" s="45"/>
      <c r="K97" s="16">
        <f>SUM(K87:K96)</f>
        <v>252.22</v>
      </c>
    </row>
    <row r="98" spans="2:11" x14ac:dyDescent="0.25">
      <c r="B98" s="2"/>
      <c r="C98" s="2"/>
      <c r="D98" s="2"/>
      <c r="E98" s="2"/>
      <c r="F98" s="2"/>
      <c r="G98" s="2"/>
      <c r="H98" s="2"/>
      <c r="I98" s="2"/>
      <c r="J98" s="2"/>
      <c r="K98" s="17"/>
    </row>
    <row r="99" spans="2:11" x14ac:dyDescent="0.25">
      <c r="B99" s="2"/>
      <c r="C99" s="2"/>
      <c r="D99" s="2"/>
      <c r="E99" s="2"/>
      <c r="F99" s="2"/>
      <c r="G99" s="2"/>
      <c r="H99" s="2"/>
      <c r="I99" s="2"/>
      <c r="J99" s="2"/>
      <c r="K99" s="17"/>
    </row>
    <row r="100" spans="2:11" s="4" customFormat="1" x14ac:dyDescent="0.25">
      <c r="B100" s="46" t="s">
        <v>0</v>
      </c>
      <c r="C100" s="46" t="s">
        <v>1</v>
      </c>
      <c r="D100" s="46" t="s">
        <v>24</v>
      </c>
      <c r="E100" s="47" t="s">
        <v>31</v>
      </c>
      <c r="F100" s="46" t="s">
        <v>32</v>
      </c>
      <c r="G100" s="46" t="s">
        <v>2</v>
      </c>
      <c r="H100" s="47" t="s">
        <v>25</v>
      </c>
      <c r="I100" s="46" t="s">
        <v>3</v>
      </c>
      <c r="J100" s="46"/>
      <c r="K100" s="46" t="s">
        <v>23</v>
      </c>
    </row>
    <row r="101" spans="2:11" s="4" customFormat="1" x14ac:dyDescent="0.25">
      <c r="B101" s="46"/>
      <c r="C101" s="46"/>
      <c r="D101" s="46"/>
      <c r="E101" s="48"/>
      <c r="F101" s="46"/>
      <c r="G101" s="46"/>
      <c r="H101" s="48"/>
      <c r="I101" s="46"/>
      <c r="J101" s="46"/>
      <c r="K101" s="46"/>
    </row>
    <row r="102" spans="2:11" s="4" customFormat="1" ht="45" x14ac:dyDescent="0.25">
      <c r="B102" s="46"/>
      <c r="C102" s="46"/>
      <c r="D102" s="46"/>
      <c r="E102" s="49"/>
      <c r="F102" s="46"/>
      <c r="G102" s="46"/>
      <c r="H102" s="48"/>
      <c r="I102" s="5" t="s">
        <v>4</v>
      </c>
      <c r="J102" s="6" t="s">
        <v>18</v>
      </c>
      <c r="K102" s="46"/>
    </row>
    <row r="103" spans="2:11" x14ac:dyDescent="0.25">
      <c r="B103" s="7">
        <v>1</v>
      </c>
      <c r="C103" s="7">
        <v>2</v>
      </c>
      <c r="D103" s="7">
        <v>3</v>
      </c>
      <c r="E103" s="7">
        <v>4</v>
      </c>
      <c r="F103" s="7">
        <v>5</v>
      </c>
      <c r="G103" s="7">
        <v>6</v>
      </c>
      <c r="H103" s="7">
        <v>7</v>
      </c>
      <c r="I103" s="7">
        <v>8</v>
      </c>
      <c r="J103" s="8">
        <v>9</v>
      </c>
      <c r="K103" s="7">
        <v>10</v>
      </c>
    </row>
    <row r="104" spans="2:11" x14ac:dyDescent="0.25">
      <c r="B104" s="45" t="s">
        <v>72</v>
      </c>
      <c r="C104" s="45"/>
      <c r="D104" s="45"/>
      <c r="E104" s="45"/>
      <c r="F104" s="45"/>
      <c r="G104" s="45"/>
      <c r="H104" s="45"/>
      <c r="I104" s="45"/>
      <c r="J104" s="45"/>
      <c r="K104" s="45"/>
    </row>
    <row r="105" spans="2:11" x14ac:dyDescent="0.25">
      <c r="B105" s="7" t="s">
        <v>5</v>
      </c>
      <c r="C105" s="10" t="s">
        <v>39</v>
      </c>
      <c r="D105" s="11">
        <v>21</v>
      </c>
      <c r="E105" s="11" t="s">
        <v>27</v>
      </c>
      <c r="F105" s="37">
        <v>108</v>
      </c>
      <c r="G105" s="38">
        <v>8</v>
      </c>
      <c r="H105" s="12">
        <f t="shared" ref="H105:H106" si="21">ROUND(D105*F105*G105,2)</f>
        <v>18144</v>
      </c>
      <c r="I105" s="13">
        <v>23</v>
      </c>
      <c r="J105" s="12">
        <f>ROUND(H105*0.23,2)</f>
        <v>4173.12</v>
      </c>
      <c r="K105" s="12">
        <f>ROUND(H105+J105,2)</f>
        <v>22317.119999999999</v>
      </c>
    </row>
    <row r="106" spans="2:11" x14ac:dyDescent="0.25">
      <c r="B106" s="7">
        <v>2</v>
      </c>
      <c r="C106" s="10" t="s">
        <v>40</v>
      </c>
      <c r="D106" s="11">
        <v>1</v>
      </c>
      <c r="E106" s="11" t="s">
        <v>20</v>
      </c>
      <c r="F106" s="15">
        <v>161428.79999999999</v>
      </c>
      <c r="G106" s="38">
        <v>0.1024</v>
      </c>
      <c r="H106" s="12">
        <f t="shared" si="21"/>
        <v>16530.310000000001</v>
      </c>
      <c r="I106" s="13">
        <v>23</v>
      </c>
      <c r="J106" s="12">
        <f>ROUND(H106*0.23,2)</f>
        <v>3801.97</v>
      </c>
      <c r="K106" s="12">
        <f>ROUND(H106+J106,2)</f>
        <v>20332.28</v>
      </c>
    </row>
    <row r="107" spans="2:11" s="18" customFormat="1" x14ac:dyDescent="0.25">
      <c r="B107" s="9"/>
      <c r="C107" s="51" t="s">
        <v>63</v>
      </c>
      <c r="D107" s="52"/>
      <c r="E107" s="52"/>
      <c r="F107" s="52"/>
      <c r="G107" s="52"/>
      <c r="H107" s="52"/>
      <c r="I107" s="52"/>
      <c r="J107" s="53"/>
      <c r="K107" s="16">
        <f>SUM(K105:K106)</f>
        <v>42649.399999999994</v>
      </c>
    </row>
    <row r="108" spans="2:11" x14ac:dyDescent="0.25">
      <c r="B108" s="2"/>
      <c r="C108" s="2"/>
      <c r="D108" s="2"/>
      <c r="E108" s="2"/>
      <c r="F108" s="19"/>
      <c r="G108" s="2"/>
      <c r="H108" s="2"/>
      <c r="I108" s="2"/>
      <c r="J108" s="2"/>
      <c r="K108" s="17"/>
    </row>
    <row r="109" spans="2:11" ht="27.4" customHeight="1" x14ac:dyDescent="0.25">
      <c r="H109" s="54" t="s">
        <v>53</v>
      </c>
      <c r="I109" s="54"/>
      <c r="J109" s="54"/>
      <c r="K109" s="20">
        <f>K18+K34+K79+K97+K107+K49+K63</f>
        <v>464116.68</v>
      </c>
    </row>
    <row r="111" spans="2:11" s="4" customFormat="1" x14ac:dyDescent="0.25">
      <c r="B111" s="47" t="s">
        <v>0</v>
      </c>
      <c r="C111" s="47" t="s">
        <v>1</v>
      </c>
      <c r="D111" s="47" t="s">
        <v>65</v>
      </c>
      <c r="E111" s="47" t="s">
        <v>28</v>
      </c>
      <c r="F111" s="47" t="s">
        <v>45</v>
      </c>
      <c r="G111" s="55" t="s">
        <v>3</v>
      </c>
      <c r="H111" s="56"/>
      <c r="I111" s="47" t="s">
        <v>44</v>
      </c>
    </row>
    <row r="112" spans="2:11" s="4" customFormat="1" x14ac:dyDescent="0.25">
      <c r="B112" s="48"/>
      <c r="C112" s="48"/>
      <c r="D112" s="48"/>
      <c r="E112" s="48"/>
      <c r="F112" s="48"/>
      <c r="G112" s="57"/>
      <c r="H112" s="58"/>
      <c r="I112" s="48"/>
    </row>
    <row r="113" spans="1:11" s="4" customFormat="1" ht="75.599999999999994" customHeight="1" x14ac:dyDescent="0.25">
      <c r="B113" s="48"/>
      <c r="C113" s="48"/>
      <c r="D113" s="48"/>
      <c r="E113" s="48"/>
      <c r="F113" s="48"/>
      <c r="G113" s="6" t="s">
        <v>4</v>
      </c>
      <c r="H113" s="6" t="s">
        <v>46</v>
      </c>
      <c r="I113" s="48"/>
    </row>
    <row r="114" spans="1:11" s="4" customFormat="1" x14ac:dyDescent="0.25">
      <c r="B114" s="5">
        <v>1</v>
      </c>
      <c r="C114" s="5">
        <v>2</v>
      </c>
      <c r="D114" s="5">
        <v>3</v>
      </c>
      <c r="E114" s="5">
        <v>4</v>
      </c>
      <c r="F114" s="5">
        <v>5</v>
      </c>
      <c r="G114" s="5">
        <v>6</v>
      </c>
      <c r="H114" s="5">
        <v>7</v>
      </c>
      <c r="I114" s="5">
        <v>8</v>
      </c>
    </row>
    <row r="115" spans="1:11" s="4" customFormat="1" x14ac:dyDescent="0.25">
      <c r="B115" s="67" t="s">
        <v>54</v>
      </c>
      <c r="C115" s="68"/>
      <c r="D115" s="68"/>
      <c r="E115" s="68"/>
      <c r="F115" s="68"/>
      <c r="G115" s="68"/>
      <c r="H115" s="68"/>
      <c r="I115" s="69"/>
    </row>
    <row r="116" spans="1:11" ht="27" customHeight="1" x14ac:dyDescent="0.25">
      <c r="B116" s="21">
        <v>1</v>
      </c>
      <c r="C116" s="44" t="s">
        <v>73</v>
      </c>
      <c r="D116" s="22">
        <f>F17+F33+F48+F78+F62</f>
        <v>768309</v>
      </c>
      <c r="E116" s="23"/>
      <c r="F116" s="24">
        <f>ROUND(D116*E116,2)</f>
        <v>0</v>
      </c>
      <c r="G116" s="24">
        <v>23</v>
      </c>
      <c r="H116" s="24">
        <f>ROUND(F116*0.23,2)</f>
        <v>0</v>
      </c>
      <c r="I116" s="24">
        <f>F116+H116</f>
        <v>0</v>
      </c>
    </row>
    <row r="117" spans="1:11" ht="30" customHeight="1" x14ac:dyDescent="0.25">
      <c r="B117" s="25">
        <v>2</v>
      </c>
      <c r="C117" s="44" t="s">
        <v>74</v>
      </c>
      <c r="D117" s="22">
        <f>F96</f>
        <v>364</v>
      </c>
      <c r="E117" s="23"/>
      <c r="F117" s="24">
        <f t="shared" ref="F117" si="22">ROUND(D117*E117,2)</f>
        <v>0</v>
      </c>
      <c r="G117" s="24">
        <v>23</v>
      </c>
      <c r="H117" s="24">
        <f t="shared" ref="H117" si="23">ROUND(F117*0.23,2)</f>
        <v>0</v>
      </c>
      <c r="I117" s="24">
        <f t="shared" ref="I117" si="24">F117+H117</f>
        <v>0</v>
      </c>
    </row>
    <row r="118" spans="1:11" x14ac:dyDescent="0.25">
      <c r="B118" s="25"/>
      <c r="C118" s="26" t="s">
        <v>30</v>
      </c>
      <c r="D118" s="27">
        <f>SUM(D116:D117)</f>
        <v>768673</v>
      </c>
      <c r="E118" s="28" t="s">
        <v>21</v>
      </c>
      <c r="F118" s="29" t="s">
        <v>21</v>
      </c>
      <c r="G118" s="20">
        <v>23</v>
      </c>
      <c r="H118" s="29" t="s">
        <v>21</v>
      </c>
      <c r="I118" s="20">
        <f>SUM(I116:I117)</f>
        <v>0</v>
      </c>
    </row>
    <row r="119" spans="1:11" x14ac:dyDescent="0.25">
      <c r="C119" s="18"/>
      <c r="D119" s="30"/>
      <c r="E119" s="31"/>
      <c r="F119" s="32"/>
      <c r="G119" s="33"/>
      <c r="H119" s="32"/>
      <c r="I119" s="33"/>
    </row>
    <row r="120" spans="1:11" x14ac:dyDescent="0.25">
      <c r="C120" s="18"/>
      <c r="D120" s="30"/>
      <c r="E120" s="31"/>
      <c r="F120" s="32"/>
      <c r="G120" s="40" t="s">
        <v>59</v>
      </c>
      <c r="H120" s="35"/>
      <c r="I120" s="34"/>
    </row>
    <row r="121" spans="1:11" ht="19.899999999999999" customHeight="1" x14ac:dyDescent="0.25">
      <c r="C121" s="18"/>
      <c r="D121" s="30"/>
      <c r="E121" s="31"/>
      <c r="F121" s="32"/>
      <c r="G121" s="62" t="s">
        <v>60</v>
      </c>
      <c r="H121" s="62"/>
      <c r="I121" s="62"/>
      <c r="J121" s="62"/>
      <c r="K121" s="43">
        <f>K109+I118</f>
        <v>464116.68</v>
      </c>
    </row>
    <row r="122" spans="1:11" ht="19.899999999999999" customHeight="1" x14ac:dyDescent="0.25">
      <c r="C122" s="18"/>
      <c r="D122" s="30"/>
      <c r="E122" s="31"/>
      <c r="F122" s="32"/>
      <c r="G122" s="63" t="s">
        <v>61</v>
      </c>
      <c r="H122" s="63"/>
      <c r="I122" s="63"/>
      <c r="J122" s="63"/>
      <c r="K122" s="36">
        <f>K121/1.23</f>
        <v>377330.63414634147</v>
      </c>
    </row>
    <row r="123" spans="1:11" ht="19.899999999999999" customHeight="1" x14ac:dyDescent="0.25">
      <c r="C123" s="18"/>
      <c r="D123" s="30"/>
      <c r="E123" s="31"/>
      <c r="F123" s="32"/>
      <c r="G123" s="64" t="s">
        <v>57</v>
      </c>
      <c r="H123" s="64"/>
      <c r="I123" s="64"/>
      <c r="J123" s="64"/>
      <c r="K123" s="41"/>
    </row>
    <row r="124" spans="1:11" ht="31.9" customHeight="1" x14ac:dyDescent="0.25">
      <c r="C124" s="18"/>
      <c r="D124" s="30"/>
      <c r="E124" s="31"/>
      <c r="F124" s="32"/>
      <c r="G124" s="65" t="s">
        <v>62</v>
      </c>
      <c r="H124" s="65"/>
      <c r="I124" s="65"/>
      <c r="J124" s="65"/>
      <c r="K124" s="36">
        <f>ROUND(K122*1.15,2)</f>
        <v>433930.23</v>
      </c>
    </row>
    <row r="125" spans="1:11" x14ac:dyDescent="0.25">
      <c r="C125" s="18"/>
      <c r="D125" s="30"/>
      <c r="E125" s="31"/>
      <c r="F125" s="32"/>
      <c r="G125" s="59" t="s">
        <v>58</v>
      </c>
      <c r="H125" s="59"/>
      <c r="I125" s="59"/>
      <c r="J125" s="59"/>
      <c r="K125" s="42">
        <f>ROUND(K124*1.215,2)</f>
        <v>527225.23</v>
      </c>
    </row>
    <row r="127" spans="1:11" ht="13.15" customHeight="1" x14ac:dyDescent="0.25">
      <c r="A127" s="61" t="s">
        <v>66</v>
      </c>
      <c r="B127" s="61"/>
      <c r="C127" s="61"/>
      <c r="D127" s="61"/>
      <c r="E127" s="61"/>
      <c r="F127" s="61"/>
      <c r="G127" s="61"/>
      <c r="H127" s="61"/>
      <c r="I127" s="61"/>
      <c r="J127" s="61"/>
      <c r="K127" s="61"/>
    </row>
    <row r="128" spans="1:11" ht="73.150000000000006" customHeight="1" x14ac:dyDescent="0.25">
      <c r="A128" s="61"/>
      <c r="B128" s="61"/>
      <c r="C128" s="61"/>
      <c r="D128" s="61"/>
      <c r="E128" s="61"/>
      <c r="F128" s="61"/>
      <c r="G128" s="61"/>
      <c r="H128" s="61"/>
      <c r="I128" s="61"/>
      <c r="J128" s="61"/>
      <c r="K128" s="61"/>
    </row>
    <row r="130" spans="8:19" x14ac:dyDescent="0.25">
      <c r="H130" s="34"/>
      <c r="Q130" s="1" t="s">
        <v>35</v>
      </c>
      <c r="R130" s="1" t="s">
        <v>33</v>
      </c>
      <c r="S130" s="34">
        <f>I118+K109</f>
        <v>464116.68</v>
      </c>
    </row>
    <row r="131" spans="8:19" x14ac:dyDescent="0.25">
      <c r="H131" s="34"/>
      <c r="J131" s="34"/>
      <c r="R131" s="1" t="s">
        <v>34</v>
      </c>
      <c r="S131" s="34">
        <f>S130/1.23</f>
        <v>377330.63414634147</v>
      </c>
    </row>
    <row r="132" spans="8:19" x14ac:dyDescent="0.25">
      <c r="H132" s="34"/>
      <c r="J132" s="34"/>
      <c r="R132" s="1" t="s">
        <v>36</v>
      </c>
      <c r="S132" s="34">
        <f>ROUND(S131/4.3117,2)</f>
        <v>87513.19</v>
      </c>
    </row>
    <row r="133" spans="8:19" x14ac:dyDescent="0.25">
      <c r="H133" s="34"/>
      <c r="J133" s="34"/>
      <c r="S133" s="34"/>
    </row>
    <row r="134" spans="8:19" x14ac:dyDescent="0.25">
      <c r="J134" s="34"/>
    </row>
    <row r="135" spans="8:19" x14ac:dyDescent="0.25">
      <c r="J135" s="34"/>
      <c r="K135" s="18"/>
    </row>
  </sheetData>
  <mergeCells count="95">
    <mergeCell ref="B63:J63"/>
    <mergeCell ref="G50:G52"/>
    <mergeCell ref="H50:H52"/>
    <mergeCell ref="I50:J51"/>
    <mergeCell ref="K50:K52"/>
    <mergeCell ref="B54:K54"/>
    <mergeCell ref="B50:B52"/>
    <mergeCell ref="C50:C52"/>
    <mergeCell ref="D50:D52"/>
    <mergeCell ref="E50:E52"/>
    <mergeCell ref="F50:F52"/>
    <mergeCell ref="G125:J125"/>
    <mergeCell ref="A2:K3"/>
    <mergeCell ref="A127:K128"/>
    <mergeCell ref="G121:J121"/>
    <mergeCell ref="G122:J122"/>
    <mergeCell ref="G123:J123"/>
    <mergeCell ref="G124:J124"/>
    <mergeCell ref="B4:C4"/>
    <mergeCell ref="B5:B7"/>
    <mergeCell ref="C5:C7"/>
    <mergeCell ref="D5:D7"/>
    <mergeCell ref="E5:E7"/>
    <mergeCell ref="B21:B23"/>
    <mergeCell ref="C21:C23"/>
    <mergeCell ref="B115:I115"/>
    <mergeCell ref="K5:K7"/>
    <mergeCell ref="B9:K9"/>
    <mergeCell ref="B18:J18"/>
    <mergeCell ref="F5:F7"/>
    <mergeCell ref="G5:G7"/>
    <mergeCell ref="H5:H7"/>
    <mergeCell ref="I5:J6"/>
    <mergeCell ref="G21:G23"/>
    <mergeCell ref="H21:H23"/>
    <mergeCell ref="I21:J22"/>
    <mergeCell ref="K21:K23"/>
    <mergeCell ref="G65:G67"/>
    <mergeCell ref="H65:H67"/>
    <mergeCell ref="B25:K25"/>
    <mergeCell ref="B34:J34"/>
    <mergeCell ref="C65:C67"/>
    <mergeCell ref="D65:D67"/>
    <mergeCell ref="E65:E67"/>
    <mergeCell ref="F65:F67"/>
    <mergeCell ref="B65:B67"/>
    <mergeCell ref="H36:H38"/>
    <mergeCell ref="I36:J37"/>
    <mergeCell ref="K36:K38"/>
    <mergeCell ref="B104:K104"/>
    <mergeCell ref="B82:B84"/>
    <mergeCell ref="C82:C84"/>
    <mergeCell ref="D82:D84"/>
    <mergeCell ref="E82:E84"/>
    <mergeCell ref="F82:F84"/>
    <mergeCell ref="H109:J109"/>
    <mergeCell ref="B111:B113"/>
    <mergeCell ref="C111:C113"/>
    <mergeCell ref="D111:D113"/>
    <mergeCell ref="E111:E113"/>
    <mergeCell ref="F111:F113"/>
    <mergeCell ref="G111:H112"/>
    <mergeCell ref="I111:I113"/>
    <mergeCell ref="I65:J66"/>
    <mergeCell ref="K65:K67"/>
    <mergeCell ref="B86:K86"/>
    <mergeCell ref="B97:J97"/>
    <mergeCell ref="G82:G84"/>
    <mergeCell ref="H82:H84"/>
    <mergeCell ref="I82:J83"/>
    <mergeCell ref="K82:K84"/>
    <mergeCell ref="B69:K69"/>
    <mergeCell ref="B79:J79"/>
    <mergeCell ref="A1:K1"/>
    <mergeCell ref="C107:J107"/>
    <mergeCell ref="F100:F102"/>
    <mergeCell ref="G100:G102"/>
    <mergeCell ref="H100:H102"/>
    <mergeCell ref="I100:J101"/>
    <mergeCell ref="K100:K102"/>
    <mergeCell ref="B100:B102"/>
    <mergeCell ref="C100:C102"/>
    <mergeCell ref="D100:D102"/>
    <mergeCell ref="E100:E102"/>
    <mergeCell ref="D21:D23"/>
    <mergeCell ref="E21:E23"/>
    <mergeCell ref="F21:F23"/>
    <mergeCell ref="B49:J49"/>
    <mergeCell ref="G36:G38"/>
    <mergeCell ref="B40:K40"/>
    <mergeCell ref="B36:B38"/>
    <mergeCell ref="C36:C38"/>
    <mergeCell ref="D36:D38"/>
    <mergeCell ref="E36:E38"/>
    <mergeCell ref="F36:F38"/>
  </mergeCells>
  <phoneticPr fontId="1" type="noConversion"/>
  <pageMargins left="0.7" right="0.7" top="0.75" bottom="0.75" header="0.3" footer="0.3"/>
  <pageSetup paperSize="9" scale="38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2023-01-30T11:48:21Z</dcterms:modified>
</cp:coreProperties>
</file>