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KIETRZ\2024\GAZ\SWZ Kietrz\Załączniki edytowalne\"/>
    </mc:Choice>
  </mc:AlternateContent>
  <xr:revisionPtr revIDLastSave="0" documentId="13_ncr:1_{97F13CE4-8C96-4726-A95E-A31023A3A0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wykaz ppe " sheetId="4" r:id="rId3"/>
    <sheet name="akcyza" sheetId="5" r:id="rId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0" i="2" l="1"/>
  <c r="AY22" i="2" s="1"/>
  <c r="AG22" i="2"/>
  <c r="AH22" i="2"/>
  <c r="AH25" i="2" s="1"/>
  <c r="AH26" i="2" s="1"/>
  <c r="E5" i="5"/>
  <c r="D5" i="5"/>
  <c r="C5" i="5"/>
  <c r="B5" i="5"/>
  <c r="E4" i="5"/>
  <c r="D4" i="5"/>
  <c r="C4" i="5"/>
  <c r="B4" i="5"/>
  <c r="E3" i="5"/>
  <c r="D3" i="5"/>
  <c r="C3" i="5"/>
  <c r="B3" i="5"/>
  <c r="BT16" i="2"/>
  <c r="BT15" i="2"/>
  <c r="BT14" i="2"/>
  <c r="BR16" i="2"/>
  <c r="BR15" i="2"/>
  <c r="BR14" i="2"/>
  <c r="BS14" i="2" s="1"/>
  <c r="BP15" i="2"/>
  <c r="BP16" i="2" s="1"/>
  <c r="BQ16" i="2" s="1"/>
  <c r="BP14" i="2"/>
  <c r="BQ14" i="2" s="1"/>
  <c r="BN15" i="2"/>
  <c r="BN16" i="2" s="1"/>
  <c r="BO16" i="2" s="1"/>
  <c r="BN14" i="2"/>
  <c r="BL16" i="2"/>
  <c r="BM16" i="2" s="1"/>
  <c r="BL14" i="2"/>
  <c r="BM14" i="2" s="1"/>
  <c r="BJ15" i="2"/>
  <c r="BK15" i="2" s="1"/>
  <c r="BJ14" i="2"/>
  <c r="BK14" i="2" s="1"/>
  <c r="BE16" i="2"/>
  <c r="BE15" i="2"/>
  <c r="BE14" i="2"/>
  <c r="AU16" i="2"/>
  <c r="AT16" i="2"/>
  <c r="AU15" i="2"/>
  <c r="AT15" i="2"/>
  <c r="AU14" i="2"/>
  <c r="AT14" i="2"/>
  <c r="AE22" i="2"/>
  <c r="AE23" i="2" s="1"/>
  <c r="AE24" i="2" s="1"/>
  <c r="AF22" i="2"/>
  <c r="BO14" i="2"/>
  <c r="BF14" i="2"/>
  <c r="BD14" i="2"/>
  <c r="BC14" i="2"/>
  <c r="BF15" i="2"/>
  <c r="BM15" i="2"/>
  <c r="AV16" i="2"/>
  <c r="BF16" i="2"/>
  <c r="AE25" i="2" l="1"/>
  <c r="AE26" i="2" s="1"/>
  <c r="BJ16" i="2"/>
  <c r="BK16" i="2" s="1"/>
  <c r="BU14" i="2"/>
  <c r="AH23" i="2"/>
  <c r="AH24" i="2" s="1"/>
  <c r="AU17" i="2"/>
  <c r="AU18" i="2" s="1"/>
  <c r="BG14" i="2"/>
  <c r="BI14" i="2" s="1"/>
  <c r="BV14" i="2" s="1"/>
  <c r="BW14" i="2" s="1"/>
  <c r="BX14" i="2" s="1"/>
  <c r="BH14" i="2"/>
  <c r="BQ15" i="2"/>
  <c r="BO15" i="2" l="1"/>
  <c r="J4" i="4" l="1"/>
  <c r="H4" i="4"/>
  <c r="G4" i="4"/>
  <c r="F4" i="4"/>
  <c r="E4" i="4"/>
  <c r="D4" i="4"/>
  <c r="C4" i="4"/>
  <c r="B4" i="4"/>
  <c r="K3" i="4"/>
  <c r="J3" i="4"/>
  <c r="H3" i="4"/>
  <c r="G3" i="4"/>
  <c r="F3" i="4"/>
  <c r="E3" i="4"/>
  <c r="D3" i="4"/>
  <c r="C3" i="4"/>
  <c r="B3" i="4"/>
  <c r="A2" i="4"/>
  <c r="K2" i="4"/>
  <c r="J2" i="4"/>
  <c r="H2" i="4"/>
  <c r="G2" i="4"/>
  <c r="F2" i="4"/>
  <c r="E2" i="4"/>
  <c r="D2" i="4"/>
  <c r="C2" i="4"/>
  <c r="B2" i="4"/>
  <c r="BS16" i="2" l="1"/>
  <c r="BU16" i="2"/>
  <c r="BC16" i="2"/>
  <c r="BG16" i="2" s="1"/>
  <c r="BD16" i="2"/>
  <c r="BH16" i="2" s="1"/>
  <c r="BS15" i="2"/>
  <c r="BC15" i="2"/>
  <c r="BG15" i="2" s="1"/>
  <c r="BD15" i="2"/>
  <c r="BH15" i="2" s="1"/>
  <c r="BU15" i="2"/>
  <c r="AT17" i="2"/>
  <c r="AT18" i="2" s="1"/>
  <c r="I2" i="4"/>
  <c r="I3" i="4"/>
  <c r="I4" i="4"/>
  <c r="BI16" i="2" l="1"/>
  <c r="BV16" i="2" s="1"/>
  <c r="BW16" i="2" s="1"/>
  <c r="BX16" i="2" s="1"/>
  <c r="BI15" i="2"/>
  <c r="BV15" i="2" s="1"/>
  <c r="BW15" i="2" l="1"/>
  <c r="BV17" i="2"/>
  <c r="A15" i="2"/>
  <c r="BX15" i="2" l="1"/>
  <c r="BX17" i="2" s="1"/>
  <c r="BW17" i="2"/>
  <c r="A16" i="2"/>
  <c r="A4" i="4" s="1"/>
  <c r="A3" i="4"/>
  <c r="C7" i="2" l="1"/>
  <c r="C8" i="2" l="1"/>
  <c r="C9" i="2" l="1"/>
</calcChain>
</file>

<file path=xl/sharedStrings.xml><?xml version="1.0" encoding="utf-8"?>
<sst xmlns="http://schemas.openxmlformats.org/spreadsheetml/2006/main" count="211" uniqueCount="128">
  <si>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</si>
  <si>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</si>
  <si>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</si>
  <si>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</si>
  <si>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</si>
  <si>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</si>
  <si>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</si>
  <si>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</si>
  <si>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</si>
  <si>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</si>
  <si>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</si>
  <si>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</si>
  <si>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</si>
  <si>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</si>
  <si>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</si>
  <si>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</si>
  <si>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</si>
  <si>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</si>
  <si>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</si>
  <si>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</si>
  <si>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</si>
  <si>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</si>
  <si>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</si>
  <si>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</si>
  <si>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</si>
  <si>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</si>
  <si>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</si>
  <si>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zwolniony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</si>
  <si>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</si>
  <si>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</si>
  <si>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</si>
  <si>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</si>
  <si>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</si>
  <si>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</si>
  <si>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</si>
  <si>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</si>
  <si>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</si>
  <si>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</si>
  <si>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</si>
  <si>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</si>
  <si>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</si>
  <si>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</si>
  <si>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</si>
  <si>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</si>
  <si>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</si>
  <si>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</si>
  <si>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</si>
  <si>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</si>
  <si>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</si>
  <si>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</si>
  <si>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</si>
  <si>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</si>
  <si>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</si>
  <si>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</si>
  <si>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</si>
  <si>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</si>
  <si>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</si>
  <si>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</si>
  <si>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</si>
  <si>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</si>
  <si>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</si>
  <si>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</si>
  <si>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</si>
  <si>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</si>
  <si>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</si>
  <si>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</si>
  <si>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</si>
  <si>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</si>
  <si>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</si>
  <si>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dla obiektów niechronionych w zł/mc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</si>
  <si>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</si>
  <si>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</si>
  <si>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Wartość opłaty dystrybucyjnej stałej w obiekcie niechronionym </t>
  </si>
  <si>
    <t xml:space="preserve">Wartość opłaty dystrybucyjnej stałej w obiekcie chronionym </t>
  </si>
  <si>
    <t>Wartość opłaty dystrybucyjnej zmiennej w obiekcie niechronionym</t>
  </si>
  <si>
    <t>Wartość opłaty dystrybucyjnej zmiennej w obiekcie chronionym</t>
  </si>
  <si>
    <t>VAT [23 %]</t>
  </si>
  <si>
    <t>W-3.9</t>
  </si>
  <si>
    <t>Cena jednostkowa opłaty dystrybucyjnej zmiennej netto w obiekcie niechronionym [zł/kWh]</t>
  </si>
  <si>
    <t>PGNiG Obrót Detaliczny sp. z o.o.</t>
  </si>
  <si>
    <t>PSG</t>
  </si>
  <si>
    <t>W-2.1</t>
  </si>
  <si>
    <t>W-3.6</t>
  </si>
  <si>
    <t>W-4</t>
  </si>
  <si>
    <t>W-5.1</t>
  </si>
  <si>
    <t>W-1.1</t>
  </si>
  <si>
    <t>Szacowane zuzycie w roku 2024.</t>
  </si>
  <si>
    <t>Obszar dystrybucyjny</t>
  </si>
  <si>
    <t>ZA</t>
  </si>
  <si>
    <t>Cena jednostkowa opłaty dystrybucyjnej zmiennej netto w obiekcie chronionym [zł/kWh]</t>
  </si>
  <si>
    <t>dla obiektów chronionych w zł/mc</t>
  </si>
  <si>
    <t>Cena jednostkowa opłaty dystrybucyjnej stałej netto w obiekcie niechronionym [zł/mc]</t>
  </si>
  <si>
    <t>≤110</t>
  </si>
  <si>
    <t>Adresy poboru Paliwa gazowego</t>
  </si>
  <si>
    <t>Numer ID Miejsca odbioru gazu</t>
  </si>
  <si>
    <t xml:space="preserve">Ulica </t>
  </si>
  <si>
    <r>
      <rPr>
        <b/>
        <u/>
        <sz val="10"/>
        <rFont val="Arial Narrow"/>
        <family val="2"/>
        <charset val="238"/>
      </rPr>
      <t>Instrukcja dla Wykonawcy</t>
    </r>
    <r>
      <rPr>
        <b/>
        <sz val="10"/>
        <rFont val="Arial Narrow"/>
        <family val="2"/>
        <charset val="238"/>
      </rPr>
      <t>:
W komórkach C4, C5 należy wpisać cenę jednostkową za 1 MWh zachowując format ceny.
W komórkach E5, F5,  należy wpisać cenę abonamentu w zł/mc dla obiektów chronionych.                                                                                                                                                                                                                                   W komórkach E6, F6,   należy wpisać cenę abonamentu w zł/mc dla obiektów niechronionych.</t>
    </r>
  </si>
  <si>
    <t>Gmina Kietrz</t>
  </si>
  <si>
    <t>48-130</t>
  </si>
  <si>
    <t>Kietrz</t>
  </si>
  <si>
    <t>3 Maja</t>
  </si>
  <si>
    <t>7481518629</t>
  </si>
  <si>
    <t>Zespół Szkół w Kietrzu</t>
  </si>
  <si>
    <t>Głowackiego</t>
  </si>
  <si>
    <t>czas nieokreślony</t>
  </si>
  <si>
    <t xml:space="preserve">Zespół szkół </t>
  </si>
  <si>
    <t>8018590365500000134892</t>
  </si>
  <si>
    <t>umowa przyłączeniowa</t>
  </si>
  <si>
    <t xml:space="preserve">Zespół Szkolno-Przedszkolny </t>
  </si>
  <si>
    <t>8018590365500090747927</t>
  </si>
  <si>
    <t>8018590365500090748535</t>
  </si>
  <si>
    <t>Kościuszki</t>
  </si>
  <si>
    <t>Zespół szkolny</t>
  </si>
  <si>
    <t>m3</t>
  </si>
  <si>
    <t>konwersja</t>
  </si>
  <si>
    <t>kWh</t>
  </si>
  <si>
    <t>I i IV kwartał</t>
  </si>
  <si>
    <t>mc</t>
  </si>
  <si>
    <t>II i III kwartał</t>
  </si>
  <si>
    <t>moc</t>
  </si>
  <si>
    <t>zużycie</t>
  </si>
  <si>
    <t>Cena jednostkowa opłaty dystrybucyjnej stałej netto w obiekcie chronionym [zł/mc]</t>
  </si>
  <si>
    <t>Cena jednostkowa paliwa gazowego dla obiektów niechronionych [zł/MWh]</t>
  </si>
  <si>
    <t>Cena jednostkowa paliwa gazowego dla obiektów objętych ochroną [zł/MWh]</t>
  </si>
  <si>
    <t>Rok 2024</t>
  </si>
  <si>
    <t>razem</t>
  </si>
  <si>
    <t>h/doba</t>
  </si>
  <si>
    <t>razem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</si>
</sst>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4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8"/>
      <name val="Arial1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9"/>
      <color rgb="FF262626"/>
      <name val="Segoe U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justify" vertical="center"/>
    </xf>
    <xf numFmtId="0" fontId="4" fillId="9" borderId="1" xfId="0" applyFont="1" applyFill="1" applyBorder="1" applyAlignment="1">
      <alignment horizontal="justify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5" borderId="1" xfId="0" applyFont="1" applyFill="1" applyBorder="1"/>
    <xf numFmtId="2" fontId="4" fillId="0" borderId="1" xfId="0" applyNumberFormat="1" applyFont="1" applyBorder="1"/>
    <xf numFmtId="1" fontId="4" fillId="0" borderId="1" xfId="0" applyNumberFormat="1" applyFont="1" applyBorder="1"/>
    <xf numFmtId="44" fontId="6" fillId="0" borderId="1" xfId="5" applyFont="1" applyFill="1" applyBorder="1"/>
    <xf numFmtId="44" fontId="4" fillId="0" borderId="1" xfId="5" applyFont="1" applyFill="1" applyBorder="1"/>
    <xf numFmtId="44" fontId="4" fillId="0" borderId="1" xfId="0" applyNumberFormat="1" applyFont="1" applyBorder="1"/>
    <xf numFmtId="44" fontId="7" fillId="0" borderId="1" xfId="5" applyFont="1" applyBorder="1" applyAlignment="1">
      <alignment horizontal="center" vertical="center" wrapText="1"/>
    </xf>
    <xf numFmtId="44" fontId="4" fillId="5" borderId="1" xfId="5" applyFont="1" applyFill="1" applyBorder="1"/>
    <xf numFmtId="0" fontId="6" fillId="0" borderId="1" xfId="0" applyFont="1" applyBorder="1" applyAlignment="1">
      <alignment horizontal="right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1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5" applyFont="1"/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8" borderId="1" xfId="0" applyFont="1" applyFill="1" applyBorder="1" applyAlignment="1">
      <alignment wrapText="1"/>
    </xf>
    <xf numFmtId="44" fontId="9" fillId="6" borderId="1" xfId="5" applyFont="1" applyFill="1" applyBorder="1" applyAlignment="1">
      <alignment horizontal="center" wrapText="1"/>
    </xf>
    <xf numFmtId="44" fontId="9" fillId="0" borderId="1" xfId="5" applyFont="1" applyBorder="1" applyAlignment="1">
      <alignment horizontal="center"/>
    </xf>
    <xf numFmtId="44" fontId="9" fillId="0" borderId="0" xfId="5" applyFont="1" applyFill="1" applyBorder="1" applyAlignment="1">
      <alignment horizontal="center"/>
    </xf>
    <xf numFmtId="0" fontId="9" fillId="7" borderId="1" xfId="0" applyFont="1" applyFill="1" applyBorder="1" applyAlignment="1">
      <alignment wrapText="1"/>
    </xf>
    <xf numFmtId="44" fontId="9" fillId="8" borderId="1" xfId="5" applyFont="1" applyFill="1" applyBorder="1" applyAlignment="1">
      <alignment horizontal="center" wrapText="1"/>
    </xf>
    <xf numFmtId="44" fontId="9" fillId="6" borderId="1" xfId="5" applyFont="1" applyFill="1" applyBorder="1"/>
    <xf numFmtId="44" fontId="9" fillId="0" borderId="0" xfId="5" applyFont="1" applyFill="1" applyBorder="1"/>
    <xf numFmtId="44" fontId="9" fillId="7" borderId="1" xfId="5" applyFont="1" applyFill="1" applyBorder="1" applyAlignment="1">
      <alignment horizontal="center" wrapText="1"/>
    </xf>
    <xf numFmtId="0" fontId="9" fillId="0" borderId="2" xfId="0" applyFont="1" applyBorder="1"/>
    <xf numFmtId="44" fontId="9" fillId="0" borderId="10" xfId="5" applyFont="1" applyBorder="1"/>
    <xf numFmtId="0" fontId="9" fillId="0" borderId="3" xfId="0" applyFont="1" applyBorder="1"/>
    <xf numFmtId="44" fontId="9" fillId="0" borderId="6" xfId="5" applyFont="1" applyBorder="1"/>
    <xf numFmtId="0" fontId="9" fillId="0" borderId="4" xfId="0" applyFont="1" applyBorder="1"/>
    <xf numFmtId="44" fontId="9" fillId="0" borderId="5" xfId="5" applyFont="1" applyBorder="1"/>
    <xf numFmtId="0" fontId="9" fillId="0" borderId="1" xfId="0" applyFont="1" applyBorder="1"/>
    <xf numFmtId="0" fontId="13" fillId="0" borderId="0" xfId="0" applyFont="1"/>
    <xf numFmtId="44" fontId="9" fillId="0" borderId="0" xfId="0" applyNumberFormat="1" applyFont="1"/>
    <xf numFmtId="0" fontId="9" fillId="7" borderId="1" xfId="0" applyFont="1" applyFill="1" applyBorder="1" applyAlignment="1">
      <alignment horizontal="center"/>
    </xf>
    <xf numFmtId="0" fontId="4" fillId="11" borderId="7" xfId="0" applyFont="1" applyFill="1" applyBorder="1"/>
    <xf numFmtId="0" fontId="4" fillId="0" borderId="7" xfId="0" applyFont="1" applyBorder="1"/>
    <xf numFmtId="2" fontId="4" fillId="0" borderId="7" xfId="0" applyNumberFormat="1" applyFont="1" applyBorder="1"/>
    <xf numFmtId="1" fontId="4" fillId="0" borderId="7" xfId="0" applyNumberFormat="1" applyFont="1" applyBorder="1"/>
    <xf numFmtId="0" fontId="6" fillId="0" borderId="7" xfId="0" applyFont="1" applyBorder="1" applyAlignment="1">
      <alignment horizontal="right" vertical="center"/>
    </xf>
    <xf numFmtId="44" fontId="6" fillId="0" borderId="7" xfId="5" applyFont="1" applyFill="1" applyBorder="1"/>
    <xf numFmtId="44" fontId="4" fillId="0" borderId="7" xfId="5" applyFont="1" applyFill="1" applyBorder="1"/>
    <xf numFmtId="44" fontId="4" fillId="0" borderId="7" xfId="0" applyNumberFormat="1" applyFont="1" applyBorder="1"/>
    <xf numFmtId="0" fontId="4" fillId="0" borderId="13" xfId="0" applyFont="1" applyBorder="1"/>
    <xf numFmtId="0" fontId="6" fillId="0" borderId="13" xfId="0" applyFont="1" applyBorder="1"/>
    <xf numFmtId="2" fontId="4" fillId="0" borderId="13" xfId="0" applyNumberFormat="1" applyFont="1" applyBorder="1"/>
    <xf numFmtId="1" fontId="4" fillId="0" borderId="13" xfId="0" applyNumberFormat="1" applyFont="1" applyBorder="1"/>
    <xf numFmtId="0" fontId="6" fillId="0" borderId="13" xfId="0" applyFont="1" applyBorder="1" applyAlignment="1">
      <alignment horizontal="right" vertical="center"/>
    </xf>
    <xf numFmtId="44" fontId="6" fillId="0" borderId="13" xfId="5" applyFont="1" applyFill="1" applyBorder="1"/>
    <xf numFmtId="44" fontId="4" fillId="0" borderId="13" xfId="5" applyFont="1" applyFill="1" applyBorder="1"/>
    <xf numFmtId="44" fontId="4" fillId="0" borderId="13" xfId="0" applyNumberFormat="1" applyFont="1" applyBorder="1"/>
    <xf numFmtId="2" fontId="9" fillId="8" borderId="1" xfId="0" applyNumberFormat="1" applyFont="1" applyFill="1" applyBorder="1"/>
    <xf numFmtId="2" fontId="9" fillId="7" borderId="1" xfId="0" applyNumberFormat="1" applyFont="1" applyFill="1" applyBorder="1"/>
    <xf numFmtId="44" fontId="9" fillId="0" borderId="11" xfId="5" applyFont="1" applyBorder="1" applyAlignment="1">
      <alignment horizontal="center"/>
    </xf>
    <xf numFmtId="44" fontId="9" fillId="6" borderId="11" xfId="5" applyFont="1" applyFill="1" applyBorder="1"/>
    <xf numFmtId="44" fontId="9" fillId="0" borderId="8" xfId="5" applyFont="1" applyFill="1" applyBorder="1" applyAlignment="1">
      <alignment horizontal="center"/>
    </xf>
    <xf numFmtId="44" fontId="9" fillId="0" borderId="8" xfId="5" applyFont="1" applyFill="1" applyBorder="1"/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9" fillId="7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17" fontId="9" fillId="0" borderId="0" xfId="0" applyNumberFormat="1" applyFont="1"/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BX26"/>
  <sheetViews>
    <sheetView tabSelected="1" topLeftCell="AJ10" zoomScale="70" zoomScaleNormal="70" workbookViewId="0">
      <selection activeCell="BA21" sqref="BA21"/>
    </sheetView>
  </sheetViews>
  <sheetFormatPr defaultColWidth="9" defaultRowHeight="13"/>
  <cols>
    <col min="1" max="1" width="3" style="47" customWidth="1"/>
    <col min="2" max="2" width="30.33203125" style="47" customWidth="1"/>
    <col min="3" max="3" width="11.5" style="47" customWidth="1"/>
    <col min="4" max="4" width="13.75" style="47" customWidth="1"/>
    <col min="5" max="5" width="13.58203125" style="47" customWidth="1"/>
    <col min="6" max="6" width="12.58203125" style="47" customWidth="1"/>
    <col min="7" max="7" width="11.08203125" style="49" customWidth="1"/>
    <col min="8" max="8" width="5" style="47" customWidth="1"/>
    <col min="9" max="9" width="9.33203125" style="47" customWidth="1"/>
    <col min="10" max="10" width="23.5" style="47" customWidth="1"/>
    <col min="11" max="13" width="9" style="47"/>
    <col min="14" max="14" width="12.08203125" style="47" customWidth="1"/>
    <col min="15" max="15" width="5.08203125" style="49" customWidth="1"/>
    <col min="16" max="16" width="4.58203125" style="47" customWidth="1"/>
    <col min="17" max="17" width="24.08203125" style="47" customWidth="1"/>
    <col min="18" max="18" width="5.33203125" style="47" customWidth="1"/>
    <col min="19" max="20" width="7.83203125" style="47" customWidth="1"/>
    <col min="21" max="21" width="15.58203125" style="47" customWidth="1"/>
    <col min="22" max="23" width="11" style="47" customWidth="1"/>
    <col min="24" max="24" width="22.58203125" style="47" customWidth="1"/>
    <col min="25" max="25" width="6" style="47" customWidth="1"/>
    <col min="26" max="27" width="9" style="47"/>
    <col min="28" max="28" width="12.58203125" style="47" customWidth="1"/>
    <col min="29" max="29" width="5.33203125" style="49" customWidth="1"/>
    <col min="30" max="30" width="5.58203125" style="47" customWidth="1"/>
    <col min="31" max="31" width="23.58203125" style="47" customWidth="1"/>
    <col min="32" max="32" width="14.08203125" style="47" customWidth="1"/>
    <col min="33" max="33" width="9.58203125" style="47" customWidth="1"/>
    <col min="34" max="43" width="9.33203125" style="47" customWidth="1"/>
    <col min="44" max="47" width="9" style="47"/>
    <col min="48" max="49" width="7.58203125" style="47" customWidth="1"/>
    <col min="50" max="52" width="9" style="47"/>
    <col min="53" max="53" width="12.33203125" style="47" customWidth="1"/>
    <col min="54" max="54" width="12.5" style="47" customWidth="1"/>
    <col min="55" max="56" width="9" style="47"/>
    <col min="57" max="57" width="12.08203125" style="47" customWidth="1"/>
    <col min="58" max="58" width="11.58203125" style="47" customWidth="1"/>
    <col min="59" max="59" width="12.08203125" style="47" customWidth="1"/>
    <col min="60" max="60" width="12.5" style="47" customWidth="1"/>
    <col min="61" max="61" width="13.83203125" style="47" customWidth="1"/>
    <col min="62" max="62" width="12.58203125" style="50" customWidth="1"/>
    <col min="63" max="63" width="12" style="47" customWidth="1"/>
    <col min="64" max="64" width="12.83203125" style="50" customWidth="1"/>
    <col min="65" max="65" width="13.5" style="47" customWidth="1"/>
    <col min="66" max="66" width="13.33203125" style="47" customWidth="1"/>
    <col min="67" max="67" width="14.08203125" style="47" customWidth="1"/>
    <col min="68" max="68" width="12.08203125" style="47" customWidth="1"/>
    <col min="69" max="69" width="11.33203125" style="47" customWidth="1"/>
    <col min="70" max="70" width="14.08203125" style="47" customWidth="1"/>
    <col min="71" max="71" width="12.58203125" style="47" customWidth="1"/>
    <col min="72" max="72" width="12.5" style="47" customWidth="1"/>
    <col min="73" max="73" width="10.58203125" style="47" customWidth="1"/>
    <col min="74" max="74" width="13.33203125" style="47" customWidth="1"/>
    <col min="75" max="75" width="11.33203125" style="47" customWidth="1"/>
    <col min="76" max="76" width="12" style="47" customWidth="1"/>
    <col min="77" max="16384" width="9" style="47"/>
  </cols>
  <sheetData>
    <row r="2" spans="1:76">
      <c r="B2" s="48" t="s">
        <v>48</v>
      </c>
      <c r="C2" s="48" t="s">
        <v>49</v>
      </c>
      <c r="D2" s="48" t="s">
        <v>50</v>
      </c>
      <c r="G2" s="47"/>
    </row>
    <row r="3" spans="1:76">
      <c r="B3" s="51" t="s">
        <v>99</v>
      </c>
      <c r="C3" s="51"/>
      <c r="D3" s="52"/>
      <c r="G3" s="47"/>
    </row>
    <row r="4" spans="1:76" ht="36" customHeight="1">
      <c r="B4" s="53" t="s">
        <v>122</v>
      </c>
      <c r="C4" s="88">
        <v>0</v>
      </c>
      <c r="D4" s="54" t="s">
        <v>68</v>
      </c>
      <c r="E4" s="55" t="s">
        <v>81</v>
      </c>
      <c r="F4" s="90" t="s">
        <v>84</v>
      </c>
      <c r="G4" s="92"/>
      <c r="H4" s="56"/>
      <c r="I4" s="69"/>
      <c r="J4" s="56"/>
      <c r="K4" s="56"/>
      <c r="L4" s="56"/>
      <c r="M4" s="56"/>
      <c r="N4" s="56"/>
    </row>
    <row r="5" spans="1:76" ht="43.5" customHeight="1">
      <c r="B5" s="57" t="s">
        <v>123</v>
      </c>
      <c r="C5" s="89">
        <v>0</v>
      </c>
      <c r="D5" s="58" t="s">
        <v>69</v>
      </c>
      <c r="E5" s="59">
        <v>0</v>
      </c>
      <c r="F5" s="91">
        <v>0</v>
      </c>
      <c r="G5" s="93"/>
      <c r="H5" s="60"/>
      <c r="I5" s="60"/>
    </row>
    <row r="6" spans="1:76" ht="40" customHeight="1">
      <c r="B6" s="94"/>
      <c r="C6" s="94"/>
      <c r="D6" s="61" t="s">
        <v>90</v>
      </c>
      <c r="E6" s="59">
        <v>0</v>
      </c>
      <c r="F6" s="91">
        <v>0</v>
      </c>
      <c r="G6" s="93"/>
      <c r="H6" s="60"/>
      <c r="I6" s="60"/>
    </row>
    <row r="7" spans="1:76">
      <c r="B7" s="62" t="s">
        <v>51</v>
      </c>
      <c r="C7" s="63">
        <f>BV17</f>
        <v>58748.018889999992</v>
      </c>
      <c r="G7" s="47"/>
    </row>
    <row r="8" spans="1:76">
      <c r="B8" s="64" t="s">
        <v>31</v>
      </c>
      <c r="C8" s="65">
        <f>BW17</f>
        <v>13512.044344699998</v>
      </c>
      <c r="G8" s="47"/>
    </row>
    <row r="9" spans="1:76" ht="13.5" thickBot="1">
      <c r="B9" s="66" t="s">
        <v>52</v>
      </c>
      <c r="C9" s="67">
        <f>BX17</f>
        <v>72260.063234699977</v>
      </c>
      <c r="G9" s="47"/>
    </row>
    <row r="10" spans="1:76" ht="78" customHeight="1">
      <c r="B10" s="98" t="s">
        <v>96</v>
      </c>
      <c r="C10" s="99"/>
      <c r="D10" s="99"/>
      <c r="E10" s="99"/>
      <c r="F10" s="99"/>
      <c r="G10" s="99"/>
      <c r="H10" s="99"/>
      <c r="I10" s="99"/>
    </row>
    <row r="12" spans="1:76">
      <c r="A12" s="68"/>
      <c r="B12" s="101" t="s">
        <v>0</v>
      </c>
      <c r="C12" s="101"/>
      <c r="D12" s="101"/>
      <c r="E12" s="101"/>
      <c r="F12" s="101"/>
      <c r="G12" s="101"/>
      <c r="H12" s="101"/>
      <c r="I12" s="101"/>
      <c r="J12" s="100" t="s">
        <v>42</v>
      </c>
      <c r="K12" s="100"/>
      <c r="L12" s="100"/>
      <c r="M12" s="100"/>
      <c r="N12" s="100"/>
      <c r="O12" s="100"/>
      <c r="P12" s="100"/>
      <c r="Q12" s="101" t="s">
        <v>45</v>
      </c>
      <c r="R12" s="101"/>
      <c r="S12" s="101"/>
      <c r="T12" s="101"/>
      <c r="U12" s="101"/>
      <c r="V12" s="101"/>
      <c r="W12" s="101"/>
      <c r="X12" s="100" t="s">
        <v>46</v>
      </c>
      <c r="Y12" s="100"/>
      <c r="Z12" s="100"/>
      <c r="AA12" s="100"/>
      <c r="AB12" s="100"/>
      <c r="AC12" s="100"/>
      <c r="AD12" s="100"/>
      <c r="AE12" s="100"/>
      <c r="AF12" s="100"/>
      <c r="AG12" s="71">
        <v>2023</v>
      </c>
      <c r="AH12" s="100" t="s">
        <v>86</v>
      </c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95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7"/>
    </row>
    <row r="13" spans="1:76" ht="92">
      <c r="A13" s="3" t="s">
        <v>28</v>
      </c>
      <c r="B13" s="3" t="s">
        <v>0</v>
      </c>
      <c r="C13" s="3" t="s">
        <v>1</v>
      </c>
      <c r="D13" s="3" t="s">
        <v>2</v>
      </c>
      <c r="E13" s="3" t="s">
        <v>3</v>
      </c>
      <c r="F13" s="3" t="s">
        <v>4</v>
      </c>
      <c r="G13" s="11" t="s">
        <v>5</v>
      </c>
      <c r="H13" s="2" t="s">
        <v>6</v>
      </c>
      <c r="I13" s="2" t="s">
        <v>25</v>
      </c>
      <c r="J13" s="16" t="s">
        <v>41</v>
      </c>
      <c r="K13" s="16" t="s">
        <v>1</v>
      </c>
      <c r="L13" s="16" t="s">
        <v>2</v>
      </c>
      <c r="M13" s="16" t="s">
        <v>3</v>
      </c>
      <c r="N13" s="16" t="s">
        <v>4</v>
      </c>
      <c r="O13" s="17" t="s">
        <v>5</v>
      </c>
      <c r="P13" s="18" t="s">
        <v>6</v>
      </c>
      <c r="Q13" s="19" t="s">
        <v>22</v>
      </c>
      <c r="R13" s="20" t="s">
        <v>23</v>
      </c>
      <c r="S13" s="20" t="s">
        <v>40</v>
      </c>
      <c r="T13" s="20" t="s">
        <v>43</v>
      </c>
      <c r="U13" s="19" t="s">
        <v>24</v>
      </c>
      <c r="V13" s="19" t="s">
        <v>34</v>
      </c>
      <c r="W13" s="19" t="s">
        <v>35</v>
      </c>
      <c r="X13" s="21" t="s">
        <v>7</v>
      </c>
      <c r="Y13" s="21" t="s">
        <v>1</v>
      </c>
      <c r="Z13" s="21" t="s">
        <v>2</v>
      </c>
      <c r="AA13" s="21" t="s">
        <v>3</v>
      </c>
      <c r="AB13" s="21" t="s">
        <v>4</v>
      </c>
      <c r="AC13" s="22" t="s">
        <v>5</v>
      </c>
      <c r="AD13" s="23" t="s">
        <v>6</v>
      </c>
      <c r="AE13" s="21" t="s">
        <v>26</v>
      </c>
      <c r="AF13" s="21" t="s">
        <v>36</v>
      </c>
      <c r="AG13" s="24" t="s">
        <v>20</v>
      </c>
      <c r="AH13" s="24" t="s">
        <v>10</v>
      </c>
      <c r="AI13" s="24" t="s">
        <v>11</v>
      </c>
      <c r="AJ13" s="24" t="s">
        <v>21</v>
      </c>
      <c r="AK13" s="24" t="s">
        <v>12</v>
      </c>
      <c r="AL13" s="24" t="s">
        <v>13</v>
      </c>
      <c r="AM13" s="24" t="s">
        <v>14</v>
      </c>
      <c r="AN13" s="24" t="s">
        <v>15</v>
      </c>
      <c r="AO13" s="24" t="s">
        <v>16</v>
      </c>
      <c r="AP13" s="24" t="s">
        <v>17</v>
      </c>
      <c r="AQ13" s="24" t="s">
        <v>18</v>
      </c>
      <c r="AR13" s="24" t="s">
        <v>19</v>
      </c>
      <c r="AS13" s="24" t="s">
        <v>20</v>
      </c>
      <c r="AT13" s="24" t="s">
        <v>37</v>
      </c>
      <c r="AU13" s="24" t="s">
        <v>60</v>
      </c>
      <c r="AV13" s="23" t="s">
        <v>8</v>
      </c>
      <c r="AW13" s="23" t="s">
        <v>87</v>
      </c>
      <c r="AX13" s="25" t="s">
        <v>9</v>
      </c>
      <c r="AY13" s="26" t="s">
        <v>38</v>
      </c>
      <c r="AZ13" s="26" t="s">
        <v>47</v>
      </c>
      <c r="BA13" s="26" t="s">
        <v>53</v>
      </c>
      <c r="BB13" s="26" t="s">
        <v>54</v>
      </c>
      <c r="BC13" s="27" t="s">
        <v>55</v>
      </c>
      <c r="BD13" s="27" t="s">
        <v>56</v>
      </c>
      <c r="BE13" s="26" t="s">
        <v>57</v>
      </c>
      <c r="BF13" s="26" t="s">
        <v>58</v>
      </c>
      <c r="BG13" s="28" t="s">
        <v>65</v>
      </c>
      <c r="BH13" s="28" t="s">
        <v>66</v>
      </c>
      <c r="BI13" s="28" t="s">
        <v>67</v>
      </c>
      <c r="BJ13" s="40" t="s">
        <v>62</v>
      </c>
      <c r="BK13" s="28" t="s">
        <v>63</v>
      </c>
      <c r="BL13" s="40" t="s">
        <v>61</v>
      </c>
      <c r="BM13" s="28" t="s">
        <v>64</v>
      </c>
      <c r="BN13" s="26" t="s">
        <v>91</v>
      </c>
      <c r="BO13" s="29" t="s">
        <v>72</v>
      </c>
      <c r="BP13" s="26" t="s">
        <v>121</v>
      </c>
      <c r="BQ13" s="29" t="s">
        <v>73</v>
      </c>
      <c r="BR13" s="26" t="s">
        <v>78</v>
      </c>
      <c r="BS13" s="29" t="s">
        <v>74</v>
      </c>
      <c r="BT13" s="26" t="s">
        <v>89</v>
      </c>
      <c r="BU13" s="30" t="s">
        <v>75</v>
      </c>
      <c r="BV13" s="26" t="s">
        <v>29</v>
      </c>
      <c r="BW13" s="31" t="s">
        <v>76</v>
      </c>
      <c r="BX13" s="32" t="s">
        <v>30</v>
      </c>
    </row>
    <row r="14" spans="1:76" ht="13.5" customHeight="1">
      <c r="A14" s="3">
        <v>1</v>
      </c>
      <c r="B14" s="3" t="s">
        <v>97</v>
      </c>
      <c r="C14" s="3" t="s">
        <v>98</v>
      </c>
      <c r="D14" s="3" t="s">
        <v>99</v>
      </c>
      <c r="E14" s="3" t="s">
        <v>99</v>
      </c>
      <c r="F14" s="3" t="s">
        <v>100</v>
      </c>
      <c r="G14" s="3">
        <v>1</v>
      </c>
      <c r="H14" s="3"/>
      <c r="I14" s="33" t="s">
        <v>101</v>
      </c>
      <c r="J14" s="3" t="s">
        <v>102</v>
      </c>
      <c r="K14" s="33" t="s">
        <v>98</v>
      </c>
      <c r="L14" s="3" t="s">
        <v>99</v>
      </c>
      <c r="M14" s="3" t="s">
        <v>99</v>
      </c>
      <c r="N14" s="3" t="s">
        <v>103</v>
      </c>
      <c r="O14" s="3">
        <v>37</v>
      </c>
      <c r="P14" s="3"/>
      <c r="Q14" s="3" t="s">
        <v>79</v>
      </c>
      <c r="R14" s="33" t="s">
        <v>80</v>
      </c>
      <c r="S14" s="3" t="s">
        <v>27</v>
      </c>
      <c r="T14" s="3" t="s">
        <v>59</v>
      </c>
      <c r="U14" s="3" t="s">
        <v>104</v>
      </c>
      <c r="V14" s="3" t="s">
        <v>39</v>
      </c>
      <c r="W14" s="3" t="s">
        <v>44</v>
      </c>
      <c r="X14" s="3" t="s">
        <v>105</v>
      </c>
      <c r="Y14" s="3" t="s">
        <v>98</v>
      </c>
      <c r="Z14" s="3" t="s">
        <v>99</v>
      </c>
      <c r="AA14" s="3" t="s">
        <v>99</v>
      </c>
      <c r="AB14" s="3" t="s">
        <v>103</v>
      </c>
      <c r="AC14" s="3">
        <v>37</v>
      </c>
      <c r="AD14" s="15"/>
      <c r="AE14" s="33" t="s">
        <v>106</v>
      </c>
      <c r="AF14" s="3"/>
      <c r="AG14" s="3">
        <v>5872</v>
      </c>
      <c r="AH14" s="3">
        <v>1961</v>
      </c>
      <c r="AI14" s="3"/>
      <c r="AJ14" s="3"/>
      <c r="AK14" s="3"/>
      <c r="AL14" s="3"/>
      <c r="AM14" s="3"/>
      <c r="AN14" s="3"/>
      <c r="AO14" s="3">
        <v>13400</v>
      </c>
      <c r="AP14" s="3"/>
      <c r="AQ14" s="3"/>
      <c r="AR14" s="3"/>
      <c r="AS14" s="3">
        <v>5872</v>
      </c>
      <c r="AT14" s="3">
        <f>SUM(AH14:AS14)</f>
        <v>21233</v>
      </c>
      <c r="AU14" s="3">
        <f>SUM(AG14:AS14)</f>
        <v>27105</v>
      </c>
      <c r="AV14" s="34" t="s">
        <v>81</v>
      </c>
      <c r="AW14" s="3" t="s">
        <v>88</v>
      </c>
      <c r="AX14" s="3"/>
      <c r="AY14" s="15">
        <v>9528</v>
      </c>
      <c r="AZ14" s="3">
        <v>13</v>
      </c>
      <c r="BA14" s="35">
        <v>0</v>
      </c>
      <c r="BB14" s="35">
        <v>100</v>
      </c>
      <c r="BC14" s="36">
        <f t="shared" ref="BC14" si="0">BA14*AU14/100</f>
        <v>0</v>
      </c>
      <c r="BD14" s="36">
        <f t="shared" ref="BD14" si="1">AU14*BB14/100</f>
        <v>27105</v>
      </c>
      <c r="BE14" s="42">
        <f>C$4/1000</f>
        <v>0</v>
      </c>
      <c r="BF14" s="42">
        <f>C$5/1000</f>
        <v>0</v>
      </c>
      <c r="BG14" s="37">
        <f t="shared" ref="BG14" si="2">BC14*BE14</f>
        <v>0</v>
      </c>
      <c r="BH14" s="37">
        <f>BD14*BF14</f>
        <v>0</v>
      </c>
      <c r="BI14" s="37">
        <f t="shared" ref="BI14" si="3">SUM(BG14:BH14)</f>
        <v>0</v>
      </c>
      <c r="BJ14" s="41">
        <f>E5</f>
        <v>0</v>
      </c>
      <c r="BK14" s="38">
        <f t="shared" ref="BK14" si="4">BJ14*AZ14*BA14/100</f>
        <v>0</v>
      </c>
      <c r="BL14" s="41">
        <f>E6</f>
        <v>0</v>
      </c>
      <c r="BM14" s="38">
        <f>BL14*AZ14*BB14/100</f>
        <v>0</v>
      </c>
      <c r="BN14" s="34">
        <f>Ceny!B4</f>
        <v>10.85</v>
      </c>
      <c r="BO14" s="38">
        <f t="shared" ref="BO14" si="5">BN14*AZ14*BA14/100</f>
        <v>0</v>
      </c>
      <c r="BP14" s="34">
        <f>Ceny!D4</f>
        <v>8.94</v>
      </c>
      <c r="BQ14" s="38">
        <f>BP14*AZ14*BB14/100</f>
        <v>116.22</v>
      </c>
      <c r="BR14" s="34">
        <f>Ceny!C4</f>
        <v>5.3409999999999999E-2</v>
      </c>
      <c r="BS14" s="38">
        <f t="shared" ref="BS14" si="6">BR14*AU14*BA14/100</f>
        <v>0</v>
      </c>
      <c r="BT14" s="34">
        <f>Ceny!E4</f>
        <v>4.4010000000000001E-2</v>
      </c>
      <c r="BU14" s="38">
        <f t="shared" ref="BU14" si="7">BT14*AU14*BB14/100</f>
        <v>1192.89105</v>
      </c>
      <c r="BV14" s="39">
        <f t="shared" ref="BV14" si="8">BI14+BK14+BM14+BO14+BS14+BU14+BQ14</f>
        <v>1309.11105</v>
      </c>
      <c r="BW14" s="39">
        <f t="shared" ref="BW14" si="9">BV14*0.23</f>
        <v>301.09554150000002</v>
      </c>
      <c r="BX14" s="39">
        <f t="shared" ref="BX14" si="10">BW14+BV14</f>
        <v>1610.2065915000001</v>
      </c>
    </row>
    <row r="15" spans="1:76" ht="13.5" customHeight="1">
      <c r="A15" s="3">
        <f>A14+1</f>
        <v>2</v>
      </c>
      <c r="B15" s="3" t="s">
        <v>97</v>
      </c>
      <c r="C15" s="3" t="s">
        <v>98</v>
      </c>
      <c r="D15" s="3" t="s">
        <v>99</v>
      </c>
      <c r="E15" s="3" t="s">
        <v>99</v>
      </c>
      <c r="F15" s="3" t="s">
        <v>100</v>
      </c>
      <c r="G15" s="3">
        <v>1</v>
      </c>
      <c r="H15" s="3"/>
      <c r="I15" s="33" t="s">
        <v>101</v>
      </c>
      <c r="J15" s="3" t="s">
        <v>102</v>
      </c>
      <c r="K15" s="33" t="s">
        <v>98</v>
      </c>
      <c r="L15" s="3" t="s">
        <v>99</v>
      </c>
      <c r="M15" s="3" t="s">
        <v>99</v>
      </c>
      <c r="N15" s="3" t="s">
        <v>103</v>
      </c>
      <c r="O15" s="3">
        <v>37</v>
      </c>
      <c r="P15" s="3"/>
      <c r="Q15" s="3" t="s">
        <v>107</v>
      </c>
      <c r="R15" s="33" t="s">
        <v>80</v>
      </c>
      <c r="S15" s="3" t="s">
        <v>27</v>
      </c>
      <c r="T15" s="3"/>
      <c r="U15" s="3"/>
      <c r="V15" s="3"/>
      <c r="W15" s="3"/>
      <c r="X15" s="3" t="s">
        <v>108</v>
      </c>
      <c r="Y15" s="3" t="s">
        <v>98</v>
      </c>
      <c r="Z15" s="3" t="s">
        <v>99</v>
      </c>
      <c r="AA15" s="3" t="s">
        <v>99</v>
      </c>
      <c r="AB15" s="3" t="s">
        <v>103</v>
      </c>
      <c r="AC15" s="3">
        <v>37</v>
      </c>
      <c r="AD15" s="15"/>
      <c r="AE15" s="33" t="s">
        <v>109</v>
      </c>
      <c r="AF15" s="3"/>
      <c r="AG15" s="3">
        <v>42242</v>
      </c>
      <c r="AH15" s="3">
        <v>42242</v>
      </c>
      <c r="AI15" s="3">
        <v>42242</v>
      </c>
      <c r="AJ15" s="3">
        <v>42242</v>
      </c>
      <c r="AK15" s="3">
        <v>18103</v>
      </c>
      <c r="AL15" s="3">
        <v>18103</v>
      </c>
      <c r="AM15" s="3">
        <v>18103</v>
      </c>
      <c r="AN15" s="3">
        <v>18103</v>
      </c>
      <c r="AO15" s="3">
        <v>18103</v>
      </c>
      <c r="AP15" s="3">
        <v>18103</v>
      </c>
      <c r="AQ15" s="3">
        <v>42242</v>
      </c>
      <c r="AR15" s="3">
        <v>42242</v>
      </c>
      <c r="AS15" s="3">
        <v>42242</v>
      </c>
      <c r="AT15" s="3">
        <f t="shared" ref="AT15:AT16" si="11">SUM(AH15:AS15)</f>
        <v>362070</v>
      </c>
      <c r="AU15" s="3">
        <f>SUM(AG15:AS15)</f>
        <v>404312</v>
      </c>
      <c r="AV15" s="34" t="s">
        <v>84</v>
      </c>
      <c r="AW15" s="3" t="s">
        <v>88</v>
      </c>
      <c r="AX15" s="3">
        <v>439</v>
      </c>
      <c r="AY15" s="15">
        <v>9528</v>
      </c>
      <c r="AZ15" s="3">
        <v>13</v>
      </c>
      <c r="BA15" s="35">
        <v>0</v>
      </c>
      <c r="BB15" s="35">
        <v>100</v>
      </c>
      <c r="BC15" s="36">
        <f>BA15*AU15/100</f>
        <v>0</v>
      </c>
      <c r="BD15" s="36">
        <f>AU15*BB15/100</f>
        <v>404312</v>
      </c>
      <c r="BE15" s="42">
        <f t="shared" ref="BE15:BE16" si="12">C$4/1000</f>
        <v>0</v>
      </c>
      <c r="BF15" s="42">
        <f>C$5/1000</f>
        <v>0</v>
      </c>
      <c r="BG15" s="37">
        <f>BC15*BE15</f>
        <v>0</v>
      </c>
      <c r="BH15" s="37">
        <f>BD15*BF15</f>
        <v>0</v>
      </c>
      <c r="BI15" s="37">
        <f>SUM(BG15:BH15)</f>
        <v>0</v>
      </c>
      <c r="BJ15" s="41">
        <f>F5</f>
        <v>0</v>
      </c>
      <c r="BK15" s="38">
        <f>BJ15*AZ15*BA15/100</f>
        <v>0</v>
      </c>
      <c r="BL15" s="41">
        <v>121</v>
      </c>
      <c r="BM15" s="38">
        <f>BL15*AZ15*BB15/100</f>
        <v>1573</v>
      </c>
      <c r="BN15" s="34">
        <f>Ceny!B8</f>
        <v>7.43E-3</v>
      </c>
      <c r="BO15" s="38">
        <f>BN15*BA15/100*AY15*AX15</f>
        <v>0</v>
      </c>
      <c r="BP15" s="34">
        <f>Ceny!D8</f>
        <v>6.1199999999999996E-3</v>
      </c>
      <c r="BQ15" s="38">
        <f>BP15*BB15/100*AY15*AX15</f>
        <v>25598.687039999997</v>
      </c>
      <c r="BR15" s="34">
        <f>Ceny!C8</f>
        <v>2.1360000000000001E-2</v>
      </c>
      <c r="BS15" s="38">
        <f t="shared" ref="BS15:BS16" si="13">BR15*AU15*BA15/100</f>
        <v>0</v>
      </c>
      <c r="BT15" s="34">
        <f>Ceny!E8</f>
        <v>1.7600000000000001E-2</v>
      </c>
      <c r="BU15" s="38">
        <f t="shared" ref="BU15:BU16" si="14">BT15*AU15*BB15/100</f>
        <v>7115.8912</v>
      </c>
      <c r="BV15" s="39">
        <f>BI15+BK15+BM15+BO15+BS15+BU15+BQ15</f>
        <v>34287.578239999995</v>
      </c>
      <c r="BW15" s="39">
        <f>BV15*0.23</f>
        <v>7886.1429951999989</v>
      </c>
      <c r="BX15" s="39">
        <f>BW15+BV15</f>
        <v>42173.721235199991</v>
      </c>
    </row>
    <row r="16" spans="1:76" ht="13.5" customHeight="1">
      <c r="A16" s="3">
        <f t="shared" ref="A16" si="15">A15+1</f>
        <v>3</v>
      </c>
      <c r="B16" s="3" t="s">
        <v>97</v>
      </c>
      <c r="C16" s="3" t="s">
        <v>98</v>
      </c>
      <c r="D16" s="3" t="s">
        <v>99</v>
      </c>
      <c r="E16" s="3" t="s">
        <v>99</v>
      </c>
      <c r="F16" s="3" t="s">
        <v>100</v>
      </c>
      <c r="G16" s="3">
        <v>1</v>
      </c>
      <c r="H16" s="3"/>
      <c r="I16" s="33" t="s">
        <v>101</v>
      </c>
      <c r="J16" s="3" t="s">
        <v>102</v>
      </c>
      <c r="K16" s="33" t="s">
        <v>98</v>
      </c>
      <c r="L16" s="3" t="s">
        <v>99</v>
      </c>
      <c r="M16" s="3" t="s">
        <v>99</v>
      </c>
      <c r="N16" s="3" t="s">
        <v>111</v>
      </c>
      <c r="O16" s="3">
        <v>14</v>
      </c>
      <c r="P16" s="3"/>
      <c r="Q16" s="3" t="s">
        <v>107</v>
      </c>
      <c r="R16" s="33" t="s">
        <v>80</v>
      </c>
      <c r="S16" s="3" t="s">
        <v>27</v>
      </c>
      <c r="T16" s="3"/>
      <c r="U16" s="3"/>
      <c r="V16" s="3"/>
      <c r="W16" s="3"/>
      <c r="X16" s="3" t="s">
        <v>112</v>
      </c>
      <c r="Y16" s="3" t="s">
        <v>98</v>
      </c>
      <c r="Z16" s="3" t="s">
        <v>99</v>
      </c>
      <c r="AA16" s="3" t="s">
        <v>99</v>
      </c>
      <c r="AB16" s="3" t="s">
        <v>111</v>
      </c>
      <c r="AC16" s="3">
        <v>14</v>
      </c>
      <c r="AD16" s="15"/>
      <c r="AE16" s="33" t="s">
        <v>110</v>
      </c>
      <c r="AF16" s="3"/>
      <c r="AG16" s="3">
        <v>29441</v>
      </c>
      <c r="AH16" s="3">
        <v>29441</v>
      </c>
      <c r="AI16" s="3">
        <v>29441</v>
      </c>
      <c r="AJ16" s="3">
        <v>29441</v>
      </c>
      <c r="AK16" s="3">
        <v>12618</v>
      </c>
      <c r="AL16" s="3">
        <v>12618</v>
      </c>
      <c r="AM16" s="3">
        <v>12618</v>
      </c>
      <c r="AN16" s="3">
        <v>12618</v>
      </c>
      <c r="AO16" s="3">
        <v>12618</v>
      </c>
      <c r="AP16" s="3">
        <v>12618</v>
      </c>
      <c r="AQ16" s="3">
        <v>29441</v>
      </c>
      <c r="AR16" s="3">
        <v>29441</v>
      </c>
      <c r="AS16" s="3">
        <v>29441</v>
      </c>
      <c r="AT16" s="3">
        <f t="shared" si="11"/>
        <v>252354</v>
      </c>
      <c r="AU16" s="3">
        <f>SUM(AG16:AS16)</f>
        <v>281795</v>
      </c>
      <c r="AV16" s="72" t="str">
        <f>AV15</f>
        <v>W-5.1</v>
      </c>
      <c r="AW16" s="73" t="s">
        <v>88</v>
      </c>
      <c r="AX16" s="73">
        <v>285</v>
      </c>
      <c r="AY16" s="15">
        <v>9528</v>
      </c>
      <c r="AZ16" s="73">
        <v>13</v>
      </c>
      <c r="BA16" s="74">
        <v>0</v>
      </c>
      <c r="BB16" s="74">
        <v>100</v>
      </c>
      <c r="BC16" s="75">
        <f t="shared" ref="BC16" si="16">BA16*AU16/100</f>
        <v>0</v>
      </c>
      <c r="BD16" s="75">
        <f t="shared" ref="BD16" si="17">AU16*BB16/100</f>
        <v>281795</v>
      </c>
      <c r="BE16" s="42">
        <f t="shared" si="12"/>
        <v>0</v>
      </c>
      <c r="BF16" s="76">
        <f>C$5/1000</f>
        <v>0</v>
      </c>
      <c r="BG16" s="77">
        <f t="shared" ref="BG16" si="18">BC16*BE16</f>
        <v>0</v>
      </c>
      <c r="BH16" s="77">
        <f t="shared" ref="BH16" si="19">BD16*BF16</f>
        <v>0</v>
      </c>
      <c r="BI16" s="77">
        <f t="shared" ref="BI16" si="20">SUM(BG16:BH16)</f>
        <v>0</v>
      </c>
      <c r="BJ16" s="78">
        <f>BJ15</f>
        <v>0</v>
      </c>
      <c r="BK16" s="78">
        <f t="shared" ref="BK16" si="21">BJ16*AZ16*BA16/100</f>
        <v>0</v>
      </c>
      <c r="BL16" s="78">
        <f>BL15</f>
        <v>121</v>
      </c>
      <c r="BM16" s="78">
        <f t="shared" ref="BM16" si="22">BL16*AZ16*BB16/100</f>
        <v>1573</v>
      </c>
      <c r="BN16" s="73">
        <f>BN15</f>
        <v>7.43E-3</v>
      </c>
      <c r="BO16" s="78">
        <f>BN16*BA16/100*AY16*AX16</f>
        <v>0</v>
      </c>
      <c r="BP16" s="73">
        <f>BP15</f>
        <v>6.1199999999999996E-3</v>
      </c>
      <c r="BQ16" s="78">
        <f>BP16*BB16/100*AY16*AX16</f>
        <v>16618.737599999997</v>
      </c>
      <c r="BR16" s="73">
        <f>BR15</f>
        <v>2.1360000000000001E-2</v>
      </c>
      <c r="BS16" s="78">
        <f t="shared" si="13"/>
        <v>0</v>
      </c>
      <c r="BT16" s="73">
        <f>BT15</f>
        <v>1.7600000000000001E-2</v>
      </c>
      <c r="BU16" s="78">
        <f t="shared" si="14"/>
        <v>4959.5920000000006</v>
      </c>
      <c r="BV16" s="79">
        <f t="shared" ref="BV16" si="23">BI16+BK16+BM16+BO16+BS16+BU16+BQ16</f>
        <v>23151.329599999997</v>
      </c>
      <c r="BW16" s="79">
        <f t="shared" ref="BW16" si="24">BV16*0.23</f>
        <v>5324.8058079999992</v>
      </c>
      <c r="BX16" s="79">
        <f t="shared" ref="BX16" si="25">BW16+BV16</f>
        <v>28476.135407999995</v>
      </c>
    </row>
    <row r="17" spans="30:76">
      <c r="AT17" s="47">
        <f>SUM(AT14:AT16)</f>
        <v>635657</v>
      </c>
      <c r="AU17" s="47">
        <f>SUM(AU14:AU16)</f>
        <v>713212</v>
      </c>
      <c r="AV17" s="80"/>
      <c r="AW17" s="80"/>
      <c r="AX17" s="80"/>
      <c r="AY17" s="81"/>
      <c r="AZ17" s="80"/>
      <c r="BA17" s="82"/>
      <c r="BB17" s="82"/>
      <c r="BC17" s="83"/>
      <c r="BD17" s="83"/>
      <c r="BE17" s="84"/>
      <c r="BF17" s="84"/>
      <c r="BG17" s="85"/>
      <c r="BH17" s="85"/>
      <c r="BI17" s="85"/>
      <c r="BJ17" s="86"/>
      <c r="BK17" s="86"/>
      <c r="BL17" s="86"/>
      <c r="BM17" s="86"/>
      <c r="BN17" s="80"/>
      <c r="BO17" s="86"/>
      <c r="BP17" s="80"/>
      <c r="BQ17" s="86"/>
      <c r="BR17" s="80"/>
      <c r="BS17" s="86"/>
      <c r="BT17" s="80"/>
      <c r="BU17" s="86"/>
      <c r="BV17" s="87">
        <f t="shared" ref="BV17:BX17" si="26">SUM(BV14:BV16)</f>
        <v>58748.018889999992</v>
      </c>
      <c r="BW17" s="87">
        <f t="shared" si="26"/>
        <v>13512.044344699998</v>
      </c>
      <c r="BX17" s="87">
        <f t="shared" si="26"/>
        <v>72260.063234699977</v>
      </c>
    </row>
    <row r="18" spans="30:76">
      <c r="AT18" s="47">
        <f>AT17/1000</f>
        <v>635.65700000000004</v>
      </c>
      <c r="AU18" s="47">
        <f>AU17/1000</f>
        <v>713.21199999999999</v>
      </c>
      <c r="AX18" s="47" t="s">
        <v>124</v>
      </c>
      <c r="AY18" s="47">
        <v>366</v>
      </c>
    </row>
    <row r="19" spans="30:76">
      <c r="AE19" s="47" t="s">
        <v>120</v>
      </c>
      <c r="AF19" s="47" t="s">
        <v>119</v>
      </c>
      <c r="AG19" s="47" t="s">
        <v>119</v>
      </c>
      <c r="AH19" s="47" t="s">
        <v>120</v>
      </c>
      <c r="AX19" s="104">
        <v>45261</v>
      </c>
      <c r="AY19" s="47">
        <v>31</v>
      </c>
      <c r="BK19" s="70"/>
    </row>
    <row r="20" spans="30:76">
      <c r="AD20" s="47" t="s">
        <v>113</v>
      </c>
      <c r="AE20" s="47">
        <v>23000</v>
      </c>
      <c r="AF20" s="47">
        <v>26</v>
      </c>
      <c r="AG20" s="47">
        <v>40</v>
      </c>
      <c r="AH20" s="47">
        <v>33000</v>
      </c>
      <c r="AX20" s="47" t="s">
        <v>125</v>
      </c>
      <c r="AY20" s="47">
        <f>SUM(AY18:AY19)</f>
        <v>397</v>
      </c>
    </row>
    <row r="21" spans="30:76">
      <c r="AD21" s="47" t="s">
        <v>114</v>
      </c>
      <c r="AE21" s="47">
        <v>10.972</v>
      </c>
      <c r="AF21" s="47">
        <v>10.972</v>
      </c>
      <c r="AG21" s="47">
        <v>10.972</v>
      </c>
      <c r="AH21" s="47">
        <v>10.972</v>
      </c>
      <c r="AX21" s="47" t="s">
        <v>126</v>
      </c>
      <c r="AY21" s="47">
        <v>24</v>
      </c>
    </row>
    <row r="22" spans="30:76">
      <c r="AD22" s="47" t="s">
        <v>115</v>
      </c>
      <c r="AE22" s="47">
        <f>AE20*AE21</f>
        <v>252356</v>
      </c>
      <c r="AF22" s="47">
        <f>AF20*AF21</f>
        <v>285.27199999999999</v>
      </c>
      <c r="AG22" s="47">
        <f>AG20*AG21</f>
        <v>438.88</v>
      </c>
      <c r="AH22" s="47">
        <f>AH20*AH21</f>
        <v>362076</v>
      </c>
      <c r="AX22" s="47" t="s">
        <v>127</v>
      </c>
      <c r="AY22" s="47">
        <f>AY20*AY21</f>
        <v>9528</v>
      </c>
      <c r="BW22" s="70"/>
    </row>
    <row r="23" spans="30:76">
      <c r="AD23" s="47" t="s">
        <v>116</v>
      </c>
      <c r="AE23" s="47">
        <f>AE22*0.35</f>
        <v>88324.599999999991</v>
      </c>
      <c r="AH23" s="47">
        <f>AH22*0.35</f>
        <v>126726.59999999999</v>
      </c>
    </row>
    <row r="24" spans="30:76">
      <c r="AD24" s="47" t="s">
        <v>117</v>
      </c>
      <c r="AE24" s="47">
        <f>AE23/3</f>
        <v>29441.533333333329</v>
      </c>
      <c r="AH24" s="47">
        <f>AH23/3</f>
        <v>42242.2</v>
      </c>
    </row>
    <row r="25" spans="30:76">
      <c r="AD25" s="47" t="s">
        <v>118</v>
      </c>
      <c r="AE25" s="47">
        <f>AE22*0.15</f>
        <v>37853.4</v>
      </c>
      <c r="AH25" s="47">
        <f>AH22*0.15</f>
        <v>54311.4</v>
      </c>
    </row>
    <row r="26" spans="30:76">
      <c r="AD26" s="47" t="s">
        <v>117</v>
      </c>
      <c r="AE26" s="47">
        <f>AE25/3</f>
        <v>12617.800000000001</v>
      </c>
      <c r="AH26" s="47">
        <f>AH25/3</f>
        <v>18103.8</v>
      </c>
    </row>
  </sheetData>
  <mergeCells count="8">
    <mergeCell ref="B6:C6"/>
    <mergeCell ref="AT12:BT12"/>
    <mergeCell ref="B10:I10"/>
    <mergeCell ref="AH12:AS12"/>
    <mergeCell ref="B12:I12"/>
    <mergeCell ref="J12:P12"/>
    <mergeCell ref="Q12:W12"/>
    <mergeCell ref="X12:AF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B4" sqref="B4"/>
    </sheetView>
  </sheetViews>
  <sheetFormatPr defaultColWidth="8.58203125" defaultRowHeight="11.5"/>
  <cols>
    <col min="1" max="16384" width="8.58203125" style="1"/>
  </cols>
  <sheetData>
    <row r="1" spans="1:5">
      <c r="A1" s="102" t="s">
        <v>8</v>
      </c>
      <c r="B1" s="102" t="s">
        <v>71</v>
      </c>
      <c r="C1" s="102"/>
      <c r="D1" s="102" t="s">
        <v>70</v>
      </c>
      <c r="E1" s="102"/>
    </row>
    <row r="2" spans="1:5" ht="69">
      <c r="A2" s="102"/>
      <c r="B2" s="2" t="s">
        <v>33</v>
      </c>
      <c r="C2" s="2" t="s">
        <v>32</v>
      </c>
      <c r="D2" s="2" t="s">
        <v>33</v>
      </c>
      <c r="E2" s="2" t="s">
        <v>32</v>
      </c>
    </row>
    <row r="3" spans="1:5">
      <c r="A3" s="4" t="s">
        <v>85</v>
      </c>
      <c r="B3" s="2">
        <v>5.1100000000000003</v>
      </c>
      <c r="C3" s="2">
        <v>6.7659999999999998E-2</v>
      </c>
      <c r="D3" s="2">
        <v>4.21</v>
      </c>
      <c r="E3" s="2">
        <v>5.5759999999999997E-2</v>
      </c>
    </row>
    <row r="4" spans="1:5">
      <c r="A4" s="3" t="s">
        <v>81</v>
      </c>
      <c r="B4" s="3">
        <v>10.85</v>
      </c>
      <c r="C4" s="3">
        <v>5.3409999999999999E-2</v>
      </c>
      <c r="D4" s="3">
        <v>8.94</v>
      </c>
      <c r="E4" s="3">
        <v>4.4010000000000001E-2</v>
      </c>
    </row>
    <row r="5" spans="1:5">
      <c r="A5" s="3" t="s">
        <v>82</v>
      </c>
      <c r="B5" s="3">
        <v>28.42</v>
      </c>
      <c r="C5" s="3">
        <v>4.8050000000000002E-2</v>
      </c>
      <c r="D5" s="3">
        <v>23.42</v>
      </c>
      <c r="E5" s="3">
        <v>3.9600000000000003E-2</v>
      </c>
    </row>
    <row r="6" spans="1:5">
      <c r="A6" s="3" t="s">
        <v>77</v>
      </c>
      <c r="B6" s="3">
        <v>30.87</v>
      </c>
      <c r="C6" s="3">
        <v>4.8050000000000002E-2</v>
      </c>
      <c r="D6" s="3">
        <v>25.44</v>
      </c>
      <c r="E6" s="3">
        <v>3.9600000000000003E-2</v>
      </c>
    </row>
    <row r="7" spans="1:5">
      <c r="A7" s="3" t="s">
        <v>83</v>
      </c>
      <c r="B7" s="3">
        <v>200.47</v>
      </c>
      <c r="C7" s="3">
        <v>4.1739999999999999E-2</v>
      </c>
      <c r="D7" s="3">
        <v>165.2</v>
      </c>
      <c r="E7" s="3">
        <v>3.44E-2</v>
      </c>
    </row>
    <row r="8" spans="1:5">
      <c r="A8" s="3" t="s">
        <v>84</v>
      </c>
      <c r="B8" s="3">
        <v>7.43E-3</v>
      </c>
      <c r="C8" s="3">
        <v>2.1360000000000001E-2</v>
      </c>
      <c r="D8" s="3">
        <v>6.1199999999999996E-3</v>
      </c>
      <c r="E8" s="3">
        <v>1.7600000000000001E-2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"/>
  <sheetViews>
    <sheetView workbookViewId="0">
      <selection activeCell="G16" sqref="G16"/>
    </sheetView>
  </sheetViews>
  <sheetFormatPr defaultColWidth="8.58203125" defaultRowHeight="11.5"/>
  <cols>
    <col min="1" max="1" width="3.08203125" style="1" customWidth="1"/>
    <col min="2" max="2" width="10.58203125" style="1" customWidth="1"/>
    <col min="3" max="3" width="4.58203125" style="1" customWidth="1"/>
    <col min="4" max="4" width="6.33203125" style="1" customWidth="1"/>
    <col min="5" max="5" width="6.5" style="1" customWidth="1"/>
    <col min="6" max="6" width="8.58203125" style="1"/>
    <col min="7" max="7" width="4.08203125" style="1" customWidth="1"/>
    <col min="8" max="8" width="15" style="1" customWidth="1"/>
    <col min="9" max="16384" width="8.58203125" style="1"/>
  </cols>
  <sheetData>
    <row r="1" spans="1:12" ht="57.5">
      <c r="A1" s="5" t="s">
        <v>28</v>
      </c>
      <c r="B1" s="6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8" t="s">
        <v>26</v>
      </c>
      <c r="I1" s="7" t="s">
        <v>60</v>
      </c>
      <c r="J1" s="8" t="s">
        <v>8</v>
      </c>
      <c r="K1" s="8" t="s">
        <v>9</v>
      </c>
    </row>
    <row r="2" spans="1:12">
      <c r="A2" s="9">
        <f>'Wykaz ppg - kalkulator '!A14</f>
        <v>1</v>
      </c>
      <c r="B2" s="10" t="str">
        <f>'Wykaz ppg - kalkulator '!X14</f>
        <v xml:space="preserve">Zespół szkół </v>
      </c>
      <c r="C2" s="10" t="str">
        <f>'Wykaz ppg - kalkulator '!Y14</f>
        <v>48-130</v>
      </c>
      <c r="D2" s="10" t="str">
        <f>'Wykaz ppg - kalkulator '!Z14</f>
        <v>Kietrz</v>
      </c>
      <c r="E2" s="10" t="str">
        <f>'Wykaz ppg - kalkulator '!AA14</f>
        <v>Kietrz</v>
      </c>
      <c r="F2" s="10" t="str">
        <f>'Wykaz ppg - kalkulator '!AB14</f>
        <v>Głowackiego</v>
      </c>
      <c r="G2" s="10">
        <f>'Wykaz ppg - kalkulator '!AC14</f>
        <v>37</v>
      </c>
      <c r="H2" s="9" t="str">
        <f>'Wykaz ppg - kalkulator '!AE14</f>
        <v>8018590365500000134892</v>
      </c>
      <c r="I2" s="12">
        <f>'Wykaz ppg - kalkulator '!AU14</f>
        <v>27105</v>
      </c>
      <c r="J2" s="9" t="str">
        <f>'Wykaz ppg - kalkulator '!AV14</f>
        <v>W-2.1</v>
      </c>
      <c r="K2" s="3">
        <f>'Wykaz ppg - kalkulator '!AX14</f>
        <v>0</v>
      </c>
    </row>
    <row r="3" spans="1:12">
      <c r="A3" s="9">
        <f>'Wykaz ppg - kalkulator '!A15</f>
        <v>2</v>
      </c>
      <c r="B3" s="10" t="str">
        <f>'Wykaz ppg - kalkulator '!X15</f>
        <v xml:space="preserve">Zespół Szkolno-Przedszkolny </v>
      </c>
      <c r="C3" s="10" t="str">
        <f>'Wykaz ppg - kalkulator '!Y15</f>
        <v>48-130</v>
      </c>
      <c r="D3" s="10" t="str">
        <f>'Wykaz ppg - kalkulator '!Z15</f>
        <v>Kietrz</v>
      </c>
      <c r="E3" s="10" t="str">
        <f>'Wykaz ppg - kalkulator '!AA15</f>
        <v>Kietrz</v>
      </c>
      <c r="F3" s="10" t="str">
        <f>'Wykaz ppg - kalkulator '!AB15</f>
        <v>Głowackiego</v>
      </c>
      <c r="G3" s="10">
        <f>'Wykaz ppg - kalkulator '!AC15</f>
        <v>37</v>
      </c>
      <c r="H3" s="9" t="str">
        <f>'Wykaz ppg - kalkulator '!AE15</f>
        <v>8018590365500090747927</v>
      </c>
      <c r="I3" s="12">
        <f>'Wykaz ppg - kalkulator '!AU15</f>
        <v>404312</v>
      </c>
      <c r="J3" s="9" t="str">
        <f>'Wykaz ppg - kalkulator '!AV15</f>
        <v>W-5.1</v>
      </c>
      <c r="K3" s="3">
        <f>'Wykaz ppg - kalkulator '!AX15</f>
        <v>439</v>
      </c>
    </row>
    <row r="4" spans="1:12" ht="12">
      <c r="A4" s="9">
        <f>'Wykaz ppg - kalkulator '!A16</f>
        <v>3</v>
      </c>
      <c r="B4" s="10" t="str">
        <f>'Wykaz ppg - kalkulator '!X16</f>
        <v>Zespół szkolny</v>
      </c>
      <c r="C4" s="10" t="str">
        <f>'Wykaz ppg - kalkulator '!Y16</f>
        <v>48-130</v>
      </c>
      <c r="D4" s="10" t="str">
        <f>'Wykaz ppg - kalkulator '!Z16</f>
        <v>Kietrz</v>
      </c>
      <c r="E4" s="10" t="str">
        <f>'Wykaz ppg - kalkulator '!AA16</f>
        <v>Kietrz</v>
      </c>
      <c r="F4" s="10" t="str">
        <f>'Wykaz ppg - kalkulator '!AB16</f>
        <v>Kościuszki</v>
      </c>
      <c r="G4" s="10">
        <f>'Wykaz ppg - kalkulator '!AC16</f>
        <v>14</v>
      </c>
      <c r="H4" s="9" t="str">
        <f>'Wykaz ppg - kalkulator '!AE16</f>
        <v>8018590365500090748535</v>
      </c>
      <c r="I4" s="12">
        <f>'Wykaz ppg - kalkulator '!AU16</f>
        <v>281795</v>
      </c>
      <c r="J4" s="9" t="str">
        <f>'Wykaz ppg - kalkulator '!AV16</f>
        <v>W-5.1</v>
      </c>
      <c r="K4" s="14" t="s">
        <v>92</v>
      </c>
      <c r="L4" s="13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workbookViewId="0">
      <selection activeCell="D11" sqref="D11"/>
    </sheetView>
  </sheetViews>
  <sheetFormatPr defaultColWidth="8.58203125" defaultRowHeight="11.5"/>
  <cols>
    <col min="1" max="1" width="4.25" style="1" customWidth="1"/>
    <col min="2" max="2" width="7.5" style="1" customWidth="1"/>
    <col min="3" max="3" width="11.58203125" style="1" customWidth="1"/>
    <col min="4" max="4" width="6.5" style="1" customWidth="1"/>
    <col min="5" max="5" width="16.08203125" style="1" customWidth="1"/>
    <col min="6" max="16384" width="8.58203125" style="1"/>
  </cols>
  <sheetData>
    <row r="1" spans="1:5" ht="35.15" customHeight="1">
      <c r="A1" s="103" t="s">
        <v>28</v>
      </c>
      <c r="B1" s="103" t="s">
        <v>93</v>
      </c>
      <c r="C1" s="103"/>
      <c r="D1" s="103"/>
      <c r="E1" s="103" t="s">
        <v>94</v>
      </c>
    </row>
    <row r="2" spans="1:5">
      <c r="A2" s="103"/>
      <c r="B2" s="43" t="s">
        <v>3</v>
      </c>
      <c r="C2" s="43" t="s">
        <v>95</v>
      </c>
      <c r="D2" s="45" t="s">
        <v>5</v>
      </c>
      <c r="E2" s="103"/>
    </row>
    <row r="3" spans="1:5">
      <c r="A3" s="3">
        <v>1</v>
      </c>
      <c r="B3" s="44" t="str">
        <f>'Wykaz ppg - kalkulator '!M14</f>
        <v>Kietrz</v>
      </c>
      <c r="C3" s="44" t="str">
        <f>'Wykaz ppg - kalkulator '!N14</f>
        <v>Głowackiego</v>
      </c>
      <c r="D3" s="46">
        <f>'Wykaz ppg - kalkulator '!O14</f>
        <v>37</v>
      </c>
      <c r="E3" s="33" t="str">
        <f>'Wykaz ppg - kalkulator '!AE14</f>
        <v>8018590365500000134892</v>
      </c>
    </row>
    <row r="4" spans="1:5">
      <c r="A4" s="3">
        <v>2</v>
      </c>
      <c r="B4" s="44" t="str">
        <f>'Wykaz ppg - kalkulator '!M15</f>
        <v>Kietrz</v>
      </c>
      <c r="C4" s="44" t="str">
        <f>'Wykaz ppg - kalkulator '!N15</f>
        <v>Głowackiego</v>
      </c>
      <c r="D4" s="46">
        <f>'Wykaz ppg - kalkulator '!O15</f>
        <v>37</v>
      </c>
      <c r="E4" s="33" t="str">
        <f>'Wykaz ppg - kalkulator '!AE15</f>
        <v>8018590365500090747927</v>
      </c>
    </row>
    <row r="5" spans="1:5">
      <c r="A5" s="3">
        <v>3</v>
      </c>
      <c r="B5" s="44" t="str">
        <f>'Wykaz ppg - kalkulator '!M16</f>
        <v>Kietrz</v>
      </c>
      <c r="C5" s="44" t="str">
        <f>'Wykaz ppg - kalkulator '!N16</f>
        <v>Kościuszki</v>
      </c>
      <c r="D5" s="46">
        <f>'Wykaz ppg - kalkulator '!O16</f>
        <v>14</v>
      </c>
      <c r="E5" s="33" t="str">
        <f>'Wykaz ppg - kalkulator '!AE16</f>
        <v>8018590365500090748535</v>
      </c>
    </row>
  </sheetData>
  <mergeCells count="3">
    <mergeCell ref="E1:E2"/>
    <mergeCell ref="A1:A2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Ceny</vt:lpstr>
      <vt:lpstr>wykaz ppe </vt:lpstr>
      <vt:lpstr>akcyza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Jacek Walski</cp:lastModifiedBy>
  <cp:revision>147</cp:revision>
  <cp:lastPrinted>2017-09-11T08:29:14Z</cp:lastPrinted>
  <dcterms:created xsi:type="dcterms:W3CDTF">2016-09-26T13:43:19Z</dcterms:created>
  <dcterms:modified xsi:type="dcterms:W3CDTF">2023-10-16T07:40:17Z</dcterms:modified>
</cp:coreProperties>
</file>