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0.0.211\dane_dzialy\ZamPubl\Tomek\2024_Przetargi\ZP_192_2024_Gazy medyczne\Przetarg 2024\NA STRONĘ IT\2. Załącznik nr 2_Wykonawca_pakiety nr 1-4_Wykonawca\"/>
    </mc:Choice>
  </mc:AlternateContent>
  <bookViews>
    <workbookView xWindow="0" yWindow="0" windowWidth="28800" windowHeight="12300"/>
  </bookViews>
  <sheets>
    <sheet name="pakiet1a_dzierżawa_2025" sheetId="11" r:id="rId1"/>
    <sheet name="pakiet1a TLEN_zużycie_2025" sheetId="17" r:id="rId2"/>
    <sheet name="pakiet1b AZOT_zużycie_2025" sheetId="18" r:id="rId3"/>
    <sheet name="pakiet1_zużycie_2023" sheetId="14" state="hidden" r:id="rId4"/>
    <sheet name="pakiet 1_zużycie_2023" sheetId="16" state="hidden" r:id="rId5"/>
  </sheets>
  <definedNames>
    <definedName name="_xlnm.Print_Area" localSheetId="0">pakiet1a_dzierżawa_2025!$A$1:$K$40</definedName>
  </definedNames>
  <calcPr calcId="162913" fullPrecision="0"/>
</workbook>
</file>

<file path=xl/calcChain.xml><?xml version="1.0" encoding="utf-8"?>
<calcChain xmlns="http://schemas.openxmlformats.org/spreadsheetml/2006/main">
  <c r="E7" i="18" l="1"/>
  <c r="E6" i="18"/>
  <c r="E5" i="18"/>
  <c r="F17" i="17"/>
  <c r="F18" i="17" l="1"/>
  <c r="F16" i="17"/>
  <c r="F15" i="17"/>
  <c r="F14" i="17"/>
  <c r="F13" i="17"/>
  <c r="F12" i="17"/>
  <c r="F11" i="17"/>
  <c r="F10" i="17"/>
  <c r="F9" i="17"/>
  <c r="F8" i="17"/>
  <c r="F7" i="17"/>
  <c r="F6" i="17"/>
  <c r="G7" i="11"/>
  <c r="G8" i="11"/>
  <c r="G9" i="11"/>
  <c r="G10" i="11"/>
  <c r="G11" i="11"/>
  <c r="G12" i="11"/>
  <c r="G13" i="11"/>
  <c r="G14" i="11"/>
  <c r="G15" i="11"/>
  <c r="G16" i="11"/>
  <c r="G17" i="11"/>
  <c r="G6" i="11"/>
  <c r="J6" i="18" l="1"/>
  <c r="J7" i="18"/>
  <c r="J5" i="18"/>
  <c r="N5" i="18" s="1"/>
  <c r="D6" i="18"/>
  <c r="D7" i="18"/>
  <c r="D5" i="18"/>
  <c r="F6" i="18"/>
  <c r="K6" i="18" s="1"/>
  <c r="P6" i="18" s="1"/>
  <c r="Q6" i="18" s="1"/>
  <c r="F7" i="18"/>
  <c r="K7" i="18" s="1"/>
  <c r="P7" i="18" s="1"/>
  <c r="Q7" i="18" s="1"/>
  <c r="F5" i="18"/>
  <c r="K5" i="18" s="1"/>
  <c r="P5" i="18" s="1"/>
  <c r="N7" i="18"/>
  <c r="O7" i="18" s="1"/>
  <c r="N6" i="18"/>
  <c r="O6" i="18" s="1"/>
  <c r="E7" i="17"/>
  <c r="E8" i="17"/>
  <c r="E9" i="17"/>
  <c r="E10" i="17"/>
  <c r="E11" i="17"/>
  <c r="E12" i="17"/>
  <c r="E13" i="17"/>
  <c r="E14" i="17"/>
  <c r="E15" i="17"/>
  <c r="E16" i="17"/>
  <c r="E17" i="17"/>
  <c r="E18" i="17"/>
  <c r="E6" i="17"/>
  <c r="G7" i="17"/>
  <c r="L7" i="17" s="1"/>
  <c r="Q7" i="17" s="1"/>
  <c r="R7" i="17" s="1"/>
  <c r="G8" i="17"/>
  <c r="L8" i="17" s="1"/>
  <c r="Q8" i="17" s="1"/>
  <c r="R8" i="17" s="1"/>
  <c r="G9" i="17"/>
  <c r="L9" i="17" s="1"/>
  <c r="Q9" i="17" s="1"/>
  <c r="R9" i="17" s="1"/>
  <c r="G10" i="17"/>
  <c r="L10" i="17" s="1"/>
  <c r="Q10" i="17" s="1"/>
  <c r="R10" i="17" s="1"/>
  <c r="G11" i="17"/>
  <c r="L11" i="17" s="1"/>
  <c r="Q11" i="17" s="1"/>
  <c r="R11" i="17" s="1"/>
  <c r="G12" i="17"/>
  <c r="L12" i="17" s="1"/>
  <c r="Q12" i="17" s="1"/>
  <c r="R12" i="17" s="1"/>
  <c r="G13" i="17"/>
  <c r="L13" i="17" s="1"/>
  <c r="Q13" i="17" s="1"/>
  <c r="R13" i="17" s="1"/>
  <c r="G14" i="17"/>
  <c r="L14" i="17" s="1"/>
  <c r="Q14" i="17" s="1"/>
  <c r="R14" i="17" s="1"/>
  <c r="G15" i="17"/>
  <c r="L15" i="17" s="1"/>
  <c r="Q15" i="17" s="1"/>
  <c r="R15" i="17" s="1"/>
  <c r="G16" i="17"/>
  <c r="L16" i="17" s="1"/>
  <c r="Q16" i="17" s="1"/>
  <c r="R16" i="17" s="1"/>
  <c r="G17" i="17"/>
  <c r="L17" i="17" s="1"/>
  <c r="Q17" i="17" s="1"/>
  <c r="R17" i="17" s="1"/>
  <c r="G18" i="17"/>
  <c r="L18" i="17" s="1"/>
  <c r="Q18" i="17" s="1"/>
  <c r="R18" i="17" s="1"/>
  <c r="G6" i="17"/>
  <c r="L6" i="17" s="1"/>
  <c r="Q6" i="17" s="1"/>
  <c r="R6" i="17" s="1"/>
  <c r="K18" i="17"/>
  <c r="O18" i="17" s="1"/>
  <c r="K17" i="17"/>
  <c r="O17" i="17" s="1"/>
  <c r="P17" i="17" s="1"/>
  <c r="K16" i="17"/>
  <c r="O16" i="17" s="1"/>
  <c r="P16" i="17" s="1"/>
  <c r="K15" i="17"/>
  <c r="O15" i="17" s="1"/>
  <c r="P15" i="17" s="1"/>
  <c r="K14" i="17"/>
  <c r="O14" i="17" s="1"/>
  <c r="P14" i="17" s="1"/>
  <c r="K13" i="17"/>
  <c r="O13" i="17" s="1"/>
  <c r="P13" i="17" s="1"/>
  <c r="K12" i="17"/>
  <c r="O12" i="17" s="1"/>
  <c r="P12" i="17" s="1"/>
  <c r="K11" i="17"/>
  <c r="O11" i="17" s="1"/>
  <c r="P11" i="17" s="1"/>
  <c r="K10" i="17"/>
  <c r="O10" i="17" s="1"/>
  <c r="P10" i="17" s="1"/>
  <c r="K9" i="17"/>
  <c r="O9" i="17" s="1"/>
  <c r="P9" i="17" s="1"/>
  <c r="K8" i="17"/>
  <c r="O8" i="17" s="1"/>
  <c r="P8" i="17" s="1"/>
  <c r="K7" i="17"/>
  <c r="O7" i="17" s="1"/>
  <c r="P7" i="17" s="1"/>
  <c r="K6" i="17"/>
  <c r="O6" i="17" s="1"/>
  <c r="P6" i="17" s="1"/>
  <c r="Q5" i="18" l="1"/>
  <c r="Q8" i="18" s="1"/>
  <c r="P8" i="18"/>
  <c r="O5" i="18"/>
  <c r="O8" i="18" s="1"/>
  <c r="N8" i="18"/>
  <c r="Q19" i="17"/>
  <c r="O19" i="17"/>
  <c r="R20" i="17"/>
  <c r="R19" i="17"/>
  <c r="P18" i="17"/>
  <c r="P19" i="17" s="1"/>
  <c r="F11" i="11" l="1"/>
  <c r="I11" i="11" s="1"/>
  <c r="K11" i="11" s="1"/>
  <c r="F12" i="11"/>
  <c r="I12" i="11" s="1"/>
  <c r="K12" i="11" s="1"/>
  <c r="F8" i="11"/>
  <c r="I8" i="11" s="1"/>
  <c r="K8" i="11" s="1"/>
  <c r="G6" i="16" l="1"/>
  <c r="I6" i="16" s="1"/>
  <c r="G7" i="16"/>
  <c r="I7" i="16" s="1"/>
  <c r="G8" i="16"/>
  <c r="I8" i="16" s="1"/>
  <c r="I9" i="16" l="1"/>
  <c r="G9" i="16"/>
  <c r="G7" i="14" l="1"/>
  <c r="I7" i="14" s="1"/>
  <c r="G8" i="14"/>
  <c r="I8" i="14" s="1"/>
  <c r="G9" i="14"/>
  <c r="I9" i="14" s="1"/>
  <c r="G10" i="14"/>
  <c r="I10" i="14" s="1"/>
  <c r="G11" i="14"/>
  <c r="I11" i="14" s="1"/>
  <c r="G12" i="14"/>
  <c r="I12" i="14" s="1"/>
  <c r="G13" i="14"/>
  <c r="I13" i="14" s="1"/>
  <c r="G14" i="14"/>
  <c r="I14" i="14" s="1"/>
  <c r="G15" i="14"/>
  <c r="I15" i="14" s="1"/>
  <c r="G16" i="14"/>
  <c r="I16" i="14" s="1"/>
  <c r="G17" i="14"/>
  <c r="I17" i="14" s="1"/>
  <c r="G6" i="14"/>
  <c r="I6" i="14" s="1"/>
  <c r="F13" i="11"/>
  <c r="I13" i="11" s="1"/>
  <c r="K13" i="11" s="1"/>
  <c r="I19" i="14" l="1"/>
  <c r="G19" i="14"/>
  <c r="F16" i="11" l="1"/>
  <c r="I16" i="11" s="1"/>
  <c r="K16" i="11" s="1"/>
  <c r="F10" i="11"/>
  <c r="I10" i="11" s="1"/>
  <c r="K10" i="11" s="1"/>
  <c r="F17" i="11"/>
  <c r="I17" i="11" s="1"/>
  <c r="K17" i="11" s="1"/>
  <c r="F15" i="11"/>
  <c r="I15" i="11" s="1"/>
  <c r="K15" i="11" s="1"/>
  <c r="F14" i="11"/>
  <c r="I14" i="11" s="1"/>
  <c r="K14" i="11" s="1"/>
  <c r="F9" i="11"/>
  <c r="I9" i="11" s="1"/>
  <c r="K9" i="11" s="1"/>
  <c r="F7" i="11"/>
  <c r="F6" i="11"/>
  <c r="I6" i="11" l="1"/>
  <c r="I7" i="11"/>
  <c r="K7" i="11" s="1"/>
  <c r="K6" i="11" l="1"/>
  <c r="K18" i="11" s="1"/>
  <c r="I18" i="11"/>
</calcChain>
</file>

<file path=xl/sharedStrings.xml><?xml version="1.0" encoding="utf-8"?>
<sst xmlns="http://schemas.openxmlformats.org/spreadsheetml/2006/main" count="279" uniqueCount="129">
  <si>
    <t>3L</t>
  </si>
  <si>
    <t>10L</t>
  </si>
  <si>
    <t>40L</t>
  </si>
  <si>
    <t>TLEN MEDYCZNY</t>
  </si>
  <si>
    <t>21 L</t>
  </si>
  <si>
    <t>AZOT CIEKŁY</t>
  </si>
  <si>
    <t>30 L</t>
  </si>
  <si>
    <r>
      <t>CO</t>
    </r>
    <r>
      <rPr>
        <vertAlign val="subscript"/>
        <sz val="11"/>
        <color theme="1"/>
        <rFont val="Czcionka tekstu podstawowego"/>
        <charset val="238"/>
      </rPr>
      <t>2</t>
    </r>
  </si>
  <si>
    <t>ilość miesięcy</t>
  </si>
  <si>
    <t>ilość sztuk</t>
  </si>
  <si>
    <t>butlodni</t>
  </si>
  <si>
    <t>dni w roku</t>
  </si>
  <si>
    <t>kG</t>
  </si>
  <si>
    <t>w odgawywaczu</t>
  </si>
  <si>
    <t>***</t>
  </si>
  <si>
    <t>szt.</t>
  </si>
  <si>
    <t>*</t>
  </si>
  <si>
    <t>**</t>
  </si>
  <si>
    <t>dwutlenek węgla do krioterapii zarejestrowany jako wyrób medyczny</t>
  </si>
  <si>
    <t>7,5 KG ***</t>
  </si>
  <si>
    <t>Odnośnik</t>
  </si>
  <si>
    <t xml:space="preserve">Opis </t>
  </si>
  <si>
    <t>Pakiet 1</t>
  </si>
  <si>
    <t>a</t>
  </si>
  <si>
    <t>b</t>
  </si>
  <si>
    <t>c</t>
  </si>
  <si>
    <t>d</t>
  </si>
  <si>
    <t>e</t>
  </si>
  <si>
    <t>f</t>
  </si>
  <si>
    <t>g</t>
  </si>
  <si>
    <t>h</t>
  </si>
  <si>
    <t>i</t>
  </si>
  <si>
    <t>j</t>
  </si>
  <si>
    <t>wartość za dzierżawę netto</t>
  </si>
  <si>
    <t>wartość za dzierżawę brutto</t>
  </si>
  <si>
    <t>cena jednostkowa za dzierżawę netto</t>
  </si>
  <si>
    <t>Rodzaj gazów</t>
  </si>
  <si>
    <t>II.Szacowane zużycie gazów medycznych do końca trwania umowy.</t>
  </si>
  <si>
    <t>J.M.</t>
  </si>
  <si>
    <t>Szacowane zużycie gazów do końca trwania umowy.</t>
  </si>
  <si>
    <t>cena jednostkowa netto</t>
  </si>
  <si>
    <t>wartość netto</t>
  </si>
  <si>
    <t>wartoś brutto</t>
  </si>
  <si>
    <t>VAT [%]</t>
  </si>
  <si>
    <t>wartość brutto</t>
  </si>
  <si>
    <t>Numer i nazwa dokumentu dopuszczającego do obrotu i do używania/Klasa wyrobu medycznego / jeżeli dotyczy</t>
  </si>
  <si>
    <t>Razem</t>
  </si>
  <si>
    <t>Uwaga! Niespełnienie parametrów granicznych spowoduje odrzucenie oferty</t>
  </si>
  <si>
    <t>Zweryfikowanie formuł aby dokonać właściwej wyceny należy do Wykonawcy.</t>
  </si>
  <si>
    <t>Określenie właściwej stawki VAT należy do Wykonawcy. Należy podać stawkę VAT obowiązującą na dzień otwarcia ofert.</t>
  </si>
  <si>
    <t>…………………</t>
  </si>
  <si>
    <t xml:space="preserve">data i podpis </t>
  </si>
  <si>
    <t>Załącznik nr 2</t>
  </si>
  <si>
    <t>3L*</t>
  </si>
  <si>
    <t>7,5 KG **</t>
  </si>
  <si>
    <t>PODTLENEK AZOTU</t>
  </si>
  <si>
    <t>5L*</t>
  </si>
  <si>
    <t>10L*</t>
  </si>
  <si>
    <t>2L*</t>
  </si>
  <si>
    <t>26 KG ***</t>
  </si>
  <si>
    <t>Wiązka butli tlenowych 50L****</t>
  </si>
  <si>
    <t>****</t>
  </si>
  <si>
    <t xml:space="preserve">•         nazwa i wzór chemiczny – tlen, O2;
•         masa cząsteczkowa: 32,00 g/mol
•         skład jakościowy i ilościowy: Oxygenium 99,50% (tlen medyczny, nie mniej niż 99,50%), stężenie tlenu oznaczone z użyciem analizatora paramagnetycznego;
•         postać farmaceutyczna: gaz
•         wymagania jakościowe: zgodnie z Farmakopeą Polską XII (2020) zawarte w monografii: zawartość tlenu (metodyka badań: analizator paramagnetyczny) nie mniej niż 99,50%, tlenek węgla (metodyka badań: analizator podczerwieni) nie więcej niż 5 ppm v/v, dwutlenek węgla (metodyka badań: analizator podczerwieni: nie więcej niż 300 ppm v/v, zawartość wilgoci (metodyka badań: higrometr elektrolityczny: nie więcej niż 67 ppm v/v).
•         tlen medyczny stosowany we wszystkich postaciach niedotlenienia;
•         sposób podawania: tlen podawany do powietrza wdychanego za pomocą specjalnego urządzenia działającego w systemie bez oddychania zwrotnego lub w systemie obiegu zamkniętego z oddychaniem zwrotnym; tlen podawany do powietrza wdychanego za pomocą urzadzeń: system niskoprzepływowy, system wysokoprzepływowy; tlen podawany może być bezpośrednio do krwi m.in. w warunkach wymagających użycia krążenia pozaustrojowego;
•         przechowywanie: gaz sprężony lub skroplony w odpowiednich pojemnikach spełniających przepisy prawa;
•         opakowanie: butle do gazów sprężonych o pojemności 50 litrów w wiązce 12 butlowej (wiązka 12 butlowa 200 bar, 12 x 10,7 m3= 128,4 m3, tj. 600 l) wraz z osprzętem; opakowania oraz osprzęt kompatybilny z instalacją, którą dysponuje Zamawiający.
•         oznaczenie opakowania: etykieta z numerem serii, etykiety identyfikacyjne, etykiety ostrzegające;
•         materiały informacyjne: ulotka informacyjna, certyfikat analityczny - dołączone do każdej partii świadectwo kontroli jakości zawierające następujące informacje: nazwa producenta/miejsce wytwarzania, nazwa produktu, ilość, rodzaj opakowania, wymagania jakościowe, numer serii, data ważności, potwierdzenie zgodności z wymaganiami lub wyniki wszystkich przeprowadzonych badań;
•         zaoferowane produkty muszą być dopuszczone (aktualnie) do obrotu na terenie Polski (Wykonawca zobowiązuje się  do dostarczenia Dopuszczenia do obrotu produktu leczniczego). Wykonawca zobowiązuje się dostarczyć Kartę Charakterystyki Produktu Leczniczego oraz Specyfikację Produktu oraz każdorazowo informować Zamawiającego o naniesionych w w/w dokumentacji zmianach. Wykonawca wykaże, że posiada zezwolenia na prowadzenie obrotu produktami leczniczymi, w szczególności posiada zezwolenie na prowadzenie hurtowni farmaceutycznej lub zezwolenie na prowadzenie składu konsygnacyjnego zawierające uprawnienia w zakresie obrotu produktami leczniczymi lub jeżeli wykonawca jest wytwórcą zezwolenie na wytwarzanie produktów leczniczych.
</t>
  </si>
  <si>
    <r>
      <t xml:space="preserve">wyposażone w zintegrowany zawór tj. wmontowany na stałe (zintegrowany z butlą) moduł wyposażony w reduktor ciśnienia, manometr wskazujący ciśnienie tlenu w butli, przepływomierz o zakresie pracy </t>
    </r>
    <r>
      <rPr>
        <sz val="9"/>
        <rFont val="Czcionka tekstu podstawowego"/>
        <family val="2"/>
        <charset val="238"/>
      </rPr>
      <t>0 - 25 l/min</t>
    </r>
    <r>
      <rPr>
        <sz val="9"/>
        <color rgb="FFFF0000"/>
        <rFont val="Czcionka tekstu podstawowego"/>
        <family val="2"/>
        <charset val="238"/>
      </rPr>
      <t>,</t>
    </r>
    <r>
      <rPr>
        <sz val="9"/>
        <color theme="1"/>
        <rFont val="Czcionka tekstu podstawowego"/>
        <family val="2"/>
        <charset val="238"/>
      </rPr>
      <t xml:space="preserve"> wyjscie do podłączenia maski tlenowej lub kaniuli donorowej, uchwyt umożliwiający przyczepienie butli do łózka pacjenta oraz system szybkiego łączenia typu AGA (Quick Connector) do podłączenia urządzeń przenośnych wymagających dostarczenia tlenu medycznego np. do respiratora transportowego oraz mogą być stosowane w pracowni MRI rezonansu magnetycznego.</t>
    </r>
  </si>
  <si>
    <t>dwutlenek węgla do laparoskopii zarejestrowany jako wyrób medyczny</t>
  </si>
  <si>
    <t>Dołączamy dokumenty folder / broszurę oferowanych wyrobów z  parametrami technicznymi przedmiotu zamówienia, umożliwiającymi weryfikację zgodności  oferowanego produktu z wymaganiami zamawiającego określonymi w SWZ. Wykonawca zaznaczy na poszczególnych dokumentach, którego pakietu w ofercie dotyczą</t>
  </si>
  <si>
    <t>3L *</t>
  </si>
  <si>
    <t>5L *</t>
  </si>
  <si>
    <t>10L *</t>
  </si>
  <si>
    <t>2L *</t>
  </si>
  <si>
    <t>Rodzaj gazu</t>
  </si>
  <si>
    <t xml:space="preserve">Pojemność </t>
  </si>
  <si>
    <r>
      <t xml:space="preserve">dwutlenek węgla do </t>
    </r>
    <r>
      <rPr>
        <b/>
        <sz val="9"/>
        <color theme="1"/>
        <rFont val="Czcionka tekstu podstawowego"/>
        <charset val="238"/>
      </rPr>
      <t>krioterapii</t>
    </r>
    <r>
      <rPr>
        <sz val="9"/>
        <color theme="1"/>
        <rFont val="Czcionka tekstu podstawowego"/>
        <family val="2"/>
        <charset val="238"/>
      </rPr>
      <t xml:space="preserve"> zarejestrowany jako wyrób medyczny</t>
    </r>
  </si>
  <si>
    <r>
      <t xml:space="preserve">dwutlenek węgla do </t>
    </r>
    <r>
      <rPr>
        <b/>
        <sz val="9"/>
        <rFont val="Czcionka tekstu podstawowego"/>
        <charset val="238"/>
      </rPr>
      <t>laparoskopii</t>
    </r>
    <r>
      <rPr>
        <sz val="9"/>
        <rFont val="Czcionka tekstu podstawowego"/>
        <family val="2"/>
        <charset val="238"/>
      </rPr>
      <t xml:space="preserve"> zarejestrowany jako wyrób medyczny</t>
    </r>
  </si>
  <si>
    <r>
      <t xml:space="preserve">wyposażone w </t>
    </r>
    <r>
      <rPr>
        <b/>
        <sz val="9"/>
        <color theme="1"/>
        <rFont val="Czcionka tekstu podstawowego"/>
        <charset val="238"/>
      </rPr>
      <t>zintegrowany zawór</t>
    </r>
    <r>
      <rPr>
        <sz val="9"/>
        <color theme="1"/>
        <rFont val="Czcionka tekstu podstawowego"/>
        <family val="2"/>
        <charset val="238"/>
      </rPr>
      <t xml:space="preserve"> tj. wmontowany na stałe (zintegrowany z butlą) moduł wyposażony w reduktor ciśnienia, manometr wskazujący ciśnienie tlenu w butli, przepływomierz o zakresie pracy </t>
    </r>
    <r>
      <rPr>
        <sz val="9"/>
        <rFont val="Czcionka tekstu podstawowego"/>
        <family val="2"/>
        <charset val="238"/>
      </rPr>
      <t>0 - 25 l/min</t>
    </r>
    <r>
      <rPr>
        <sz val="9"/>
        <color rgb="FFFF0000"/>
        <rFont val="Czcionka tekstu podstawowego"/>
        <family val="2"/>
        <charset val="238"/>
      </rPr>
      <t>,</t>
    </r>
    <r>
      <rPr>
        <sz val="9"/>
        <color theme="1"/>
        <rFont val="Czcionka tekstu podstawowego"/>
        <family val="2"/>
        <charset val="238"/>
      </rPr>
      <t xml:space="preserve"> wyjscie do podłączenia maski tlenowej lub kaniuli donorowej, uchwyt umożliwiający przyczepienie butli do łózka pacjenta oraz system szybkiego łączenia typu AGA (Quick Connector) do podłączenia urządzeń przenośnych wymagających dostarczenia tlenu medycznego np. do respiratora transportowego oraz mogą być stosowane w pracowni MRI rezonansu magnetycznego.</t>
    </r>
  </si>
  <si>
    <t>I. Dzierżawa butli i elementów instalacji gazów medycznych będących własnością dostawcy</t>
  </si>
  <si>
    <t>Lp.</t>
  </si>
  <si>
    <t>Nazwa asortymentu</t>
  </si>
  <si>
    <t>j.m.</t>
  </si>
  <si>
    <t>CSK
Min. wykorzystanie (j.m.)</t>
  </si>
  <si>
    <t>CSK
Ilość podstawowa (j.m.)</t>
  </si>
  <si>
    <t>CSK
Prawo opcji (j.m.)</t>
  </si>
  <si>
    <t>Nazwa handlowa, producent, nr kat.</t>
  </si>
  <si>
    <t>Nr Deklaracji Zgodności</t>
  </si>
  <si>
    <t>Wielkość op. oferowanego</t>
  </si>
  <si>
    <t>CSK
Ilość oferowanych op. podstawowa (j.m.)</t>
  </si>
  <si>
    <t>CSK
Ilość oferowanych op. opcja (j.m.)</t>
  </si>
  <si>
    <t xml:space="preserve">Cena oferowanego opakowania netto (zł) </t>
  </si>
  <si>
    <t>VAT (%)</t>
  </si>
  <si>
    <t>CSK
Wartość netto - ilość podstawowa (zł)</t>
  </si>
  <si>
    <t>CSK
Wartość brutto - ilość podstawowa (zł)</t>
  </si>
  <si>
    <t>CSK
Wartość netto - prawo opcji (zł)</t>
  </si>
  <si>
    <t>CSK
Wartość brutto - prawo opcji (zł)</t>
  </si>
  <si>
    <t>Klasa wyrobu medycznego</t>
  </si>
  <si>
    <t>EAN 13 op. handlowego (jeśli dotyczy)</t>
  </si>
  <si>
    <t xml:space="preserve">PAKIET </t>
  </si>
  <si>
    <t>1.</t>
  </si>
  <si>
    <t>2.</t>
  </si>
  <si>
    <t>3.</t>
  </si>
  <si>
    <t>4.</t>
  </si>
  <si>
    <t>5.</t>
  </si>
  <si>
    <t>6.</t>
  </si>
  <si>
    <t>7.</t>
  </si>
  <si>
    <t>8.</t>
  </si>
  <si>
    <t>9.</t>
  </si>
  <si>
    <t>10.</t>
  </si>
  <si>
    <t>RAZEM:</t>
  </si>
  <si>
    <t>40 L</t>
  </si>
  <si>
    <t xml:space="preserve"> 10 L</t>
  </si>
  <si>
    <t xml:space="preserve"> 3L *</t>
  </si>
  <si>
    <t xml:space="preserve"> 5L*</t>
  </si>
  <si>
    <t xml:space="preserve"> 10L*</t>
  </si>
  <si>
    <t xml:space="preserve"> 3 L</t>
  </si>
  <si>
    <t>11.</t>
  </si>
  <si>
    <t>12.</t>
  </si>
  <si>
    <t>13.</t>
  </si>
  <si>
    <t>PAKIET 1</t>
  </si>
  <si>
    <t>CO2</t>
  </si>
  <si>
    <t xml:space="preserve"> 26 KG **</t>
  </si>
  <si>
    <t xml:space="preserve"> 5 KG***</t>
  </si>
  <si>
    <t xml:space="preserve"> 7,5 KG **</t>
  </si>
  <si>
    <t xml:space="preserve">  7,5 KG ***</t>
  </si>
  <si>
    <t>AZOT CIEKŁY 21 kg (26 l)</t>
  </si>
  <si>
    <t>kg</t>
  </si>
  <si>
    <t>AZOT CIEKŁY 26 kg (30l)</t>
  </si>
  <si>
    <t>AZOT CIEKŁY W ODGAZOWYWACZU</t>
  </si>
  <si>
    <r>
      <t>CO</t>
    </r>
    <r>
      <rPr>
        <vertAlign val="subscript"/>
        <sz val="11"/>
        <color theme="1"/>
        <rFont val="Cambria"/>
        <family val="1"/>
        <charset val="238"/>
        <scheme val="major"/>
      </rPr>
      <t>2</t>
    </r>
  </si>
  <si>
    <t>Pakiet 1a</t>
  </si>
  <si>
    <t>Pakiet 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</si>
</sst>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zł&quot;_-;\-* #,##0.00\ &quot;zł&quot;_-;_-* &quot;-&quot;??\ &quot;zł&quot;_-;_-@_-"/>
    <numFmt numFmtId="164" formatCode="[$-415]General"/>
    <numFmt numFmtId="165" formatCode="_-* #,##0.00\ _z_ł_-;\-* #,##0.00\ _z_ł_-;_-* &quot;-&quot;??\ _z_ł_-;_-@_-"/>
    <numFmt numFmtId="166" formatCode="_-* #,##0.00\ [$zł-415]_-;\-* #,##0.00\ [$zł-415]_-;_-* &quot;-&quot;??\ [$zł-415]_-;_-@_-"/>
  </numFmts>
  <fonts count="35">
    <font>
      <sz val="11"/>
      <color theme="1"/>
      <name val="Czcionka tekstu podstawowego"/>
      <family val="2"/>
      <charset val="238"/>
    </font>
    <font>
      <sz val="11"/>
      <color theme="1"/>
      <name val="Calibri"/>
      <family val="2"/>
      <charset val="238"/>
      <scheme val="minor"/>
    </font>
    <font>
      <sz val="11"/>
      <color theme="1"/>
      <name val="Czcionka tekstu podstawowego"/>
      <family val="2"/>
      <charset val="238"/>
    </font>
    <font>
      <vertAlign val="subscript"/>
      <sz val="11"/>
      <color theme="1"/>
      <name val="Czcionka tekstu podstawowego"/>
      <charset val="238"/>
    </font>
    <font>
      <b/>
      <sz val="11"/>
      <color theme="1"/>
      <name val="Czcionka tekstu podstawowego"/>
      <charset val="238"/>
    </font>
    <font>
      <sz val="10"/>
      <color theme="1"/>
      <name val="Czcionka tekstu podstawowego"/>
      <family val="2"/>
      <charset val="238"/>
    </font>
    <font>
      <sz val="11"/>
      <name val="Czcionka tekstu podstawowego"/>
      <family val="2"/>
      <charset val="238"/>
    </font>
    <font>
      <sz val="11"/>
      <color theme="1"/>
      <name val="Czcionka tekstu podstawowego"/>
      <charset val="238"/>
    </font>
    <font>
      <sz val="10"/>
      <name val="Arial"/>
      <family val="2"/>
      <charset val="238"/>
    </font>
    <font>
      <sz val="9"/>
      <name val="Cambria"/>
      <family val="2"/>
      <charset val="238"/>
      <scheme val="major"/>
    </font>
    <font>
      <sz val="10"/>
      <name val="Cambria"/>
      <family val="2"/>
      <charset val="238"/>
      <scheme val="major"/>
    </font>
    <font>
      <b/>
      <sz val="10"/>
      <name val="Cambria"/>
      <family val="2"/>
      <charset val="238"/>
      <scheme val="major"/>
    </font>
    <font>
      <sz val="8"/>
      <name val="Czcionka tekstu podstawowego"/>
      <family val="2"/>
      <charset val="238"/>
    </font>
    <font>
      <sz val="9"/>
      <color theme="1"/>
      <name val="Czcionka tekstu podstawowego"/>
      <family val="2"/>
      <charset val="238"/>
    </font>
    <font>
      <sz val="9"/>
      <name val="Czcionka tekstu podstawowego"/>
      <family val="2"/>
      <charset val="238"/>
    </font>
    <font>
      <sz val="9"/>
      <color rgb="FFFF0000"/>
      <name val="Czcionka tekstu podstawowego"/>
      <family val="2"/>
      <charset val="238"/>
    </font>
    <font>
      <b/>
      <sz val="9"/>
      <color theme="1"/>
      <name val="Czcionka tekstu podstawowego"/>
      <charset val="238"/>
    </font>
    <font>
      <b/>
      <sz val="9"/>
      <name val="Czcionka tekstu podstawowego"/>
      <charset val="238"/>
    </font>
    <font>
      <b/>
      <sz val="9"/>
      <color theme="1"/>
      <name val="Cambria"/>
      <family val="1"/>
      <charset val="238"/>
    </font>
    <font>
      <b/>
      <sz val="10"/>
      <color rgb="FF000000"/>
      <name val="Cambria"/>
      <family val="1"/>
      <charset val="238"/>
    </font>
    <font>
      <b/>
      <sz val="9"/>
      <color rgb="FF000000"/>
      <name val="Cambria"/>
      <family val="1"/>
      <charset val="238"/>
    </font>
    <font>
      <sz val="11"/>
      <color indexed="55"/>
      <name val="Calibri"/>
      <family val="2"/>
      <charset val="238"/>
    </font>
    <font>
      <sz val="11"/>
      <color indexed="8"/>
      <name val="Calibri"/>
      <family val="2"/>
      <charset val="238"/>
    </font>
    <font>
      <b/>
      <sz val="9"/>
      <name val="Cambria"/>
      <family val="1"/>
      <charset val="238"/>
    </font>
    <font>
      <sz val="9"/>
      <color theme="1"/>
      <name val="Cambria"/>
      <family val="1"/>
      <charset val="238"/>
    </font>
    <font>
      <sz val="9"/>
      <name val="Cambria"/>
      <family val="1"/>
      <charset val="238"/>
    </font>
    <font>
      <sz val="11"/>
      <color theme="1"/>
      <name val="Cambria"/>
      <family val="1"/>
      <charset val="238"/>
      <scheme val="major"/>
    </font>
    <font>
      <b/>
      <sz val="11"/>
      <color theme="1"/>
      <name val="Cambria"/>
      <family val="1"/>
      <charset val="238"/>
      <scheme val="major"/>
    </font>
    <font>
      <b/>
      <sz val="9"/>
      <color theme="1"/>
      <name val="Cambria"/>
      <family val="1"/>
      <charset val="238"/>
      <scheme val="major"/>
    </font>
    <font>
      <b/>
      <sz val="10"/>
      <color rgb="FF000000"/>
      <name val="Cambria"/>
      <family val="1"/>
      <charset val="238"/>
      <scheme val="major"/>
    </font>
    <font>
      <b/>
      <sz val="9"/>
      <color rgb="FF000000"/>
      <name val="Cambria"/>
      <family val="1"/>
      <charset val="238"/>
      <scheme val="major"/>
    </font>
    <font>
      <b/>
      <sz val="9"/>
      <name val="Cambria"/>
      <family val="1"/>
      <charset val="238"/>
      <scheme val="major"/>
    </font>
    <font>
      <sz val="11"/>
      <name val="Cambria"/>
      <family val="1"/>
      <charset val="238"/>
      <scheme val="major"/>
    </font>
    <font>
      <vertAlign val="subscript"/>
      <sz val="11"/>
      <color theme="1"/>
      <name val="Cambria"/>
      <family val="1"/>
      <charset val="238"/>
      <scheme val="major"/>
    </font>
    <font>
      <sz val="9"/>
      <color rgb="FFFF0000"/>
      <name val="Cambria"/>
      <family val="1"/>
      <charset val="238"/>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92D050"/>
        <bgColor indexed="64"/>
      </patternFill>
    </fill>
    <fill>
      <patternFill patternType="solid">
        <fgColor theme="9" tint="0.79998168889431442"/>
        <bgColor indexed="64"/>
      </patternFill>
    </fill>
    <fill>
      <patternFill patternType="solid">
        <fgColor rgb="FF99FF9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10">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xf numFmtId="0" fontId="8" fillId="0" borderId="0"/>
    <xf numFmtId="164" fontId="21" fillId="0" borderId="0" applyBorder="0" applyProtection="0"/>
    <xf numFmtId="0" fontId="22"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176">
    <xf numFmtId="0" fontId="0" fillId="0" borderId="0" xfId="0"/>
    <xf numFmtId="0" fontId="0" fillId="0" borderId="1" xfId="0" applyBorder="1"/>
    <xf numFmtId="0" fontId="0" fillId="0" borderId="1" xfId="0" applyBorder="1" applyAlignment="1">
      <alignment vertical="center"/>
    </xf>
    <xf numFmtId="44" fontId="0" fillId="0" borderId="1" xfId="0" applyNumberFormat="1" applyBorder="1" applyAlignment="1">
      <alignment vertical="center"/>
    </xf>
    <xf numFmtId="44" fontId="0" fillId="0" borderId="1" xfId="1" applyFont="1" applyBorder="1" applyAlignment="1">
      <alignment vertical="center"/>
    </xf>
    <xf numFmtId="0" fontId="0" fillId="0" borderId="1" xfId="0" applyBorder="1" applyAlignment="1">
      <alignment horizontal="center" vertical="center"/>
    </xf>
    <xf numFmtId="0" fontId="6" fillId="0" borderId="1" xfId="0" applyFont="1" applyBorder="1" applyAlignment="1">
      <alignment vertical="center"/>
    </xf>
    <xf numFmtId="0" fontId="7" fillId="0" borderId="1" xfId="0" applyFont="1" applyBorder="1" applyAlignment="1">
      <alignment horizontal="center" vertical="center"/>
    </xf>
    <xf numFmtId="44" fontId="0" fillId="0" borderId="0" xfId="1" applyFont="1" applyBorder="1" applyAlignment="1">
      <alignment vertical="center"/>
    </xf>
    <xf numFmtId="44" fontId="0" fillId="0" borderId="0" xfId="0" applyNumberFormat="1" applyAlignment="1">
      <alignment vertical="center"/>
    </xf>
    <xf numFmtId="44" fontId="0" fillId="0" borderId="0" xfId="0" applyNumberFormat="1"/>
    <xf numFmtId="44" fontId="0" fillId="0" borderId="1" xfId="1" applyFont="1" applyBorder="1" applyAlignment="1">
      <alignment horizontal="center" vertical="center"/>
    </xf>
    <xf numFmtId="44" fontId="0" fillId="0" borderId="0" xfId="1" applyFont="1"/>
    <xf numFmtId="0" fontId="7" fillId="0" borderId="6" xfId="0" applyFont="1" applyBorder="1" applyAlignment="1">
      <alignment horizontal="center" vertical="center"/>
    </xf>
    <xf numFmtId="44" fontId="0" fillId="0" borderId="0" xfId="1" applyFont="1" applyBorder="1"/>
    <xf numFmtId="44" fontId="0" fillId="0" borderId="0" xfId="1" applyFont="1" applyBorder="1" applyAlignment="1">
      <alignment horizontal="center" vertical="center" wrapText="1"/>
    </xf>
    <xf numFmtId="44" fontId="0" fillId="0" borderId="0" xfId="1" applyFont="1" applyBorder="1" applyAlignment="1">
      <alignment horizontal="center" vertical="center"/>
    </xf>
    <xf numFmtId="10" fontId="0" fillId="0" borderId="0" xfId="2" applyNumberFormat="1" applyFont="1" applyBorder="1" applyAlignment="1">
      <alignment vertical="center"/>
    </xf>
    <xf numFmtId="9" fontId="0" fillId="0" borderId="0" xfId="2" applyFont="1" applyBorder="1" applyAlignment="1">
      <alignment vertical="center"/>
    </xf>
    <xf numFmtId="0" fontId="9" fillId="0" borderId="0" xfId="3" applyFont="1" applyAlignment="1">
      <alignment horizontal="left" vertical="center"/>
    </xf>
    <xf numFmtId="0" fontId="9" fillId="0" borderId="0" xfId="3" applyFont="1" applyAlignment="1">
      <alignment vertical="center"/>
    </xf>
    <xf numFmtId="0" fontId="9" fillId="0" borderId="0" xfId="3" applyFont="1" applyAlignment="1">
      <alignment horizontal="center" vertical="center"/>
    </xf>
    <xf numFmtId="0" fontId="9" fillId="0" borderId="0" xfId="3" applyFont="1"/>
    <xf numFmtId="0" fontId="11" fillId="0" borderId="0" xfId="0" applyFont="1"/>
    <xf numFmtId="0" fontId="10" fillId="0" borderId="0" xfId="4" applyFont="1" applyAlignment="1">
      <alignment vertical="center"/>
    </xf>
    <xf numFmtId="0" fontId="10" fillId="0" borderId="0" xfId="4" applyFont="1" applyAlignment="1">
      <alignment horizontal="center" vertical="center"/>
    </xf>
    <xf numFmtId="0" fontId="4" fillId="0" borderId="0" xfId="0" applyFont="1"/>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10" fillId="0" borderId="0" xfId="0" applyFont="1"/>
    <xf numFmtId="0" fontId="10" fillId="0" borderId="0" xfId="3" applyFont="1" applyAlignment="1">
      <alignment wrapText="1"/>
    </xf>
    <xf numFmtId="0" fontId="0" fillId="0" borderId="1" xfId="0" applyBorder="1" applyAlignment="1">
      <alignment horizontal="center" vertical="center" wrapText="1"/>
    </xf>
    <xf numFmtId="0" fontId="0" fillId="0" borderId="0" xfId="0" applyAlignment="1">
      <alignment vertical="center" textRotation="90" wrapText="1"/>
    </xf>
    <xf numFmtId="0" fontId="0" fillId="0" borderId="0" xfId="0" applyAlignment="1">
      <alignment horizontal="center" vertical="center"/>
    </xf>
    <xf numFmtId="0" fontId="5" fillId="0" borderId="0" xfId="0" applyFont="1" applyAlignment="1">
      <alignment vertical="center"/>
    </xf>
    <xf numFmtId="0" fontId="0" fillId="0" borderId="0" xfId="0" applyAlignment="1">
      <alignment vertical="center"/>
    </xf>
    <xf numFmtId="0" fontId="6" fillId="0" borderId="0" xfId="0" applyFont="1" applyAlignment="1">
      <alignment vertical="center"/>
    </xf>
    <xf numFmtId="0" fontId="0" fillId="0" borderId="0" xfId="1" applyNumberFormat="1" applyFont="1" applyBorder="1" applyAlignment="1">
      <alignment vertical="center"/>
    </xf>
    <xf numFmtId="44" fontId="0" fillId="0" borderId="0" xfId="1" applyFont="1" applyFill="1" applyBorder="1" applyAlignment="1" applyProtection="1">
      <alignment vertical="center"/>
      <protection locked="0"/>
    </xf>
    <xf numFmtId="0" fontId="0" fillId="0" borderId="0" xfId="0"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xf>
    <xf numFmtId="0" fontId="0" fillId="0" borderId="0" xfId="0" applyAlignment="1">
      <alignment horizontal="left" vertical="top"/>
    </xf>
    <xf numFmtId="0" fontId="4" fillId="2" borderId="1" xfId="0" applyFont="1" applyFill="1" applyBorder="1"/>
    <xf numFmtId="44" fontId="4" fillId="2" borderId="1" xfId="0" applyNumberFormat="1" applyFont="1" applyFill="1" applyBorder="1"/>
    <xf numFmtId="0" fontId="13" fillId="0" borderId="1" xfId="0" applyFont="1" applyBorder="1"/>
    <xf numFmtId="0" fontId="13" fillId="0" borderId="1" xfId="0" applyFont="1" applyBorder="1" applyAlignment="1">
      <alignment horizontal="left" vertical="top"/>
    </xf>
    <xf numFmtId="0" fontId="0" fillId="3" borderId="1" xfId="0" applyFill="1" applyBorder="1"/>
    <xf numFmtId="44" fontId="0" fillId="3" borderId="1" xfId="0" applyNumberFormat="1" applyFill="1" applyBorder="1" applyAlignment="1">
      <alignment vertical="center"/>
    </xf>
    <xf numFmtId="0" fontId="4" fillId="4" borderId="1" xfId="0" applyFont="1" applyFill="1" applyBorder="1" applyAlignment="1">
      <alignment horizontal="center"/>
    </xf>
    <xf numFmtId="0" fontId="4" fillId="4" borderId="1" xfId="0" applyFont="1" applyFill="1" applyBorder="1" applyAlignment="1">
      <alignment horizontal="center" vertical="center"/>
    </xf>
    <xf numFmtId="0" fontId="16" fillId="0" borderId="1" xfId="0" applyFont="1" applyBorder="1" applyAlignment="1">
      <alignment horizontal="left" vertical="top"/>
    </xf>
    <xf numFmtId="0" fontId="16" fillId="0" borderId="1" xfId="0" applyFont="1" applyBorder="1" applyAlignment="1">
      <alignment vertical="top"/>
    </xf>
    <xf numFmtId="0" fontId="0" fillId="3" borderId="0" xfId="0" applyFill="1"/>
    <xf numFmtId="0" fontId="18" fillId="3" borderId="12" xfId="0" applyFont="1" applyFill="1" applyBorder="1" applyAlignment="1">
      <alignment horizontal="center" vertical="center" wrapText="1"/>
    </xf>
    <xf numFmtId="0" fontId="20" fillId="3" borderId="13" xfId="0" applyFont="1" applyFill="1" applyBorder="1" applyAlignment="1">
      <alignment horizontal="center" vertical="center" wrapText="1"/>
    </xf>
    <xf numFmtId="164" fontId="20" fillId="5" borderId="13" xfId="5" applyFont="1" applyFill="1" applyBorder="1" applyAlignment="1" applyProtection="1">
      <alignment horizontal="center" vertical="center" wrapText="1"/>
    </xf>
    <xf numFmtId="164" fontId="20" fillId="3" borderId="13" xfId="5" applyFont="1" applyFill="1" applyBorder="1" applyAlignment="1" applyProtection="1">
      <alignment horizontal="center" vertical="center" wrapText="1"/>
    </xf>
    <xf numFmtId="3" fontId="23" fillId="3" borderId="13" xfId="6" applyNumberFormat="1" applyFont="1" applyFill="1" applyBorder="1" applyAlignment="1">
      <alignment horizontal="center" vertical="center" wrapText="1"/>
    </xf>
    <xf numFmtId="0" fontId="18" fillId="3" borderId="13" xfId="0" applyFont="1" applyFill="1" applyBorder="1" applyAlignment="1">
      <alignment horizontal="center" vertical="center" wrapText="1"/>
    </xf>
    <xf numFmtId="165" fontId="23" fillId="5" borderId="13" xfId="6" applyNumberFormat="1" applyFont="1" applyFill="1" applyBorder="1" applyAlignment="1">
      <alignment horizontal="center" vertical="center" wrapText="1"/>
    </xf>
    <xf numFmtId="165" fontId="23" fillId="3" borderId="13" xfId="6" applyNumberFormat="1" applyFont="1" applyFill="1" applyBorder="1" applyAlignment="1">
      <alignment horizontal="center" vertical="center" wrapText="1"/>
    </xf>
    <xf numFmtId="0" fontId="24" fillId="3" borderId="7" xfId="0" applyFont="1" applyFill="1" applyBorder="1" applyAlignment="1">
      <alignment horizontal="center" vertical="center"/>
    </xf>
    <xf numFmtId="3" fontId="24" fillId="5" borderId="7" xfId="0" applyNumberFormat="1" applyFont="1" applyFill="1" applyBorder="1" applyAlignment="1">
      <alignment horizontal="center" vertical="center"/>
    </xf>
    <xf numFmtId="3" fontId="24" fillId="3" borderId="7" xfId="0" applyNumberFormat="1" applyFont="1" applyFill="1" applyBorder="1" applyAlignment="1">
      <alignment horizontal="center" vertical="center"/>
    </xf>
    <xf numFmtId="9" fontId="24" fillId="3" borderId="7" xfId="2" applyFont="1" applyFill="1" applyBorder="1" applyAlignment="1">
      <alignment horizontal="center" vertical="center"/>
    </xf>
    <xf numFmtId="166" fontId="24" fillId="5" borderId="7" xfId="0" applyNumberFormat="1" applyFont="1" applyFill="1" applyBorder="1" applyAlignment="1">
      <alignment horizontal="center" vertical="center"/>
    </xf>
    <xf numFmtId="0" fontId="24" fillId="3" borderId="7" xfId="0" applyFont="1" applyFill="1" applyBorder="1" applyAlignment="1">
      <alignment horizontal="center"/>
    </xf>
    <xf numFmtId="3" fontId="24" fillId="5" borderId="7" xfId="0" applyNumberFormat="1" applyFont="1" applyFill="1" applyBorder="1" applyAlignment="1">
      <alignment horizontal="center"/>
    </xf>
    <xf numFmtId="3" fontId="24" fillId="3" borderId="7" xfId="0" applyNumberFormat="1" applyFont="1" applyFill="1" applyBorder="1" applyAlignment="1">
      <alignment horizontal="center"/>
    </xf>
    <xf numFmtId="166" fontId="24" fillId="3" borderId="7" xfId="0" applyNumberFormat="1" applyFont="1" applyFill="1" applyBorder="1" applyAlignment="1">
      <alignment horizontal="center"/>
    </xf>
    <xf numFmtId="9" fontId="24" fillId="3" borderId="7" xfId="2" applyFont="1" applyFill="1" applyBorder="1" applyAlignment="1">
      <alignment horizontal="center"/>
    </xf>
    <xf numFmtId="166" fontId="24" fillId="5" borderId="7" xfId="0" applyNumberFormat="1" applyFont="1" applyFill="1" applyBorder="1" applyAlignment="1">
      <alignment horizontal="center"/>
    </xf>
    <xf numFmtId="0" fontId="24" fillId="3" borderId="0" xfId="0" applyFont="1" applyFill="1"/>
    <xf numFmtId="0" fontId="24" fillId="0" borderId="0" xfId="0" applyFont="1"/>
    <xf numFmtId="0" fontId="24" fillId="3" borderId="1" xfId="0" applyFont="1" applyFill="1" applyBorder="1" applyAlignment="1">
      <alignment horizontal="center" wrapText="1"/>
    </xf>
    <xf numFmtId="0" fontId="24" fillId="3" borderId="1" xfId="0" applyFont="1" applyFill="1" applyBorder="1" applyAlignment="1">
      <alignment horizontal="center"/>
    </xf>
    <xf numFmtId="166" fontId="25" fillId="3" borderId="18" xfId="0" applyNumberFormat="1" applyFont="1" applyFill="1" applyBorder="1" applyAlignment="1">
      <alignment horizontal="center"/>
    </xf>
    <xf numFmtId="0" fontId="13" fillId="0" borderId="1" xfId="0" applyFont="1" applyBorder="1" applyAlignment="1">
      <alignment vertical="center"/>
    </xf>
    <xf numFmtId="0" fontId="24" fillId="0" borderId="7" xfId="0" applyFont="1" applyBorder="1" applyAlignment="1">
      <alignment horizontal="center" vertical="center"/>
    </xf>
    <xf numFmtId="0" fontId="25" fillId="0" borderId="12" xfId="0" applyFont="1" applyBorder="1" applyAlignment="1">
      <alignment horizontal="center" vertical="center"/>
    </xf>
    <xf numFmtId="166" fontId="25" fillId="0" borderId="13" xfId="0" applyNumberFormat="1" applyFont="1" applyBorder="1" applyAlignment="1">
      <alignment horizontal="center" vertical="center"/>
    </xf>
    <xf numFmtId="166" fontId="25" fillId="0" borderId="17" xfId="0" applyNumberFormat="1" applyFont="1" applyBorder="1" applyAlignment="1">
      <alignment horizontal="center" vertical="center"/>
    </xf>
    <xf numFmtId="166" fontId="25" fillId="0" borderId="18" xfId="0" applyNumberFormat="1" applyFont="1" applyBorder="1" applyAlignment="1">
      <alignment horizontal="center" vertical="center"/>
    </xf>
    <xf numFmtId="0" fontId="24" fillId="0" borderId="20" xfId="0" applyFont="1" applyBorder="1" applyAlignment="1">
      <alignment horizontal="left" vertical="center"/>
    </xf>
    <xf numFmtId="0" fontId="24" fillId="0" borderId="1" xfId="0" applyFont="1" applyBorder="1" applyAlignment="1">
      <alignment horizontal="left" vertical="center"/>
    </xf>
    <xf numFmtId="0" fontId="26" fillId="0" borderId="0" xfId="0" applyFont="1"/>
    <xf numFmtId="0" fontId="27" fillId="0" borderId="0" xfId="0" applyFont="1"/>
    <xf numFmtId="0" fontId="28" fillId="3" borderId="12" xfId="0" applyFont="1" applyFill="1" applyBorder="1" applyAlignment="1">
      <alignment horizontal="center" vertical="center" wrapText="1"/>
    </xf>
    <xf numFmtId="0" fontId="29" fillId="3" borderId="13" xfId="0" applyFont="1" applyFill="1" applyBorder="1" applyAlignment="1">
      <alignment horizontal="center" vertical="center" wrapText="1"/>
    </xf>
    <xf numFmtId="0" fontId="30" fillId="3" borderId="13" xfId="0" applyFont="1" applyFill="1" applyBorder="1" applyAlignment="1">
      <alignment horizontal="center" vertical="center" wrapText="1"/>
    </xf>
    <xf numFmtId="164" fontId="30" fillId="5" borderId="13" xfId="5" applyFont="1" applyFill="1" applyBorder="1" applyAlignment="1" applyProtection="1">
      <alignment horizontal="center" vertical="center" wrapText="1"/>
    </xf>
    <xf numFmtId="164" fontId="30" fillId="3" borderId="13" xfId="5" applyFont="1" applyFill="1" applyBorder="1" applyAlignment="1" applyProtection="1">
      <alignment horizontal="center" vertical="center" wrapText="1"/>
    </xf>
    <xf numFmtId="3" fontId="31" fillId="0" borderId="13" xfId="6" applyNumberFormat="1" applyFont="1" applyBorder="1" applyAlignment="1">
      <alignment horizontal="center" vertical="center" wrapText="1"/>
    </xf>
    <xf numFmtId="0" fontId="28" fillId="3" borderId="13" xfId="0" applyFont="1" applyFill="1" applyBorder="1" applyAlignment="1">
      <alignment horizontal="center" vertical="center" wrapText="1"/>
    </xf>
    <xf numFmtId="165" fontId="31" fillId="5" borderId="13" xfId="6" applyNumberFormat="1" applyFont="1" applyFill="1" applyBorder="1" applyAlignment="1">
      <alignment horizontal="center" vertical="center" wrapText="1"/>
    </xf>
    <xf numFmtId="165" fontId="31" fillId="0" borderId="13" xfId="6" applyNumberFormat="1" applyFont="1" applyBorder="1" applyAlignment="1">
      <alignment horizontal="center" vertical="center" wrapText="1"/>
    </xf>
    <xf numFmtId="0" fontId="26" fillId="3" borderId="0" xfId="0" applyFont="1" applyFill="1"/>
    <xf numFmtId="0" fontId="27" fillId="0" borderId="0" xfId="0" applyFont="1" applyAlignment="1">
      <alignment vertical="center"/>
    </xf>
    <xf numFmtId="0" fontId="26" fillId="0" borderId="0" xfId="0" applyFont="1" applyAlignment="1">
      <alignment vertical="center"/>
    </xf>
    <xf numFmtId="0" fontId="27" fillId="0" borderId="9" xfId="0" applyFont="1" applyBorder="1" applyAlignment="1">
      <alignment horizontal="center" vertical="center"/>
    </xf>
    <xf numFmtId="0" fontId="27" fillId="0" borderId="6" xfId="0" applyFont="1" applyBorder="1" applyAlignment="1">
      <alignment horizontal="center" vertical="center" wrapText="1"/>
    </xf>
    <xf numFmtId="0" fontId="27" fillId="0" borderId="5" xfId="0" applyFont="1" applyBorder="1" applyAlignment="1">
      <alignment horizontal="center" vertical="center" wrapText="1"/>
    </xf>
    <xf numFmtId="0" fontId="26" fillId="0" borderId="1" xfId="0" applyFont="1" applyBorder="1" applyAlignment="1">
      <alignment horizontal="center" vertical="center"/>
    </xf>
    <xf numFmtId="0" fontId="26" fillId="0" borderId="4" xfId="0" applyFont="1" applyBorder="1" applyAlignment="1">
      <alignment horizontal="center" vertical="center"/>
    </xf>
    <xf numFmtId="0" fontId="26" fillId="0" borderId="11" xfId="0" applyFont="1" applyBorder="1" applyAlignment="1">
      <alignment vertical="center"/>
    </xf>
    <xf numFmtId="0" fontId="26" fillId="0" borderId="7" xfId="0" applyFont="1" applyBorder="1" applyAlignment="1">
      <alignment horizontal="center" vertical="center"/>
    </xf>
    <xf numFmtId="3" fontId="26" fillId="0" borderId="7" xfId="0" applyNumberFormat="1" applyFont="1" applyBorder="1" applyAlignment="1">
      <alignment horizontal="center" vertical="center"/>
    </xf>
    <xf numFmtId="44" fontId="26" fillId="4" borderId="7" xfId="0" applyNumberFormat="1" applyFont="1" applyFill="1" applyBorder="1" applyAlignment="1">
      <alignment vertical="center"/>
    </xf>
    <xf numFmtId="44" fontId="26" fillId="0" borderId="7" xfId="1" applyFont="1" applyBorder="1" applyAlignment="1">
      <alignment vertical="center"/>
    </xf>
    <xf numFmtId="9" fontId="26" fillId="0" borderId="7" xfId="2" applyFont="1" applyBorder="1" applyAlignment="1">
      <alignment horizontal="center" vertical="center"/>
    </xf>
    <xf numFmtId="44" fontId="26" fillId="0" borderId="7" xfId="0" applyNumberFormat="1" applyFont="1" applyBorder="1" applyAlignment="1">
      <alignment vertical="center"/>
    </xf>
    <xf numFmtId="0" fontId="26" fillId="0" borderId="4" xfId="0" applyFont="1" applyBorder="1" applyAlignment="1">
      <alignment vertical="center"/>
    </xf>
    <xf numFmtId="3" fontId="26" fillId="0" borderId="1" xfId="0" applyNumberFormat="1" applyFont="1" applyBorder="1" applyAlignment="1">
      <alignment horizontal="center" vertical="center"/>
    </xf>
    <xf numFmtId="44" fontId="26" fillId="0" borderId="1" xfId="1" applyFont="1" applyBorder="1" applyAlignment="1">
      <alignment vertical="center"/>
    </xf>
    <xf numFmtId="9" fontId="26" fillId="0" borderId="1" xfId="2" applyFont="1" applyBorder="1" applyAlignment="1">
      <alignment horizontal="center" vertical="center"/>
    </xf>
    <xf numFmtId="3" fontId="26" fillId="0" borderId="1" xfId="1" applyNumberFormat="1" applyFont="1" applyBorder="1" applyAlignment="1">
      <alignment horizontal="center" vertical="center"/>
    </xf>
    <xf numFmtId="44" fontId="26" fillId="4" borderId="1" xfId="1" applyFont="1" applyFill="1" applyBorder="1" applyAlignment="1" applyProtection="1">
      <alignment vertical="center"/>
      <protection locked="0"/>
    </xf>
    <xf numFmtId="0" fontId="32" fillId="0" borderId="4" xfId="0" applyFont="1" applyBorder="1" applyAlignment="1">
      <alignment vertical="center"/>
    </xf>
    <xf numFmtId="44" fontId="32" fillId="4" borderId="1" xfId="0" applyNumberFormat="1" applyFont="1" applyFill="1" applyBorder="1" applyAlignment="1" applyProtection="1">
      <alignment vertical="center"/>
      <protection locked="0"/>
    </xf>
    <xf numFmtId="44" fontId="26" fillId="0" borderId="6" xfId="1" applyFont="1" applyBorder="1" applyAlignment="1">
      <alignment vertical="center"/>
    </xf>
    <xf numFmtId="3" fontId="32" fillId="0" borderId="1" xfId="0" applyNumberFormat="1" applyFont="1" applyBorder="1" applyAlignment="1">
      <alignment horizontal="center" vertical="center"/>
    </xf>
    <xf numFmtId="44" fontId="32" fillId="0" borderId="1" xfId="1" applyFont="1" applyBorder="1" applyAlignment="1">
      <alignment vertical="center"/>
    </xf>
    <xf numFmtId="44" fontId="27" fillId="2" borderId="1" xfId="0" applyNumberFormat="1" applyFont="1" applyFill="1" applyBorder="1" applyAlignment="1">
      <alignment vertical="center"/>
    </xf>
    <xf numFmtId="0" fontId="27" fillId="2" borderId="1" xfId="0" applyFont="1" applyFill="1" applyBorder="1" applyAlignment="1">
      <alignment vertical="center"/>
    </xf>
    <xf numFmtId="0" fontId="25" fillId="3" borderId="21" xfId="0" applyFont="1" applyFill="1" applyBorder="1" applyAlignment="1">
      <alignment horizontal="center"/>
    </xf>
    <xf numFmtId="166" fontId="25" fillId="3" borderId="22" xfId="0" applyNumberFormat="1" applyFont="1" applyFill="1" applyBorder="1" applyAlignment="1">
      <alignment horizontal="center"/>
    </xf>
    <xf numFmtId="166" fontId="25" fillId="3" borderId="23" xfId="0" applyNumberFormat="1" applyFont="1" applyFill="1" applyBorder="1" applyAlignment="1">
      <alignment horizontal="center"/>
    </xf>
    <xf numFmtId="0" fontId="26" fillId="5" borderId="7" xfId="0" applyFont="1" applyFill="1" applyBorder="1" applyAlignment="1">
      <alignment horizontal="center" vertical="center"/>
    </xf>
    <xf numFmtId="0" fontId="26" fillId="5" borderId="1" xfId="0" applyFont="1" applyFill="1" applyBorder="1" applyAlignment="1">
      <alignment horizontal="center" vertical="center"/>
    </xf>
    <xf numFmtId="0" fontId="32" fillId="5" borderId="1" xfId="0" applyFont="1" applyFill="1" applyBorder="1" applyAlignment="1">
      <alignment horizontal="center" vertical="center"/>
    </xf>
    <xf numFmtId="0" fontId="26" fillId="5" borderId="6" xfId="0" applyFont="1" applyFill="1" applyBorder="1" applyAlignment="1">
      <alignment horizontal="center" vertical="center"/>
    </xf>
    <xf numFmtId="0" fontId="24" fillId="5" borderId="1" xfId="0" applyFont="1" applyFill="1" applyBorder="1" applyAlignment="1">
      <alignment horizontal="center"/>
    </xf>
    <xf numFmtId="166" fontId="34" fillId="4" borderId="7" xfId="0" applyNumberFormat="1" applyFont="1" applyFill="1" applyBorder="1" applyAlignment="1">
      <alignment horizontal="center"/>
    </xf>
    <xf numFmtId="0" fontId="24" fillId="5" borderId="1" xfId="0" applyFont="1" applyFill="1" applyBorder="1" applyAlignment="1">
      <alignment horizontal="center" vertical="center"/>
    </xf>
    <xf numFmtId="166" fontId="34" fillId="6" borderId="7" xfId="0" applyNumberFormat="1" applyFont="1" applyFill="1" applyBorder="1" applyAlignment="1">
      <alignment horizontal="center" vertical="center"/>
    </xf>
    <xf numFmtId="0" fontId="27" fillId="0" borderId="1" xfId="0" applyFont="1" applyBorder="1" applyAlignment="1">
      <alignment horizontal="center" vertical="center"/>
    </xf>
    <xf numFmtId="0" fontId="27" fillId="2" borderId="2" xfId="0" applyFont="1" applyFill="1" applyBorder="1" applyAlignment="1">
      <alignment horizontal="right" vertical="center" wrapText="1" indent="1"/>
    </xf>
    <xf numFmtId="0" fontId="27" fillId="2" borderId="3" xfId="0" applyFont="1" applyFill="1" applyBorder="1" applyAlignment="1">
      <alignment horizontal="right" vertical="center" wrapText="1" indent="1"/>
    </xf>
    <xf numFmtId="0" fontId="27" fillId="2" borderId="4" xfId="0" applyFont="1" applyFill="1" applyBorder="1" applyAlignment="1">
      <alignment horizontal="right" vertical="center" wrapText="1" indent="1"/>
    </xf>
    <xf numFmtId="0" fontId="13" fillId="0" borderId="1" xfId="0" applyFont="1" applyBorder="1" applyAlignment="1">
      <alignment horizontal="left" vertical="top"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10" fillId="0" borderId="0" xfId="3" applyFont="1" applyAlignment="1">
      <alignment wrapText="1"/>
    </xf>
    <xf numFmtId="0" fontId="13" fillId="0" borderId="1" xfId="0" applyFont="1" applyBorder="1" applyAlignment="1">
      <alignment horizontal="left" vertical="top"/>
    </xf>
    <xf numFmtId="0" fontId="13" fillId="0" borderId="1" xfId="0" applyFont="1" applyBorder="1" applyAlignment="1">
      <alignment horizontal="center"/>
    </xf>
    <xf numFmtId="0" fontId="14" fillId="0" borderId="1" xfId="0" applyFont="1" applyBorder="1" applyAlignment="1">
      <alignment horizontal="left" vertical="top" wrapText="1"/>
    </xf>
    <xf numFmtId="0" fontId="27" fillId="3" borderId="1" xfId="0" applyFont="1" applyFill="1" applyBorder="1" applyAlignment="1">
      <alignment horizontal="center"/>
    </xf>
    <xf numFmtId="0" fontId="18" fillId="3" borderId="14" xfId="0" applyFont="1" applyFill="1" applyBorder="1" applyAlignment="1">
      <alignment horizontal="left" vertical="center"/>
    </xf>
    <xf numFmtId="0" fontId="18" fillId="3" borderId="0" xfId="0" applyFont="1" applyFill="1" applyAlignment="1">
      <alignment horizontal="left" vertical="center"/>
    </xf>
    <xf numFmtId="0" fontId="18" fillId="3" borderId="15" xfId="0" applyFont="1" applyFill="1" applyBorder="1" applyAlignment="1">
      <alignment horizontal="left" vertical="center"/>
    </xf>
    <xf numFmtId="0" fontId="18" fillId="3" borderId="16" xfId="0" applyFont="1" applyFill="1" applyBorder="1" applyAlignment="1">
      <alignment horizontal="left" vertical="center"/>
    </xf>
    <xf numFmtId="0" fontId="24" fillId="3" borderId="6" xfId="0" applyFont="1" applyFill="1" applyBorder="1" applyAlignment="1">
      <alignment horizontal="center" vertical="center"/>
    </xf>
    <xf numFmtId="0" fontId="24" fillId="3" borderId="5" xfId="0" applyFont="1" applyFill="1" applyBorder="1" applyAlignment="1">
      <alignment horizontal="center" vertical="center"/>
    </xf>
    <xf numFmtId="0" fontId="24" fillId="3" borderId="7" xfId="0" applyFont="1" applyFill="1" applyBorder="1" applyAlignment="1">
      <alignment horizontal="center" vertical="center"/>
    </xf>
    <xf numFmtId="0" fontId="19" fillId="3" borderId="17" xfId="0" applyFont="1" applyFill="1" applyBorder="1" applyAlignment="1">
      <alignment horizontal="center" vertical="center" wrapText="1"/>
    </xf>
    <xf numFmtId="0" fontId="19" fillId="3" borderId="19" xfId="0" applyFont="1" applyFill="1" applyBorder="1" applyAlignment="1">
      <alignment horizontal="center" vertical="center" wrapText="1"/>
    </xf>
    <xf numFmtId="0" fontId="13" fillId="0" borderId="1" xfId="0" applyFont="1" applyBorder="1" applyAlignment="1">
      <alignment horizontal="left"/>
    </xf>
    <xf numFmtId="0" fontId="14" fillId="0" borderId="1" xfId="0" applyFont="1" applyBorder="1" applyAlignment="1">
      <alignment horizontal="left" vertical="center" wrapText="1"/>
    </xf>
    <xf numFmtId="0" fontId="13" fillId="0" borderId="1" xfId="0" applyFont="1" applyBorder="1" applyAlignment="1">
      <alignment horizontal="left" vertical="center" wrapText="1"/>
    </xf>
    <xf numFmtId="0" fontId="28" fillId="3" borderId="14" xfId="0" applyFont="1" applyFill="1" applyBorder="1" applyAlignment="1">
      <alignment horizontal="left" vertical="center"/>
    </xf>
    <xf numFmtId="0" fontId="28" fillId="3" borderId="15" xfId="0" applyFont="1" applyFill="1" applyBorder="1" applyAlignment="1">
      <alignment horizontal="left" vertical="center"/>
    </xf>
    <xf numFmtId="0" fontId="28" fillId="3" borderId="16" xfId="0" applyFont="1" applyFill="1" applyBorder="1" applyAlignment="1">
      <alignment horizontal="left" vertical="center"/>
    </xf>
    <xf numFmtId="0" fontId="10" fillId="0" borderId="0" xfId="0" applyFont="1"/>
    <xf numFmtId="0" fontId="4" fillId="0" borderId="1" xfId="0" applyFont="1" applyBorder="1" applyAlignment="1">
      <alignment horizont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14" fillId="0" borderId="1" xfId="0" applyFont="1" applyBorder="1" applyAlignment="1">
      <alignment horizontal="left"/>
    </xf>
    <xf numFmtId="0" fontId="0" fillId="0" borderId="1" xfId="0" applyBorder="1" applyAlignment="1">
      <alignment horizontal="center" vertical="center" wrapText="1"/>
    </xf>
    <xf numFmtId="0" fontId="4" fillId="0" borderId="10" xfId="0" applyFont="1" applyBorder="1" applyAlignment="1">
      <alignment horizontal="left" vertical="top"/>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cellXfs>
  <cellStyles count="10">
    <cellStyle name="Normalny" xfId="0" builtinId="0"/>
    <cellStyle name="Normalny 2" xfId="7"/>
    <cellStyle name="Normalny 8" xfId="5"/>
    <cellStyle name="Normalny_Arkusz1" xfId="6"/>
    <cellStyle name="Normalny_Arkusz9" xfId="3"/>
    <cellStyle name="Normalny_kardiowert_w2-zal2" xfId="4"/>
    <cellStyle name="Procentowy" xfId="2" builtinId="5"/>
    <cellStyle name="Procentowy 2" xfId="9"/>
    <cellStyle name="Walutowy" xfId="1" builtinId="4"/>
    <cellStyle name="Walutowy 2" xfId="8"/>
  </cellStyles>
  <dxfs count="6">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9"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tabSelected="1" zoomScaleNormal="100" workbookViewId="0">
      <selection activeCell="O7" sqref="O7"/>
    </sheetView>
  </sheetViews>
  <sheetFormatPr defaultRowHeight="14.25"/>
  <cols>
    <col min="1" max="1" width="10.25" customWidth="1"/>
    <col min="2" max="2" width="19.25" bestFit="1" customWidth="1"/>
    <col min="3" max="3" width="29.125" bestFit="1" customWidth="1"/>
    <col min="7" max="7" width="10.125" bestFit="1" customWidth="1"/>
    <col min="8" max="8" width="16.25" customWidth="1"/>
    <col min="9" max="9" width="14.125" bestFit="1" customWidth="1"/>
    <col min="11" max="11" width="14.5" bestFit="1" customWidth="1"/>
    <col min="13" max="13" width="13.125" style="12" bestFit="1" customWidth="1"/>
    <col min="14" max="14" width="13.125" bestFit="1" customWidth="1"/>
    <col min="15" max="15" width="12" bestFit="1" customWidth="1"/>
    <col min="16" max="16" width="11" bestFit="1" customWidth="1"/>
    <col min="17" max="17" width="13.125" bestFit="1" customWidth="1"/>
    <col min="19" max="19" width="13.125" bestFit="1" customWidth="1"/>
  </cols>
  <sheetData>
    <row r="1" spans="1:15">
      <c r="A1" s="100" t="s">
        <v>52</v>
      </c>
      <c r="B1" s="101"/>
      <c r="C1" s="101"/>
      <c r="D1" s="101"/>
      <c r="E1" s="101"/>
      <c r="F1" s="101"/>
      <c r="G1" s="101"/>
      <c r="H1" s="101"/>
      <c r="I1" s="101"/>
      <c r="J1" s="101"/>
      <c r="K1" s="101"/>
      <c r="M1"/>
    </row>
    <row r="2" spans="1:15" ht="26.25" customHeight="1">
      <c r="A2" s="100" t="s">
        <v>127</v>
      </c>
      <c r="B2" s="101"/>
      <c r="C2" s="101"/>
      <c r="D2" s="101"/>
      <c r="E2" s="101"/>
      <c r="F2" s="101"/>
      <c r="G2" s="101"/>
      <c r="H2" s="101"/>
      <c r="I2" s="101"/>
      <c r="J2" s="101"/>
      <c r="K2" s="101"/>
      <c r="M2" s="14"/>
    </row>
    <row r="3" spans="1:15" ht="23.25" customHeight="1">
      <c r="A3" s="138" t="s">
        <v>75</v>
      </c>
      <c r="B3" s="138"/>
      <c r="C3" s="138"/>
      <c r="D3" s="138"/>
      <c r="E3" s="138"/>
      <c r="F3" s="138"/>
      <c r="G3" s="138"/>
      <c r="H3" s="138"/>
      <c r="I3" s="138"/>
      <c r="J3" s="138"/>
      <c r="K3" s="138"/>
      <c r="M3" s="14"/>
    </row>
    <row r="4" spans="1:15" ht="42.75">
      <c r="A4" s="138" t="s">
        <v>70</v>
      </c>
      <c r="B4" s="138"/>
      <c r="C4" s="102" t="s">
        <v>71</v>
      </c>
      <c r="D4" s="103" t="s">
        <v>8</v>
      </c>
      <c r="E4" s="103" t="s">
        <v>9</v>
      </c>
      <c r="F4" s="103" t="s">
        <v>10</v>
      </c>
      <c r="G4" s="103" t="s">
        <v>11</v>
      </c>
      <c r="H4" s="104" t="s">
        <v>35</v>
      </c>
      <c r="I4" s="104" t="s">
        <v>33</v>
      </c>
      <c r="J4" s="103" t="s">
        <v>43</v>
      </c>
      <c r="K4" s="103" t="s">
        <v>34</v>
      </c>
      <c r="M4" s="15"/>
      <c r="N4" s="29"/>
      <c r="O4" s="29"/>
    </row>
    <row r="5" spans="1:15">
      <c r="A5" s="143" t="s">
        <v>23</v>
      </c>
      <c r="B5" s="143"/>
      <c r="C5" s="106" t="s">
        <v>24</v>
      </c>
      <c r="D5" s="105" t="s">
        <v>25</v>
      </c>
      <c r="E5" s="105" t="s">
        <v>26</v>
      </c>
      <c r="F5" s="105" t="s">
        <v>27</v>
      </c>
      <c r="G5" s="105" t="s">
        <v>28</v>
      </c>
      <c r="H5" s="105" t="s">
        <v>29</v>
      </c>
      <c r="I5" s="105" t="s">
        <v>30</v>
      </c>
      <c r="J5" s="105" t="s">
        <v>31</v>
      </c>
      <c r="K5" s="105" t="s">
        <v>32</v>
      </c>
      <c r="M5" s="14"/>
    </row>
    <row r="6" spans="1:15" ht="18" customHeight="1">
      <c r="A6" s="144" t="s">
        <v>3</v>
      </c>
      <c r="B6" s="144"/>
      <c r="C6" s="107" t="s">
        <v>2</v>
      </c>
      <c r="D6" s="108">
        <v>24</v>
      </c>
      <c r="E6" s="130">
        <v>160</v>
      </c>
      <c r="F6" s="109">
        <f>E6*G6</f>
        <v>116800</v>
      </c>
      <c r="G6" s="108">
        <f>365*2</f>
        <v>730</v>
      </c>
      <c r="H6" s="110"/>
      <c r="I6" s="111">
        <f t="shared" ref="I6:I17" si="0">F6*H6</f>
        <v>0</v>
      </c>
      <c r="J6" s="112">
        <v>0.08</v>
      </c>
      <c r="K6" s="113">
        <f>I6+I6*J6</f>
        <v>0</v>
      </c>
      <c r="M6" s="16"/>
      <c r="N6" s="9"/>
      <c r="O6" s="17"/>
    </row>
    <row r="7" spans="1:15" ht="18" customHeight="1">
      <c r="A7" s="144"/>
      <c r="B7" s="144"/>
      <c r="C7" s="114" t="s">
        <v>1</v>
      </c>
      <c r="D7" s="108">
        <v>24</v>
      </c>
      <c r="E7" s="131">
        <v>45</v>
      </c>
      <c r="F7" s="115">
        <f t="shared" ref="F7:F17" si="1">E7*G7</f>
        <v>32850</v>
      </c>
      <c r="G7" s="108">
        <f t="shared" ref="G7:G17" si="2">365*2</f>
        <v>730</v>
      </c>
      <c r="H7" s="110"/>
      <c r="I7" s="116">
        <f t="shared" si="0"/>
        <v>0</v>
      </c>
      <c r="J7" s="117">
        <v>0.08</v>
      </c>
      <c r="K7" s="113">
        <f t="shared" ref="K7:K17" si="3">I7+I7*J7</f>
        <v>0</v>
      </c>
      <c r="M7" s="16"/>
      <c r="N7" s="9"/>
      <c r="O7" s="17"/>
    </row>
    <row r="8" spans="1:15" ht="18" customHeight="1">
      <c r="A8" s="144"/>
      <c r="B8" s="144"/>
      <c r="C8" s="114" t="s">
        <v>0</v>
      </c>
      <c r="D8" s="108">
        <v>24</v>
      </c>
      <c r="E8" s="132">
        <v>18</v>
      </c>
      <c r="F8" s="118">
        <f t="shared" si="1"/>
        <v>13140</v>
      </c>
      <c r="G8" s="108">
        <f t="shared" si="2"/>
        <v>730</v>
      </c>
      <c r="H8" s="110"/>
      <c r="I8" s="116">
        <f>F8*H8</f>
        <v>0</v>
      </c>
      <c r="J8" s="117">
        <v>0.08</v>
      </c>
      <c r="K8" s="113">
        <f t="shared" si="3"/>
        <v>0</v>
      </c>
      <c r="M8" s="16"/>
      <c r="N8" s="9"/>
      <c r="O8" s="17"/>
    </row>
    <row r="9" spans="1:15" ht="18" customHeight="1">
      <c r="A9" s="144"/>
      <c r="B9" s="144"/>
      <c r="C9" s="114" t="s">
        <v>69</v>
      </c>
      <c r="D9" s="108">
        <v>24</v>
      </c>
      <c r="E9" s="131">
        <v>300</v>
      </c>
      <c r="F9" s="115">
        <f t="shared" si="1"/>
        <v>219000</v>
      </c>
      <c r="G9" s="108">
        <f t="shared" si="2"/>
        <v>730</v>
      </c>
      <c r="H9" s="110"/>
      <c r="I9" s="116">
        <f t="shared" si="0"/>
        <v>0</v>
      </c>
      <c r="J9" s="117">
        <v>0.08</v>
      </c>
      <c r="K9" s="113">
        <f t="shared" si="3"/>
        <v>0</v>
      </c>
      <c r="M9" s="16"/>
      <c r="N9" s="9"/>
      <c r="O9" s="17"/>
    </row>
    <row r="10" spans="1:15" ht="18" customHeight="1">
      <c r="A10" s="144"/>
      <c r="B10" s="144"/>
      <c r="C10" s="114" t="s">
        <v>66</v>
      </c>
      <c r="D10" s="108">
        <v>24</v>
      </c>
      <c r="E10" s="132">
        <v>1</v>
      </c>
      <c r="F10" s="118">
        <f t="shared" ref="F10:F13" si="4">E10*G10</f>
        <v>730</v>
      </c>
      <c r="G10" s="108">
        <f t="shared" si="2"/>
        <v>730</v>
      </c>
      <c r="H10" s="110"/>
      <c r="I10" s="116">
        <f>F10*H10</f>
        <v>0</v>
      </c>
      <c r="J10" s="117">
        <v>0.08</v>
      </c>
      <c r="K10" s="113">
        <f t="shared" si="3"/>
        <v>0</v>
      </c>
      <c r="M10" s="16"/>
      <c r="N10" s="9"/>
      <c r="O10" s="17"/>
    </row>
    <row r="11" spans="1:15" ht="18" customHeight="1">
      <c r="A11" s="144"/>
      <c r="B11" s="144"/>
      <c r="C11" s="114" t="s">
        <v>67</v>
      </c>
      <c r="D11" s="108">
        <v>24</v>
      </c>
      <c r="E11" s="132">
        <v>3</v>
      </c>
      <c r="F11" s="118">
        <f t="shared" ref="F11:F12" si="5">E11*G11</f>
        <v>2190</v>
      </c>
      <c r="G11" s="108">
        <f t="shared" si="2"/>
        <v>730</v>
      </c>
      <c r="H11" s="110"/>
      <c r="I11" s="116">
        <f t="shared" ref="I11:I12" si="6">F11*H11</f>
        <v>0</v>
      </c>
      <c r="J11" s="117">
        <v>0.08</v>
      </c>
      <c r="K11" s="113">
        <f t="shared" si="3"/>
        <v>0</v>
      </c>
      <c r="M11" s="16"/>
      <c r="N11" s="9"/>
      <c r="O11" s="17"/>
    </row>
    <row r="12" spans="1:15" ht="18" customHeight="1">
      <c r="A12" s="144"/>
      <c r="B12" s="144"/>
      <c r="C12" s="114" t="s">
        <v>68</v>
      </c>
      <c r="D12" s="108">
        <v>24</v>
      </c>
      <c r="E12" s="132">
        <v>47</v>
      </c>
      <c r="F12" s="118">
        <f t="shared" si="5"/>
        <v>34310</v>
      </c>
      <c r="G12" s="108">
        <f t="shared" si="2"/>
        <v>730</v>
      </c>
      <c r="H12" s="110"/>
      <c r="I12" s="116">
        <f t="shared" si="6"/>
        <v>0</v>
      </c>
      <c r="J12" s="117">
        <v>0.08</v>
      </c>
      <c r="K12" s="113">
        <f t="shared" si="3"/>
        <v>0</v>
      </c>
      <c r="M12" s="16"/>
      <c r="N12" s="9"/>
      <c r="O12" s="17"/>
    </row>
    <row r="13" spans="1:15" ht="18" customHeight="1">
      <c r="A13" s="144"/>
      <c r="B13" s="144"/>
      <c r="C13" s="114" t="s">
        <v>60</v>
      </c>
      <c r="D13" s="108">
        <v>24</v>
      </c>
      <c r="E13" s="132">
        <v>1</v>
      </c>
      <c r="F13" s="118">
        <f t="shared" si="4"/>
        <v>730</v>
      </c>
      <c r="G13" s="108">
        <f t="shared" si="2"/>
        <v>730</v>
      </c>
      <c r="H13" s="119"/>
      <c r="I13" s="116">
        <f>F13*H13</f>
        <v>0</v>
      </c>
      <c r="J13" s="117">
        <v>0.08</v>
      </c>
      <c r="K13" s="113">
        <f t="shared" si="3"/>
        <v>0</v>
      </c>
      <c r="M13" s="16"/>
      <c r="N13" s="9"/>
      <c r="O13" s="17"/>
    </row>
    <row r="14" spans="1:15" ht="18" customHeight="1">
      <c r="A14" s="144" t="s">
        <v>126</v>
      </c>
      <c r="B14" s="144"/>
      <c r="C14" s="120" t="s">
        <v>59</v>
      </c>
      <c r="D14" s="108">
        <v>24</v>
      </c>
      <c r="E14" s="132">
        <v>8</v>
      </c>
      <c r="F14" s="115">
        <f t="shared" si="1"/>
        <v>5840</v>
      </c>
      <c r="G14" s="108">
        <f t="shared" si="2"/>
        <v>730</v>
      </c>
      <c r="H14" s="121"/>
      <c r="I14" s="116">
        <f t="shared" si="0"/>
        <v>0</v>
      </c>
      <c r="J14" s="117">
        <v>0.08</v>
      </c>
      <c r="K14" s="113">
        <f t="shared" si="3"/>
        <v>0</v>
      </c>
      <c r="M14" s="16"/>
      <c r="N14" s="9"/>
      <c r="O14" s="17"/>
    </row>
    <row r="15" spans="1:15" ht="18" customHeight="1">
      <c r="A15" s="144"/>
      <c r="B15" s="144"/>
      <c r="C15" s="120" t="s">
        <v>54</v>
      </c>
      <c r="D15" s="108">
        <v>24</v>
      </c>
      <c r="E15" s="133">
        <v>15</v>
      </c>
      <c r="F15" s="115">
        <f t="shared" si="1"/>
        <v>10950</v>
      </c>
      <c r="G15" s="108">
        <f t="shared" si="2"/>
        <v>730</v>
      </c>
      <c r="H15" s="121"/>
      <c r="I15" s="116">
        <f t="shared" si="0"/>
        <v>0</v>
      </c>
      <c r="J15" s="117">
        <v>0.08</v>
      </c>
      <c r="K15" s="113">
        <f t="shared" si="3"/>
        <v>0</v>
      </c>
      <c r="M15" s="16"/>
      <c r="N15" s="9"/>
      <c r="O15" s="17"/>
    </row>
    <row r="16" spans="1:15" ht="18" customHeight="1">
      <c r="A16" s="144"/>
      <c r="B16" s="144"/>
      <c r="C16" s="114" t="s">
        <v>19</v>
      </c>
      <c r="D16" s="108">
        <v>24</v>
      </c>
      <c r="E16" s="132">
        <v>20</v>
      </c>
      <c r="F16" s="118">
        <f>E16*G16</f>
        <v>14600</v>
      </c>
      <c r="G16" s="108">
        <f t="shared" si="2"/>
        <v>730</v>
      </c>
      <c r="H16" s="121"/>
      <c r="I16" s="122">
        <f>F16*H16</f>
        <v>0</v>
      </c>
      <c r="J16" s="117">
        <v>0.08</v>
      </c>
      <c r="K16" s="113">
        <f t="shared" si="3"/>
        <v>0</v>
      </c>
      <c r="M16" s="16"/>
      <c r="N16" s="9"/>
      <c r="O16" s="17"/>
    </row>
    <row r="17" spans="1:15" ht="18" customHeight="1">
      <c r="A17" s="143" t="s">
        <v>55</v>
      </c>
      <c r="B17" s="143"/>
      <c r="C17" s="114" t="s">
        <v>1</v>
      </c>
      <c r="D17" s="108">
        <v>24</v>
      </c>
      <c r="E17" s="132">
        <v>6</v>
      </c>
      <c r="F17" s="123">
        <f t="shared" si="1"/>
        <v>4380</v>
      </c>
      <c r="G17" s="108">
        <f t="shared" si="2"/>
        <v>730</v>
      </c>
      <c r="H17" s="121"/>
      <c r="I17" s="124">
        <f t="shared" si="0"/>
        <v>0</v>
      </c>
      <c r="J17" s="117">
        <v>0.08</v>
      </c>
      <c r="K17" s="113">
        <f t="shared" si="3"/>
        <v>0</v>
      </c>
      <c r="M17" s="16"/>
      <c r="N17" s="9"/>
      <c r="O17" s="17"/>
    </row>
    <row r="18" spans="1:15" ht="18" customHeight="1">
      <c r="A18" s="139"/>
      <c r="B18" s="140"/>
      <c r="C18" s="140"/>
      <c r="D18" s="140"/>
      <c r="E18" s="140"/>
      <c r="F18" s="140"/>
      <c r="G18" s="140"/>
      <c r="H18" s="141"/>
      <c r="I18" s="125">
        <f>SUM(I6:I17)</f>
        <v>0</v>
      </c>
      <c r="J18" s="126"/>
      <c r="K18" s="125">
        <f>SUM(K6:K17)</f>
        <v>0</v>
      </c>
      <c r="M18" s="16"/>
      <c r="N18" s="9"/>
      <c r="O18" s="17"/>
    </row>
    <row r="19" spans="1:15" ht="18" customHeight="1">
      <c r="A19" s="34"/>
      <c r="B19" s="35"/>
      <c r="M19" s="16"/>
      <c r="N19" s="9"/>
      <c r="O19" s="17"/>
    </row>
    <row r="20" spans="1:15">
      <c r="A20" s="34"/>
      <c r="C20" s="36"/>
      <c r="D20" s="37"/>
      <c r="E20" s="38"/>
      <c r="F20" s="39"/>
      <c r="G20" s="37"/>
      <c r="H20" s="40"/>
      <c r="I20" s="8"/>
      <c r="J20" s="35"/>
      <c r="K20" s="9"/>
      <c r="M20" s="16"/>
      <c r="N20" s="9"/>
      <c r="O20" s="17"/>
    </row>
    <row r="21" spans="1:15">
      <c r="C21" s="41"/>
      <c r="D21" s="41"/>
      <c r="E21" s="41"/>
      <c r="F21" s="41"/>
      <c r="G21" s="41"/>
      <c r="H21" s="41"/>
      <c r="I21" s="41"/>
      <c r="J21" s="41"/>
      <c r="K21" s="41"/>
      <c r="M21" s="16"/>
      <c r="N21" s="9"/>
      <c r="O21" s="17"/>
    </row>
    <row r="22" spans="1:15" ht="14.25" customHeight="1">
      <c r="A22" s="47" t="s">
        <v>20</v>
      </c>
      <c r="B22" s="147" t="s">
        <v>21</v>
      </c>
      <c r="C22" s="147"/>
      <c r="D22" s="147"/>
      <c r="E22" s="147"/>
      <c r="F22" s="147"/>
      <c r="G22" s="147"/>
      <c r="H22" s="147"/>
      <c r="I22" s="147"/>
      <c r="J22" s="147"/>
      <c r="K22" s="147"/>
      <c r="M22" s="16"/>
      <c r="N22" s="9"/>
      <c r="O22" s="17"/>
    </row>
    <row r="23" spans="1:15" ht="40.5" customHeight="1">
      <c r="A23" s="53" t="s">
        <v>16</v>
      </c>
      <c r="B23" s="142" t="s">
        <v>74</v>
      </c>
      <c r="C23" s="142"/>
      <c r="D23" s="142"/>
      <c r="E23" s="142"/>
      <c r="F23" s="142"/>
      <c r="G23" s="142"/>
      <c r="H23" s="142"/>
      <c r="I23" s="142"/>
      <c r="J23" s="142"/>
      <c r="K23" s="142"/>
      <c r="M23" s="16"/>
      <c r="N23" s="9"/>
      <c r="O23" s="17"/>
    </row>
    <row r="24" spans="1:15">
      <c r="A24" s="54" t="s">
        <v>17</v>
      </c>
      <c r="B24" s="146" t="s">
        <v>72</v>
      </c>
      <c r="C24" s="146"/>
      <c r="D24" s="146"/>
      <c r="E24" s="146"/>
      <c r="F24" s="146"/>
      <c r="G24" s="146"/>
      <c r="H24" s="146"/>
      <c r="I24" s="146"/>
      <c r="J24" s="146"/>
      <c r="K24" s="146"/>
      <c r="M24" s="16"/>
      <c r="N24" s="9"/>
      <c r="O24" s="17"/>
    </row>
    <row r="25" spans="1:15" ht="22.5" customHeight="1">
      <c r="A25" s="54" t="s">
        <v>14</v>
      </c>
      <c r="B25" s="148" t="s">
        <v>73</v>
      </c>
      <c r="C25" s="148"/>
      <c r="D25" s="148"/>
      <c r="E25" s="148"/>
      <c r="F25" s="148"/>
      <c r="G25" s="148"/>
      <c r="H25" s="148"/>
      <c r="I25" s="148"/>
      <c r="J25" s="148"/>
      <c r="K25" s="148"/>
      <c r="M25" s="16"/>
      <c r="N25" s="9"/>
      <c r="O25" s="17"/>
    </row>
    <row r="26" spans="1:15" ht="261.75" customHeight="1">
      <c r="A26" s="54" t="s">
        <v>61</v>
      </c>
      <c r="B26" s="142" t="s">
        <v>62</v>
      </c>
      <c r="C26" s="142"/>
      <c r="D26" s="142"/>
      <c r="E26" s="142"/>
      <c r="F26" s="142"/>
      <c r="G26" s="142"/>
      <c r="H26" s="142"/>
      <c r="I26" s="142"/>
      <c r="J26" s="142"/>
      <c r="K26" s="142"/>
      <c r="M26" s="16"/>
      <c r="N26" s="9"/>
      <c r="O26" s="17"/>
    </row>
    <row r="27" spans="1:15" ht="14.25" customHeight="1">
      <c r="A27" s="19" t="s">
        <v>47</v>
      </c>
      <c r="B27" s="20"/>
      <c r="C27" s="20"/>
      <c r="D27" s="20"/>
      <c r="E27" s="21"/>
      <c r="F27" s="21"/>
      <c r="G27" s="21"/>
      <c r="H27" s="21"/>
      <c r="I27" s="21"/>
      <c r="J27" s="21"/>
      <c r="M27" s="16"/>
      <c r="N27" s="9"/>
      <c r="O27" s="17"/>
    </row>
    <row r="28" spans="1:15">
      <c r="A28" s="22"/>
      <c r="B28" s="22"/>
      <c r="C28" s="22"/>
      <c r="D28" s="22"/>
      <c r="E28" s="22"/>
      <c r="F28" s="22"/>
      <c r="G28" s="22"/>
      <c r="H28" s="22"/>
      <c r="I28" s="22"/>
      <c r="J28" s="22"/>
      <c r="M28" s="16"/>
      <c r="N28" s="9"/>
      <c r="O28" s="17"/>
    </row>
    <row r="29" spans="1:15" ht="29.25" customHeight="1">
      <c r="A29" s="145" t="s">
        <v>65</v>
      </c>
      <c r="B29" s="145"/>
      <c r="C29" s="145"/>
      <c r="D29" s="145"/>
      <c r="E29" s="145"/>
      <c r="F29" s="145"/>
      <c r="G29" s="145"/>
      <c r="H29" s="145"/>
      <c r="I29" s="145"/>
      <c r="J29" s="145"/>
      <c r="M29"/>
    </row>
    <row r="30" spans="1:15">
      <c r="A30" s="32"/>
      <c r="B30" s="31"/>
      <c r="C30" s="31"/>
      <c r="D30" s="31"/>
      <c r="E30" s="31"/>
      <c r="F30" s="31"/>
      <c r="G30" s="31"/>
      <c r="H30" s="31"/>
      <c r="I30" s="31"/>
      <c r="J30" s="31"/>
      <c r="M30"/>
    </row>
    <row r="31" spans="1:15" ht="25.5" customHeight="1">
      <c r="A31" s="23" t="s">
        <v>48</v>
      </c>
      <c r="B31" s="24"/>
      <c r="C31" s="24"/>
      <c r="D31" s="24"/>
      <c r="E31" s="25"/>
      <c r="F31" s="25"/>
      <c r="G31" s="25"/>
      <c r="H31" s="25"/>
      <c r="I31" s="25"/>
      <c r="J31" s="25"/>
      <c r="M31"/>
    </row>
    <row r="32" spans="1:15">
      <c r="A32" s="23" t="s">
        <v>49</v>
      </c>
      <c r="B32" s="24"/>
      <c r="C32" s="24"/>
      <c r="D32" s="24"/>
      <c r="E32" s="25"/>
      <c r="F32" s="25"/>
      <c r="G32" s="25"/>
      <c r="H32" s="25"/>
      <c r="I32" s="25"/>
      <c r="J32" s="25"/>
      <c r="M32"/>
    </row>
    <row r="33" spans="1:15">
      <c r="M33"/>
    </row>
    <row r="34" spans="1:15">
      <c r="M34"/>
    </row>
    <row r="35" spans="1:15" ht="13.5" customHeight="1">
      <c r="A35" s="24"/>
      <c r="B35" s="24"/>
      <c r="C35" s="24"/>
      <c r="D35" s="25"/>
      <c r="E35" s="25"/>
      <c r="F35" s="25"/>
      <c r="G35" s="25"/>
      <c r="H35" s="25"/>
      <c r="I35" s="25"/>
      <c r="M35"/>
    </row>
    <row r="36" spans="1:15">
      <c r="A36" s="24"/>
      <c r="B36" s="24"/>
      <c r="C36" s="24"/>
      <c r="D36" s="24"/>
      <c r="E36" s="25"/>
      <c r="F36" s="25"/>
      <c r="G36" s="25"/>
      <c r="H36" s="25" t="s">
        <v>50</v>
      </c>
      <c r="I36" s="25"/>
      <c r="J36" s="25"/>
      <c r="M36"/>
    </row>
    <row r="37" spans="1:15">
      <c r="A37" s="24"/>
      <c r="B37" s="24"/>
      <c r="C37" s="24"/>
      <c r="D37" s="24"/>
      <c r="E37" s="25"/>
      <c r="F37" s="25"/>
      <c r="G37" s="25"/>
      <c r="H37" s="25" t="s">
        <v>51</v>
      </c>
      <c r="I37" s="25"/>
      <c r="J37" s="25"/>
      <c r="M37"/>
    </row>
    <row r="38" spans="1:15">
      <c r="A38" s="24"/>
      <c r="B38" s="24"/>
      <c r="C38" s="24"/>
      <c r="D38" s="25"/>
      <c r="E38" s="25"/>
      <c r="F38" s="25"/>
      <c r="H38" s="25"/>
      <c r="I38" s="25" t="s">
        <v>50</v>
      </c>
      <c r="M38"/>
    </row>
    <row r="39" spans="1:15">
      <c r="A39" s="24"/>
      <c r="B39" s="24"/>
      <c r="C39" s="24"/>
      <c r="D39" s="25"/>
      <c r="E39" s="25"/>
      <c r="F39" s="25"/>
      <c r="H39" s="25"/>
      <c r="I39" s="25" t="s">
        <v>51</v>
      </c>
      <c r="M39"/>
    </row>
    <row r="40" spans="1:15">
      <c r="C40" s="31"/>
      <c r="D40" s="31"/>
      <c r="E40" s="31"/>
      <c r="F40" s="31"/>
      <c r="G40" s="31"/>
      <c r="H40" s="31"/>
      <c r="M40" s="16"/>
      <c r="N40" s="9"/>
      <c r="O40" s="17"/>
    </row>
    <row r="41" spans="1:15">
      <c r="B41" s="20"/>
      <c r="C41" s="24"/>
      <c r="D41" s="25"/>
      <c r="E41" s="25"/>
      <c r="F41" s="25"/>
      <c r="G41" s="25"/>
      <c r="H41" s="25"/>
      <c r="I41" s="25"/>
      <c r="M41" s="16"/>
      <c r="N41" s="9"/>
      <c r="O41" s="17"/>
    </row>
    <row r="42" spans="1:15">
      <c r="M42"/>
    </row>
  </sheetData>
  <mergeCells count="13">
    <mergeCell ref="A29:J29"/>
    <mergeCell ref="B26:K26"/>
    <mergeCell ref="B24:K24"/>
    <mergeCell ref="B22:K22"/>
    <mergeCell ref="B25:K25"/>
    <mergeCell ref="A3:K3"/>
    <mergeCell ref="A18:H18"/>
    <mergeCell ref="B23:K23"/>
    <mergeCell ref="A5:B5"/>
    <mergeCell ref="A6:B13"/>
    <mergeCell ref="A14:B16"/>
    <mergeCell ref="A17:B17"/>
    <mergeCell ref="A4:B4"/>
  </mergeCells>
  <conditionalFormatting sqref="C6:K17">
    <cfRule type="expression" dxfId="5" priority="1">
      <formula>$C6="PODTLENEK AZOTU 10L"</formula>
    </cfRule>
  </conditionalFormatting>
  <conditionalFormatting sqref="C20:K20">
    <cfRule type="expression" dxfId="4" priority="2">
      <formula>$C20="PODTLENEK AZOTU 10L"</formula>
    </cfRule>
  </conditionalFormatting>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opLeftCell="A4" workbookViewId="0">
      <selection activeCell="A34" sqref="A34:XFD40"/>
    </sheetView>
  </sheetViews>
  <sheetFormatPr defaultRowHeight="14.25"/>
  <cols>
    <col min="2" max="2" width="23.25" customWidth="1"/>
    <col min="3" max="3" width="23.875" customWidth="1"/>
    <col min="15" max="15" width="13.625" customWidth="1"/>
    <col min="16" max="16" width="18.5" customWidth="1"/>
    <col min="17" max="17" width="14.75" customWidth="1"/>
    <col min="18" max="18" width="19.375" customWidth="1"/>
  </cols>
  <sheetData>
    <row r="1" spans="1:20">
      <c r="A1" s="88"/>
      <c r="B1" s="88"/>
      <c r="C1" s="89" t="s">
        <v>52</v>
      </c>
      <c r="D1" s="88"/>
      <c r="E1" s="88"/>
      <c r="F1" s="88"/>
      <c r="G1" s="88"/>
      <c r="H1" s="88"/>
      <c r="I1" s="88"/>
      <c r="J1" s="88"/>
      <c r="K1" s="88"/>
      <c r="L1" s="88"/>
      <c r="M1" s="88"/>
      <c r="N1" s="88"/>
    </row>
    <row r="2" spans="1:20">
      <c r="A2" s="89" t="s">
        <v>127</v>
      </c>
      <c r="B2" s="89"/>
      <c r="C2" s="88"/>
      <c r="D2" s="88"/>
      <c r="E2" s="88"/>
      <c r="F2" s="88"/>
      <c r="G2" s="88"/>
      <c r="H2" s="88"/>
      <c r="I2" s="88"/>
      <c r="J2" s="88"/>
      <c r="K2" s="88"/>
      <c r="L2" s="88"/>
      <c r="M2" s="88"/>
      <c r="N2" s="88"/>
    </row>
    <row r="3" spans="1:20" ht="15" thickBot="1">
      <c r="A3" s="149" t="s">
        <v>37</v>
      </c>
      <c r="B3" s="149"/>
      <c r="C3" s="149"/>
      <c r="D3" s="149"/>
      <c r="E3" s="149"/>
      <c r="F3" s="149"/>
      <c r="G3" s="149"/>
      <c r="H3" s="149"/>
      <c r="I3" s="149"/>
      <c r="J3" s="149"/>
      <c r="K3" s="149"/>
      <c r="L3" s="149"/>
      <c r="M3" s="99"/>
      <c r="N3" s="99"/>
      <c r="O3" s="55"/>
      <c r="P3" s="55"/>
      <c r="Q3" s="55"/>
      <c r="R3" s="55"/>
      <c r="S3" s="55"/>
      <c r="T3" s="55"/>
    </row>
    <row r="4" spans="1:20" ht="72.75" thickBot="1">
      <c r="A4" s="56" t="s">
        <v>76</v>
      </c>
      <c r="B4" s="157" t="s">
        <v>77</v>
      </c>
      <c r="C4" s="158"/>
      <c r="D4" s="57" t="s">
        <v>78</v>
      </c>
      <c r="E4" s="58" t="s">
        <v>79</v>
      </c>
      <c r="F4" s="58" t="s">
        <v>80</v>
      </c>
      <c r="G4" s="58" t="s">
        <v>81</v>
      </c>
      <c r="H4" s="59" t="s">
        <v>82</v>
      </c>
      <c r="I4" s="59" t="s">
        <v>83</v>
      </c>
      <c r="J4" s="60" t="s">
        <v>84</v>
      </c>
      <c r="K4" s="58" t="s">
        <v>85</v>
      </c>
      <c r="L4" s="58" t="s">
        <v>86</v>
      </c>
      <c r="M4" s="61" t="s">
        <v>87</v>
      </c>
      <c r="N4" s="61" t="s">
        <v>88</v>
      </c>
      <c r="O4" s="62" t="s">
        <v>89</v>
      </c>
      <c r="P4" s="62" t="s">
        <v>90</v>
      </c>
      <c r="Q4" s="62" t="s">
        <v>91</v>
      </c>
      <c r="R4" s="63" t="s">
        <v>92</v>
      </c>
      <c r="S4" s="63" t="s">
        <v>93</v>
      </c>
      <c r="T4" s="63" t="s">
        <v>94</v>
      </c>
    </row>
    <row r="5" spans="1:20" ht="15" thickBot="1">
      <c r="A5" s="150" t="s">
        <v>116</v>
      </c>
      <c r="B5" s="151"/>
      <c r="C5" s="151"/>
      <c r="D5" s="152"/>
      <c r="E5" s="152"/>
      <c r="F5" s="152"/>
      <c r="G5" s="152"/>
      <c r="H5" s="152"/>
      <c r="I5" s="152"/>
      <c r="J5" s="152"/>
      <c r="K5" s="152"/>
      <c r="L5" s="152"/>
      <c r="M5" s="152"/>
      <c r="N5" s="152"/>
      <c r="O5" s="152"/>
      <c r="P5" s="152"/>
      <c r="Q5" s="152"/>
      <c r="R5" s="152"/>
      <c r="S5" s="152"/>
      <c r="T5" s="153"/>
    </row>
    <row r="6" spans="1:20">
      <c r="A6" s="69" t="s">
        <v>96</v>
      </c>
      <c r="B6" s="154" t="s">
        <v>3</v>
      </c>
      <c r="C6" s="77" t="s">
        <v>107</v>
      </c>
      <c r="D6" s="69" t="s">
        <v>15</v>
      </c>
      <c r="E6" s="70">
        <f>F6*50%</f>
        <v>380</v>
      </c>
      <c r="F6" s="134">
        <f>380*2</f>
        <v>760</v>
      </c>
      <c r="G6" s="70">
        <f>F6*80%</f>
        <v>608</v>
      </c>
      <c r="H6" s="69"/>
      <c r="I6" s="71"/>
      <c r="J6" s="71"/>
      <c r="K6" s="70">
        <f>F6</f>
        <v>760</v>
      </c>
      <c r="L6" s="70">
        <f>G6</f>
        <v>608</v>
      </c>
      <c r="M6" s="135"/>
      <c r="N6" s="73">
        <v>0.08</v>
      </c>
      <c r="O6" s="74">
        <f>ROUND(M6*K6,2)</f>
        <v>0</v>
      </c>
      <c r="P6" s="74">
        <f>ROUND(O6+O6*N6,2)</f>
        <v>0</v>
      </c>
      <c r="Q6" s="74">
        <f>ROUND(M6*L6,2)</f>
        <v>0</v>
      </c>
      <c r="R6" s="72">
        <f>ROUND(Q6+Q6*N6,2)</f>
        <v>0</v>
      </c>
      <c r="S6" s="69"/>
      <c r="T6" s="69"/>
    </row>
    <row r="7" spans="1:20">
      <c r="A7" s="69" t="s">
        <v>97</v>
      </c>
      <c r="B7" s="155"/>
      <c r="C7" s="77" t="s">
        <v>108</v>
      </c>
      <c r="D7" s="69" t="s">
        <v>15</v>
      </c>
      <c r="E7" s="70">
        <f t="shared" ref="E7:E18" si="0">F7*50%</f>
        <v>31</v>
      </c>
      <c r="F7" s="134">
        <f>31*2</f>
        <v>62</v>
      </c>
      <c r="G7" s="70">
        <f t="shared" ref="G7:G18" si="1">F7*80%</f>
        <v>50</v>
      </c>
      <c r="H7" s="69"/>
      <c r="I7" s="71"/>
      <c r="J7" s="71"/>
      <c r="K7" s="70">
        <f t="shared" ref="K7:K18" si="2">F7</f>
        <v>62</v>
      </c>
      <c r="L7" s="70">
        <f t="shared" ref="L7:L18" si="3">G7</f>
        <v>50</v>
      </c>
      <c r="M7" s="135"/>
      <c r="N7" s="73">
        <v>0.08</v>
      </c>
      <c r="O7" s="74">
        <f>ROUND(M7*K7,2)</f>
        <v>0</v>
      </c>
      <c r="P7" s="74">
        <f t="shared" ref="P7:P18" si="4">ROUND(O7+O7*N7,2)</f>
        <v>0</v>
      </c>
      <c r="Q7" s="74">
        <f t="shared" ref="Q7:Q18" si="5">ROUND(M7*L7,2)</f>
        <v>0</v>
      </c>
      <c r="R7" s="72">
        <f t="shared" ref="R7:R18" si="6">ROUND(Q7+Q7*N7,2)</f>
        <v>0</v>
      </c>
      <c r="S7" s="69"/>
      <c r="T7" s="69"/>
    </row>
    <row r="8" spans="1:20">
      <c r="A8" s="69" t="s">
        <v>98</v>
      </c>
      <c r="B8" s="155"/>
      <c r="C8" s="77" t="s">
        <v>69</v>
      </c>
      <c r="D8" s="69" t="s">
        <v>15</v>
      </c>
      <c r="E8" s="70">
        <f t="shared" si="0"/>
        <v>2500</v>
      </c>
      <c r="F8" s="134">
        <f>2500*2</f>
        <v>5000</v>
      </c>
      <c r="G8" s="70">
        <f t="shared" si="1"/>
        <v>4000</v>
      </c>
      <c r="H8" s="69"/>
      <c r="I8" s="71"/>
      <c r="J8" s="71"/>
      <c r="K8" s="70">
        <f t="shared" si="2"/>
        <v>5000</v>
      </c>
      <c r="L8" s="70">
        <f t="shared" si="3"/>
        <v>4000</v>
      </c>
      <c r="M8" s="135"/>
      <c r="N8" s="73">
        <v>0.08</v>
      </c>
      <c r="O8" s="74">
        <f>ROUND(M8*K8,2)</f>
        <v>0</v>
      </c>
      <c r="P8" s="74">
        <f t="shared" si="4"/>
        <v>0</v>
      </c>
      <c r="Q8" s="74">
        <f t="shared" si="5"/>
        <v>0</v>
      </c>
      <c r="R8" s="72">
        <f t="shared" si="6"/>
        <v>0</v>
      </c>
      <c r="S8" s="69"/>
      <c r="T8" s="69"/>
    </row>
    <row r="9" spans="1:20">
      <c r="A9" s="69" t="s">
        <v>99</v>
      </c>
      <c r="B9" s="155"/>
      <c r="C9" s="77" t="s">
        <v>109</v>
      </c>
      <c r="D9" s="69" t="s">
        <v>15</v>
      </c>
      <c r="E9" s="70">
        <f t="shared" si="0"/>
        <v>4</v>
      </c>
      <c r="F9" s="134">
        <f>4*2</f>
        <v>8</v>
      </c>
      <c r="G9" s="70">
        <f t="shared" si="1"/>
        <v>6</v>
      </c>
      <c r="H9" s="69"/>
      <c r="I9" s="71"/>
      <c r="J9" s="71"/>
      <c r="K9" s="70">
        <f t="shared" si="2"/>
        <v>8</v>
      </c>
      <c r="L9" s="70">
        <f t="shared" si="3"/>
        <v>6</v>
      </c>
      <c r="M9" s="135"/>
      <c r="N9" s="73">
        <v>0.08</v>
      </c>
      <c r="O9" s="74">
        <f t="shared" ref="O9:O18" si="7">ROUND(M9*K9,2)</f>
        <v>0</v>
      </c>
      <c r="P9" s="74">
        <f t="shared" si="4"/>
        <v>0</v>
      </c>
      <c r="Q9" s="74">
        <f t="shared" si="5"/>
        <v>0</v>
      </c>
      <c r="R9" s="72">
        <f t="shared" si="6"/>
        <v>0</v>
      </c>
      <c r="S9" s="69"/>
      <c r="T9" s="69"/>
    </row>
    <row r="10" spans="1:20">
      <c r="A10" s="69" t="s">
        <v>100</v>
      </c>
      <c r="B10" s="155"/>
      <c r="C10" s="77" t="s">
        <v>110</v>
      </c>
      <c r="D10" s="69" t="s">
        <v>15</v>
      </c>
      <c r="E10" s="70">
        <f t="shared" si="0"/>
        <v>24</v>
      </c>
      <c r="F10" s="134">
        <f>24*2</f>
        <v>48</v>
      </c>
      <c r="G10" s="70">
        <f t="shared" si="1"/>
        <v>38</v>
      </c>
      <c r="H10" s="69"/>
      <c r="I10" s="71"/>
      <c r="J10" s="71"/>
      <c r="K10" s="70">
        <f t="shared" si="2"/>
        <v>48</v>
      </c>
      <c r="L10" s="70">
        <f t="shared" si="3"/>
        <v>38</v>
      </c>
      <c r="M10" s="135"/>
      <c r="N10" s="73">
        <v>0.08</v>
      </c>
      <c r="O10" s="74">
        <f t="shared" si="7"/>
        <v>0</v>
      </c>
      <c r="P10" s="74">
        <f t="shared" si="4"/>
        <v>0</v>
      </c>
      <c r="Q10" s="74">
        <f t="shared" si="5"/>
        <v>0</v>
      </c>
      <c r="R10" s="72">
        <f t="shared" si="6"/>
        <v>0</v>
      </c>
      <c r="S10" s="69"/>
      <c r="T10" s="69"/>
    </row>
    <row r="11" spans="1:20">
      <c r="A11" s="69" t="s">
        <v>101</v>
      </c>
      <c r="B11" s="155"/>
      <c r="C11" s="77" t="s">
        <v>111</v>
      </c>
      <c r="D11" s="69" t="s">
        <v>15</v>
      </c>
      <c r="E11" s="70">
        <f t="shared" si="0"/>
        <v>314</v>
      </c>
      <c r="F11" s="134">
        <f>314*2</f>
        <v>628</v>
      </c>
      <c r="G11" s="70">
        <f t="shared" si="1"/>
        <v>502</v>
      </c>
      <c r="H11" s="69"/>
      <c r="I11" s="71"/>
      <c r="J11" s="71"/>
      <c r="K11" s="70">
        <f t="shared" si="2"/>
        <v>628</v>
      </c>
      <c r="L11" s="70">
        <f t="shared" si="3"/>
        <v>502</v>
      </c>
      <c r="M11" s="135"/>
      <c r="N11" s="73">
        <v>0.08</v>
      </c>
      <c r="O11" s="74">
        <f t="shared" si="7"/>
        <v>0</v>
      </c>
      <c r="P11" s="74">
        <f t="shared" si="4"/>
        <v>0</v>
      </c>
      <c r="Q11" s="74">
        <f t="shared" si="5"/>
        <v>0</v>
      </c>
      <c r="R11" s="72">
        <f t="shared" si="6"/>
        <v>0</v>
      </c>
      <c r="S11" s="69"/>
      <c r="T11" s="69"/>
    </row>
    <row r="12" spans="1:20">
      <c r="A12" s="69" t="s">
        <v>102</v>
      </c>
      <c r="B12" s="155"/>
      <c r="C12" s="77" t="s">
        <v>112</v>
      </c>
      <c r="D12" s="69" t="s">
        <v>15</v>
      </c>
      <c r="E12" s="70">
        <f t="shared" si="0"/>
        <v>12</v>
      </c>
      <c r="F12" s="134">
        <f>12*2</f>
        <v>24</v>
      </c>
      <c r="G12" s="70">
        <f t="shared" si="1"/>
        <v>19</v>
      </c>
      <c r="H12" s="69"/>
      <c r="I12" s="71"/>
      <c r="J12" s="71"/>
      <c r="K12" s="70">
        <f t="shared" si="2"/>
        <v>24</v>
      </c>
      <c r="L12" s="70">
        <f t="shared" si="3"/>
        <v>19</v>
      </c>
      <c r="M12" s="135"/>
      <c r="N12" s="73">
        <v>0.08</v>
      </c>
      <c r="O12" s="74">
        <f t="shared" si="7"/>
        <v>0</v>
      </c>
      <c r="P12" s="74">
        <f t="shared" si="4"/>
        <v>0</v>
      </c>
      <c r="Q12" s="74">
        <f t="shared" si="5"/>
        <v>0</v>
      </c>
      <c r="R12" s="72">
        <f t="shared" si="6"/>
        <v>0</v>
      </c>
      <c r="S12" s="69"/>
      <c r="T12" s="69"/>
    </row>
    <row r="13" spans="1:20">
      <c r="A13" s="69" t="s">
        <v>103</v>
      </c>
      <c r="B13" s="156"/>
      <c r="C13" s="77" t="s">
        <v>60</v>
      </c>
      <c r="D13" s="69" t="s">
        <v>15</v>
      </c>
      <c r="E13" s="70">
        <f t="shared" si="0"/>
        <v>2</v>
      </c>
      <c r="F13" s="134">
        <f>2*2</f>
        <v>4</v>
      </c>
      <c r="G13" s="70">
        <f t="shared" si="1"/>
        <v>3</v>
      </c>
      <c r="H13" s="69"/>
      <c r="I13" s="71"/>
      <c r="J13" s="71"/>
      <c r="K13" s="70">
        <f t="shared" si="2"/>
        <v>4</v>
      </c>
      <c r="L13" s="70">
        <f t="shared" si="3"/>
        <v>3</v>
      </c>
      <c r="M13" s="135"/>
      <c r="N13" s="73">
        <v>0.08</v>
      </c>
      <c r="O13" s="74">
        <f t="shared" si="7"/>
        <v>0</v>
      </c>
      <c r="P13" s="74">
        <f t="shared" si="4"/>
        <v>0</v>
      </c>
      <c r="Q13" s="74">
        <f t="shared" si="5"/>
        <v>0</v>
      </c>
      <c r="R13" s="72">
        <f t="shared" si="6"/>
        <v>0</v>
      </c>
      <c r="S13" s="69"/>
      <c r="T13" s="69"/>
    </row>
    <row r="14" spans="1:20">
      <c r="A14" s="69" t="s">
        <v>104</v>
      </c>
      <c r="B14" s="154" t="s">
        <v>117</v>
      </c>
      <c r="C14" s="77" t="s">
        <v>118</v>
      </c>
      <c r="D14" s="69" t="s">
        <v>15</v>
      </c>
      <c r="E14" s="70">
        <f t="shared" si="0"/>
        <v>30</v>
      </c>
      <c r="F14" s="134">
        <f>30*2</f>
        <v>60</v>
      </c>
      <c r="G14" s="70">
        <f t="shared" si="1"/>
        <v>48</v>
      </c>
      <c r="H14" s="69"/>
      <c r="I14" s="71"/>
      <c r="J14" s="71"/>
      <c r="K14" s="70">
        <f t="shared" si="2"/>
        <v>60</v>
      </c>
      <c r="L14" s="70">
        <f t="shared" si="3"/>
        <v>48</v>
      </c>
      <c r="M14" s="135"/>
      <c r="N14" s="73">
        <v>0.08</v>
      </c>
      <c r="O14" s="74">
        <f t="shared" si="7"/>
        <v>0</v>
      </c>
      <c r="P14" s="74">
        <f t="shared" si="4"/>
        <v>0</v>
      </c>
      <c r="Q14" s="74">
        <f t="shared" si="5"/>
        <v>0</v>
      </c>
      <c r="R14" s="72">
        <f t="shared" si="6"/>
        <v>0</v>
      </c>
      <c r="S14" s="69"/>
      <c r="T14" s="69"/>
    </row>
    <row r="15" spans="1:20">
      <c r="A15" s="69" t="s">
        <v>105</v>
      </c>
      <c r="B15" s="155"/>
      <c r="C15" s="77" t="s">
        <v>119</v>
      </c>
      <c r="D15" s="69" t="s">
        <v>15</v>
      </c>
      <c r="E15" s="70">
        <f t="shared" si="0"/>
        <v>4</v>
      </c>
      <c r="F15" s="134">
        <f>4*2</f>
        <v>8</v>
      </c>
      <c r="G15" s="70">
        <f t="shared" si="1"/>
        <v>6</v>
      </c>
      <c r="H15" s="69"/>
      <c r="I15" s="71"/>
      <c r="J15" s="71"/>
      <c r="K15" s="70">
        <f t="shared" si="2"/>
        <v>8</v>
      </c>
      <c r="L15" s="70">
        <f t="shared" si="3"/>
        <v>6</v>
      </c>
      <c r="M15" s="135"/>
      <c r="N15" s="73">
        <v>0.08</v>
      </c>
      <c r="O15" s="74">
        <f t="shared" si="7"/>
        <v>0</v>
      </c>
      <c r="P15" s="74">
        <f t="shared" si="4"/>
        <v>0</v>
      </c>
      <c r="Q15" s="74">
        <f t="shared" si="5"/>
        <v>0</v>
      </c>
      <c r="R15" s="72">
        <f t="shared" si="6"/>
        <v>0</v>
      </c>
      <c r="S15" s="69"/>
      <c r="T15" s="69"/>
    </row>
    <row r="16" spans="1:20">
      <c r="A16" s="69" t="s">
        <v>113</v>
      </c>
      <c r="B16" s="155"/>
      <c r="C16" s="77" t="s">
        <v>120</v>
      </c>
      <c r="D16" s="69" t="s">
        <v>15</v>
      </c>
      <c r="E16" s="70">
        <f t="shared" si="0"/>
        <v>5</v>
      </c>
      <c r="F16" s="134">
        <f>5*2</f>
        <v>10</v>
      </c>
      <c r="G16" s="70">
        <f t="shared" si="1"/>
        <v>8</v>
      </c>
      <c r="H16" s="69"/>
      <c r="I16" s="71"/>
      <c r="J16" s="71"/>
      <c r="K16" s="70">
        <f t="shared" si="2"/>
        <v>10</v>
      </c>
      <c r="L16" s="70">
        <f t="shared" si="3"/>
        <v>8</v>
      </c>
      <c r="M16" s="135"/>
      <c r="N16" s="73">
        <v>0.08</v>
      </c>
      <c r="O16" s="74">
        <f t="shared" si="7"/>
        <v>0</v>
      </c>
      <c r="P16" s="74">
        <f t="shared" si="4"/>
        <v>0</v>
      </c>
      <c r="Q16" s="74">
        <f t="shared" si="5"/>
        <v>0</v>
      </c>
      <c r="R16" s="72">
        <f t="shared" si="6"/>
        <v>0</v>
      </c>
      <c r="S16" s="69"/>
      <c r="T16" s="69"/>
    </row>
    <row r="17" spans="1:20">
      <c r="A17" s="69" t="s">
        <v>114</v>
      </c>
      <c r="B17" s="156"/>
      <c r="C17" s="77" t="s">
        <v>121</v>
      </c>
      <c r="D17" s="69" t="s">
        <v>15</v>
      </c>
      <c r="E17" s="70">
        <f t="shared" si="0"/>
        <v>35</v>
      </c>
      <c r="F17" s="134">
        <f>35*2</f>
        <v>70</v>
      </c>
      <c r="G17" s="70">
        <f t="shared" si="1"/>
        <v>56</v>
      </c>
      <c r="H17" s="69"/>
      <c r="I17" s="71"/>
      <c r="J17" s="71"/>
      <c r="K17" s="70">
        <f t="shared" si="2"/>
        <v>70</v>
      </c>
      <c r="L17" s="70">
        <f t="shared" si="3"/>
        <v>56</v>
      </c>
      <c r="M17" s="135"/>
      <c r="N17" s="73">
        <v>0.08</v>
      </c>
      <c r="O17" s="74">
        <f t="shared" si="7"/>
        <v>0</v>
      </c>
      <c r="P17" s="74">
        <f t="shared" si="4"/>
        <v>0</v>
      </c>
      <c r="Q17" s="74">
        <f t="shared" si="5"/>
        <v>0</v>
      </c>
      <c r="R17" s="72">
        <f t="shared" si="6"/>
        <v>0</v>
      </c>
      <c r="S17" s="69"/>
      <c r="T17" s="69"/>
    </row>
    <row r="18" spans="1:20">
      <c r="A18" s="69" t="s">
        <v>115</v>
      </c>
      <c r="B18" s="69" t="s">
        <v>55</v>
      </c>
      <c r="C18" s="78" t="s">
        <v>108</v>
      </c>
      <c r="D18" s="69" t="s">
        <v>15</v>
      </c>
      <c r="E18" s="70">
        <f t="shared" si="0"/>
        <v>10</v>
      </c>
      <c r="F18" s="134">
        <f>10*2</f>
        <v>20</v>
      </c>
      <c r="G18" s="70">
        <f t="shared" si="1"/>
        <v>16</v>
      </c>
      <c r="H18" s="69"/>
      <c r="I18" s="71"/>
      <c r="J18" s="71"/>
      <c r="K18" s="70">
        <f t="shared" si="2"/>
        <v>20</v>
      </c>
      <c r="L18" s="70">
        <f t="shared" si="3"/>
        <v>16</v>
      </c>
      <c r="M18" s="135"/>
      <c r="N18" s="73">
        <v>0.08</v>
      </c>
      <c r="O18" s="74">
        <f t="shared" si="7"/>
        <v>0</v>
      </c>
      <c r="P18" s="74">
        <f t="shared" si="4"/>
        <v>0</v>
      </c>
      <c r="Q18" s="74">
        <f t="shared" si="5"/>
        <v>0</v>
      </c>
      <c r="R18" s="72">
        <f t="shared" si="6"/>
        <v>0</v>
      </c>
      <c r="S18" s="69"/>
      <c r="T18" s="69"/>
    </row>
    <row r="19" spans="1:20" ht="15" thickBot="1">
      <c r="A19" s="75"/>
      <c r="B19" s="75"/>
      <c r="C19" s="75"/>
      <c r="D19" s="75"/>
      <c r="E19" s="75"/>
      <c r="F19" s="75"/>
      <c r="G19" s="75"/>
      <c r="H19" s="75"/>
      <c r="I19" s="75"/>
      <c r="J19" s="75"/>
      <c r="K19" s="75"/>
      <c r="L19" s="75"/>
      <c r="M19" s="75"/>
      <c r="N19" s="127" t="s">
        <v>106</v>
      </c>
      <c r="O19" s="128">
        <f>SUM(O6:O18)</f>
        <v>0</v>
      </c>
      <c r="P19" s="128">
        <f>SUM(P6:P18)</f>
        <v>0</v>
      </c>
      <c r="Q19" s="129">
        <f>SUM(Q6:Q18)</f>
        <v>0</v>
      </c>
      <c r="R19" s="72" t="e">
        <f>R6+R7+R8+R9+R10+R11+R12+R13+R14+R15+R16+R17+R18+#REF!+#REF!</f>
        <v>#REF!</v>
      </c>
      <c r="S19" s="69"/>
      <c r="T19" s="69"/>
    </row>
    <row r="20" spans="1:20" ht="15" thickBot="1">
      <c r="A20" s="76"/>
      <c r="B20" s="76"/>
      <c r="C20" s="76"/>
      <c r="D20" s="76"/>
      <c r="E20" s="76"/>
      <c r="F20" s="76"/>
      <c r="G20" s="76"/>
      <c r="H20" s="76"/>
      <c r="I20" s="76"/>
      <c r="J20" s="76"/>
      <c r="K20" s="76"/>
      <c r="L20" s="76"/>
      <c r="M20" s="76"/>
      <c r="N20" s="76"/>
      <c r="O20" s="76"/>
      <c r="P20" s="76"/>
      <c r="Q20" s="76"/>
      <c r="R20" s="79">
        <f>SUM(R6:R18)</f>
        <v>0</v>
      </c>
      <c r="S20" s="75"/>
      <c r="T20" s="75"/>
    </row>
    <row r="21" spans="1:20">
      <c r="C21" s="47" t="s">
        <v>20</v>
      </c>
      <c r="D21" s="147" t="s">
        <v>21</v>
      </c>
      <c r="E21" s="147"/>
      <c r="F21" s="147"/>
      <c r="G21" s="147"/>
      <c r="H21" s="147"/>
      <c r="I21" s="147"/>
      <c r="J21" s="147"/>
      <c r="K21" s="147"/>
      <c r="L21" s="147"/>
      <c r="M21" s="147"/>
    </row>
    <row r="22" spans="1:20">
      <c r="C22" s="48" t="s">
        <v>16</v>
      </c>
      <c r="D22" s="142" t="s">
        <v>63</v>
      </c>
      <c r="E22" s="142"/>
      <c r="F22" s="142"/>
      <c r="G22" s="142"/>
      <c r="H22" s="142"/>
      <c r="I22" s="142"/>
      <c r="J22" s="142"/>
      <c r="K22" s="142"/>
      <c r="L22" s="142"/>
      <c r="M22" s="142"/>
    </row>
    <row r="23" spans="1:20">
      <c r="C23" s="47" t="s">
        <v>17</v>
      </c>
      <c r="D23" s="159" t="s">
        <v>18</v>
      </c>
      <c r="E23" s="159"/>
      <c r="F23" s="159"/>
      <c r="G23" s="159"/>
      <c r="H23" s="159"/>
      <c r="I23" s="159"/>
      <c r="J23" s="159"/>
      <c r="K23" s="159"/>
      <c r="L23" s="159"/>
      <c r="M23" s="159"/>
    </row>
    <row r="24" spans="1:20">
      <c r="C24" s="47" t="s">
        <v>14</v>
      </c>
      <c r="D24" s="160" t="s">
        <v>64</v>
      </c>
      <c r="E24" s="160"/>
      <c r="F24" s="160"/>
      <c r="G24" s="160"/>
      <c r="H24" s="160"/>
      <c r="I24" s="160"/>
      <c r="J24" s="160"/>
      <c r="K24" s="160"/>
      <c r="L24" s="160"/>
      <c r="M24" s="160"/>
    </row>
    <row r="25" spans="1:20" ht="342.6" customHeight="1">
      <c r="C25" s="80" t="s">
        <v>61</v>
      </c>
      <c r="D25" s="161" t="s">
        <v>62</v>
      </c>
      <c r="E25" s="161"/>
      <c r="F25" s="161"/>
      <c r="G25" s="161"/>
      <c r="H25" s="161"/>
      <c r="I25" s="161"/>
      <c r="J25" s="161"/>
      <c r="K25" s="161"/>
      <c r="L25" s="161"/>
      <c r="M25" s="161"/>
    </row>
    <row r="26" spans="1:20">
      <c r="E26" s="32"/>
      <c r="F26" s="32"/>
      <c r="G26" s="32"/>
      <c r="H26" s="32"/>
      <c r="I26" s="32"/>
      <c r="J26" s="32"/>
      <c r="K26" s="32"/>
    </row>
    <row r="27" spans="1:20">
      <c r="B27" s="19" t="s">
        <v>47</v>
      </c>
      <c r="C27" s="20"/>
      <c r="D27" s="20"/>
      <c r="E27" s="20"/>
      <c r="F27" s="21"/>
      <c r="G27" s="21"/>
      <c r="H27" s="21"/>
      <c r="I27" s="21"/>
      <c r="J27" s="21"/>
      <c r="K27" s="21"/>
    </row>
    <row r="28" spans="1:20">
      <c r="B28" s="22"/>
      <c r="C28" s="22"/>
      <c r="D28" s="22"/>
      <c r="E28" s="22"/>
      <c r="F28" s="22"/>
      <c r="G28" s="22"/>
      <c r="H28" s="22"/>
      <c r="I28" s="22"/>
      <c r="J28" s="22"/>
      <c r="K28" s="22"/>
    </row>
    <row r="29" spans="1:20" ht="27.75" customHeight="1">
      <c r="B29" s="145" t="s">
        <v>65</v>
      </c>
      <c r="C29" s="145"/>
      <c r="D29" s="145"/>
      <c r="E29" s="145"/>
      <c r="F29" s="145"/>
      <c r="G29" s="145"/>
      <c r="H29" s="145"/>
      <c r="I29" s="145"/>
      <c r="J29" s="145"/>
      <c r="K29" s="145"/>
    </row>
    <row r="30" spans="1:20">
      <c r="B30" s="32"/>
      <c r="C30" s="31"/>
      <c r="D30" s="31"/>
      <c r="E30" s="31"/>
      <c r="F30" s="31"/>
      <c r="G30" s="31"/>
      <c r="H30" s="31"/>
      <c r="I30" s="31"/>
      <c r="J30" s="31"/>
      <c r="K30" s="31"/>
    </row>
    <row r="31" spans="1:20">
      <c r="B31" s="23" t="s">
        <v>48</v>
      </c>
      <c r="C31" s="24"/>
      <c r="D31" s="24"/>
      <c r="E31" s="24"/>
      <c r="F31" s="25"/>
      <c r="G31" s="25"/>
      <c r="H31" s="25"/>
      <c r="I31" s="25"/>
      <c r="J31" s="25"/>
      <c r="K31" s="25"/>
    </row>
    <row r="32" spans="1:20">
      <c r="B32" s="23" t="s">
        <v>49</v>
      </c>
      <c r="C32" s="24"/>
      <c r="D32" s="24"/>
      <c r="E32" s="24"/>
      <c r="F32" s="25"/>
      <c r="G32" s="25"/>
      <c r="H32" s="25"/>
      <c r="I32" s="25"/>
      <c r="J32" s="25"/>
      <c r="K32" s="25"/>
    </row>
    <row r="35" spans="1:10">
      <c r="A35" s="24"/>
      <c r="B35" s="24"/>
      <c r="C35" s="24"/>
      <c r="D35" s="24"/>
      <c r="E35" s="25"/>
      <c r="F35" s="25"/>
      <c r="G35" s="25"/>
      <c r="H35" s="25" t="s">
        <v>50</v>
      </c>
      <c r="I35" s="25"/>
      <c r="J35" s="25"/>
    </row>
    <row r="36" spans="1:10">
      <c r="A36" s="24"/>
      <c r="B36" s="24"/>
      <c r="C36" s="24"/>
      <c r="D36" s="24"/>
      <c r="E36" s="25"/>
      <c r="F36" s="25"/>
      <c r="G36" s="25"/>
      <c r="H36" s="25" t="s">
        <v>51</v>
      </c>
      <c r="I36" s="25"/>
      <c r="J36" s="25"/>
    </row>
  </sheetData>
  <mergeCells count="11">
    <mergeCell ref="B29:K29"/>
    <mergeCell ref="A3:L3"/>
    <mergeCell ref="A5:T5"/>
    <mergeCell ref="B6:B13"/>
    <mergeCell ref="B14:B17"/>
    <mergeCell ref="B4:C4"/>
    <mergeCell ref="D21:M21"/>
    <mergeCell ref="D22:M22"/>
    <mergeCell ref="D23:M23"/>
    <mergeCell ref="D24:M24"/>
    <mergeCell ref="D25:M25"/>
  </mergeCells>
  <phoneticPr fontId="1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workbookViewId="0">
      <selection activeCell="A19" sqref="A19:XFD25"/>
    </sheetView>
  </sheetViews>
  <sheetFormatPr defaultRowHeight="14.25"/>
  <cols>
    <col min="2" max="2" width="29.75" customWidth="1"/>
    <col min="14" max="14" width="16.5" customWidth="1"/>
    <col min="15" max="15" width="16.875" customWidth="1"/>
    <col min="16" max="16" width="11.625" customWidth="1"/>
    <col min="17" max="17" width="23.25" customWidth="1"/>
  </cols>
  <sheetData>
    <row r="1" spans="1:19">
      <c r="A1" s="88"/>
      <c r="B1" s="89" t="s">
        <v>52</v>
      </c>
      <c r="C1" s="88"/>
      <c r="D1" s="88"/>
      <c r="E1" s="88"/>
      <c r="F1" s="88"/>
      <c r="G1" s="88"/>
      <c r="H1" s="88"/>
      <c r="I1" s="88"/>
      <c r="J1" s="88"/>
      <c r="K1" s="88"/>
      <c r="L1" s="88"/>
      <c r="M1" s="88"/>
      <c r="N1" s="88"/>
      <c r="O1" s="88"/>
      <c r="P1" s="88"/>
      <c r="Q1" s="88"/>
      <c r="R1" s="88"/>
      <c r="S1" s="88"/>
    </row>
    <row r="2" spans="1:19" ht="15" thickBot="1">
      <c r="A2" s="89" t="s">
        <v>128</v>
      </c>
      <c r="B2" s="88"/>
      <c r="C2" s="88"/>
      <c r="D2" s="88"/>
      <c r="E2" s="88"/>
      <c r="F2" s="88"/>
      <c r="G2" s="88"/>
      <c r="H2" s="88"/>
      <c r="I2" s="88"/>
      <c r="J2" s="88"/>
      <c r="K2" s="88"/>
      <c r="L2" s="88"/>
      <c r="M2" s="88"/>
      <c r="N2" s="88"/>
      <c r="O2" s="88"/>
      <c r="P2" s="88"/>
      <c r="Q2" s="88"/>
      <c r="R2" s="88"/>
      <c r="S2" s="88"/>
    </row>
    <row r="3" spans="1:19" ht="72.75" thickBot="1">
      <c r="A3" s="90" t="s">
        <v>76</v>
      </c>
      <c r="B3" s="91" t="s">
        <v>77</v>
      </c>
      <c r="C3" s="92" t="s">
        <v>78</v>
      </c>
      <c r="D3" s="93" t="s">
        <v>79</v>
      </c>
      <c r="E3" s="93" t="s">
        <v>80</v>
      </c>
      <c r="F3" s="93" t="s">
        <v>81</v>
      </c>
      <c r="G3" s="94" t="s">
        <v>82</v>
      </c>
      <c r="H3" s="94" t="s">
        <v>83</v>
      </c>
      <c r="I3" s="95" t="s">
        <v>84</v>
      </c>
      <c r="J3" s="93" t="s">
        <v>85</v>
      </c>
      <c r="K3" s="93" t="s">
        <v>86</v>
      </c>
      <c r="L3" s="96" t="s">
        <v>87</v>
      </c>
      <c r="M3" s="96" t="s">
        <v>88</v>
      </c>
      <c r="N3" s="97" t="s">
        <v>89</v>
      </c>
      <c r="O3" s="97" t="s">
        <v>90</v>
      </c>
      <c r="P3" s="97" t="s">
        <v>91</v>
      </c>
      <c r="Q3" s="97" t="s">
        <v>92</v>
      </c>
      <c r="R3" s="98" t="s">
        <v>93</v>
      </c>
      <c r="S3" s="98" t="s">
        <v>94</v>
      </c>
    </row>
    <row r="4" spans="1:19" ht="15" thickBot="1">
      <c r="A4" s="162" t="s">
        <v>95</v>
      </c>
      <c r="B4" s="163"/>
      <c r="C4" s="163"/>
      <c r="D4" s="163"/>
      <c r="E4" s="163"/>
      <c r="F4" s="163"/>
      <c r="G4" s="163"/>
      <c r="H4" s="163"/>
      <c r="I4" s="163"/>
      <c r="J4" s="163"/>
      <c r="K4" s="163"/>
      <c r="L4" s="163"/>
      <c r="M4" s="163"/>
      <c r="N4" s="163"/>
      <c r="O4" s="163"/>
      <c r="P4" s="163"/>
      <c r="Q4" s="163"/>
      <c r="R4" s="163"/>
      <c r="S4" s="164"/>
    </row>
    <row r="5" spans="1:19">
      <c r="A5" s="64" t="s">
        <v>96</v>
      </c>
      <c r="B5" s="86" t="s">
        <v>122</v>
      </c>
      <c r="C5" s="64" t="s">
        <v>123</v>
      </c>
      <c r="D5" s="65">
        <f>E5*50%</f>
        <v>1575</v>
      </c>
      <c r="E5" s="136">
        <f>1575*2</f>
        <v>3150</v>
      </c>
      <c r="F5" s="65">
        <f>E5*80%</f>
        <v>2520</v>
      </c>
      <c r="G5" s="64"/>
      <c r="H5" s="66"/>
      <c r="I5" s="66"/>
      <c r="J5" s="65">
        <f>E5</f>
        <v>3150</v>
      </c>
      <c r="K5" s="65">
        <f>F5</f>
        <v>2520</v>
      </c>
      <c r="L5" s="137"/>
      <c r="M5" s="67">
        <v>0.08</v>
      </c>
      <c r="N5" s="68">
        <f>ROUND(L5*J5,2)</f>
        <v>0</v>
      </c>
      <c r="O5" s="68">
        <f>ROUND(N5+N5*M5,2)</f>
        <v>0</v>
      </c>
      <c r="P5" s="68">
        <f>ROUND(L5*K5,2)</f>
        <v>0</v>
      </c>
      <c r="Q5" s="68">
        <f>ROUND(P5+P5*M5,2)</f>
        <v>0</v>
      </c>
      <c r="R5" s="81"/>
      <c r="S5" s="81"/>
    </row>
    <row r="6" spans="1:19">
      <c r="A6" s="64" t="s">
        <v>97</v>
      </c>
      <c r="B6" s="87" t="s">
        <v>124</v>
      </c>
      <c r="C6" s="64" t="s">
        <v>123</v>
      </c>
      <c r="D6" s="65">
        <f t="shared" ref="D6:D7" si="0">E6*50%</f>
        <v>5000</v>
      </c>
      <c r="E6" s="136">
        <f>5000*2</f>
        <v>10000</v>
      </c>
      <c r="F6" s="65">
        <f t="shared" ref="F6:F7" si="1">E6*80%</f>
        <v>8000</v>
      </c>
      <c r="G6" s="64"/>
      <c r="H6" s="66"/>
      <c r="I6" s="66"/>
      <c r="J6" s="65">
        <f t="shared" ref="J6:J7" si="2">E6</f>
        <v>10000</v>
      </c>
      <c r="K6" s="65">
        <f t="shared" ref="K6:K7" si="3">F6</f>
        <v>8000</v>
      </c>
      <c r="L6" s="137"/>
      <c r="M6" s="67">
        <v>0.08</v>
      </c>
      <c r="N6" s="68">
        <f>ROUND(L6*J6,2)</f>
        <v>0</v>
      </c>
      <c r="O6" s="68">
        <f>ROUND(N6+N6*M6,2)</f>
        <v>0</v>
      </c>
      <c r="P6" s="68">
        <f>ROUND(L6*K6,2)</f>
        <v>0</v>
      </c>
      <c r="Q6" s="68">
        <f>ROUND(P6+P6*M6,2)</f>
        <v>0</v>
      </c>
      <c r="R6" s="81"/>
      <c r="S6" s="81"/>
    </row>
    <row r="7" spans="1:19" ht="15" thickBot="1">
      <c r="A7" s="64" t="s">
        <v>98</v>
      </c>
      <c r="B7" s="87" t="s">
        <v>125</v>
      </c>
      <c r="C7" s="64" t="s">
        <v>123</v>
      </c>
      <c r="D7" s="65">
        <f t="shared" si="0"/>
        <v>185</v>
      </c>
      <c r="E7" s="136">
        <f>185*2</f>
        <v>370</v>
      </c>
      <c r="F7" s="65">
        <f t="shared" si="1"/>
        <v>296</v>
      </c>
      <c r="G7" s="64"/>
      <c r="H7" s="66"/>
      <c r="I7" s="66"/>
      <c r="J7" s="65">
        <f t="shared" si="2"/>
        <v>370</v>
      </c>
      <c r="K7" s="65">
        <f t="shared" si="3"/>
        <v>296</v>
      </c>
      <c r="L7" s="137"/>
      <c r="M7" s="67">
        <v>0.08</v>
      </c>
      <c r="N7" s="68">
        <f>ROUND(L7*J7,2)</f>
        <v>0</v>
      </c>
      <c r="O7" s="68">
        <f>ROUND(N7+N7*M7,2)</f>
        <v>0</v>
      </c>
      <c r="P7" s="68">
        <f>ROUND(L7*K7,2)</f>
        <v>0</v>
      </c>
      <c r="Q7" s="68">
        <f>ROUND(P7+P7*M7,2)</f>
        <v>0</v>
      </c>
    </row>
    <row r="8" spans="1:19" ht="15" thickBot="1">
      <c r="A8" s="76"/>
      <c r="B8" s="76"/>
      <c r="C8" s="76"/>
      <c r="D8" s="76"/>
      <c r="E8" s="76"/>
      <c r="F8" s="76"/>
      <c r="G8" s="76"/>
      <c r="H8" s="76"/>
      <c r="I8" s="76"/>
      <c r="J8" s="76"/>
      <c r="K8" s="76"/>
      <c r="L8" s="76"/>
      <c r="M8" s="82" t="s">
        <v>106</v>
      </c>
      <c r="N8" s="83">
        <f>SUM(N5:N7)</f>
        <v>0</v>
      </c>
      <c r="O8" s="83">
        <f>SUM(O5:O7)</f>
        <v>0</v>
      </c>
      <c r="P8" s="84">
        <f>SUM(P5:P7)</f>
        <v>0</v>
      </c>
      <c r="Q8" s="85">
        <f>SUM(Q5:Q7)</f>
        <v>0</v>
      </c>
    </row>
    <row r="12" spans="1:19">
      <c r="A12" s="19" t="s">
        <v>47</v>
      </c>
      <c r="B12" s="20"/>
      <c r="C12" s="20"/>
      <c r="D12" s="21"/>
      <c r="E12" s="21"/>
      <c r="F12" s="21"/>
      <c r="G12" s="21"/>
      <c r="H12" s="21"/>
      <c r="I12" s="21"/>
    </row>
    <row r="13" spans="1:19">
      <c r="A13" s="22"/>
      <c r="B13" s="22"/>
      <c r="C13" s="22"/>
      <c r="D13" s="22"/>
      <c r="E13" s="22"/>
      <c r="F13" s="22"/>
      <c r="G13" s="22"/>
      <c r="H13" s="22"/>
      <c r="I13" s="22"/>
    </row>
    <row r="14" spans="1:19" ht="39" customHeight="1">
      <c r="A14" s="145" t="s">
        <v>65</v>
      </c>
      <c r="B14" s="165"/>
      <c r="C14" s="165"/>
      <c r="D14" s="165"/>
      <c r="E14" s="165"/>
      <c r="F14" s="165"/>
      <c r="G14" s="165"/>
      <c r="H14" s="165"/>
      <c r="I14" s="165"/>
    </row>
    <row r="15" spans="1:19">
      <c r="A15" s="32"/>
      <c r="B15" s="31"/>
      <c r="C15" s="31"/>
      <c r="D15" s="31"/>
      <c r="E15" s="31"/>
      <c r="F15" s="31"/>
      <c r="G15" s="31"/>
      <c r="H15" s="31"/>
      <c r="I15" s="31"/>
    </row>
    <row r="16" spans="1:19">
      <c r="A16" s="23" t="s">
        <v>48</v>
      </c>
      <c r="B16" s="24"/>
      <c r="C16" s="24"/>
      <c r="D16" s="25"/>
      <c r="E16" s="25"/>
      <c r="F16" s="25"/>
      <c r="G16" s="25"/>
      <c r="H16" s="25"/>
      <c r="I16" s="25"/>
    </row>
    <row r="17" spans="1:10">
      <c r="A17" s="23" t="s">
        <v>49</v>
      </c>
      <c r="B17" s="24"/>
      <c r="C17" s="24"/>
      <c r="D17" s="25"/>
      <c r="E17" s="25"/>
      <c r="F17" s="25"/>
      <c r="G17" s="25"/>
      <c r="H17" s="25"/>
      <c r="I17" s="25"/>
    </row>
    <row r="19" spans="1:10">
      <c r="A19" s="24"/>
      <c r="B19" s="24"/>
      <c r="C19" s="24"/>
      <c r="D19" s="24"/>
      <c r="E19" s="25"/>
      <c r="F19" s="25"/>
      <c r="G19" s="25"/>
      <c r="H19" s="25" t="s">
        <v>50</v>
      </c>
      <c r="I19" s="25"/>
      <c r="J19" s="25"/>
    </row>
    <row r="20" spans="1:10">
      <c r="A20" s="24"/>
      <c r="B20" s="24"/>
      <c r="C20" s="24"/>
      <c r="D20" s="24"/>
      <c r="E20" s="25"/>
      <c r="F20" s="25"/>
      <c r="G20" s="25"/>
      <c r="H20" s="25" t="s">
        <v>51</v>
      </c>
      <c r="I20" s="25"/>
      <c r="J20" s="25"/>
    </row>
  </sheetData>
  <mergeCells count="2">
    <mergeCell ref="A4:S4"/>
    <mergeCell ref="A14:I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workbookViewId="0">
      <selection activeCell="M10" sqref="M10"/>
    </sheetView>
  </sheetViews>
  <sheetFormatPr defaultRowHeight="14.25"/>
  <cols>
    <col min="1" max="1" width="18.875" bestFit="1" customWidth="1"/>
    <col min="2" max="2" width="29.75" bestFit="1" customWidth="1"/>
    <col min="3" max="3" width="18.125" customWidth="1"/>
    <col min="4" max="4" width="11.375" customWidth="1"/>
    <col min="5" max="5" width="4.125" bestFit="1" customWidth="1"/>
    <col min="6" max="6" width="11" customWidth="1"/>
    <col min="7" max="7" width="12.875" customWidth="1"/>
    <col min="9" max="9" width="13.5" customWidth="1"/>
  </cols>
  <sheetData>
    <row r="1" spans="1:10" ht="15">
      <c r="B1" s="26" t="s">
        <v>52</v>
      </c>
    </row>
    <row r="2" spans="1:10" ht="15">
      <c r="A2" s="26" t="s">
        <v>22</v>
      </c>
    </row>
    <row r="3" spans="1:10" ht="15">
      <c r="A3" s="166" t="s">
        <v>37</v>
      </c>
      <c r="B3" s="166"/>
      <c r="C3" s="166"/>
      <c r="D3" s="166"/>
      <c r="E3" s="166"/>
      <c r="F3" s="166"/>
      <c r="G3" s="166"/>
      <c r="H3" s="166"/>
      <c r="I3" s="166"/>
      <c r="J3" s="166"/>
    </row>
    <row r="4" spans="1:10" ht="99.75">
      <c r="A4" s="167" t="s">
        <v>36</v>
      </c>
      <c r="B4" s="168"/>
      <c r="C4" s="33" t="s">
        <v>45</v>
      </c>
      <c r="D4" s="33" t="s">
        <v>39</v>
      </c>
      <c r="E4" s="33" t="s">
        <v>38</v>
      </c>
      <c r="F4" s="33" t="s">
        <v>40</v>
      </c>
      <c r="G4" s="33" t="s">
        <v>41</v>
      </c>
      <c r="H4" s="33" t="s">
        <v>43</v>
      </c>
      <c r="I4" s="33" t="s">
        <v>42</v>
      </c>
    </row>
    <row r="5" spans="1:10">
      <c r="A5" s="43" t="s">
        <v>23</v>
      </c>
      <c r="B5" s="43" t="s">
        <v>24</v>
      </c>
      <c r="C5" s="7" t="s">
        <v>25</v>
      </c>
      <c r="D5" s="7" t="s">
        <v>26</v>
      </c>
      <c r="E5" s="7" t="s">
        <v>27</v>
      </c>
      <c r="F5" s="7" t="s">
        <v>28</v>
      </c>
      <c r="G5" s="13" t="s">
        <v>29</v>
      </c>
      <c r="H5" s="13" t="s">
        <v>30</v>
      </c>
      <c r="I5" s="13" t="s">
        <v>31</v>
      </c>
    </row>
    <row r="6" spans="1:10" ht="14.25" customHeight="1">
      <c r="A6" s="170" t="s">
        <v>3</v>
      </c>
      <c r="B6" s="2" t="s">
        <v>2</v>
      </c>
      <c r="C6" s="1"/>
      <c r="D6" s="51">
        <v>302</v>
      </c>
      <c r="E6" s="1" t="s">
        <v>15</v>
      </c>
      <c r="F6" s="1">
        <v>57.5</v>
      </c>
      <c r="G6" s="3">
        <f t="shared" ref="G6" si="0">F6*D6</f>
        <v>17365</v>
      </c>
      <c r="H6" s="5">
        <v>8</v>
      </c>
      <c r="I6" s="3">
        <f t="shared" ref="I6" si="1">G6*(100+H6)/100</f>
        <v>18754.2</v>
      </c>
    </row>
    <row r="7" spans="1:10" ht="15">
      <c r="A7" s="170"/>
      <c r="B7" s="2" t="s">
        <v>1</v>
      </c>
      <c r="C7" s="1"/>
      <c r="D7" s="51">
        <v>31</v>
      </c>
      <c r="E7" s="1" t="s">
        <v>15</v>
      </c>
      <c r="F7" s="1">
        <v>30</v>
      </c>
      <c r="G7" s="3">
        <f t="shared" ref="G7:G17" si="2">F7*D7</f>
        <v>930</v>
      </c>
      <c r="H7" s="5">
        <v>8</v>
      </c>
      <c r="I7" s="3">
        <f t="shared" ref="I7:I17" si="3">G7*(100+H7)/100</f>
        <v>1004.4</v>
      </c>
    </row>
    <row r="8" spans="1:10" ht="15">
      <c r="A8" s="170"/>
      <c r="B8" s="2" t="s">
        <v>58</v>
      </c>
      <c r="C8" s="1"/>
      <c r="D8" s="51">
        <v>1880</v>
      </c>
      <c r="E8" s="1" t="s">
        <v>15</v>
      </c>
      <c r="F8" s="1">
        <v>29</v>
      </c>
      <c r="G8" s="3">
        <f t="shared" si="2"/>
        <v>54520</v>
      </c>
      <c r="H8" s="5">
        <v>8</v>
      </c>
      <c r="I8" s="3">
        <f t="shared" si="3"/>
        <v>58881.599999999999</v>
      </c>
    </row>
    <row r="9" spans="1:10" ht="13.9" customHeight="1">
      <c r="A9" s="170"/>
      <c r="B9" s="2" t="s">
        <v>53</v>
      </c>
      <c r="C9" s="1"/>
      <c r="D9" s="51">
        <v>3</v>
      </c>
      <c r="E9" s="1" t="s">
        <v>15</v>
      </c>
      <c r="F9" s="1">
        <v>30</v>
      </c>
      <c r="G9" s="3">
        <f t="shared" si="2"/>
        <v>90</v>
      </c>
      <c r="H9" s="5">
        <v>8</v>
      </c>
      <c r="I9" s="3">
        <f t="shared" si="3"/>
        <v>97.2</v>
      </c>
    </row>
    <row r="10" spans="1:10" ht="15">
      <c r="A10" s="170"/>
      <c r="B10" s="2" t="s">
        <v>56</v>
      </c>
      <c r="C10" s="49"/>
      <c r="D10" s="51">
        <v>1</v>
      </c>
      <c r="E10" s="49" t="s">
        <v>15</v>
      </c>
      <c r="F10" s="49">
        <v>80</v>
      </c>
      <c r="G10" s="50">
        <f t="shared" si="2"/>
        <v>80</v>
      </c>
      <c r="H10" s="5">
        <v>8</v>
      </c>
      <c r="I10" s="3">
        <f t="shared" si="3"/>
        <v>86.4</v>
      </c>
    </row>
    <row r="11" spans="1:10" ht="14.25" customHeight="1">
      <c r="A11" s="170"/>
      <c r="B11" s="2" t="s">
        <v>57</v>
      </c>
      <c r="C11" s="1"/>
      <c r="D11" s="51">
        <v>314</v>
      </c>
      <c r="E11" s="1" t="s">
        <v>15</v>
      </c>
      <c r="F11" s="1">
        <v>30</v>
      </c>
      <c r="G11" s="3">
        <f t="shared" si="2"/>
        <v>9420</v>
      </c>
      <c r="H11" s="5">
        <v>8</v>
      </c>
      <c r="I11" s="3">
        <f t="shared" si="3"/>
        <v>10173.6</v>
      </c>
    </row>
    <row r="12" spans="1:10" ht="15">
      <c r="A12" s="170"/>
      <c r="B12" s="2" t="s">
        <v>0</v>
      </c>
      <c r="C12" s="1"/>
      <c r="D12" s="51">
        <v>10</v>
      </c>
      <c r="E12" s="1" t="s">
        <v>15</v>
      </c>
      <c r="F12" s="1">
        <v>40</v>
      </c>
      <c r="G12" s="3">
        <f t="shared" si="2"/>
        <v>400</v>
      </c>
      <c r="H12" s="5">
        <v>8</v>
      </c>
      <c r="I12" s="3">
        <f t="shared" si="3"/>
        <v>432</v>
      </c>
    </row>
    <row r="13" spans="1:10" ht="15">
      <c r="A13" s="170"/>
      <c r="B13" s="2" t="s">
        <v>60</v>
      </c>
      <c r="C13" s="1"/>
      <c r="D13" s="51">
        <v>1</v>
      </c>
      <c r="E13" s="1" t="s">
        <v>15</v>
      </c>
      <c r="F13" s="1">
        <v>1155.5999999999999</v>
      </c>
      <c r="G13" s="3">
        <f t="shared" si="2"/>
        <v>1155.5999999999999</v>
      </c>
      <c r="H13" s="5">
        <v>8</v>
      </c>
      <c r="I13" s="3">
        <f t="shared" si="3"/>
        <v>1248.05</v>
      </c>
    </row>
    <row r="14" spans="1:10" ht="18.75" customHeight="1">
      <c r="A14" s="170" t="s">
        <v>7</v>
      </c>
      <c r="B14" s="6" t="s">
        <v>59</v>
      </c>
      <c r="C14" s="1"/>
      <c r="D14" s="51">
        <v>12</v>
      </c>
      <c r="E14" s="1" t="s">
        <v>15</v>
      </c>
      <c r="F14" s="1">
        <v>250</v>
      </c>
      <c r="G14" s="3">
        <f t="shared" si="2"/>
        <v>3000</v>
      </c>
      <c r="H14" s="5">
        <v>8</v>
      </c>
      <c r="I14" s="3">
        <f t="shared" si="3"/>
        <v>3240</v>
      </c>
    </row>
    <row r="15" spans="1:10" ht="15">
      <c r="A15" s="170"/>
      <c r="B15" s="6" t="s">
        <v>54</v>
      </c>
      <c r="C15" s="1"/>
      <c r="D15" s="51">
        <v>4</v>
      </c>
      <c r="E15" s="1" t="s">
        <v>15</v>
      </c>
      <c r="F15" s="1">
        <v>100</v>
      </c>
      <c r="G15" s="3">
        <f t="shared" si="2"/>
        <v>400</v>
      </c>
      <c r="H15" s="5">
        <v>8</v>
      </c>
      <c r="I15" s="3">
        <f t="shared" si="3"/>
        <v>432</v>
      </c>
    </row>
    <row r="16" spans="1:10" ht="14.25" customHeight="1">
      <c r="A16" s="170"/>
      <c r="B16" s="2" t="s">
        <v>19</v>
      </c>
      <c r="C16" s="1"/>
      <c r="D16" s="51">
        <v>15</v>
      </c>
      <c r="E16" s="1" t="s">
        <v>15</v>
      </c>
      <c r="F16" s="1">
        <v>120</v>
      </c>
      <c r="G16" s="3">
        <f t="shared" si="2"/>
        <v>1800</v>
      </c>
      <c r="H16" s="5">
        <v>8</v>
      </c>
      <c r="I16" s="3">
        <f t="shared" si="3"/>
        <v>1944</v>
      </c>
    </row>
    <row r="17" spans="1:16" ht="15">
      <c r="A17" s="1" t="s">
        <v>55</v>
      </c>
      <c r="B17" s="2" t="s">
        <v>1</v>
      </c>
      <c r="C17" s="1"/>
      <c r="D17" s="51">
        <v>3</v>
      </c>
      <c r="E17" s="1" t="s">
        <v>15</v>
      </c>
      <c r="F17" s="1">
        <v>250</v>
      </c>
      <c r="G17" s="3">
        <f t="shared" si="2"/>
        <v>750</v>
      </c>
      <c r="H17" s="5">
        <v>8</v>
      </c>
      <c r="I17" s="3">
        <f t="shared" si="3"/>
        <v>810</v>
      </c>
    </row>
    <row r="18" spans="1:16" ht="15" customHeight="1"/>
    <row r="19" spans="1:16" ht="15">
      <c r="F19" s="45" t="s">
        <v>46</v>
      </c>
      <c r="G19" s="46">
        <f>SUM(G6:G18)</f>
        <v>89910.6</v>
      </c>
      <c r="H19" s="45"/>
      <c r="I19" s="46">
        <f>SUM(I6:I18)</f>
        <v>97103.45</v>
      </c>
    </row>
    <row r="21" spans="1:16" ht="14.25" customHeight="1">
      <c r="B21" s="47" t="s">
        <v>20</v>
      </c>
      <c r="C21" s="147" t="s">
        <v>21</v>
      </c>
      <c r="D21" s="147"/>
      <c r="E21" s="147"/>
      <c r="F21" s="147"/>
      <c r="G21" s="147"/>
      <c r="H21" s="147"/>
      <c r="I21" s="147"/>
      <c r="J21" s="147"/>
      <c r="K21" s="147"/>
      <c r="L21" s="147"/>
      <c r="N21" s="16"/>
      <c r="O21" s="9"/>
      <c r="P21" s="17"/>
    </row>
    <row r="22" spans="1:16" ht="56.25" customHeight="1">
      <c r="B22" s="48" t="s">
        <v>16</v>
      </c>
      <c r="C22" s="142" t="s">
        <v>63</v>
      </c>
      <c r="D22" s="142"/>
      <c r="E22" s="142"/>
      <c r="F22" s="142"/>
      <c r="G22" s="142"/>
      <c r="H22" s="142"/>
      <c r="I22" s="142"/>
      <c r="J22" s="142"/>
      <c r="K22" s="142"/>
      <c r="L22" s="142"/>
      <c r="N22" s="16"/>
      <c r="O22" s="9"/>
      <c r="P22" s="17"/>
    </row>
    <row r="23" spans="1:16">
      <c r="B23" s="47" t="s">
        <v>17</v>
      </c>
      <c r="C23" s="169" t="s">
        <v>18</v>
      </c>
      <c r="D23" s="169"/>
      <c r="E23" s="169"/>
      <c r="F23" s="169"/>
      <c r="G23" s="169"/>
      <c r="H23" s="169"/>
      <c r="I23" s="169"/>
      <c r="J23" s="169"/>
      <c r="K23" s="169"/>
      <c r="L23" s="169"/>
      <c r="N23" s="16"/>
      <c r="O23" s="9"/>
      <c r="P23" s="17"/>
    </row>
    <row r="24" spans="1:16" ht="18.75" customHeight="1">
      <c r="B24" s="47" t="s">
        <v>14</v>
      </c>
      <c r="C24" s="160" t="s">
        <v>64</v>
      </c>
      <c r="D24" s="160"/>
      <c r="E24" s="160"/>
      <c r="F24" s="160"/>
      <c r="G24" s="160"/>
      <c r="H24" s="160"/>
      <c r="I24" s="160"/>
      <c r="J24" s="160"/>
      <c r="K24" s="160"/>
      <c r="L24" s="160"/>
      <c r="N24" s="16"/>
      <c r="O24" s="9"/>
      <c r="P24" s="17"/>
    </row>
    <row r="25" spans="1:16" ht="312.75" customHeight="1">
      <c r="B25" s="47" t="s">
        <v>61</v>
      </c>
      <c r="C25" s="160" t="s">
        <v>62</v>
      </c>
      <c r="D25" s="160"/>
      <c r="E25" s="160"/>
      <c r="F25" s="160"/>
      <c r="G25" s="160"/>
      <c r="H25" s="160"/>
      <c r="I25" s="160"/>
      <c r="J25" s="160"/>
      <c r="K25" s="160"/>
      <c r="L25" s="160"/>
      <c r="N25" s="16"/>
      <c r="O25" s="9"/>
      <c r="P25" s="17"/>
    </row>
    <row r="26" spans="1:16" ht="13.9" customHeight="1"/>
    <row r="27" spans="1:16">
      <c r="A27" s="19"/>
      <c r="B27" s="20"/>
      <c r="C27" s="20"/>
      <c r="D27" s="21"/>
      <c r="E27" s="21"/>
      <c r="F27" s="21"/>
      <c r="G27" s="21"/>
      <c r="H27" s="21"/>
      <c r="I27" s="21"/>
    </row>
    <row r="28" spans="1:16">
      <c r="A28" s="19" t="s">
        <v>47</v>
      </c>
      <c r="B28" s="20"/>
      <c r="C28" s="20"/>
      <c r="D28" s="20"/>
      <c r="E28" s="21"/>
      <c r="F28" s="21"/>
      <c r="G28" s="21"/>
      <c r="H28" s="21"/>
      <c r="I28" s="21"/>
      <c r="J28" s="21"/>
    </row>
    <row r="29" spans="1:16">
      <c r="A29" s="22"/>
      <c r="B29" s="22"/>
      <c r="C29" s="22"/>
      <c r="D29" s="22"/>
      <c r="E29" s="22"/>
      <c r="F29" s="22"/>
      <c r="G29" s="22"/>
      <c r="H29" s="22"/>
      <c r="I29" s="22"/>
      <c r="J29" s="22"/>
    </row>
    <row r="30" spans="1:16" ht="44.25" customHeight="1">
      <c r="A30" s="145" t="s">
        <v>65</v>
      </c>
      <c r="B30" s="165"/>
      <c r="C30" s="165"/>
      <c r="D30" s="165"/>
      <c r="E30" s="165"/>
      <c r="F30" s="165"/>
      <c r="G30" s="165"/>
      <c r="H30" s="165"/>
      <c r="I30" s="165"/>
      <c r="J30" s="165"/>
    </row>
    <row r="31" spans="1:16">
      <c r="A31" s="32"/>
      <c r="B31" s="31"/>
      <c r="C31" s="31"/>
      <c r="D31" s="31"/>
      <c r="E31" s="31"/>
      <c r="F31" s="31"/>
      <c r="G31" s="31"/>
      <c r="H31" s="31"/>
      <c r="I31" s="31"/>
      <c r="J31" s="31"/>
    </row>
    <row r="32" spans="1:16">
      <c r="A32" s="23" t="s">
        <v>48</v>
      </c>
      <c r="B32" s="24"/>
      <c r="C32" s="24"/>
      <c r="D32" s="24"/>
      <c r="E32" s="25"/>
      <c r="F32" s="25"/>
      <c r="G32" s="25"/>
      <c r="H32" s="25"/>
      <c r="I32" s="25"/>
      <c r="J32" s="25"/>
    </row>
    <row r="33" spans="1:10">
      <c r="A33" s="23" t="s">
        <v>49</v>
      </c>
      <c r="B33" s="24"/>
      <c r="C33" s="24"/>
      <c r="D33" s="24"/>
      <c r="E33" s="25"/>
      <c r="F33" s="25"/>
      <c r="G33" s="25"/>
      <c r="H33" s="25"/>
      <c r="I33" s="25"/>
      <c r="J33" s="25"/>
    </row>
    <row r="34" spans="1:10">
      <c r="A34" s="24"/>
      <c r="B34" s="24"/>
      <c r="C34" s="24"/>
      <c r="D34" s="24"/>
      <c r="E34" s="25"/>
      <c r="F34" s="25"/>
      <c r="G34" s="25"/>
      <c r="H34" s="25"/>
      <c r="I34" s="25"/>
      <c r="J34" s="25"/>
    </row>
    <row r="35" spans="1:10">
      <c r="A35" s="24"/>
      <c r="B35" s="24"/>
      <c r="C35" s="24"/>
      <c r="D35" s="24"/>
      <c r="E35" s="25"/>
      <c r="F35" s="25"/>
      <c r="G35" s="25"/>
      <c r="H35" s="25" t="s">
        <v>50</v>
      </c>
      <c r="I35" s="25"/>
      <c r="J35" s="25"/>
    </row>
    <row r="36" spans="1:10">
      <c r="A36" s="24"/>
      <c r="B36" s="24"/>
      <c r="C36" s="24"/>
      <c r="D36" s="24"/>
      <c r="E36" s="25"/>
      <c r="F36" s="25"/>
      <c r="G36" s="25"/>
      <c r="H36" s="25" t="s">
        <v>51</v>
      </c>
      <c r="I36" s="25"/>
      <c r="J36" s="25"/>
    </row>
    <row r="37" spans="1:10">
      <c r="A37" s="20"/>
      <c r="B37" s="20"/>
      <c r="C37" s="20"/>
      <c r="D37" s="21"/>
      <c r="E37" s="21"/>
      <c r="F37" s="21"/>
      <c r="G37" s="21"/>
      <c r="H37" s="21"/>
      <c r="I37" s="21"/>
    </row>
    <row r="38" spans="1:10">
      <c r="A38" s="22"/>
      <c r="B38" s="22"/>
      <c r="C38" s="22"/>
      <c r="D38" s="22"/>
      <c r="E38" s="22"/>
      <c r="F38" s="22"/>
      <c r="G38" s="22"/>
      <c r="H38" s="22"/>
      <c r="I38" s="22"/>
    </row>
    <row r="39" spans="1:10" ht="44.25" customHeight="1">
      <c r="A39" s="32"/>
      <c r="B39" s="31"/>
      <c r="C39" s="31"/>
      <c r="D39" s="31"/>
      <c r="E39" s="31"/>
      <c r="F39" s="31"/>
      <c r="G39" s="31"/>
      <c r="H39" s="31"/>
      <c r="I39" s="31"/>
    </row>
    <row r="40" spans="1:10">
      <c r="A40" s="23"/>
      <c r="B40" s="24"/>
      <c r="C40" s="24"/>
      <c r="D40" s="25"/>
      <c r="E40" s="25"/>
      <c r="F40" s="25"/>
      <c r="G40" s="25"/>
      <c r="H40" s="25"/>
      <c r="I40" s="25"/>
    </row>
    <row r="41" spans="1:10">
      <c r="A41" s="23"/>
      <c r="B41" s="24"/>
      <c r="C41" s="24"/>
      <c r="D41" s="25"/>
      <c r="E41" s="25"/>
      <c r="F41" s="25"/>
      <c r="G41" s="25"/>
      <c r="H41" s="25"/>
      <c r="I41" s="25"/>
    </row>
    <row r="42" spans="1:10">
      <c r="A42" s="24"/>
      <c r="B42" s="24"/>
      <c r="C42" s="24"/>
      <c r="D42" s="25"/>
      <c r="E42" s="25"/>
      <c r="F42" s="25"/>
      <c r="G42" s="25"/>
      <c r="H42" s="25"/>
      <c r="I42" s="25"/>
    </row>
    <row r="43" spans="1:10">
      <c r="A43" s="24"/>
      <c r="B43" s="24"/>
      <c r="C43" s="24"/>
      <c r="D43" s="25"/>
      <c r="E43" s="25"/>
      <c r="F43" s="25"/>
      <c r="G43" s="25"/>
      <c r="H43" s="25"/>
      <c r="I43" s="25"/>
    </row>
    <row r="44" spans="1:10">
      <c r="A44" s="24"/>
      <c r="B44" s="24"/>
      <c r="C44" s="24"/>
      <c r="D44" s="25"/>
      <c r="E44" s="25"/>
      <c r="F44" s="25"/>
      <c r="G44" s="25"/>
      <c r="H44" s="25"/>
      <c r="I44" s="25"/>
    </row>
    <row r="46" spans="1:10" ht="14.25" customHeight="1"/>
    <row r="55" ht="57" customHeight="1"/>
    <row r="56" ht="14.25" customHeight="1"/>
    <row r="57" ht="14.25" customHeight="1"/>
    <row r="62" ht="44.25" customHeight="1"/>
  </sheetData>
  <mergeCells count="10">
    <mergeCell ref="A30:J30"/>
    <mergeCell ref="A6:A13"/>
    <mergeCell ref="A14:A16"/>
    <mergeCell ref="C24:L24"/>
    <mergeCell ref="C25:L25"/>
    <mergeCell ref="A3:J3"/>
    <mergeCell ref="A4:B4"/>
    <mergeCell ref="C21:L21"/>
    <mergeCell ref="C22:L22"/>
    <mergeCell ref="C23:L23"/>
  </mergeCells>
  <phoneticPr fontId="12" type="noConversion"/>
  <conditionalFormatting sqref="B6:B10">
    <cfRule type="expression" dxfId="3" priority="2">
      <formula>#REF!="PODTLENEK AZOTU 10L"</formula>
    </cfRule>
  </conditionalFormatting>
  <conditionalFormatting sqref="B11">
    <cfRule type="expression" dxfId="2" priority="12">
      <formula>#REF!="PODTLENEK AZOTU 10L"</formula>
    </cfRule>
  </conditionalFormatting>
  <conditionalFormatting sqref="B12 B14:B17">
    <cfRule type="expression" dxfId="1" priority="10">
      <formula>#REF!="PODTLENEK AZOTU 10L"</formula>
    </cfRule>
  </conditionalFormatting>
  <conditionalFormatting sqref="B13">
    <cfRule type="expression" dxfId="0" priority="1">
      <formula>#REF!="PODTLENEK AZOTU 10L"</formula>
    </cfRule>
  </conditionalFormatting>
  <pageMargins left="0.70866141732283472" right="0.70866141732283472" top="0.74803149606299213" bottom="0.74803149606299213" header="0.31496062992125984" footer="0.31496062992125984"/>
  <pageSetup paperSize="9"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D6" sqref="D6:D8"/>
    </sheetView>
  </sheetViews>
  <sheetFormatPr defaultRowHeight="14.25"/>
  <cols>
    <col min="1" max="1" width="18" customWidth="1"/>
    <col min="2" max="2" width="27.75" customWidth="1"/>
    <col min="3" max="3" width="17.75" customWidth="1"/>
    <col min="4" max="4" width="18" customWidth="1"/>
    <col min="6" max="6" width="11" bestFit="1" customWidth="1"/>
    <col min="7" max="7" width="13.125" bestFit="1" customWidth="1"/>
    <col min="9" max="9" width="13.125" bestFit="1" customWidth="1"/>
    <col min="11" max="12" width="13.125" bestFit="1" customWidth="1"/>
  </cols>
  <sheetData>
    <row r="1" spans="1:13" ht="15">
      <c r="B1" s="26" t="s">
        <v>52</v>
      </c>
    </row>
    <row r="2" spans="1:13" ht="15">
      <c r="A2" s="171" t="s">
        <v>22</v>
      </c>
      <c r="B2" s="171"/>
    </row>
    <row r="3" spans="1:13" ht="15">
      <c r="A3" s="44"/>
      <c r="B3" s="166" t="s">
        <v>37</v>
      </c>
      <c r="C3" s="166"/>
      <c r="D3" s="166"/>
      <c r="E3" s="166"/>
      <c r="F3" s="166"/>
      <c r="G3" s="166"/>
      <c r="H3" s="166"/>
      <c r="I3" s="166"/>
      <c r="J3" s="166"/>
      <c r="K3" s="166"/>
    </row>
    <row r="4" spans="1:13" ht="114">
      <c r="A4" s="172" t="s">
        <v>36</v>
      </c>
      <c r="B4" s="173"/>
      <c r="C4" s="28" t="s">
        <v>45</v>
      </c>
      <c r="D4" s="28" t="s">
        <v>39</v>
      </c>
      <c r="E4" s="28" t="s">
        <v>38</v>
      </c>
      <c r="F4" s="27" t="s">
        <v>40</v>
      </c>
      <c r="G4" s="27" t="s">
        <v>41</v>
      </c>
      <c r="H4" s="28" t="s">
        <v>43</v>
      </c>
      <c r="I4" s="28" t="s">
        <v>44</v>
      </c>
    </row>
    <row r="5" spans="1:13">
      <c r="A5" s="7" t="s">
        <v>23</v>
      </c>
      <c r="B5" s="7" t="s">
        <v>24</v>
      </c>
      <c r="C5" s="7" t="s">
        <v>25</v>
      </c>
      <c r="D5" s="7" t="s">
        <v>26</v>
      </c>
      <c r="E5" s="7" t="s">
        <v>27</v>
      </c>
      <c r="F5" s="7" t="s">
        <v>28</v>
      </c>
      <c r="G5" s="7" t="s">
        <v>29</v>
      </c>
      <c r="H5" s="7" t="s">
        <v>30</v>
      </c>
      <c r="I5" s="7" t="s">
        <v>31</v>
      </c>
    </row>
    <row r="6" spans="1:13" ht="25.5" customHeight="1">
      <c r="A6" s="174" t="s">
        <v>5</v>
      </c>
      <c r="B6" s="42" t="s">
        <v>4</v>
      </c>
      <c r="C6" s="5"/>
      <c r="D6" s="52">
        <v>1575</v>
      </c>
      <c r="E6" s="5" t="s">
        <v>12</v>
      </c>
      <c r="F6" s="4">
        <v>3</v>
      </c>
      <c r="G6" s="11">
        <f t="shared" ref="G6:G8" si="0">D6*F6</f>
        <v>4725</v>
      </c>
      <c r="H6" s="5">
        <v>8</v>
      </c>
      <c r="I6" s="11">
        <f t="shared" ref="I6:I8" si="1">G6*1.08</f>
        <v>5103</v>
      </c>
      <c r="K6" s="8"/>
      <c r="L6" s="8"/>
      <c r="M6" s="18"/>
    </row>
    <row r="7" spans="1:13" ht="24" customHeight="1">
      <c r="A7" s="175"/>
      <c r="B7" s="42" t="s">
        <v>6</v>
      </c>
      <c r="C7" s="5"/>
      <c r="D7" s="52">
        <v>5000</v>
      </c>
      <c r="E7" s="5" t="s">
        <v>12</v>
      </c>
      <c r="F7" s="4">
        <v>3</v>
      </c>
      <c r="G7" s="11">
        <f t="shared" si="0"/>
        <v>15000</v>
      </c>
      <c r="H7" s="5">
        <v>8</v>
      </c>
      <c r="I7" s="11">
        <f t="shared" si="1"/>
        <v>16200</v>
      </c>
      <c r="K7" s="8"/>
      <c r="L7" s="8"/>
      <c r="M7" s="18"/>
    </row>
    <row r="8" spans="1:13" ht="15">
      <c r="A8" s="42" t="s">
        <v>5</v>
      </c>
      <c r="B8" s="42" t="s">
        <v>13</v>
      </c>
      <c r="C8" s="5"/>
      <c r="D8" s="52">
        <v>100</v>
      </c>
      <c r="E8" s="5" t="s">
        <v>12</v>
      </c>
      <c r="F8" s="4">
        <v>3</v>
      </c>
      <c r="G8" s="11">
        <f t="shared" si="0"/>
        <v>300</v>
      </c>
      <c r="H8" s="5">
        <v>8</v>
      </c>
      <c r="I8" s="11">
        <f t="shared" si="1"/>
        <v>324</v>
      </c>
      <c r="K8" s="8"/>
      <c r="L8" s="8"/>
      <c r="M8" s="18"/>
    </row>
    <row r="9" spans="1:13" ht="15">
      <c r="A9" s="30"/>
      <c r="B9" s="30"/>
      <c r="F9" s="45" t="s">
        <v>46</v>
      </c>
      <c r="G9" s="46">
        <f>SUM(G6:G8)</f>
        <v>20025</v>
      </c>
      <c r="H9" s="45"/>
      <c r="I9" s="46">
        <f>SUM(I6:I8)</f>
        <v>21627</v>
      </c>
      <c r="K9" s="10"/>
    </row>
    <row r="11" spans="1:13">
      <c r="A11" s="20"/>
      <c r="B11" s="20"/>
      <c r="C11" s="20"/>
      <c r="D11" s="21"/>
      <c r="E11" s="21"/>
      <c r="F11" s="21"/>
      <c r="G11" s="21"/>
      <c r="H11" s="21"/>
    </row>
    <row r="12" spans="1:13">
      <c r="A12" s="19" t="s">
        <v>47</v>
      </c>
      <c r="B12" s="20"/>
      <c r="C12" s="20"/>
      <c r="D12" s="21"/>
      <c r="E12" s="21"/>
      <c r="F12" s="21"/>
      <c r="G12" s="21"/>
      <c r="H12" s="21"/>
      <c r="I12" s="21"/>
    </row>
    <row r="13" spans="1:13">
      <c r="A13" s="22"/>
      <c r="B13" s="22"/>
      <c r="C13" s="22"/>
      <c r="D13" s="22"/>
      <c r="E13" s="22"/>
      <c r="F13" s="22"/>
      <c r="G13" s="22"/>
      <c r="H13" s="22"/>
      <c r="I13" s="22"/>
    </row>
    <row r="14" spans="1:13" ht="44.25" customHeight="1">
      <c r="A14" s="145" t="s">
        <v>65</v>
      </c>
      <c r="B14" s="165"/>
      <c r="C14" s="165"/>
      <c r="D14" s="165"/>
      <c r="E14" s="165"/>
      <c r="F14" s="165"/>
      <c r="G14" s="165"/>
      <c r="H14" s="165"/>
      <c r="I14" s="165"/>
    </row>
    <row r="15" spans="1:13">
      <c r="A15" s="32"/>
      <c r="B15" s="31"/>
      <c r="C15" s="31"/>
      <c r="D15" s="31"/>
      <c r="E15" s="31"/>
      <c r="F15" s="31"/>
      <c r="G15" s="31"/>
      <c r="H15" s="31"/>
      <c r="I15" s="31"/>
    </row>
    <row r="16" spans="1:13">
      <c r="A16" s="23" t="s">
        <v>48</v>
      </c>
      <c r="B16" s="24"/>
      <c r="C16" s="24"/>
      <c r="D16" s="25"/>
      <c r="E16" s="25"/>
      <c r="F16" s="25"/>
      <c r="G16" s="25"/>
      <c r="H16" s="25"/>
      <c r="I16" s="25"/>
    </row>
    <row r="17" spans="1:9">
      <c r="A17" s="23" t="s">
        <v>49</v>
      </c>
      <c r="B17" s="24"/>
      <c r="C17" s="24"/>
      <c r="D17" s="25"/>
      <c r="E17" s="25"/>
      <c r="F17" s="25"/>
      <c r="G17" s="25"/>
      <c r="H17" s="25"/>
      <c r="I17" s="25"/>
    </row>
    <row r="18" spans="1:9">
      <c r="A18" s="24"/>
      <c r="B18" s="24"/>
      <c r="C18" s="24"/>
      <c r="D18" s="25"/>
      <c r="E18" s="25"/>
      <c r="F18" s="25"/>
      <c r="G18" s="25"/>
      <c r="H18" s="25"/>
      <c r="I18" s="25"/>
    </row>
    <row r="19" spans="1:9">
      <c r="A19" s="24"/>
      <c r="B19" s="24"/>
      <c r="C19" s="24"/>
      <c r="D19" s="25"/>
      <c r="E19" s="25"/>
      <c r="F19" s="25"/>
      <c r="G19" s="25" t="s">
        <v>50</v>
      </c>
      <c r="H19" s="25"/>
      <c r="I19" s="25"/>
    </row>
    <row r="20" spans="1:9">
      <c r="A20" s="24"/>
      <c r="B20" s="24"/>
      <c r="C20" s="24"/>
      <c r="D20" s="25"/>
      <c r="E20" s="25"/>
      <c r="F20" s="25"/>
      <c r="G20" s="25" t="s">
        <v>51</v>
      </c>
      <c r="H20" s="25"/>
      <c r="I20" s="25"/>
    </row>
    <row r="21" spans="1:9">
      <c r="A21" s="22"/>
      <c r="B21" s="22"/>
      <c r="C21" s="22"/>
      <c r="D21" s="22"/>
      <c r="E21" s="22"/>
      <c r="F21" s="22"/>
      <c r="G21" s="22"/>
      <c r="H21" s="22"/>
    </row>
    <row r="22" spans="1:9">
      <c r="A22" s="31"/>
      <c r="B22" s="31"/>
      <c r="C22" s="31"/>
      <c r="D22" s="31"/>
      <c r="E22" s="31"/>
      <c r="F22" s="31"/>
      <c r="G22" s="31"/>
      <c r="H22" s="31"/>
    </row>
    <row r="23" spans="1:9">
      <c r="A23" s="24"/>
      <c r="B23" s="24"/>
      <c r="C23" s="24"/>
      <c r="D23" s="25"/>
      <c r="E23" s="25"/>
      <c r="F23" s="25"/>
      <c r="G23" s="25"/>
      <c r="H23" s="25"/>
    </row>
    <row r="24" spans="1:9">
      <c r="A24" s="24"/>
      <c r="B24" s="24"/>
      <c r="C24" s="24"/>
      <c r="D24" s="25"/>
      <c r="E24" s="25"/>
      <c r="F24" s="25"/>
      <c r="G24" s="25"/>
      <c r="H24" s="25"/>
    </row>
    <row r="25" spans="1:9">
      <c r="A25" s="24"/>
      <c r="B25" s="24"/>
      <c r="C25" s="24"/>
      <c r="D25" s="25"/>
      <c r="E25" s="25"/>
      <c r="F25" s="25"/>
      <c r="G25" s="25"/>
      <c r="H25" s="25"/>
    </row>
    <row r="26" spans="1:9">
      <c r="A26" s="24"/>
      <c r="B26" s="24"/>
      <c r="C26" s="24"/>
      <c r="D26" s="25"/>
      <c r="E26" s="25"/>
      <c r="F26" s="25" t="s">
        <v>50</v>
      </c>
      <c r="G26" s="25"/>
      <c r="H26" s="25"/>
    </row>
    <row r="27" spans="1:9">
      <c r="A27" s="24"/>
      <c r="B27" s="24"/>
      <c r="C27" s="24"/>
      <c r="D27" s="25"/>
      <c r="E27" s="25"/>
      <c r="F27" s="25" t="s">
        <v>51</v>
      </c>
      <c r="G27" s="25"/>
      <c r="H27" s="25"/>
    </row>
    <row r="30" spans="1:9">
      <c r="A30" s="20"/>
      <c r="B30" s="20"/>
      <c r="C30" s="21"/>
      <c r="D30" s="21"/>
      <c r="E30" s="21"/>
      <c r="F30" s="21"/>
      <c r="G30" s="21"/>
    </row>
    <row r="31" spans="1:9">
      <c r="A31" s="22"/>
      <c r="B31" s="22"/>
      <c r="C31" s="22"/>
      <c r="D31" s="22"/>
      <c r="E31" s="22"/>
      <c r="F31" s="22"/>
      <c r="G31" s="22"/>
    </row>
    <row r="32" spans="1:9" ht="44.25" customHeight="1">
      <c r="A32" s="165"/>
      <c r="B32" s="165"/>
      <c r="C32" s="165"/>
      <c r="D32" s="165"/>
      <c r="E32" s="165"/>
      <c r="F32" s="165"/>
      <c r="G32" s="165"/>
    </row>
    <row r="33" spans="1:7">
      <c r="A33" s="31"/>
      <c r="B33" s="31"/>
      <c r="C33" s="31"/>
      <c r="D33" s="31"/>
      <c r="E33" s="31"/>
      <c r="F33" s="31"/>
      <c r="G33" s="31"/>
    </row>
    <row r="34" spans="1:7">
      <c r="A34" s="24"/>
      <c r="B34" s="24"/>
      <c r="C34" s="25"/>
      <c r="D34" s="25"/>
      <c r="E34" s="25"/>
      <c r="F34" s="25"/>
      <c r="G34" s="25"/>
    </row>
    <row r="35" spans="1:7">
      <c r="A35" s="24"/>
      <c r="B35" s="24"/>
      <c r="C35" s="25"/>
      <c r="D35" s="25"/>
      <c r="E35" s="25"/>
      <c r="F35" s="25"/>
      <c r="G35" s="25"/>
    </row>
    <row r="36" spans="1:7">
      <c r="A36" s="24"/>
      <c r="B36" s="24"/>
      <c r="C36" s="25"/>
      <c r="D36" s="25"/>
      <c r="E36" s="25"/>
      <c r="F36" s="25"/>
      <c r="G36" s="25"/>
    </row>
    <row r="37" spans="1:7">
      <c r="A37" s="24"/>
      <c r="B37" s="24"/>
      <c r="C37" s="25"/>
      <c r="D37" s="25"/>
      <c r="E37" s="25" t="s">
        <v>50</v>
      </c>
      <c r="F37" s="25"/>
      <c r="G37" s="25"/>
    </row>
    <row r="38" spans="1:7">
      <c r="A38" s="24"/>
      <c r="B38" s="24"/>
      <c r="C38" s="25"/>
      <c r="D38" s="25"/>
      <c r="E38" s="25" t="s">
        <v>51</v>
      </c>
      <c r="F38" s="25"/>
      <c r="G38" s="25"/>
    </row>
  </sheetData>
  <mergeCells count="6">
    <mergeCell ref="A2:B2"/>
    <mergeCell ref="A14:I14"/>
    <mergeCell ref="B3:K3"/>
    <mergeCell ref="A32:G32"/>
    <mergeCell ref="A4:B4"/>
    <mergeCell ref="A6:A7"/>
  </mergeCells>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1</vt:i4>
      </vt:variant>
    </vt:vector>
  </HeadingPairs>
  <TitlesOfParts>
    <vt:vector size="6" baseType="lpstr">
      <vt:lpstr>pakiet1a_dzierżawa_2025</vt:lpstr>
      <vt:lpstr>pakiet1a TLEN_zużycie_2025</vt:lpstr>
      <vt:lpstr>pakiet1b AZOT_zużycie_2025</vt:lpstr>
      <vt:lpstr>pakiet1_zużycie_2023</vt:lpstr>
      <vt:lpstr>pakiet 1_zużycie_2023</vt:lpstr>
      <vt:lpstr>pakiet1a_dzierżawa_2025!Obszar_wydruku</vt:lpstr>
    </vt:vector>
  </TitlesOfParts>
  <Company>pryw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dc:creator>
  <cp:lastModifiedBy>Tomasz Miazek</cp:lastModifiedBy>
  <cp:lastPrinted>2024-11-29T13:09:53Z</cp:lastPrinted>
  <dcterms:created xsi:type="dcterms:W3CDTF">2016-04-04T17:40:11Z</dcterms:created>
  <dcterms:modified xsi:type="dcterms:W3CDTF">2024-12-18T14:10:10Z</dcterms:modified>
</cp:coreProperties>
</file>