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7795" windowHeight="11775"/>
  </bookViews>
  <sheets>
    <sheet name="zestawienia" sheetId="1" r:id="rId1"/>
  </sheets>
  <definedNames>
    <definedName name="_xlnm.Print_Area" localSheetId="0">zestawienia!$A$1:$F$273</definedName>
  </definedNames>
  <calcPr calcId="145621"/>
</workbook>
</file>

<file path=xl/calcChain.xml><?xml version="1.0" encoding="utf-8"?>
<calcChain xmlns="http://schemas.openxmlformats.org/spreadsheetml/2006/main">
  <c r="E237" i="1" l="1"/>
  <c r="E231" i="1"/>
  <c r="E229" i="1"/>
  <c r="E227" i="1"/>
  <c r="E222" i="1"/>
  <c r="E218" i="1"/>
  <c r="E212" i="1"/>
  <c r="E206" i="1"/>
  <c r="E197" i="1"/>
  <c r="E184" i="1"/>
  <c r="E180" i="1"/>
  <c r="E176" i="1"/>
  <c r="E162" i="1"/>
  <c r="E168" i="1"/>
  <c r="E156" i="1"/>
  <c r="E145" i="1"/>
  <c r="E139" i="1"/>
  <c r="E135" i="1"/>
  <c r="E129" i="1"/>
  <c r="E117" i="1"/>
  <c r="E110" i="1"/>
  <c r="E106" i="1"/>
  <c r="E100" i="1"/>
  <c r="E99" i="1"/>
  <c r="E97" i="1"/>
  <c r="E87" i="1"/>
  <c r="E30" i="1" l="1"/>
  <c r="E261" i="1" l="1"/>
  <c r="E260" i="1"/>
  <c r="E235" i="1" l="1"/>
  <c r="E225" i="1"/>
  <c r="E234" i="1"/>
  <c r="E258" i="1"/>
  <c r="E255" i="1"/>
  <c r="E253" i="1"/>
  <c r="E251" i="1"/>
  <c r="E254" i="1" s="1"/>
  <c r="E248" i="1"/>
  <c r="E247" i="1"/>
  <c r="E257" i="1" s="1"/>
  <c r="E245" i="1"/>
  <c r="E104" i="1"/>
  <c r="E90" i="1"/>
  <c r="E83" i="1"/>
  <c r="E85" i="1"/>
  <c r="E95" i="1"/>
  <c r="E161" i="1"/>
  <c r="E154" i="1"/>
  <c r="E124" i="1"/>
  <c r="E149" i="1" s="1"/>
  <c r="E36" i="1"/>
  <c r="E144" i="1"/>
  <c r="E78" i="1"/>
  <c r="E72" i="1"/>
  <c r="E66" i="1"/>
  <c r="E21" i="1"/>
  <c r="E134" i="1" s="1"/>
  <c r="E20" i="1"/>
  <c r="E128" i="1" s="1"/>
  <c r="E125" i="1"/>
  <c r="E150" i="1" s="1"/>
  <c r="E172" i="1" s="1"/>
  <c r="E19" i="1"/>
  <c r="E133" i="1" s="1"/>
  <c r="E152" i="1" s="1"/>
  <c r="E17" i="1"/>
  <c r="E123" i="1"/>
  <c r="E60" i="1"/>
  <c r="E54" i="1"/>
  <c r="E48" i="1"/>
  <c r="E42" i="1"/>
  <c r="E18" i="1"/>
  <c r="E127" i="1" s="1"/>
  <c r="E175" i="1" s="1"/>
  <c r="E236" i="1" l="1"/>
  <c r="E226" i="1"/>
  <c r="E89" i="1"/>
  <c r="E167" i="1"/>
  <c r="E202" i="1"/>
  <c r="E153" i="1"/>
  <c r="E203" i="1"/>
  <c r="E194" i="1" s="1"/>
  <c r="E174" i="1"/>
  <c r="E126" i="1"/>
  <c r="E201" i="1" s="1"/>
  <c r="E143" i="1"/>
  <c r="E210" i="1" l="1"/>
  <c r="E192" i="1"/>
  <c r="E211" i="1"/>
  <c r="E193" i="1"/>
  <c r="E166" i="1"/>
  <c r="E204" i="1"/>
  <c r="E195" i="1" s="1"/>
  <c r="E151" i="1"/>
  <c r="E173" i="1"/>
  <c r="E205" i="1" l="1"/>
  <c r="E196" i="1" l="1"/>
</calcChain>
</file>

<file path=xl/sharedStrings.xml><?xml version="1.0" encoding="utf-8"?>
<sst xmlns="http://schemas.openxmlformats.org/spreadsheetml/2006/main" count="415" uniqueCount="158">
  <si>
    <t>nazwa elementu</t>
  </si>
  <si>
    <t>chodniki</t>
  </si>
  <si>
    <t>cm</t>
  </si>
  <si>
    <t>Podsypka cementowo-piaskowa gr. 3 cm</t>
  </si>
  <si>
    <t>łącznie:</t>
  </si>
  <si>
    <t>m</t>
  </si>
  <si>
    <t>w tym</t>
  </si>
  <si>
    <t>ława betonowa z oporem z betonu C12/15</t>
  </si>
  <si>
    <t>obramowanie chodników</t>
  </si>
  <si>
    <t>powierzchnia</t>
  </si>
  <si>
    <t>rodzaj utwardzenia</t>
  </si>
  <si>
    <t>linie z jednego rzędu kostki brukowej prostokątnej koloru czerwonego gr. 8 cm</t>
  </si>
  <si>
    <r>
      <t>m</t>
    </r>
    <r>
      <rPr>
        <vertAlign val="superscript"/>
        <sz val="10"/>
        <rFont val="Arial Narrow"/>
        <family val="2"/>
        <charset val="238"/>
      </rPr>
      <t>3</t>
    </r>
  </si>
  <si>
    <r>
      <t>m</t>
    </r>
    <r>
      <rPr>
        <vertAlign val="superscript"/>
        <sz val="10"/>
        <rFont val="Arial Narrow"/>
        <family val="2"/>
        <charset val="238"/>
      </rPr>
      <t>2</t>
    </r>
  </si>
  <si>
    <r>
      <t>m</t>
    </r>
    <r>
      <rPr>
        <b/>
        <i/>
        <vertAlign val="superscript"/>
        <sz val="10"/>
        <rFont val="Arial Narrow"/>
        <family val="2"/>
        <charset val="238"/>
      </rPr>
      <t>2</t>
    </r>
  </si>
  <si>
    <t>stanowiska postojowe</t>
  </si>
  <si>
    <t>Warstwa podbudowy zasadniczej gr. 25 cm z mieszanki niezwiązanej z kruszywem C90/3 (kruszywo łamane)</t>
  </si>
  <si>
    <t>łącznie,w tym:</t>
  </si>
  <si>
    <t>ława betonowa zwykła z betonu C12/15</t>
  </si>
  <si>
    <t>humusowanie gr. 10 terenów zieleni wraz z obsianiem mieszankami traw</t>
  </si>
  <si>
    <r>
      <t>m</t>
    </r>
    <r>
      <rPr>
        <b/>
        <i/>
        <vertAlign val="superscript"/>
        <sz val="10"/>
        <rFont val="Arial Narrow"/>
        <family val="2"/>
        <charset val="238"/>
      </rPr>
      <t>3</t>
    </r>
  </si>
  <si>
    <t>E. ZESTAWIENIA ROBÓT
PRZEBUDOWA L.O. IM. T. KOŚCIUSZKI W PRUSZKOWIE</t>
  </si>
  <si>
    <t>1. ZESTAWIENIE POWIERZCHNI UTWARDZONYCH</t>
  </si>
  <si>
    <t>droga pożarowa</t>
  </si>
  <si>
    <t>kostka brukowa betonowa koloru szarego</t>
  </si>
  <si>
    <t>kostka brukowa betonowa koloru ciemnoszarego</t>
  </si>
  <si>
    <t>opaski</t>
  </si>
  <si>
    <t>4.2+22.5=</t>
  </si>
  <si>
    <t>2. ZESTAWIENIE UKŁADÓW KONSTRUKCYJNYCH</t>
  </si>
  <si>
    <t>Nawierzchnia z kostki betonowej grub. 8cm koloru szarego</t>
  </si>
  <si>
    <t>Warstwa ulepszonego podłoża gr. 30 cm z mieszanki związanej hydraulicznie cementem, klasa C1.5/2.0</t>
  </si>
  <si>
    <t>Nawierzchnia z kostki betonowej grub. 8cm koloru ciemnoszarego</t>
  </si>
  <si>
    <t>Warstwa podbudowy zasadniczej gr. 15 cm z mieszanki niezwiązanej z kruszywem C90/3 (kruszywo łamane)</t>
  </si>
  <si>
    <t>chodniki o wzmocnionej podbudowie</t>
  </si>
  <si>
    <t>Warstwa ulepszonego podłoża gr. 15 cm z mieszanki związanej hydraulicznie cementem, klasa C1.5/2.0</t>
  </si>
  <si>
    <t>Warstwa podbudowy zasadniczej gr. 27 cm z mieszanki niezwiązanej z kruszywem C90/3 (kruszywo łamane)</t>
  </si>
  <si>
    <t>3. ZESTAWIENIE ELEMENTÓW ULIC</t>
  </si>
  <si>
    <t>4. ZESTAWIENIE WARSTW KONSTRUKCYJNYCH</t>
  </si>
  <si>
    <t>61.7x2.5=</t>
  </si>
  <si>
    <t>47.6+34.3+566.0=</t>
  </si>
  <si>
    <t>4.3 Warstwa podbudowy zasadniczej gr. 27 cm z mieszanki niezwiązanej z kruszywem C90/3 (kruszywo łamane)</t>
  </si>
  <si>
    <t>4.4 Warstwa podbudowy zasadniczej gr. 25 cm z mieszanki niezwiązanej z kruszywem C90/3 (kruszywo łamane)</t>
  </si>
  <si>
    <t>4.5 Warstwa podbudowy zasadniczej gr. 15 cm z mieszanki niezwiązanej z kruszywem C90/3 (kruszywo łamane)</t>
  </si>
  <si>
    <t>Ulepszone podłoże gruntowe - warstwa gr. 30 cm z mieszanki związanej hydraulicznie cementem, klasa C1.5/2.0</t>
  </si>
  <si>
    <t>Ulepszone podłoże gruntowe - warstwa gr. 15 cm z mieszanki związanej hydraulicznie cementem, klasa C1.5/2.0</t>
  </si>
  <si>
    <t>zjazdy</t>
  </si>
  <si>
    <t>37.2+39.5+27.5=</t>
  </si>
  <si>
    <t>chodniki przekładane wysokościowo</t>
  </si>
  <si>
    <t>kostka z rozbiórki</t>
  </si>
  <si>
    <t>15.7+12.9+10.5=</t>
  </si>
  <si>
    <t>zjazd Z1</t>
  </si>
  <si>
    <t>zjazd Z2</t>
  </si>
  <si>
    <t>Nawierzchnia z kostki betonowej grub. 8cm - kostka z rozbiórki</t>
  </si>
  <si>
    <t>39.5+27.5=</t>
  </si>
  <si>
    <t>droga pożarowa, zjazdy Z2</t>
  </si>
  <si>
    <t>pochylnia do garażu</t>
  </si>
  <si>
    <t>27.9+8.4+2.1+3.3=</t>
  </si>
  <si>
    <t>chodniki tymczasowe - do czasu realizacji etapu I.2</t>
  </si>
  <si>
    <t>schody tymczasowe - do czasu realizacji etapu I.2</t>
  </si>
  <si>
    <t>4.6 Warstwa podbudowy zasadniczej gr. 25 cm z betonu C16/20</t>
  </si>
  <si>
    <t>4.7 Nawierzchnia z kostki betonowej grub. 8cm koloru szarego na podsypce cementowo-piaskowej gr. 3 cm</t>
  </si>
  <si>
    <t>4.8 Nawierzchnia z kostki betonowej grub. 8cm koloru ciemnoszarego na podsypce cementowo-piaskowej gr. 3 cm</t>
  </si>
  <si>
    <t>4.9 Nawierzchnia z kostki betonowej grub. 8cm - kostka z rozbiórki - na podsypce cementowo-piaskowej gr. 3 cm</t>
  </si>
  <si>
    <t>4.10 Tymczasowa nawierzchnia z kostki brukowej z rozbiórki</t>
  </si>
  <si>
    <t>4.11 Tymczasowe schody terenowe z kostki brukowej z rozbiórki</t>
  </si>
  <si>
    <t>5. ROBOTY ZIEMNE</t>
  </si>
  <si>
    <t>6. ROBOTY ROZBIÓRKOWE</t>
  </si>
  <si>
    <t>obramowanie drogi pożarowej</t>
  </si>
  <si>
    <t>obramowanie stanowisk postojowych</t>
  </si>
  <si>
    <t>35.0+43.4=</t>
  </si>
  <si>
    <t>obramowanie zjazdu</t>
  </si>
  <si>
    <t>223.2x(0.35x0.13+0.15x0.20)=</t>
  </si>
  <si>
    <t>(78.4+15.9)x(0.35x0.10+0.15x0.20)=</t>
  </si>
  <si>
    <t>3.1 Opornik betonowy 12x25 na podsypce cementowo-piaskowej i ławie betonowej z oporem z betonu C12/15</t>
  </si>
  <si>
    <t>2.9+240.9+30.5=</t>
  </si>
  <si>
    <t>obramowanie zjazdów</t>
  </si>
  <si>
    <t>10.4+10.2+9.9+9.8+5.9+6.4=</t>
  </si>
  <si>
    <t>obramowanie pochylni</t>
  </si>
  <si>
    <t>obramowanie chodnika o wzmocionej podbudowie</t>
  </si>
  <si>
    <t>(381.8-52.8)x(0.32x0.07+0.15x0.18)=</t>
  </si>
  <si>
    <t>52.8x(0.32x0.10+0.15x0.18)=</t>
  </si>
  <si>
    <t>3.2 Krawężniki betonowy 15x30 typ uliczny na podsypce cementowo-piaskowej i ławie betonowej z oporem z betonu C12/15</t>
  </si>
  <si>
    <t>3.3 Obrzeże betonowe 8x30 na ławie betonowej z oporem z betonu C12/15</t>
  </si>
  <si>
    <t>3.4 Linie segregacyjne na stanowiskach postojowych</t>
  </si>
  <si>
    <t>(12x5.0+4x2.5)x0.1=</t>
  </si>
  <si>
    <t>3.5 Odwodnienie liniowe, klasa obciążenia B125, ruszt żeliwny</t>
  </si>
  <si>
    <t>mb</t>
  </si>
  <si>
    <t>odwodnienie liniowe - szerokość czynna min. 16cm, głębokość min. 8 cm, ze spadkiem wewnętrznym</t>
  </si>
  <si>
    <t>16x0.4x0.1=</t>
  </si>
  <si>
    <t>8.5+0.7+31.4+18.6+29.5+350+28.0+76.2+172.5+4.4+3.9=</t>
  </si>
  <si>
    <t>723.7x(0.23x0.10+0.18x0.13)=</t>
  </si>
  <si>
    <t>- robót ziemych związanych z realizacją budynków, sieci uzbrojenia terenu</t>
  </si>
  <si>
    <t>- projektowanych ogrodzeń</t>
  </si>
  <si>
    <t>schody terenowe</t>
  </si>
  <si>
    <t>3.0x1.0=</t>
  </si>
  <si>
    <t>UWAGA, zestawienia nie obejmują:</t>
  </si>
  <si>
    <t>- rozbiórek ogrodzeń, schodów, budynków</t>
  </si>
  <si>
    <t>- odwodnień liniowych na patio bydunku, wjeździe do garażu</t>
  </si>
  <si>
    <t>- robót związanych z realizacją boisk</t>
  </si>
  <si>
    <t>rozbiórka istniejących utwardzeń</t>
  </si>
  <si>
    <t>nawierzchnia z płyt betonowych typu trylinka</t>
  </si>
  <si>
    <t>nawierzchni z płyt betonowych chodnikowych 35x35x5cm</t>
  </si>
  <si>
    <t>nawierzchni z płyt betonowych ażurowych 60x40x10cm</t>
  </si>
  <si>
    <t>nawierzchni z kostki brukowej betonowej</t>
  </si>
  <si>
    <t>opaski z płyt betonowych chodnikowych 50x50x7cm</t>
  </si>
  <si>
    <t>rozbiórka obramowań</t>
  </si>
  <si>
    <t>311.7+26.6+59.4=</t>
  </si>
  <si>
    <t>79.0+81.8+142.5+15.3=</t>
  </si>
  <si>
    <t>32.3+15.5+14.5=</t>
  </si>
  <si>
    <t>krawężniki betonowe</t>
  </si>
  <si>
    <t>obrzeża betonowe</t>
  </si>
  <si>
    <t>29.6+31.9+8.7+11.4+8.9+16.4+15.5+32.6+9.1+37.1+5.2+12.8+13.5+66.5+8.0+8.0=</t>
  </si>
  <si>
    <t>rozbiórka ław betonowych</t>
  </si>
  <si>
    <t>11.5+9.6=</t>
  </si>
  <si>
    <t>271.2x(0.35x0.10+0.15x0.20)=</t>
  </si>
  <si>
    <t>315.2x(0.23x0.10+0.18x0.13)=</t>
  </si>
  <si>
    <t>rozbiórka murków oporowych (s=35cm, h=50cm)</t>
  </si>
  <si>
    <t>rozbiórka podbudowy powierzchni utwardzonych</t>
  </si>
  <si>
    <t>podsypka piaskowa gr. 15 cm</t>
  </si>
  <si>
    <t>stabilizacja cementem gr. 10 cm</t>
  </si>
  <si>
    <t>173.0+838.5=</t>
  </si>
  <si>
    <t>838.5+318.6+173.0+397.7=</t>
  </si>
  <si>
    <t>usunięcie warstwy nasypów niekontrolowanych - do spodu projektowanej konstrukcji (gr. ok. 30cm)</t>
  </si>
  <si>
    <t>169*5.0=</t>
  </si>
  <si>
    <t>usunięcie warstwy gleby gr. 30-70cm (śr. 50 cm)</t>
  </si>
  <si>
    <t>(1132.5+242.9-845)=</t>
  </si>
  <si>
    <t>dogeszczenie istniejących nasypów niekontrolowanych ciężkimi walcami</t>
  </si>
  <si>
    <t>845x0.15=</t>
  </si>
  <si>
    <t>4.12 Roboty towarzyszące - wykonanie koryta wraz z profilowaniem i zagęszczeniem podłoża</t>
  </si>
  <si>
    <t>4.13 Roboty towarzyszące - mechaniczne oczyszczenie nawierzchni</t>
  </si>
  <si>
    <t>4.14 Roboty towarzyszące - pielęgnacja warstw betonowych</t>
  </si>
  <si>
    <t>4.15 Trasowanie dróg w terenie równinym</t>
  </si>
  <si>
    <t>(1132.5-845)x(0.66-0.5)=</t>
  </si>
  <si>
    <t>242.9x(0.5-0.46)=</t>
  </si>
  <si>
    <t>wykop - pod konstrukcję drogi pożarowej</t>
  </si>
  <si>
    <t>(159.2+647.9)x(0.50-0.40)=</t>
  </si>
  <si>
    <t>pod konstrukcję stanowisk postojowych</t>
  </si>
  <si>
    <t>pod konstrukcję chodników</t>
  </si>
  <si>
    <t>nasyp</t>
  </si>
  <si>
    <t>pod konstrukcję dróg</t>
  </si>
  <si>
    <t xml:space="preserve"> pod konstrukcję chodników</t>
  </si>
  <si>
    <t>7. URZĄDZENIA BRD</t>
  </si>
  <si>
    <t>uzupełnienie po dogęszczeniu</t>
  </si>
  <si>
    <t>tablica "droga pożarowa" ze znakiem B-36 "zakaz postoju" i tabliczką "Nie dotyczy wydzielonych stanowisk postojowych"</t>
  </si>
  <si>
    <t>szt.</t>
  </si>
  <si>
    <t>znak D-18a "parking - miejsca zastrzeżone" z tabliczką T-29 "dla pojazdów osób niepełnosprawnych"</t>
  </si>
  <si>
    <t>słupki do znaków drogowych</t>
  </si>
  <si>
    <r>
      <t>m</t>
    </r>
    <r>
      <rPr>
        <vertAlign val="superscript"/>
        <sz val="9"/>
        <rFont val="Calibri"/>
        <family val="2"/>
        <charset val="238"/>
        <scheme val="minor"/>
      </rPr>
      <t>2</t>
    </r>
  </si>
  <si>
    <t>oznakowanie poziome cienkowarstwowe - symbol osoby niepełnosprawnej</t>
  </si>
  <si>
    <t>znak D-18 "parking"</t>
  </si>
  <si>
    <t>tabliczka T-3a "koniec"</t>
  </si>
  <si>
    <t>rozbiórka tymczasowych chodników wraz z podudową</t>
  </si>
  <si>
    <t>rozbiórka tymczasowych schodów</t>
  </si>
  <si>
    <t>znak B-16 "zakaz wjazdu pojazdów o wysokości ponad 2m"</t>
  </si>
  <si>
    <t>znak B-1 "zakaz wjazdu pojazdów z instalacją LPG"</t>
  </si>
  <si>
    <t>oznakowanie poziome cienkowarstwowe - znak P-20</t>
  </si>
  <si>
    <t>4.1 Ulepszone podłoże gruntowe - warstwa gr. 30 cm z mieszanki związanej hydraulicznie cementem, klasa C1.5/2.0 wg PN-EN 14227-1</t>
  </si>
  <si>
    <t>4.2 Ulepszone podłoże gruntowe - warstwa gr. 15 cm z mieszanki związanej hydraulicznie cementem, klasa C1.5/2.0 wg PN-EN 14227-1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</si>
</sst>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name val="Arial Narrow"/>
      <family val="2"/>
      <charset val="238"/>
    </font>
    <font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vertAlign val="superscript"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Verdana"/>
      <family val="2"/>
      <charset val="238"/>
    </font>
    <font>
      <sz val="14"/>
      <color rgb="FFFF0000"/>
      <name val="Calibri"/>
      <family val="2"/>
      <charset val="238"/>
    </font>
    <font>
      <i/>
      <sz val="10"/>
      <name val="Arial Narrow"/>
      <family val="2"/>
      <charset val="238"/>
    </font>
    <font>
      <sz val="10"/>
      <name val="Arial CE"/>
      <charset val="238"/>
    </font>
    <font>
      <b/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3" fontId="3" fillId="0" borderId="1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3" fillId="0" borderId="0" xfId="0" applyFont="1" applyFill="1" applyAlignment="1">
      <alignment horizontal="right"/>
    </xf>
    <xf numFmtId="165" fontId="7" fillId="0" borderId="0" xfId="0" applyNumberFormat="1" applyFont="1" applyFill="1"/>
    <xf numFmtId="165" fontId="5" fillId="0" borderId="0" xfId="0" applyNumberFormat="1" applyFont="1" applyFill="1"/>
    <xf numFmtId="0" fontId="4" fillId="0" borderId="0" xfId="0" quotePrefix="1" applyFont="1" applyFill="1"/>
    <xf numFmtId="165" fontId="13" fillId="0" borderId="0" xfId="0" applyNumberFormat="1" applyFont="1" applyFill="1"/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Border="1"/>
    <xf numFmtId="0" fontId="16" fillId="0" borderId="0" xfId="0" applyFont="1" applyFill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3" fontId="18" fillId="0" borderId="0" xfId="1" applyNumberFormat="1" applyFont="1" applyFill="1" applyBorder="1" applyAlignment="1">
      <alignment horizontal="right" wrapText="1"/>
    </xf>
    <xf numFmtId="0" fontId="18" fillId="0" borderId="0" xfId="1" applyNumberFormat="1" applyFont="1" applyFill="1" applyBorder="1" applyAlignment="1">
      <alignment horizontal="left" wrapText="1"/>
    </xf>
    <xf numFmtId="0" fontId="13" fillId="0" borderId="0" xfId="0" applyFont="1"/>
    <xf numFmtId="0" fontId="13" fillId="0" borderId="0" xfId="0" applyFont="1" applyAlignment="1">
      <alignment horizontal="right"/>
    </xf>
    <xf numFmtId="4" fontId="18" fillId="0" borderId="0" xfId="1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</cellXfs>
  <cellStyles count="2">
    <cellStyle name="Normalny" xfId="0" builtinId="0"/>
    <cellStyle name="Normalny_10_zestawienia_dr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abSelected="1" topLeftCell="A253" zoomScaleNormal="100" workbookViewId="0">
      <selection activeCell="E251" sqref="E251"/>
    </sheetView>
  </sheetViews>
  <sheetFormatPr defaultRowHeight="12.75" x14ac:dyDescent="0.2"/>
  <cols>
    <col min="1" max="1" width="19.140625" style="8" customWidth="1"/>
    <col min="2" max="2" width="12.28515625" style="8" customWidth="1"/>
    <col min="3" max="3" width="46.85546875" style="8" customWidth="1"/>
    <col min="4" max="4" width="29.42578125" style="8" customWidth="1"/>
    <col min="5" max="5" width="9" style="9" customWidth="1"/>
    <col min="6" max="6" width="3.7109375" style="8" customWidth="1"/>
    <col min="7" max="16384" width="9.140625" style="8"/>
  </cols>
  <sheetData>
    <row r="1" spans="1:6" s="7" customFormat="1" ht="48.75" customHeight="1" x14ac:dyDescent="0.3">
      <c r="A1" s="45" t="s">
        <v>21</v>
      </c>
      <c r="B1" s="46"/>
      <c r="C1" s="46"/>
      <c r="D1" s="46"/>
      <c r="E1" s="46"/>
      <c r="F1" s="46"/>
    </row>
    <row r="2" spans="1:6" ht="15" customHeight="1" x14ac:dyDescent="0.2"/>
    <row r="3" spans="1:6" ht="15" customHeight="1" x14ac:dyDescent="0.2">
      <c r="A3" s="5" t="s">
        <v>95</v>
      </c>
    </row>
    <row r="4" spans="1:6" ht="15" customHeight="1" x14ac:dyDescent="0.2">
      <c r="A4" s="32" t="s">
        <v>96</v>
      </c>
    </row>
    <row r="5" spans="1:6" ht="15" customHeight="1" x14ac:dyDescent="0.2">
      <c r="A5" s="32" t="s">
        <v>91</v>
      </c>
    </row>
    <row r="6" spans="1:6" ht="15" customHeight="1" x14ac:dyDescent="0.2">
      <c r="A6" s="32" t="s">
        <v>92</v>
      </c>
    </row>
    <row r="7" spans="1:6" ht="15" customHeight="1" x14ac:dyDescent="0.2">
      <c r="A7" s="32" t="s">
        <v>97</v>
      </c>
    </row>
    <row r="8" spans="1:6" ht="15" customHeight="1" x14ac:dyDescent="0.2">
      <c r="A8" s="32" t="s">
        <v>98</v>
      </c>
    </row>
    <row r="9" spans="1:6" ht="15" customHeight="1" x14ac:dyDescent="0.2"/>
    <row r="10" spans="1:6" s="7" customFormat="1" ht="30" customHeight="1" x14ac:dyDescent="0.3">
      <c r="A10" s="28" t="s">
        <v>22</v>
      </c>
      <c r="B10" s="28"/>
      <c r="C10" s="2"/>
      <c r="D10" s="2"/>
      <c r="E10" s="3"/>
      <c r="F10" s="2"/>
    </row>
    <row r="11" spans="1:6" ht="15" customHeight="1" x14ac:dyDescent="0.2">
      <c r="A11" s="5"/>
      <c r="B11" s="5"/>
      <c r="C11" s="5"/>
      <c r="D11" s="5"/>
      <c r="E11" s="6"/>
      <c r="F11" s="5"/>
    </row>
    <row r="12" spans="1:6" ht="15" customHeight="1" x14ac:dyDescent="0.2">
      <c r="A12" s="23" t="s">
        <v>0</v>
      </c>
      <c r="B12" s="23"/>
      <c r="C12" s="23" t="s">
        <v>10</v>
      </c>
      <c r="D12" s="5"/>
      <c r="E12" s="29" t="s">
        <v>9</v>
      </c>
      <c r="F12" s="5"/>
    </row>
    <row r="13" spans="1:6" ht="15" customHeight="1" x14ac:dyDescent="0.2">
      <c r="A13" s="47"/>
      <c r="B13" s="47"/>
      <c r="C13" s="47"/>
      <c r="D13" s="47"/>
      <c r="E13" s="47"/>
      <c r="F13" s="47"/>
    </row>
    <row r="14" spans="1:6" ht="15" customHeight="1" x14ac:dyDescent="0.2">
      <c r="A14" s="4" t="s">
        <v>23</v>
      </c>
      <c r="B14" s="4"/>
      <c r="C14" s="22" t="s">
        <v>24</v>
      </c>
      <c r="D14" s="5"/>
      <c r="E14" s="6">
        <v>1132.5</v>
      </c>
      <c r="F14" s="5" t="s">
        <v>13</v>
      </c>
    </row>
    <row r="15" spans="1:6" ht="15" customHeight="1" x14ac:dyDescent="0.2">
      <c r="A15" s="4" t="s">
        <v>55</v>
      </c>
      <c r="B15" s="4"/>
      <c r="C15" s="22" t="s">
        <v>24</v>
      </c>
      <c r="D15" s="5"/>
      <c r="E15" s="6">
        <v>54.3</v>
      </c>
      <c r="F15" s="5" t="s">
        <v>13</v>
      </c>
    </row>
    <row r="16" spans="1:6" ht="15" customHeight="1" x14ac:dyDescent="0.2">
      <c r="A16" s="4" t="s">
        <v>15</v>
      </c>
      <c r="B16" s="4"/>
      <c r="C16" s="22" t="s">
        <v>25</v>
      </c>
      <c r="D16" s="5"/>
      <c r="E16" s="6">
        <v>242.9</v>
      </c>
      <c r="F16" s="5" t="s">
        <v>13</v>
      </c>
    </row>
    <row r="17" spans="1:11" ht="15" customHeight="1" x14ac:dyDescent="0.2">
      <c r="A17" s="4" t="s">
        <v>33</v>
      </c>
      <c r="B17" s="4"/>
      <c r="C17" s="22" t="s">
        <v>25</v>
      </c>
      <c r="D17" s="15" t="s">
        <v>38</v>
      </c>
      <c r="E17" s="6">
        <f>61.7*2.58</f>
        <v>159.18600000000001</v>
      </c>
      <c r="F17" s="5" t="s">
        <v>13</v>
      </c>
    </row>
    <row r="18" spans="1:11" ht="15" customHeight="1" x14ac:dyDescent="0.2">
      <c r="A18" s="4" t="s">
        <v>26</v>
      </c>
      <c r="B18" s="4"/>
      <c r="C18" s="22" t="s">
        <v>25</v>
      </c>
      <c r="D18" s="15" t="s">
        <v>27</v>
      </c>
      <c r="E18" s="6">
        <f>4.2+22.5</f>
        <v>26.7</v>
      </c>
      <c r="F18" s="5" t="s">
        <v>13</v>
      </c>
    </row>
    <row r="19" spans="1:11" ht="15" customHeight="1" x14ac:dyDescent="0.2">
      <c r="A19" s="4" t="s">
        <v>1</v>
      </c>
      <c r="B19" s="4"/>
      <c r="C19" s="22" t="s">
        <v>25</v>
      </c>
      <c r="D19" s="15" t="s">
        <v>39</v>
      </c>
      <c r="E19" s="15">
        <f>47.6+34.3+566</f>
        <v>647.9</v>
      </c>
      <c r="F19" s="5" t="s">
        <v>13</v>
      </c>
      <c r="K19" s="9"/>
    </row>
    <row r="20" spans="1:11" ht="15" customHeight="1" x14ac:dyDescent="0.2">
      <c r="A20" s="4" t="s">
        <v>45</v>
      </c>
      <c r="B20" s="4"/>
      <c r="C20" s="22" t="s">
        <v>24</v>
      </c>
      <c r="D20" s="15" t="s">
        <v>46</v>
      </c>
      <c r="E20" s="15">
        <f>37.2+39.5+27.5</f>
        <v>104.2</v>
      </c>
      <c r="F20" s="5" t="s">
        <v>13</v>
      </c>
      <c r="K20" s="9"/>
    </row>
    <row r="21" spans="1:11" ht="15" customHeight="1" x14ac:dyDescent="0.2">
      <c r="A21" s="4" t="s">
        <v>47</v>
      </c>
      <c r="B21" s="4"/>
      <c r="C21" s="22" t="s">
        <v>48</v>
      </c>
      <c r="D21" s="15" t="s">
        <v>49</v>
      </c>
      <c r="E21" s="15">
        <f>15.7+12.9+10.5</f>
        <v>39.1</v>
      </c>
      <c r="F21" s="5" t="s">
        <v>13</v>
      </c>
      <c r="K21" s="9"/>
    </row>
    <row r="22" spans="1:11" ht="15" customHeight="1" x14ac:dyDescent="0.2">
      <c r="A22" s="4"/>
      <c r="B22" s="4"/>
      <c r="C22" s="22"/>
      <c r="D22" s="15"/>
      <c r="E22" s="15"/>
      <c r="F22" s="5"/>
    </row>
    <row r="23" spans="1:11" s="7" customFormat="1" ht="30" customHeight="1" x14ac:dyDescent="0.3">
      <c r="A23" s="28" t="s">
        <v>28</v>
      </c>
      <c r="B23" s="28"/>
      <c r="C23" s="2"/>
      <c r="D23" s="2"/>
      <c r="E23" s="3"/>
      <c r="F23" s="2"/>
    </row>
    <row r="24" spans="1:11" ht="15" customHeight="1" x14ac:dyDescent="0.2">
      <c r="A24" s="10"/>
      <c r="B24" s="10"/>
    </row>
    <row r="25" spans="1:11" ht="15" customHeight="1" x14ac:dyDescent="0.2">
      <c r="A25" s="4" t="s">
        <v>23</v>
      </c>
      <c r="B25" s="4"/>
      <c r="C25" s="5"/>
      <c r="D25" s="5"/>
      <c r="E25" s="6"/>
      <c r="F25" s="5"/>
    </row>
    <row r="26" spans="1:11" ht="15" customHeight="1" x14ac:dyDescent="0.2">
      <c r="A26" s="22"/>
      <c r="B26" s="22"/>
      <c r="C26" s="22" t="s">
        <v>29</v>
      </c>
      <c r="D26" s="5"/>
      <c r="E26" s="24">
        <v>8</v>
      </c>
      <c r="F26" s="5" t="s">
        <v>2</v>
      </c>
    </row>
    <row r="27" spans="1:11" ht="15" customHeight="1" x14ac:dyDescent="0.2">
      <c r="A27" s="22"/>
      <c r="B27" s="22"/>
      <c r="C27" s="22" t="s">
        <v>3</v>
      </c>
      <c r="D27" s="5"/>
      <c r="E27" s="24">
        <v>3</v>
      </c>
      <c r="F27" s="5" t="s">
        <v>2</v>
      </c>
    </row>
    <row r="28" spans="1:11" ht="15" customHeight="1" x14ac:dyDescent="0.2">
      <c r="A28" s="22"/>
      <c r="B28" s="22"/>
      <c r="C28" s="5" t="s">
        <v>16</v>
      </c>
      <c r="D28" s="5"/>
      <c r="E28" s="24">
        <v>25</v>
      </c>
      <c r="F28" s="5" t="s">
        <v>2</v>
      </c>
    </row>
    <row r="29" spans="1:11" ht="15" customHeight="1" thickBot="1" x14ac:dyDescent="0.25">
      <c r="A29" s="22"/>
      <c r="B29" s="22"/>
      <c r="C29" s="5" t="s">
        <v>30</v>
      </c>
      <c r="D29" s="5"/>
      <c r="E29" s="24">
        <v>30</v>
      </c>
      <c r="F29" s="5" t="s">
        <v>2</v>
      </c>
    </row>
    <row r="30" spans="1:11" ht="15" customHeight="1" x14ac:dyDescent="0.2">
      <c r="A30" s="22"/>
      <c r="B30" s="22"/>
      <c r="C30" s="5"/>
      <c r="D30" s="16" t="s">
        <v>4</v>
      </c>
      <c r="E30" s="25">
        <f>SUM(E26:E29)</f>
        <v>66</v>
      </c>
      <c r="F30" s="18" t="s">
        <v>2</v>
      </c>
    </row>
    <row r="31" spans="1:11" ht="15" customHeight="1" x14ac:dyDescent="0.2">
      <c r="A31" s="4" t="s">
        <v>55</v>
      </c>
      <c r="B31" s="4"/>
      <c r="C31" s="5"/>
      <c r="D31" s="5"/>
      <c r="E31" s="6"/>
      <c r="F31" s="5"/>
    </row>
    <row r="32" spans="1:11" ht="15" customHeight="1" x14ac:dyDescent="0.2">
      <c r="A32" s="22"/>
      <c r="B32" s="22"/>
      <c r="C32" s="22" t="s">
        <v>29</v>
      </c>
      <c r="D32" s="5"/>
      <c r="E32" s="24">
        <v>8</v>
      </c>
      <c r="F32" s="5" t="s">
        <v>2</v>
      </c>
    </row>
    <row r="33" spans="1:6" ht="15" customHeight="1" x14ac:dyDescent="0.2">
      <c r="A33" s="22"/>
      <c r="B33" s="22"/>
      <c r="C33" s="22" t="s">
        <v>3</v>
      </c>
      <c r="D33" s="5"/>
      <c r="E33" s="24">
        <v>3</v>
      </c>
      <c r="F33" s="5" t="s">
        <v>2</v>
      </c>
    </row>
    <row r="34" spans="1:6" ht="15" customHeight="1" x14ac:dyDescent="0.2">
      <c r="A34" s="22"/>
      <c r="B34" s="22"/>
      <c r="C34" s="5" t="s">
        <v>32</v>
      </c>
      <c r="D34" s="5"/>
      <c r="E34" s="24">
        <v>15</v>
      </c>
      <c r="F34" s="5" t="s">
        <v>2</v>
      </c>
    </row>
    <row r="35" spans="1:6" ht="15" customHeight="1" thickBot="1" x14ac:dyDescent="0.25">
      <c r="A35" s="22"/>
      <c r="B35" s="22"/>
      <c r="C35" s="5" t="s">
        <v>30</v>
      </c>
      <c r="D35" s="5"/>
      <c r="E35" s="24">
        <v>30</v>
      </c>
      <c r="F35" s="5" t="s">
        <v>2</v>
      </c>
    </row>
    <row r="36" spans="1:6" ht="15" customHeight="1" x14ac:dyDescent="0.2">
      <c r="A36" s="22"/>
      <c r="B36" s="22"/>
      <c r="C36" s="5"/>
      <c r="D36" s="16" t="s">
        <v>4</v>
      </c>
      <c r="E36" s="25">
        <f>SUM(E32:E35)</f>
        <v>56</v>
      </c>
      <c r="F36" s="18" t="s">
        <v>2</v>
      </c>
    </row>
    <row r="37" spans="1:6" ht="15" customHeight="1" x14ac:dyDescent="0.2">
      <c r="A37" s="4" t="s">
        <v>15</v>
      </c>
      <c r="B37" s="4"/>
      <c r="C37" s="5"/>
      <c r="D37" s="5"/>
      <c r="E37" s="6"/>
      <c r="F37" s="5"/>
    </row>
    <row r="38" spans="1:6" ht="15" customHeight="1" x14ac:dyDescent="0.2">
      <c r="A38" s="22"/>
      <c r="B38" s="22"/>
      <c r="C38" s="22" t="s">
        <v>31</v>
      </c>
      <c r="D38" s="5"/>
      <c r="E38" s="24">
        <v>8</v>
      </c>
      <c r="F38" s="5" t="s">
        <v>2</v>
      </c>
    </row>
    <row r="39" spans="1:6" ht="15" customHeight="1" x14ac:dyDescent="0.2">
      <c r="A39" s="22"/>
      <c r="B39" s="22"/>
      <c r="C39" s="22" t="s">
        <v>3</v>
      </c>
      <c r="D39" s="5"/>
      <c r="E39" s="24">
        <v>3</v>
      </c>
      <c r="F39" s="5" t="s">
        <v>2</v>
      </c>
    </row>
    <row r="40" spans="1:6" ht="15" customHeight="1" x14ac:dyDescent="0.2">
      <c r="A40" s="22"/>
      <c r="B40" s="22"/>
      <c r="C40" s="5" t="s">
        <v>32</v>
      </c>
      <c r="D40" s="5"/>
      <c r="E40" s="24">
        <v>15</v>
      </c>
      <c r="F40" s="5" t="s">
        <v>2</v>
      </c>
    </row>
    <row r="41" spans="1:6" ht="15" customHeight="1" thickBot="1" x14ac:dyDescent="0.25">
      <c r="A41" s="22"/>
      <c r="B41" s="22"/>
      <c r="C41" s="5" t="s">
        <v>30</v>
      </c>
      <c r="D41" s="5"/>
      <c r="E41" s="24">
        <v>30</v>
      </c>
      <c r="F41" s="5" t="s">
        <v>2</v>
      </c>
    </row>
    <row r="42" spans="1:6" ht="15" customHeight="1" x14ac:dyDescent="0.2">
      <c r="A42" s="22"/>
      <c r="B42" s="22"/>
      <c r="C42" s="5"/>
      <c r="D42" s="16" t="s">
        <v>4</v>
      </c>
      <c r="E42" s="25">
        <f>SUM(E38:E41)</f>
        <v>56</v>
      </c>
      <c r="F42" s="18" t="s">
        <v>2</v>
      </c>
    </row>
    <row r="43" spans="1:6" ht="15" customHeight="1" x14ac:dyDescent="0.2">
      <c r="A43" s="4" t="s">
        <v>33</v>
      </c>
      <c r="B43" s="4"/>
      <c r="C43" s="5"/>
      <c r="D43" s="5"/>
      <c r="E43" s="6"/>
      <c r="F43" s="5"/>
    </row>
    <row r="44" spans="1:6" ht="15" customHeight="1" x14ac:dyDescent="0.2">
      <c r="A44" s="22"/>
      <c r="B44" s="22"/>
      <c r="C44" s="22" t="s">
        <v>31</v>
      </c>
      <c r="D44" s="5"/>
      <c r="E44" s="24">
        <v>8</v>
      </c>
      <c r="F44" s="5" t="s">
        <v>2</v>
      </c>
    </row>
    <row r="45" spans="1:6" ht="15" customHeight="1" x14ac:dyDescent="0.2">
      <c r="A45" s="22"/>
      <c r="B45" s="22"/>
      <c r="C45" s="22" t="s">
        <v>3</v>
      </c>
      <c r="D45" s="5"/>
      <c r="E45" s="24">
        <v>3</v>
      </c>
      <c r="F45" s="5" t="s">
        <v>2</v>
      </c>
    </row>
    <row r="46" spans="1:6" ht="15" customHeight="1" x14ac:dyDescent="0.2">
      <c r="A46" s="22"/>
      <c r="B46" s="22"/>
      <c r="C46" s="5" t="s">
        <v>32</v>
      </c>
      <c r="D46" s="5"/>
      <c r="E46" s="24">
        <v>15</v>
      </c>
      <c r="F46" s="5" t="s">
        <v>2</v>
      </c>
    </row>
    <row r="47" spans="1:6" ht="15" customHeight="1" thickBot="1" x14ac:dyDescent="0.25">
      <c r="A47" s="22"/>
      <c r="B47" s="22"/>
      <c r="C47" s="5" t="s">
        <v>30</v>
      </c>
      <c r="D47" s="5"/>
      <c r="E47" s="24">
        <v>30</v>
      </c>
      <c r="F47" s="5" t="s">
        <v>2</v>
      </c>
    </row>
    <row r="48" spans="1:6" ht="15" customHeight="1" x14ac:dyDescent="0.2">
      <c r="A48" s="22"/>
      <c r="B48" s="22"/>
      <c r="C48" s="5"/>
      <c r="D48" s="16" t="s">
        <v>4</v>
      </c>
      <c r="E48" s="25">
        <f>SUM(E44:E47)</f>
        <v>56</v>
      </c>
      <c r="F48" s="18" t="s">
        <v>2</v>
      </c>
    </row>
    <row r="49" spans="1:6" ht="15" customHeight="1" x14ac:dyDescent="0.2">
      <c r="A49" s="4" t="s">
        <v>1</v>
      </c>
      <c r="B49" s="4"/>
      <c r="C49" s="5"/>
      <c r="D49" s="5"/>
      <c r="E49" s="6"/>
      <c r="F49" s="5"/>
    </row>
    <row r="50" spans="1:6" ht="15" customHeight="1" x14ac:dyDescent="0.2">
      <c r="A50" s="22"/>
      <c r="B50" s="22"/>
      <c r="C50" s="22" t="s">
        <v>31</v>
      </c>
      <c r="D50" s="5"/>
      <c r="E50" s="24">
        <v>8</v>
      </c>
      <c r="F50" s="5" t="s">
        <v>2</v>
      </c>
    </row>
    <row r="51" spans="1:6" ht="15" customHeight="1" x14ac:dyDescent="0.2">
      <c r="A51" s="22"/>
      <c r="B51" s="22"/>
      <c r="C51" s="22" t="s">
        <v>3</v>
      </c>
      <c r="D51" s="5"/>
      <c r="E51" s="24">
        <v>3</v>
      </c>
      <c r="F51" s="5" t="s">
        <v>2</v>
      </c>
    </row>
    <row r="52" spans="1:6" ht="15" customHeight="1" x14ac:dyDescent="0.2">
      <c r="A52" s="22"/>
      <c r="B52" s="22"/>
      <c r="C52" s="5" t="s">
        <v>32</v>
      </c>
      <c r="D52" s="5"/>
      <c r="E52" s="24">
        <v>15</v>
      </c>
      <c r="F52" s="5" t="s">
        <v>2</v>
      </c>
    </row>
    <row r="53" spans="1:6" ht="15" customHeight="1" thickBot="1" x14ac:dyDescent="0.25">
      <c r="A53" s="22"/>
      <c r="B53" s="22"/>
      <c r="C53" s="5" t="s">
        <v>34</v>
      </c>
      <c r="D53" s="5"/>
      <c r="E53" s="24">
        <v>15</v>
      </c>
      <c r="F53" s="5" t="s">
        <v>2</v>
      </c>
    </row>
    <row r="54" spans="1:6" ht="15" customHeight="1" x14ac:dyDescent="0.2">
      <c r="A54" s="22"/>
      <c r="B54" s="22"/>
      <c r="C54" s="5"/>
      <c r="D54" s="16" t="s">
        <v>4</v>
      </c>
      <c r="E54" s="25">
        <f>SUM(E50:E53)</f>
        <v>41</v>
      </c>
      <c r="F54" s="18" t="s">
        <v>2</v>
      </c>
    </row>
    <row r="55" spans="1:6" ht="15" customHeight="1" x14ac:dyDescent="0.2">
      <c r="A55" s="4" t="s">
        <v>26</v>
      </c>
      <c r="B55" s="4"/>
      <c r="C55" s="5"/>
      <c r="D55" s="5"/>
      <c r="E55" s="6"/>
      <c r="F55" s="5"/>
    </row>
    <row r="56" spans="1:6" ht="15" customHeight="1" x14ac:dyDescent="0.2">
      <c r="A56" s="22"/>
      <c r="B56" s="22"/>
      <c r="C56" s="22" t="s">
        <v>31</v>
      </c>
      <c r="D56" s="5"/>
      <c r="E56" s="24">
        <v>8</v>
      </c>
      <c r="F56" s="5" t="s">
        <v>2</v>
      </c>
    </row>
    <row r="57" spans="1:6" ht="15" customHeight="1" x14ac:dyDescent="0.2">
      <c r="A57" s="22"/>
      <c r="B57" s="22"/>
      <c r="C57" s="22" t="s">
        <v>3</v>
      </c>
      <c r="D57" s="5"/>
      <c r="E57" s="24">
        <v>3</v>
      </c>
      <c r="F57" s="5" t="s">
        <v>2</v>
      </c>
    </row>
    <row r="58" spans="1:6" ht="15" customHeight="1" x14ac:dyDescent="0.2">
      <c r="A58" s="22"/>
      <c r="B58" s="22"/>
      <c r="C58" s="5" t="s">
        <v>35</v>
      </c>
      <c r="D58" s="5"/>
      <c r="E58" s="24">
        <v>27</v>
      </c>
      <c r="F58" s="5" t="s">
        <v>2</v>
      </c>
    </row>
    <row r="59" spans="1:6" ht="15" customHeight="1" thickBot="1" x14ac:dyDescent="0.25">
      <c r="A59" s="22"/>
      <c r="B59" s="22"/>
      <c r="C59" s="5" t="s">
        <v>30</v>
      </c>
      <c r="D59" s="5"/>
      <c r="E59" s="24">
        <v>30</v>
      </c>
      <c r="F59" s="5" t="s">
        <v>2</v>
      </c>
    </row>
    <row r="60" spans="1:6" ht="15" customHeight="1" x14ac:dyDescent="0.2">
      <c r="A60" s="22"/>
      <c r="B60" s="22"/>
      <c r="C60" s="5"/>
      <c r="D60" s="16" t="s">
        <v>4</v>
      </c>
      <c r="E60" s="25">
        <f>SUM(E56:E59)</f>
        <v>68</v>
      </c>
      <c r="F60" s="18" t="s">
        <v>2</v>
      </c>
    </row>
    <row r="61" spans="1:6" ht="15" customHeight="1" x14ac:dyDescent="0.2">
      <c r="A61" s="4" t="s">
        <v>50</v>
      </c>
      <c r="B61" s="5"/>
      <c r="C61" s="5"/>
      <c r="D61" s="5"/>
      <c r="E61" s="6"/>
      <c r="F61" s="5"/>
    </row>
    <row r="62" spans="1:6" ht="15" customHeight="1" x14ac:dyDescent="0.2">
      <c r="A62" s="5"/>
      <c r="B62" s="5"/>
      <c r="C62" s="22" t="s">
        <v>29</v>
      </c>
      <c r="D62" s="5"/>
      <c r="E62" s="24">
        <v>8</v>
      </c>
      <c r="F62" s="5" t="s">
        <v>2</v>
      </c>
    </row>
    <row r="63" spans="1:6" ht="15" customHeight="1" x14ac:dyDescent="0.2">
      <c r="A63" s="5"/>
      <c r="B63" s="5"/>
      <c r="C63" s="22" t="s">
        <v>3</v>
      </c>
      <c r="D63" s="5"/>
      <c r="E63" s="24">
        <v>3</v>
      </c>
      <c r="F63" s="5" t="s">
        <v>2</v>
      </c>
    </row>
    <row r="64" spans="1:6" ht="15" customHeight="1" x14ac:dyDescent="0.2">
      <c r="A64" s="5"/>
      <c r="B64" s="5"/>
      <c r="C64" s="5" t="s">
        <v>32</v>
      </c>
      <c r="D64" s="5"/>
      <c r="E64" s="24">
        <v>15</v>
      </c>
      <c r="F64" s="5" t="s">
        <v>2</v>
      </c>
    </row>
    <row r="65" spans="1:6" ht="15" customHeight="1" thickBot="1" x14ac:dyDescent="0.25">
      <c r="A65" s="5"/>
      <c r="B65" s="5"/>
      <c r="C65" s="5" t="s">
        <v>30</v>
      </c>
      <c r="D65" s="5"/>
      <c r="E65" s="24">
        <v>30</v>
      </c>
      <c r="F65" s="5" t="s">
        <v>2</v>
      </c>
    </row>
    <row r="66" spans="1:6" ht="15" customHeight="1" x14ac:dyDescent="0.2">
      <c r="A66" s="5"/>
      <c r="B66" s="5"/>
      <c r="C66" s="5"/>
      <c r="D66" s="16" t="s">
        <v>4</v>
      </c>
      <c r="E66" s="25">
        <f>SUM(E62:E65)</f>
        <v>56</v>
      </c>
      <c r="F66" s="18" t="s">
        <v>2</v>
      </c>
    </row>
    <row r="67" spans="1:6" ht="15" customHeight="1" x14ac:dyDescent="0.2">
      <c r="A67" s="4" t="s">
        <v>51</v>
      </c>
      <c r="B67" s="5"/>
      <c r="C67" s="5"/>
      <c r="D67" s="5"/>
      <c r="E67" s="6"/>
      <c r="F67" s="5"/>
    </row>
    <row r="68" spans="1:6" ht="15" customHeight="1" x14ac:dyDescent="0.2">
      <c r="A68" s="5"/>
      <c r="B68" s="5"/>
      <c r="C68" s="22" t="s">
        <v>29</v>
      </c>
      <c r="D68" s="5"/>
      <c r="E68" s="24">
        <v>8</v>
      </c>
      <c r="F68" s="5" t="s">
        <v>2</v>
      </c>
    </row>
    <row r="69" spans="1:6" ht="15" customHeight="1" x14ac:dyDescent="0.2">
      <c r="A69" s="5"/>
      <c r="B69" s="5"/>
      <c r="C69" s="22" t="s">
        <v>3</v>
      </c>
      <c r="D69" s="5"/>
      <c r="E69" s="24">
        <v>3</v>
      </c>
      <c r="F69" s="5" t="s">
        <v>2</v>
      </c>
    </row>
    <row r="70" spans="1:6" ht="15" customHeight="1" x14ac:dyDescent="0.2">
      <c r="A70" s="5"/>
      <c r="B70" s="5"/>
      <c r="C70" s="5" t="s">
        <v>16</v>
      </c>
      <c r="D70" s="5"/>
      <c r="E70" s="24">
        <v>25</v>
      </c>
      <c r="F70" s="5" t="s">
        <v>2</v>
      </c>
    </row>
    <row r="71" spans="1:6" ht="15" customHeight="1" thickBot="1" x14ac:dyDescent="0.25">
      <c r="A71" s="5"/>
      <c r="B71" s="5"/>
      <c r="C71" s="5" t="s">
        <v>30</v>
      </c>
      <c r="D71" s="5"/>
      <c r="E71" s="24">
        <v>30</v>
      </c>
      <c r="F71" s="5" t="s">
        <v>2</v>
      </c>
    </row>
    <row r="72" spans="1:6" ht="15" customHeight="1" x14ac:dyDescent="0.2">
      <c r="A72" s="5"/>
      <c r="B72" s="5"/>
      <c r="C72" s="5"/>
      <c r="D72" s="16" t="s">
        <v>4</v>
      </c>
      <c r="E72" s="25">
        <f>SUM(E68:E71)</f>
        <v>66</v>
      </c>
      <c r="F72" s="18" t="s">
        <v>2</v>
      </c>
    </row>
    <row r="73" spans="1:6" ht="15" customHeight="1" x14ac:dyDescent="0.2">
      <c r="A73" s="4" t="s">
        <v>47</v>
      </c>
      <c r="B73" s="4"/>
      <c r="C73" s="5"/>
      <c r="D73" s="5"/>
      <c r="E73" s="6"/>
      <c r="F73" s="5"/>
    </row>
    <row r="74" spans="1:6" ht="15" customHeight="1" x14ac:dyDescent="0.2">
      <c r="A74" s="22"/>
      <c r="B74" s="22"/>
      <c r="C74" s="22" t="s">
        <v>52</v>
      </c>
      <c r="D74" s="5"/>
      <c r="E74" s="24">
        <v>8</v>
      </c>
      <c r="F74" s="5" t="s">
        <v>2</v>
      </c>
    </row>
    <row r="75" spans="1:6" ht="15" customHeight="1" x14ac:dyDescent="0.2">
      <c r="A75" s="22"/>
      <c r="B75" s="22"/>
      <c r="C75" s="22" t="s">
        <v>3</v>
      </c>
      <c r="D75" s="5"/>
      <c r="E75" s="24">
        <v>3</v>
      </c>
      <c r="F75" s="5" t="s">
        <v>2</v>
      </c>
    </row>
    <row r="76" spans="1:6" ht="15" customHeight="1" x14ac:dyDescent="0.2">
      <c r="A76" s="22"/>
      <c r="B76" s="22"/>
      <c r="C76" s="5" t="s">
        <v>32</v>
      </c>
      <c r="D76" s="5"/>
      <c r="E76" s="24">
        <v>15</v>
      </c>
      <c r="F76" s="5" t="s">
        <v>2</v>
      </c>
    </row>
    <row r="77" spans="1:6" ht="15" customHeight="1" thickBot="1" x14ac:dyDescent="0.25">
      <c r="A77" s="22"/>
      <c r="B77" s="22"/>
      <c r="C77" s="5" t="s">
        <v>34</v>
      </c>
      <c r="D77" s="5"/>
      <c r="E77" s="24">
        <v>15</v>
      </c>
      <c r="F77" s="5" t="s">
        <v>2</v>
      </c>
    </row>
    <row r="78" spans="1:6" ht="15" customHeight="1" x14ac:dyDescent="0.2">
      <c r="A78" s="22"/>
      <c r="B78" s="22"/>
      <c r="C78" s="5"/>
      <c r="D78" s="16" t="s">
        <v>4</v>
      </c>
      <c r="E78" s="25">
        <f>SUM(E74:E77)</f>
        <v>41</v>
      </c>
      <c r="F78" s="18" t="s">
        <v>2</v>
      </c>
    </row>
    <row r="79" spans="1:6" s="7" customFormat="1" ht="30" customHeight="1" x14ac:dyDescent="0.3">
      <c r="A79" s="28" t="s">
        <v>36</v>
      </c>
      <c r="B79" s="28"/>
      <c r="C79" s="2"/>
      <c r="D79" s="2"/>
      <c r="E79" s="3"/>
      <c r="F79" s="2"/>
    </row>
    <row r="80" spans="1:6" ht="14.1" customHeight="1" x14ac:dyDescent="0.2">
      <c r="A80" s="4"/>
      <c r="B80" s="4"/>
      <c r="C80" s="5"/>
      <c r="D80" s="5"/>
      <c r="E80" s="6"/>
      <c r="F80" s="5"/>
    </row>
    <row r="81" spans="1:6" s="7" customFormat="1" ht="30" customHeight="1" x14ac:dyDescent="0.3">
      <c r="A81" s="1" t="s">
        <v>73</v>
      </c>
      <c r="B81" s="1"/>
      <c r="C81" s="2"/>
      <c r="D81" s="2"/>
      <c r="E81" s="3"/>
      <c r="F81" s="2"/>
    </row>
    <row r="82" spans="1:6" ht="15" customHeight="1" x14ac:dyDescent="0.2">
      <c r="A82" s="5"/>
      <c r="B82" s="5"/>
      <c r="C82" s="5"/>
      <c r="D82" s="5"/>
      <c r="E82" s="6"/>
      <c r="F82" s="5"/>
    </row>
    <row r="83" spans="1:6" ht="15" customHeight="1" x14ac:dyDescent="0.2">
      <c r="A83" s="4" t="s">
        <v>67</v>
      </c>
      <c r="B83" s="4"/>
      <c r="C83" s="5"/>
      <c r="D83" s="14" t="s">
        <v>74</v>
      </c>
      <c r="E83" s="14">
        <f>2.9+240.9+30.5</f>
        <v>274.3</v>
      </c>
      <c r="F83" s="5" t="s">
        <v>5</v>
      </c>
    </row>
    <row r="84" spans="1:6" ht="15" customHeight="1" x14ac:dyDescent="0.2">
      <c r="A84" s="4" t="s">
        <v>77</v>
      </c>
      <c r="B84" s="4"/>
      <c r="C84" s="5"/>
      <c r="D84" s="14"/>
      <c r="E84" s="6">
        <v>2.1</v>
      </c>
      <c r="F84" s="5" t="s">
        <v>5</v>
      </c>
    </row>
    <row r="85" spans="1:6" ht="15" customHeight="1" x14ac:dyDescent="0.2">
      <c r="A85" s="4" t="s">
        <v>75</v>
      </c>
      <c r="B85" s="14"/>
      <c r="C85" s="5"/>
      <c r="D85" s="14" t="s">
        <v>76</v>
      </c>
      <c r="E85" s="14">
        <f>10.4+10.2+9.9+9.8+5.9+6.4</f>
        <v>52.599999999999994</v>
      </c>
      <c r="F85" s="5" t="s">
        <v>5</v>
      </c>
    </row>
    <row r="86" spans="1:6" ht="15" customHeight="1" thickBot="1" x14ac:dyDescent="0.25">
      <c r="A86" s="4" t="s">
        <v>78</v>
      </c>
      <c r="B86" s="14"/>
      <c r="C86" s="5"/>
      <c r="D86" s="14"/>
      <c r="E86" s="14">
        <v>52.8</v>
      </c>
      <c r="F86" s="5" t="s">
        <v>5</v>
      </c>
    </row>
    <row r="87" spans="1:6" ht="15" customHeight="1" x14ac:dyDescent="0.2">
      <c r="A87" s="5"/>
      <c r="B87" s="5"/>
      <c r="C87" s="5"/>
      <c r="D87" s="16" t="s">
        <v>4</v>
      </c>
      <c r="E87" s="17">
        <f>SUM(E83:E86)</f>
        <v>381.8</v>
      </c>
      <c r="F87" s="18" t="s">
        <v>5</v>
      </c>
    </row>
    <row r="88" spans="1:6" ht="15" customHeight="1" x14ac:dyDescent="0.2">
      <c r="A88" s="14" t="s">
        <v>6</v>
      </c>
      <c r="B88" s="14"/>
      <c r="C88" s="5"/>
      <c r="D88" s="14"/>
      <c r="E88" s="6"/>
      <c r="F88" s="5"/>
    </row>
    <row r="89" spans="1:6" ht="15" customHeight="1" x14ac:dyDescent="0.2">
      <c r="A89" s="5"/>
      <c r="B89" s="5"/>
      <c r="C89" s="5" t="s">
        <v>7</v>
      </c>
      <c r="D89" s="14" t="s">
        <v>79</v>
      </c>
      <c r="E89" s="6">
        <f>(E87-E86)*(0.32*0.07+0.15*0.18)</f>
        <v>16.252600000000001</v>
      </c>
      <c r="F89" s="5" t="s">
        <v>12</v>
      </c>
    </row>
    <row r="90" spans="1:6" ht="15" customHeight="1" x14ac:dyDescent="0.2">
      <c r="A90" s="5"/>
      <c r="B90" s="5"/>
      <c r="C90" s="5" t="s">
        <v>7</v>
      </c>
      <c r="D90" s="14" t="s">
        <v>80</v>
      </c>
      <c r="E90" s="6">
        <f>(E86)*(0.32*0.1+0.15*0.18)</f>
        <v>3.1151999999999997</v>
      </c>
      <c r="F90" s="5" t="s">
        <v>12</v>
      </c>
    </row>
    <row r="91" spans="1:6" ht="15" customHeight="1" x14ac:dyDescent="0.2">
      <c r="A91" s="5"/>
      <c r="B91" s="5"/>
      <c r="C91" s="5"/>
      <c r="D91" s="5"/>
      <c r="E91" s="6"/>
      <c r="F91" s="5"/>
    </row>
    <row r="92" spans="1:6" s="7" customFormat="1" ht="30" customHeight="1" x14ac:dyDescent="0.3">
      <c r="A92" s="1" t="s">
        <v>81</v>
      </c>
      <c r="B92" s="1"/>
      <c r="C92" s="2"/>
      <c r="D92" s="2"/>
      <c r="E92" s="3"/>
      <c r="F92" s="2"/>
    </row>
    <row r="93" spans="1:6" ht="15" customHeight="1" x14ac:dyDescent="0.2">
      <c r="A93" s="5"/>
      <c r="B93" s="5"/>
      <c r="C93" s="5"/>
      <c r="D93" s="5"/>
      <c r="E93" s="6"/>
      <c r="F93" s="5"/>
    </row>
    <row r="94" spans="1:6" ht="15" customHeight="1" x14ac:dyDescent="0.2">
      <c r="A94" s="4" t="s">
        <v>67</v>
      </c>
      <c r="B94" s="4"/>
      <c r="C94" s="5"/>
      <c r="D94" s="5"/>
      <c r="E94" s="6">
        <v>223.2</v>
      </c>
      <c r="F94" s="5" t="s">
        <v>5</v>
      </c>
    </row>
    <row r="95" spans="1:6" ht="15" customHeight="1" x14ac:dyDescent="0.2">
      <c r="A95" s="4" t="s">
        <v>68</v>
      </c>
      <c r="B95" s="14"/>
      <c r="C95" s="5"/>
      <c r="D95" s="14" t="s">
        <v>69</v>
      </c>
      <c r="E95" s="14">
        <f>35+43.4</f>
        <v>78.400000000000006</v>
      </c>
      <c r="F95" s="5" t="s">
        <v>5</v>
      </c>
    </row>
    <row r="96" spans="1:6" ht="15" customHeight="1" thickBot="1" x14ac:dyDescent="0.25">
      <c r="A96" s="4" t="s">
        <v>70</v>
      </c>
      <c r="B96" s="14"/>
      <c r="C96" s="5"/>
      <c r="D96" s="14"/>
      <c r="E96" s="14">
        <v>15.9</v>
      </c>
      <c r="F96" s="5" t="s">
        <v>5</v>
      </c>
    </row>
    <row r="97" spans="1:13" ht="15" customHeight="1" x14ac:dyDescent="0.25">
      <c r="A97" s="29"/>
      <c r="B97" s="14"/>
      <c r="C97" s="5"/>
      <c r="D97" s="16" t="s">
        <v>17</v>
      </c>
      <c r="E97" s="17">
        <f>SUM(E94:E96)</f>
        <v>317.5</v>
      </c>
      <c r="F97" s="18" t="s">
        <v>5</v>
      </c>
      <c r="L97" s="33"/>
      <c r="M97" s="30"/>
    </row>
    <row r="98" spans="1:13" ht="15" customHeight="1" x14ac:dyDescent="0.25">
      <c r="A98" s="14"/>
      <c r="B98" s="14"/>
      <c r="C98" s="5"/>
      <c r="D98" s="14"/>
      <c r="E98" s="6"/>
      <c r="F98" s="5"/>
      <c r="L98" s="33"/>
      <c r="M98" s="30"/>
    </row>
    <row r="99" spans="1:13" ht="15" customHeight="1" x14ac:dyDescent="0.25">
      <c r="A99" s="29"/>
      <c r="B99" s="5" t="s">
        <v>7</v>
      </c>
      <c r="C99" s="5"/>
      <c r="D99" s="14" t="s">
        <v>71</v>
      </c>
      <c r="E99" s="6">
        <f>E94*(0.35*0.13+0.15*0.2)</f>
        <v>16.851599999999998</v>
      </c>
      <c r="F99" s="5" t="s">
        <v>12</v>
      </c>
      <c r="L99" s="33"/>
      <c r="M99" s="30"/>
    </row>
    <row r="100" spans="1:13" ht="15" customHeight="1" x14ac:dyDescent="0.25">
      <c r="A100" s="29"/>
      <c r="B100" s="5" t="s">
        <v>7</v>
      </c>
      <c r="C100" s="5"/>
      <c r="D100" s="14" t="s">
        <v>72</v>
      </c>
      <c r="E100" s="6">
        <f>(E95+E96)*(0.35*0.1+0.15*0.2)</f>
        <v>6.1295000000000011</v>
      </c>
      <c r="F100" s="5" t="s">
        <v>12</v>
      </c>
      <c r="L100" s="33"/>
      <c r="M100" s="30"/>
    </row>
    <row r="101" spans="1:13" ht="15" customHeight="1" x14ac:dyDescent="0.25">
      <c r="D101" s="10"/>
      <c r="L101" s="33"/>
      <c r="M101" s="30"/>
    </row>
    <row r="102" spans="1:13" s="7" customFormat="1" ht="30" customHeight="1" x14ac:dyDescent="0.3">
      <c r="A102" s="1" t="s">
        <v>82</v>
      </c>
      <c r="B102" s="1"/>
      <c r="C102" s="2"/>
      <c r="D102" s="2"/>
      <c r="E102" s="3"/>
      <c r="F102" s="2"/>
      <c r="L102" s="33"/>
      <c r="M102" s="31"/>
    </row>
    <row r="103" spans="1:13" ht="15" customHeight="1" x14ac:dyDescent="0.25">
      <c r="A103" s="5"/>
      <c r="B103" s="5"/>
      <c r="C103" s="5"/>
      <c r="D103" s="14"/>
      <c r="E103" s="6"/>
      <c r="F103" s="5"/>
      <c r="L103" s="33"/>
      <c r="M103" s="30"/>
    </row>
    <row r="104" spans="1:13" ht="15" customHeight="1" x14ac:dyDescent="0.25">
      <c r="A104" s="4" t="s">
        <v>8</v>
      </c>
      <c r="B104" s="4"/>
      <c r="C104" s="5"/>
      <c r="D104" s="14" t="s">
        <v>89</v>
      </c>
      <c r="E104" s="14">
        <f>8.5+0.7+31.4+18.6+29.5+350+28+76.2+172.5+4.4+3.9</f>
        <v>723.69999999999993</v>
      </c>
      <c r="F104" s="5" t="s">
        <v>5</v>
      </c>
      <c r="L104" s="33"/>
      <c r="M104" s="30"/>
    </row>
    <row r="105" spans="1:13" ht="15" customHeight="1" x14ac:dyDescent="0.25">
      <c r="A105" s="14" t="s">
        <v>6</v>
      </c>
      <c r="B105" s="14"/>
      <c r="C105" s="5"/>
      <c r="D105" s="14"/>
      <c r="E105" s="6"/>
      <c r="F105" s="5"/>
      <c r="L105" s="33"/>
      <c r="M105" s="30"/>
    </row>
    <row r="106" spans="1:13" ht="15" customHeight="1" x14ac:dyDescent="0.25">
      <c r="A106" s="5"/>
      <c r="B106" s="5" t="s">
        <v>7</v>
      </c>
      <c r="C106" s="5"/>
      <c r="D106" s="14" t="s">
        <v>90</v>
      </c>
      <c r="E106" s="6">
        <f>E104*(0.23*0.1+0.18*0.13)</f>
        <v>33.579679999999996</v>
      </c>
      <c r="F106" s="5" t="s">
        <v>12</v>
      </c>
      <c r="L106" s="33"/>
      <c r="M106" s="30"/>
    </row>
    <row r="107" spans="1:13" ht="15" customHeight="1" x14ac:dyDescent="0.25">
      <c r="A107" s="5"/>
      <c r="B107" s="5"/>
      <c r="C107" s="5"/>
      <c r="D107" s="14"/>
      <c r="E107" s="6"/>
      <c r="F107" s="5"/>
      <c r="L107" s="33"/>
      <c r="M107" s="30"/>
    </row>
    <row r="108" spans="1:13" s="7" customFormat="1" ht="30" customHeight="1" x14ac:dyDescent="0.3">
      <c r="A108" s="1" t="s">
        <v>83</v>
      </c>
      <c r="B108" s="1"/>
      <c r="C108" s="2"/>
      <c r="D108" s="2"/>
      <c r="E108" s="3"/>
      <c r="F108" s="2"/>
      <c r="L108" s="33"/>
      <c r="M108" s="31"/>
    </row>
    <row r="109" spans="1:13" ht="15" customHeight="1" x14ac:dyDescent="0.25">
      <c r="A109" s="5"/>
      <c r="B109" s="5"/>
      <c r="C109" s="5"/>
      <c r="D109" s="5"/>
      <c r="E109" s="6"/>
      <c r="F109" s="5"/>
      <c r="L109" s="33"/>
      <c r="M109" s="30"/>
    </row>
    <row r="110" spans="1:13" ht="15" customHeight="1" x14ac:dyDescent="0.25">
      <c r="A110" s="4" t="s">
        <v>11</v>
      </c>
      <c r="B110" s="4"/>
      <c r="C110" s="5"/>
      <c r="D110" s="14" t="s">
        <v>84</v>
      </c>
      <c r="E110" s="20">
        <f>(12*5+4*2.5)*0.1</f>
        <v>7</v>
      </c>
      <c r="F110" s="21" t="s">
        <v>13</v>
      </c>
      <c r="L110" s="33"/>
      <c r="M110" s="30"/>
    </row>
    <row r="111" spans="1:13" ht="15" customHeight="1" x14ac:dyDescent="0.25">
      <c r="A111" s="5"/>
      <c r="B111" s="5"/>
      <c r="C111" s="5"/>
      <c r="E111" s="8"/>
      <c r="L111" s="33"/>
      <c r="M111" s="30"/>
    </row>
    <row r="112" spans="1:13" ht="15" customHeight="1" x14ac:dyDescent="0.25">
      <c r="A112" s="5"/>
      <c r="B112" s="5"/>
      <c r="C112" s="5"/>
      <c r="D112" s="14"/>
      <c r="E112" s="6"/>
      <c r="F112" s="5"/>
      <c r="L112" s="33"/>
      <c r="M112" s="30"/>
    </row>
    <row r="113" spans="1:13" s="7" customFormat="1" ht="30" customHeight="1" x14ac:dyDescent="0.3">
      <c r="A113" s="1" t="s">
        <v>85</v>
      </c>
      <c r="B113" s="1"/>
      <c r="C113" s="2"/>
      <c r="D113" s="2"/>
      <c r="E113" s="3"/>
      <c r="F113" s="2"/>
      <c r="L113" s="33"/>
      <c r="M113" s="31"/>
    </row>
    <row r="114" spans="1:13" ht="15" customHeight="1" x14ac:dyDescent="0.25">
      <c r="A114" s="5"/>
      <c r="B114" s="5"/>
      <c r="C114" s="5"/>
      <c r="D114" s="5"/>
      <c r="E114" s="6"/>
      <c r="F114" s="5"/>
      <c r="L114" s="33"/>
      <c r="M114" s="30"/>
    </row>
    <row r="115" spans="1:13" ht="15" customHeight="1" x14ac:dyDescent="0.25">
      <c r="A115" s="4" t="s">
        <v>87</v>
      </c>
      <c r="B115" s="5"/>
      <c r="C115" s="5"/>
      <c r="D115" s="14"/>
      <c r="E115" s="36">
        <v>16</v>
      </c>
      <c r="F115" s="21" t="s">
        <v>86</v>
      </c>
      <c r="L115" s="33"/>
      <c r="M115" s="30"/>
    </row>
    <row r="116" spans="1:13" ht="15" customHeight="1" x14ac:dyDescent="0.25">
      <c r="A116" s="14" t="s">
        <v>6</v>
      </c>
      <c r="B116" s="14"/>
      <c r="C116" s="5"/>
      <c r="D116" s="14"/>
      <c r="E116" s="6"/>
      <c r="F116" s="5"/>
      <c r="L116" s="33"/>
      <c r="M116" s="30"/>
    </row>
    <row r="117" spans="1:13" ht="15" customHeight="1" x14ac:dyDescent="0.25">
      <c r="A117" s="5"/>
      <c r="B117" s="5" t="s">
        <v>18</v>
      </c>
      <c r="C117" s="5"/>
      <c r="D117" s="14" t="s">
        <v>88</v>
      </c>
      <c r="E117" s="6">
        <f>E115*0.4*0.1</f>
        <v>0.64000000000000012</v>
      </c>
      <c r="F117" s="5" t="s">
        <v>12</v>
      </c>
      <c r="L117" s="33"/>
      <c r="M117" s="30"/>
    </row>
    <row r="118" spans="1:13" ht="15" customHeight="1" x14ac:dyDescent="0.25">
      <c r="A118" s="5"/>
      <c r="B118" s="5"/>
      <c r="C118" s="5"/>
      <c r="D118" s="5"/>
      <c r="E118" s="6"/>
      <c r="F118" s="5"/>
      <c r="L118" s="33"/>
      <c r="M118" s="30"/>
    </row>
    <row r="119" spans="1:13" s="7" customFormat="1" ht="30" customHeight="1" x14ac:dyDescent="0.3">
      <c r="A119" s="28" t="s">
        <v>37</v>
      </c>
      <c r="B119" s="28"/>
      <c r="C119" s="2"/>
      <c r="D119" s="2"/>
      <c r="E119" s="3"/>
      <c r="F119" s="2"/>
      <c r="L119" s="33"/>
      <c r="M119" s="31"/>
    </row>
    <row r="120" spans="1:13" ht="14.1" customHeight="1" x14ac:dyDescent="0.25">
      <c r="A120" s="5"/>
      <c r="B120" s="5"/>
      <c r="C120" s="5"/>
      <c r="D120" s="5"/>
      <c r="E120" s="6"/>
      <c r="F120" s="5"/>
      <c r="L120" s="33"/>
      <c r="M120" s="30"/>
    </row>
    <row r="121" spans="1:13" s="7" customFormat="1" ht="30" customHeight="1" x14ac:dyDescent="0.3">
      <c r="A121" s="1" t="s">
        <v>156</v>
      </c>
      <c r="B121" s="1"/>
      <c r="C121" s="2"/>
      <c r="D121" s="2"/>
      <c r="E121" s="3"/>
      <c r="F121" s="2"/>
      <c r="L121" s="33"/>
      <c r="M121" s="31"/>
    </row>
    <row r="122" spans="1:13" ht="15" customHeight="1" x14ac:dyDescent="0.25">
      <c r="A122" s="5"/>
      <c r="B122" s="5"/>
      <c r="C122" s="5"/>
      <c r="D122" s="5"/>
      <c r="E122" s="6"/>
      <c r="F122" s="5"/>
      <c r="L122" s="33"/>
      <c r="M122" s="30"/>
    </row>
    <row r="123" spans="1:13" ht="15" customHeight="1" x14ac:dyDescent="0.25">
      <c r="A123" s="4" t="s">
        <v>23</v>
      </c>
      <c r="B123" s="4"/>
      <c r="C123" s="5"/>
      <c r="D123" s="14"/>
      <c r="E123" s="6">
        <f>E14</f>
        <v>1132.5</v>
      </c>
      <c r="F123" s="5" t="s">
        <v>13</v>
      </c>
      <c r="L123" s="33"/>
      <c r="M123" s="30"/>
    </row>
    <row r="124" spans="1:13" ht="15" customHeight="1" x14ac:dyDescent="0.25">
      <c r="A124" s="4" t="s">
        <v>55</v>
      </c>
      <c r="B124" s="4"/>
      <c r="C124" s="5"/>
      <c r="D124" s="14"/>
      <c r="E124" s="6">
        <f>E15</f>
        <v>54.3</v>
      </c>
      <c r="F124" s="5" t="s">
        <v>13</v>
      </c>
      <c r="L124" s="33"/>
      <c r="M124" s="30"/>
    </row>
    <row r="125" spans="1:13" ht="15" customHeight="1" x14ac:dyDescent="0.2">
      <c r="A125" s="4" t="s">
        <v>15</v>
      </c>
      <c r="B125" s="22"/>
      <c r="C125" s="5"/>
      <c r="D125" s="14"/>
      <c r="E125" s="6">
        <f t="shared" ref="E125:E127" si="0">E16</f>
        <v>242.9</v>
      </c>
      <c r="F125" s="5" t="s">
        <v>13</v>
      </c>
    </row>
    <row r="126" spans="1:13" ht="15" customHeight="1" x14ac:dyDescent="0.2">
      <c r="A126" s="4" t="s">
        <v>33</v>
      </c>
      <c r="B126" s="22"/>
      <c r="C126" s="5"/>
      <c r="D126" s="14"/>
      <c r="E126" s="6">
        <f t="shared" si="0"/>
        <v>159.18600000000001</v>
      </c>
      <c r="F126" s="5" t="s">
        <v>13</v>
      </c>
    </row>
    <row r="127" spans="1:13" ht="15" customHeight="1" x14ac:dyDescent="0.2">
      <c r="A127" s="4" t="s">
        <v>26</v>
      </c>
      <c r="B127" s="4"/>
      <c r="C127" s="5"/>
      <c r="D127" s="14"/>
      <c r="E127" s="6">
        <f t="shared" si="0"/>
        <v>26.7</v>
      </c>
      <c r="F127" s="5" t="s">
        <v>13</v>
      </c>
    </row>
    <row r="128" spans="1:13" ht="15" customHeight="1" thickBot="1" x14ac:dyDescent="0.25">
      <c r="A128" s="4" t="s">
        <v>45</v>
      </c>
      <c r="B128" s="4"/>
      <c r="C128" s="5"/>
      <c r="D128" s="14"/>
      <c r="E128" s="6">
        <f>E20</f>
        <v>104.2</v>
      </c>
      <c r="F128" s="5" t="s">
        <v>13</v>
      </c>
    </row>
    <row r="129" spans="1:13" ht="15" customHeight="1" x14ac:dyDescent="0.2">
      <c r="A129" s="14"/>
      <c r="B129" s="14"/>
      <c r="C129" s="22"/>
      <c r="D129" s="16" t="s">
        <v>4</v>
      </c>
      <c r="E129" s="17">
        <f>SUM(E123:E128)</f>
        <v>1719.7860000000001</v>
      </c>
      <c r="F129" s="18" t="s">
        <v>14</v>
      </c>
    </row>
    <row r="130" spans="1:13" ht="15" customHeight="1" x14ac:dyDescent="0.2">
      <c r="A130" s="14"/>
      <c r="B130" s="14"/>
      <c r="C130" s="22"/>
      <c r="D130" s="19"/>
      <c r="E130" s="20"/>
      <c r="F130" s="21"/>
    </row>
    <row r="131" spans="1:13" s="7" customFormat="1" ht="30" customHeight="1" x14ac:dyDescent="0.3">
      <c r="A131" s="1" t="s">
        <v>157</v>
      </c>
      <c r="B131" s="1"/>
      <c r="C131" s="2"/>
      <c r="D131" s="2"/>
      <c r="E131" s="3"/>
      <c r="F131" s="2"/>
      <c r="L131" s="33"/>
      <c r="M131" s="31"/>
    </row>
    <row r="132" spans="1:13" ht="15" customHeight="1" x14ac:dyDescent="0.2">
      <c r="A132" s="4"/>
      <c r="B132" s="4"/>
      <c r="C132" s="5"/>
      <c r="D132" s="14"/>
      <c r="E132" s="6"/>
      <c r="F132" s="5"/>
    </row>
    <row r="133" spans="1:13" ht="15" customHeight="1" x14ac:dyDescent="0.2">
      <c r="A133" s="4" t="s">
        <v>1</v>
      </c>
      <c r="B133" s="4"/>
      <c r="C133" s="5"/>
      <c r="D133" s="14"/>
      <c r="E133" s="6">
        <f>E19</f>
        <v>647.9</v>
      </c>
      <c r="F133" s="5" t="s">
        <v>13</v>
      </c>
    </row>
    <row r="134" spans="1:13" ht="15" customHeight="1" thickBot="1" x14ac:dyDescent="0.25">
      <c r="A134" s="4" t="s">
        <v>47</v>
      </c>
      <c r="B134" s="4"/>
      <c r="C134" s="5"/>
      <c r="D134" s="14"/>
      <c r="E134" s="6">
        <f>E21</f>
        <v>39.1</v>
      </c>
      <c r="F134" s="5" t="s">
        <v>13</v>
      </c>
    </row>
    <row r="135" spans="1:13" ht="15" customHeight="1" x14ac:dyDescent="0.2">
      <c r="A135" s="4"/>
      <c r="B135" s="4"/>
      <c r="C135" s="5"/>
      <c r="D135" s="16" t="s">
        <v>4</v>
      </c>
      <c r="E135" s="17">
        <f>SUM(E133:E134)</f>
        <v>687</v>
      </c>
      <c r="F135" s="18" t="s">
        <v>14</v>
      </c>
    </row>
    <row r="136" spans="1:13" ht="15" customHeight="1" x14ac:dyDescent="0.2">
      <c r="A136" s="4"/>
      <c r="B136" s="4"/>
      <c r="C136" s="5"/>
      <c r="D136" s="14"/>
      <c r="E136" s="6"/>
      <c r="F136" s="5"/>
    </row>
    <row r="137" spans="1:13" s="7" customFormat="1" ht="30" customHeight="1" x14ac:dyDescent="0.3">
      <c r="A137" s="1" t="s">
        <v>40</v>
      </c>
      <c r="B137" s="1"/>
      <c r="C137" s="2"/>
      <c r="D137" s="2"/>
      <c r="E137" s="3"/>
      <c r="F137" s="2"/>
    </row>
    <row r="138" spans="1:13" ht="15" customHeight="1" x14ac:dyDescent="0.2">
      <c r="A138" s="4"/>
      <c r="B138" s="4"/>
      <c r="C138" s="5"/>
      <c r="D138" s="14"/>
      <c r="E138" s="6"/>
      <c r="F138" s="5"/>
    </row>
    <row r="139" spans="1:13" ht="15" customHeight="1" x14ac:dyDescent="0.2">
      <c r="A139" s="4" t="s">
        <v>26</v>
      </c>
      <c r="B139" s="4"/>
      <c r="C139" s="5"/>
      <c r="D139" s="14"/>
      <c r="E139" s="20">
        <f>E127</f>
        <v>26.7</v>
      </c>
      <c r="F139" s="21" t="s">
        <v>14</v>
      </c>
    </row>
    <row r="140" spans="1:13" ht="15" customHeight="1" x14ac:dyDescent="0.2">
      <c r="A140" s="4"/>
      <c r="B140" s="4"/>
      <c r="C140" s="5"/>
      <c r="D140" s="14"/>
      <c r="E140" s="6"/>
      <c r="F140" s="5"/>
    </row>
    <row r="141" spans="1:13" s="7" customFormat="1" ht="30" customHeight="1" x14ac:dyDescent="0.3">
      <c r="A141" s="1" t="s">
        <v>41</v>
      </c>
      <c r="B141" s="1"/>
      <c r="C141" s="2"/>
      <c r="D141" s="2"/>
      <c r="E141" s="3"/>
      <c r="F141" s="2"/>
    </row>
    <row r="142" spans="1:13" ht="15" customHeight="1" x14ac:dyDescent="0.2">
      <c r="A142" s="4"/>
      <c r="B142" s="4"/>
      <c r="C142" s="5"/>
      <c r="D142" s="14"/>
      <c r="E142" s="6"/>
      <c r="F142" s="5"/>
    </row>
    <row r="143" spans="1:13" ht="15" customHeight="1" x14ac:dyDescent="0.2">
      <c r="A143" s="4" t="s">
        <v>23</v>
      </c>
      <c r="B143" s="4"/>
      <c r="C143" s="5"/>
      <c r="D143" s="14"/>
      <c r="E143" s="6">
        <f>E123</f>
        <v>1132.5</v>
      </c>
      <c r="F143" s="5" t="s">
        <v>14</v>
      </c>
    </row>
    <row r="144" spans="1:13" ht="15" customHeight="1" thickBot="1" x14ac:dyDescent="0.25">
      <c r="A144" s="4" t="s">
        <v>51</v>
      </c>
      <c r="B144" s="4"/>
      <c r="C144" s="5"/>
      <c r="D144" s="15" t="s">
        <v>53</v>
      </c>
      <c r="E144" s="15">
        <f>39.5+27.5</f>
        <v>67</v>
      </c>
      <c r="F144" s="5" t="s">
        <v>14</v>
      </c>
    </row>
    <row r="145" spans="1:6" ht="15" customHeight="1" x14ac:dyDescent="0.2">
      <c r="A145" s="4"/>
      <c r="B145" s="4"/>
      <c r="C145" s="5"/>
      <c r="D145" s="16" t="s">
        <v>4</v>
      </c>
      <c r="E145" s="17">
        <f>SUM(E143:E144)</f>
        <v>1199.5</v>
      </c>
      <c r="F145" s="18" t="s">
        <v>14</v>
      </c>
    </row>
    <row r="146" spans="1:6" ht="15" customHeight="1" x14ac:dyDescent="0.2">
      <c r="A146" s="4"/>
      <c r="B146" s="4"/>
      <c r="C146" s="5"/>
      <c r="D146" s="14"/>
      <c r="E146" s="6"/>
      <c r="F146" s="5"/>
    </row>
    <row r="147" spans="1:6" s="7" customFormat="1" ht="30" customHeight="1" x14ac:dyDescent="0.3">
      <c r="A147" s="1" t="s">
        <v>42</v>
      </c>
      <c r="B147" s="1"/>
      <c r="C147" s="2"/>
      <c r="D147" s="2"/>
      <c r="E147" s="3"/>
      <c r="F147" s="2"/>
    </row>
    <row r="148" spans="1:6" ht="15" customHeight="1" x14ac:dyDescent="0.2">
      <c r="A148" s="14"/>
      <c r="B148" s="14"/>
      <c r="C148" s="22"/>
      <c r="D148" s="19"/>
      <c r="E148" s="20"/>
      <c r="F148" s="21"/>
    </row>
    <row r="149" spans="1:6" ht="15" customHeight="1" x14ac:dyDescent="0.2">
      <c r="A149" s="4" t="s">
        <v>55</v>
      </c>
      <c r="B149" s="14"/>
      <c r="C149" s="22"/>
      <c r="D149" s="19"/>
      <c r="E149" s="6">
        <f>E124</f>
        <v>54.3</v>
      </c>
      <c r="F149" s="5" t="s">
        <v>13</v>
      </c>
    </row>
    <row r="150" spans="1:6" ht="15" customHeight="1" x14ac:dyDescent="0.2">
      <c r="A150" s="4" t="s">
        <v>15</v>
      </c>
      <c r="B150" s="14"/>
      <c r="C150" s="22"/>
      <c r="D150" s="19"/>
      <c r="E150" s="6">
        <f>E125</f>
        <v>242.9</v>
      </c>
      <c r="F150" s="5" t="s">
        <v>13</v>
      </c>
    </row>
    <row r="151" spans="1:6" ht="15" customHeight="1" x14ac:dyDescent="0.2">
      <c r="A151" s="4" t="s">
        <v>33</v>
      </c>
      <c r="B151" s="14"/>
      <c r="C151" s="22"/>
      <c r="D151" s="19"/>
      <c r="E151" s="6">
        <f>E126</f>
        <v>159.18600000000001</v>
      </c>
      <c r="F151" s="5" t="s">
        <v>13</v>
      </c>
    </row>
    <row r="152" spans="1:6" ht="15" customHeight="1" x14ac:dyDescent="0.2">
      <c r="A152" s="4" t="s">
        <v>1</v>
      </c>
      <c r="B152" s="14"/>
      <c r="C152" s="22"/>
      <c r="D152" s="19"/>
      <c r="E152" s="6">
        <f>E133</f>
        <v>647.9</v>
      </c>
      <c r="F152" s="5" t="s">
        <v>13</v>
      </c>
    </row>
    <row r="153" spans="1:6" ht="15" customHeight="1" x14ac:dyDescent="0.2">
      <c r="A153" s="4" t="s">
        <v>47</v>
      </c>
      <c r="B153" s="14"/>
      <c r="C153" s="22"/>
      <c r="D153" s="19"/>
      <c r="E153" s="6">
        <f>E134</f>
        <v>39.1</v>
      </c>
      <c r="F153" s="5" t="s">
        <v>13</v>
      </c>
    </row>
    <row r="154" spans="1:6" ht="15" customHeight="1" x14ac:dyDescent="0.2">
      <c r="A154" s="4" t="s">
        <v>57</v>
      </c>
      <c r="B154" s="14"/>
      <c r="C154" s="22"/>
      <c r="D154" s="14" t="s">
        <v>56</v>
      </c>
      <c r="E154" s="6">
        <f>27.9+8.4+2.1+3.3</f>
        <v>41.699999999999996</v>
      </c>
      <c r="F154" s="5" t="s">
        <v>13</v>
      </c>
    </row>
    <row r="155" spans="1:6" ht="15" customHeight="1" thickBot="1" x14ac:dyDescent="0.25">
      <c r="A155" s="4" t="s">
        <v>50</v>
      </c>
      <c r="B155" s="14"/>
      <c r="C155" s="22"/>
      <c r="D155" s="19"/>
      <c r="E155" s="6">
        <v>37.200000000000003</v>
      </c>
      <c r="F155" s="5" t="s">
        <v>13</v>
      </c>
    </row>
    <row r="156" spans="1:6" ht="15" customHeight="1" x14ac:dyDescent="0.2">
      <c r="A156" s="4"/>
      <c r="B156" s="14"/>
      <c r="C156" s="22"/>
      <c r="D156" s="16" t="s">
        <v>4</v>
      </c>
      <c r="E156" s="17">
        <f>SUM(E149:E155)</f>
        <v>1222.2860000000001</v>
      </c>
      <c r="F156" s="18" t="s">
        <v>14</v>
      </c>
    </row>
    <row r="157" spans="1:6" ht="15" customHeight="1" x14ac:dyDescent="0.2">
      <c r="A157" s="10"/>
      <c r="B157" s="10"/>
      <c r="C157" s="27"/>
      <c r="D157" s="11"/>
      <c r="E157" s="13"/>
      <c r="F157" s="12"/>
    </row>
    <row r="158" spans="1:6" s="7" customFormat="1" ht="30" customHeight="1" x14ac:dyDescent="0.3">
      <c r="A158" s="1" t="s">
        <v>59</v>
      </c>
      <c r="B158" s="1"/>
      <c r="C158" s="2"/>
      <c r="D158" s="2"/>
      <c r="E158" s="3"/>
      <c r="F158" s="2"/>
    </row>
    <row r="159" spans="1:6" ht="15" customHeight="1" x14ac:dyDescent="0.2">
      <c r="A159" s="10"/>
      <c r="B159" s="10"/>
      <c r="C159" s="27"/>
      <c r="D159" s="11"/>
      <c r="E159" s="13"/>
      <c r="F159" s="12"/>
    </row>
    <row r="160" spans="1:6" ht="15" customHeight="1" x14ac:dyDescent="0.2">
      <c r="A160" s="4" t="s">
        <v>93</v>
      </c>
      <c r="B160" s="10"/>
      <c r="C160" s="27"/>
      <c r="D160" s="15" t="s">
        <v>94</v>
      </c>
      <c r="E160" s="6">
        <v>3</v>
      </c>
      <c r="F160" s="5" t="s">
        <v>13</v>
      </c>
    </row>
    <row r="161" spans="1:6" ht="15" customHeight="1" thickBot="1" x14ac:dyDescent="0.25">
      <c r="A161" s="4" t="s">
        <v>58</v>
      </c>
      <c r="B161" s="10"/>
      <c r="C161" s="27"/>
      <c r="D161" s="11"/>
      <c r="E161" s="6">
        <f>E188</f>
        <v>8.5</v>
      </c>
      <c r="F161" s="5" t="s">
        <v>13</v>
      </c>
    </row>
    <row r="162" spans="1:6" ht="15" customHeight="1" x14ac:dyDescent="0.2">
      <c r="A162" s="4"/>
      <c r="B162" s="10"/>
      <c r="C162" s="27"/>
      <c r="D162" s="16" t="s">
        <v>4</v>
      </c>
      <c r="E162" s="17">
        <f>SUM(E160:E161)</f>
        <v>11.5</v>
      </c>
      <c r="F162" s="18" t="s">
        <v>14</v>
      </c>
    </row>
    <row r="163" spans="1:6" ht="15" customHeight="1" x14ac:dyDescent="0.2">
      <c r="A163" s="4"/>
      <c r="B163" s="10"/>
      <c r="C163" s="27"/>
      <c r="D163" s="11"/>
      <c r="E163" s="13"/>
      <c r="F163" s="12"/>
    </row>
    <row r="164" spans="1:6" s="7" customFormat="1" ht="30" customHeight="1" x14ac:dyDescent="0.3">
      <c r="A164" s="1" t="s">
        <v>60</v>
      </c>
      <c r="B164" s="1"/>
      <c r="C164" s="2"/>
      <c r="D164" s="2"/>
      <c r="E164" s="3"/>
      <c r="F164" s="2"/>
    </row>
    <row r="165" spans="1:6" ht="15" customHeight="1" x14ac:dyDescent="0.2">
      <c r="A165" s="5"/>
      <c r="B165" s="5"/>
      <c r="C165" s="5"/>
      <c r="D165" s="5"/>
      <c r="E165" s="6"/>
      <c r="F165" s="5"/>
    </row>
    <row r="166" spans="1:6" ht="15" customHeight="1" x14ac:dyDescent="0.2">
      <c r="A166" s="4" t="s">
        <v>23</v>
      </c>
      <c r="B166" s="4"/>
      <c r="C166" s="5"/>
      <c r="D166" s="5"/>
      <c r="E166" s="6">
        <f>E143</f>
        <v>1132.5</v>
      </c>
      <c r="F166" s="5" t="s">
        <v>13</v>
      </c>
    </row>
    <row r="167" spans="1:6" ht="15" customHeight="1" thickBot="1" x14ac:dyDescent="0.25">
      <c r="A167" s="4" t="s">
        <v>55</v>
      </c>
      <c r="B167" s="4"/>
      <c r="C167" s="5"/>
      <c r="D167" s="5"/>
      <c r="E167" s="6">
        <f>E149</f>
        <v>54.3</v>
      </c>
      <c r="F167" s="5" t="s">
        <v>13</v>
      </c>
    </row>
    <row r="168" spans="1:6" ht="15" customHeight="1" x14ac:dyDescent="0.2">
      <c r="A168" s="4"/>
      <c r="B168" s="4"/>
      <c r="C168" s="5"/>
      <c r="D168" s="16" t="s">
        <v>4</v>
      </c>
      <c r="E168" s="17">
        <f>SUM(E166:E167)</f>
        <v>1186.8</v>
      </c>
      <c r="F168" s="18" t="s">
        <v>14</v>
      </c>
    </row>
    <row r="169" spans="1:6" ht="15" customHeight="1" x14ac:dyDescent="0.2">
      <c r="A169" s="5"/>
      <c r="B169" s="5"/>
      <c r="C169" s="5"/>
      <c r="D169" s="5"/>
      <c r="E169" s="6"/>
      <c r="F169" s="5"/>
    </row>
    <row r="170" spans="1:6" s="7" customFormat="1" ht="30" customHeight="1" x14ac:dyDescent="0.3">
      <c r="A170" s="1" t="s">
        <v>61</v>
      </c>
      <c r="B170" s="1"/>
      <c r="C170" s="2"/>
      <c r="D170" s="2"/>
      <c r="E170" s="3"/>
      <c r="F170" s="2"/>
    </row>
    <row r="171" spans="1:6" ht="15" customHeight="1" x14ac:dyDescent="0.2">
      <c r="A171" s="5"/>
      <c r="B171" s="5"/>
      <c r="C171" s="5"/>
      <c r="D171" s="5"/>
      <c r="E171" s="6"/>
      <c r="F171" s="5"/>
    </row>
    <row r="172" spans="1:6" ht="15" customHeight="1" x14ac:dyDescent="0.2">
      <c r="A172" s="4" t="s">
        <v>15</v>
      </c>
      <c r="B172" s="4"/>
      <c r="C172" s="5"/>
      <c r="D172" s="5"/>
      <c r="E172" s="6">
        <f>E150</f>
        <v>242.9</v>
      </c>
      <c r="F172" s="5" t="s">
        <v>13</v>
      </c>
    </row>
    <row r="173" spans="1:6" ht="15" customHeight="1" x14ac:dyDescent="0.2">
      <c r="A173" s="4" t="s">
        <v>33</v>
      </c>
      <c r="B173" s="4"/>
      <c r="C173" s="5"/>
      <c r="D173" s="5"/>
      <c r="E173" s="6">
        <f>E126</f>
        <v>159.18600000000001</v>
      </c>
      <c r="F173" s="5" t="s">
        <v>13</v>
      </c>
    </row>
    <row r="174" spans="1:6" ht="15" customHeight="1" x14ac:dyDescent="0.2">
      <c r="A174" s="4" t="s">
        <v>1</v>
      </c>
      <c r="B174" s="4"/>
      <c r="C174" s="5"/>
      <c r="D174" s="5"/>
      <c r="E174" s="6">
        <f>E133</f>
        <v>647.9</v>
      </c>
      <c r="F174" s="5" t="s">
        <v>13</v>
      </c>
    </row>
    <row r="175" spans="1:6" ht="15" customHeight="1" thickBot="1" x14ac:dyDescent="0.25">
      <c r="A175" s="4" t="s">
        <v>26</v>
      </c>
      <c r="B175" s="4"/>
      <c r="C175" s="5"/>
      <c r="D175" s="5"/>
      <c r="E175" s="6">
        <f>E139</f>
        <v>26.7</v>
      </c>
      <c r="F175" s="5" t="s">
        <v>13</v>
      </c>
    </row>
    <row r="176" spans="1:6" ht="15" customHeight="1" x14ac:dyDescent="0.2">
      <c r="A176" s="4"/>
      <c r="B176" s="4"/>
      <c r="C176" s="5"/>
      <c r="D176" s="16" t="s">
        <v>4</v>
      </c>
      <c r="E176" s="17">
        <f>SUM(E172:E175)</f>
        <v>1076.6859999999999</v>
      </c>
      <c r="F176" s="18" t="s">
        <v>14</v>
      </c>
    </row>
    <row r="177" spans="1:9" ht="15" customHeight="1" x14ac:dyDescent="0.2">
      <c r="A177" s="5"/>
      <c r="B177" s="5"/>
      <c r="C177" s="5"/>
      <c r="D177" s="5"/>
      <c r="E177" s="6"/>
      <c r="F177" s="5"/>
      <c r="H177" s="10"/>
      <c r="I177" s="10"/>
    </row>
    <row r="178" spans="1:9" s="7" customFormat="1" ht="30" customHeight="1" x14ac:dyDescent="0.3">
      <c r="A178" s="1" t="s">
        <v>62</v>
      </c>
      <c r="B178" s="1"/>
      <c r="C178" s="2"/>
      <c r="D178" s="2"/>
      <c r="E178" s="3"/>
      <c r="F178" s="2"/>
    </row>
    <row r="179" spans="1:9" ht="15" customHeight="1" x14ac:dyDescent="0.2">
      <c r="A179" s="5"/>
      <c r="B179" s="5"/>
      <c r="C179" s="5"/>
      <c r="D179" s="5"/>
      <c r="E179" s="6"/>
      <c r="F179" s="5"/>
      <c r="H179" s="10"/>
      <c r="I179" s="10"/>
    </row>
    <row r="180" spans="1:9" ht="15" customHeight="1" x14ac:dyDescent="0.2">
      <c r="A180" s="4" t="s">
        <v>47</v>
      </c>
      <c r="B180" s="5"/>
      <c r="C180" s="5"/>
      <c r="D180" s="5"/>
      <c r="E180" s="20">
        <f>E153</f>
        <v>39.1</v>
      </c>
      <c r="F180" s="21" t="s">
        <v>14</v>
      </c>
      <c r="H180" s="10"/>
      <c r="I180" s="10"/>
    </row>
    <row r="181" spans="1:9" ht="15" customHeight="1" x14ac:dyDescent="0.2">
      <c r="A181" s="5"/>
      <c r="B181" s="5"/>
      <c r="C181" s="5"/>
      <c r="D181" s="5"/>
      <c r="E181" s="6"/>
      <c r="F181" s="5"/>
      <c r="H181" s="10"/>
      <c r="I181" s="10"/>
    </row>
    <row r="182" spans="1:9" s="7" customFormat="1" ht="30" customHeight="1" x14ac:dyDescent="0.3">
      <c r="A182" s="1" t="s">
        <v>63</v>
      </c>
      <c r="B182" s="1"/>
      <c r="C182" s="2"/>
      <c r="D182" s="2"/>
      <c r="E182" s="3"/>
      <c r="F182" s="2"/>
    </row>
    <row r="183" spans="1:9" ht="15" customHeight="1" x14ac:dyDescent="0.2">
      <c r="A183" s="5"/>
      <c r="B183" s="5"/>
      <c r="C183" s="5"/>
      <c r="D183" s="14"/>
      <c r="E183" s="6"/>
      <c r="F183" s="5"/>
      <c r="H183" s="10"/>
      <c r="I183" s="10"/>
    </row>
    <row r="184" spans="1:9" ht="15" customHeight="1" x14ac:dyDescent="0.2">
      <c r="A184" s="4" t="s">
        <v>57</v>
      </c>
      <c r="B184" s="5"/>
      <c r="C184" s="5"/>
      <c r="D184" s="14"/>
      <c r="E184" s="20">
        <f>E154</f>
        <v>41.699999999999996</v>
      </c>
      <c r="F184" s="21" t="s">
        <v>14</v>
      </c>
      <c r="H184" s="10"/>
      <c r="I184" s="10"/>
    </row>
    <row r="185" spans="1:9" ht="15" customHeight="1" x14ac:dyDescent="0.2">
      <c r="A185" s="5"/>
      <c r="B185" s="5"/>
      <c r="C185" s="5"/>
      <c r="D185" s="5"/>
      <c r="E185" s="6"/>
      <c r="F185" s="5"/>
      <c r="H185" s="10"/>
      <c r="I185" s="10"/>
    </row>
    <row r="186" spans="1:9" s="7" customFormat="1" ht="30" customHeight="1" x14ac:dyDescent="0.3">
      <c r="A186" s="1" t="s">
        <v>64</v>
      </c>
      <c r="B186" s="1"/>
      <c r="C186" s="2"/>
      <c r="D186" s="2"/>
      <c r="E186" s="3"/>
      <c r="F186" s="2"/>
    </row>
    <row r="187" spans="1:9" ht="15" customHeight="1" x14ac:dyDescent="0.2">
      <c r="A187" s="5"/>
      <c r="B187" s="5"/>
      <c r="C187" s="5"/>
      <c r="D187" s="5"/>
      <c r="E187" s="6"/>
      <c r="F187" s="5"/>
      <c r="H187" s="10"/>
      <c r="I187" s="10"/>
    </row>
    <row r="188" spans="1:9" ht="15" customHeight="1" x14ac:dyDescent="0.2">
      <c r="A188" s="4" t="s">
        <v>58</v>
      </c>
      <c r="B188" s="5"/>
      <c r="C188" s="5"/>
      <c r="D188" s="5"/>
      <c r="E188" s="20">
        <v>8.5</v>
      </c>
      <c r="F188" s="21" t="s">
        <v>14</v>
      </c>
      <c r="H188" s="10"/>
      <c r="I188" s="10"/>
    </row>
    <row r="189" spans="1:9" ht="15" customHeight="1" x14ac:dyDescent="0.2">
      <c r="A189" s="5"/>
      <c r="B189" s="5"/>
      <c r="C189" s="5"/>
      <c r="D189" s="5"/>
      <c r="E189" s="6"/>
      <c r="F189" s="5"/>
      <c r="H189" s="10"/>
      <c r="I189" s="10"/>
    </row>
    <row r="190" spans="1:9" s="7" customFormat="1" ht="30" customHeight="1" x14ac:dyDescent="0.3">
      <c r="A190" s="1" t="s">
        <v>128</v>
      </c>
      <c r="B190" s="1"/>
      <c r="C190" s="2"/>
      <c r="D190" s="2"/>
      <c r="E190" s="3"/>
      <c r="F190" s="2"/>
    </row>
    <row r="191" spans="1:9" ht="15" customHeight="1" x14ac:dyDescent="0.2">
      <c r="A191" s="4"/>
      <c r="B191" s="4"/>
      <c r="C191" s="5"/>
      <c r="D191" s="19"/>
      <c r="E191" s="6"/>
      <c r="F191" s="5"/>
    </row>
    <row r="192" spans="1:9" ht="15" customHeight="1" x14ac:dyDescent="0.2">
      <c r="A192" s="4" t="s">
        <v>43</v>
      </c>
      <c r="B192" s="4"/>
      <c r="C192" s="5"/>
      <c r="D192" s="19"/>
      <c r="E192" s="6">
        <f>E201</f>
        <v>1719.7860000000001</v>
      </c>
      <c r="F192" s="5" t="s">
        <v>13</v>
      </c>
    </row>
    <row r="193" spans="1:6" ht="15" customHeight="1" x14ac:dyDescent="0.2">
      <c r="A193" s="4" t="s">
        <v>44</v>
      </c>
      <c r="B193" s="4"/>
      <c r="C193" s="5"/>
      <c r="D193" s="19"/>
      <c r="E193" s="6">
        <f>E202</f>
        <v>687</v>
      </c>
      <c r="F193" s="5" t="s">
        <v>13</v>
      </c>
    </row>
    <row r="194" spans="1:6" ht="15" customHeight="1" x14ac:dyDescent="0.2">
      <c r="A194" s="4" t="s">
        <v>35</v>
      </c>
      <c r="B194" s="4"/>
      <c r="C194" s="5"/>
      <c r="D194" s="19"/>
      <c r="E194" s="6">
        <f t="shared" ref="E194:E196" si="1">E203</f>
        <v>26.7</v>
      </c>
      <c r="F194" s="5" t="s">
        <v>13</v>
      </c>
    </row>
    <row r="195" spans="1:6" ht="15" customHeight="1" x14ac:dyDescent="0.2">
      <c r="A195" s="4" t="s">
        <v>16</v>
      </c>
      <c r="B195" s="4"/>
      <c r="C195" s="5"/>
      <c r="D195" s="19"/>
      <c r="E195" s="6">
        <f t="shared" si="1"/>
        <v>1199.5</v>
      </c>
      <c r="F195" s="5" t="s">
        <v>13</v>
      </c>
    </row>
    <row r="196" spans="1:6" ht="15" customHeight="1" thickBot="1" x14ac:dyDescent="0.25">
      <c r="A196" s="4" t="s">
        <v>32</v>
      </c>
      <c r="B196" s="4"/>
      <c r="C196" s="5"/>
      <c r="D196" s="19"/>
      <c r="E196" s="6">
        <f t="shared" si="1"/>
        <v>1222.2860000000001</v>
      </c>
      <c r="F196" s="5" t="s">
        <v>13</v>
      </c>
    </row>
    <row r="197" spans="1:6" ht="15" customHeight="1" x14ac:dyDescent="0.2">
      <c r="A197" s="4"/>
      <c r="B197" s="4"/>
      <c r="C197" s="5"/>
      <c r="D197" s="16" t="s">
        <v>4</v>
      </c>
      <c r="E197" s="17">
        <f>SUM(E192:E196)</f>
        <v>4855.2719999999999</v>
      </c>
      <c r="F197" s="18" t="s">
        <v>14</v>
      </c>
    </row>
    <row r="198" spans="1:6" ht="15" customHeight="1" x14ac:dyDescent="0.2">
      <c r="A198" s="4"/>
      <c r="B198" s="4"/>
      <c r="C198" s="5"/>
      <c r="D198" s="19"/>
      <c r="E198" s="6"/>
      <c r="F198" s="5"/>
    </row>
    <row r="199" spans="1:6" s="7" customFormat="1" ht="30" customHeight="1" x14ac:dyDescent="0.3">
      <c r="A199" s="1" t="s">
        <v>129</v>
      </c>
      <c r="B199" s="1"/>
      <c r="C199" s="2"/>
      <c r="D199" s="2"/>
      <c r="E199" s="3"/>
      <c r="F199" s="2"/>
    </row>
    <row r="200" spans="1:6" ht="15" customHeight="1" x14ac:dyDescent="0.2">
      <c r="A200" s="4"/>
      <c r="B200" s="5"/>
      <c r="C200" s="5"/>
      <c r="D200" s="19"/>
      <c r="E200" s="6"/>
      <c r="F200" s="21"/>
    </row>
    <row r="201" spans="1:6" ht="15" customHeight="1" x14ac:dyDescent="0.2">
      <c r="A201" s="4" t="s">
        <v>43</v>
      </c>
      <c r="B201" s="4"/>
      <c r="C201" s="5"/>
      <c r="D201" s="19"/>
      <c r="E201" s="6">
        <f>E129</f>
        <v>1719.7860000000001</v>
      </c>
      <c r="F201" s="5" t="s">
        <v>13</v>
      </c>
    </row>
    <row r="202" spans="1:6" ht="15" customHeight="1" x14ac:dyDescent="0.2">
      <c r="A202" s="4" t="s">
        <v>44</v>
      </c>
      <c r="B202" s="4"/>
      <c r="C202" s="5"/>
      <c r="D202" s="19"/>
      <c r="E202" s="6">
        <f>E135</f>
        <v>687</v>
      </c>
      <c r="F202" s="5" t="s">
        <v>13</v>
      </c>
    </row>
    <row r="203" spans="1:6" ht="15" customHeight="1" x14ac:dyDescent="0.2">
      <c r="A203" s="4" t="s">
        <v>35</v>
      </c>
      <c r="B203" s="4"/>
      <c r="C203" s="5"/>
      <c r="D203" s="19"/>
      <c r="E203" s="6">
        <f>E139</f>
        <v>26.7</v>
      </c>
      <c r="F203" s="5" t="s">
        <v>13</v>
      </c>
    </row>
    <row r="204" spans="1:6" ht="15" customHeight="1" x14ac:dyDescent="0.2">
      <c r="A204" s="4" t="s">
        <v>16</v>
      </c>
      <c r="B204" s="4"/>
      <c r="C204" s="5"/>
      <c r="D204" s="19"/>
      <c r="E204" s="6">
        <f>E145</f>
        <v>1199.5</v>
      </c>
      <c r="F204" s="5" t="s">
        <v>13</v>
      </c>
    </row>
    <row r="205" spans="1:6" ht="15" customHeight="1" thickBot="1" x14ac:dyDescent="0.25">
      <c r="A205" s="4" t="s">
        <v>32</v>
      </c>
      <c r="B205" s="4"/>
      <c r="C205" s="5"/>
      <c r="D205" s="19"/>
      <c r="E205" s="6">
        <f>E156</f>
        <v>1222.2860000000001</v>
      </c>
      <c r="F205" s="5" t="s">
        <v>13</v>
      </c>
    </row>
    <row r="206" spans="1:6" ht="15" customHeight="1" x14ac:dyDescent="0.2">
      <c r="A206" s="5"/>
      <c r="B206" s="5"/>
      <c r="C206" s="5"/>
      <c r="D206" s="16" t="s">
        <v>4</v>
      </c>
      <c r="E206" s="17">
        <f>SUM(E201:E205)</f>
        <v>4855.2719999999999</v>
      </c>
      <c r="F206" s="18" t="s">
        <v>14</v>
      </c>
    </row>
    <row r="207" spans="1:6" ht="15" customHeight="1" x14ac:dyDescent="0.2">
      <c r="A207" s="5"/>
      <c r="B207" s="5"/>
      <c r="C207" s="5"/>
      <c r="D207" s="19"/>
      <c r="E207" s="20"/>
      <c r="F207" s="21"/>
    </row>
    <row r="208" spans="1:6" s="7" customFormat="1" ht="30" customHeight="1" x14ac:dyDescent="0.3">
      <c r="A208" s="1" t="s">
        <v>130</v>
      </c>
      <c r="B208" s="1"/>
      <c r="C208" s="2"/>
      <c r="D208" s="2"/>
      <c r="E208" s="3"/>
      <c r="F208" s="2"/>
    </row>
    <row r="209" spans="1:13" ht="15" customHeight="1" x14ac:dyDescent="0.2">
      <c r="A209" s="5"/>
      <c r="B209" s="5"/>
      <c r="C209" s="5"/>
      <c r="D209" s="19"/>
      <c r="E209" s="20"/>
      <c r="F209" s="21"/>
    </row>
    <row r="210" spans="1:13" ht="15" customHeight="1" x14ac:dyDescent="0.2">
      <c r="A210" s="4" t="s">
        <v>43</v>
      </c>
      <c r="B210" s="5"/>
      <c r="C210" s="5"/>
      <c r="D210" s="19"/>
      <c r="E210" s="6">
        <f>E201</f>
        <v>1719.7860000000001</v>
      </c>
      <c r="F210" s="5" t="s">
        <v>14</v>
      </c>
    </row>
    <row r="211" spans="1:13" ht="15" customHeight="1" thickBot="1" x14ac:dyDescent="0.25">
      <c r="A211" s="4" t="s">
        <v>44</v>
      </c>
      <c r="B211" s="5"/>
      <c r="C211" s="5"/>
      <c r="D211" s="19"/>
      <c r="E211" s="6">
        <f>E202</f>
        <v>687</v>
      </c>
      <c r="F211" s="5" t="s">
        <v>14</v>
      </c>
    </row>
    <row r="212" spans="1:13" ht="15" customHeight="1" x14ac:dyDescent="0.2">
      <c r="A212" s="4"/>
      <c r="B212" s="5"/>
      <c r="C212" s="5"/>
      <c r="D212" s="16" t="s">
        <v>4</v>
      </c>
      <c r="E212" s="17">
        <f>SUM(E210:E211)</f>
        <v>2406.7860000000001</v>
      </c>
      <c r="F212" s="18" t="s">
        <v>14</v>
      </c>
    </row>
    <row r="213" spans="1:13" ht="15" customHeight="1" x14ac:dyDescent="0.2">
      <c r="A213" s="5"/>
      <c r="B213" s="5"/>
      <c r="C213" s="5"/>
      <c r="D213" s="19"/>
      <c r="E213" s="20"/>
      <c r="F213" s="21"/>
    </row>
    <row r="214" spans="1:13" s="7" customFormat="1" ht="30" customHeight="1" x14ac:dyDescent="0.3">
      <c r="A214" s="1" t="s">
        <v>131</v>
      </c>
      <c r="B214" s="1"/>
      <c r="C214" s="2"/>
      <c r="D214" s="2"/>
      <c r="E214" s="3"/>
      <c r="F214" s="2"/>
    </row>
    <row r="215" spans="1:13" ht="15" customHeight="1" x14ac:dyDescent="0.2">
      <c r="A215" s="5"/>
      <c r="B215" s="5"/>
      <c r="C215" s="5"/>
      <c r="D215" s="19"/>
      <c r="E215" s="20"/>
      <c r="F215" s="21"/>
    </row>
    <row r="216" spans="1:13" ht="15" customHeight="1" x14ac:dyDescent="0.2">
      <c r="A216" s="4" t="s">
        <v>54</v>
      </c>
      <c r="B216" s="5"/>
      <c r="C216" s="5"/>
      <c r="D216" s="19"/>
      <c r="E216" s="6">
        <v>282.39999999999998</v>
      </c>
      <c r="F216" s="5" t="s">
        <v>5</v>
      </c>
    </row>
    <row r="217" spans="1:13" ht="15" customHeight="1" thickBot="1" x14ac:dyDescent="0.25">
      <c r="A217" s="4" t="s">
        <v>50</v>
      </c>
      <c r="B217" s="5"/>
      <c r="C217" s="5"/>
      <c r="D217" s="19"/>
      <c r="E217" s="6">
        <v>26.9</v>
      </c>
      <c r="F217" s="5" t="s">
        <v>5</v>
      </c>
    </row>
    <row r="218" spans="1:13" ht="15" customHeight="1" x14ac:dyDescent="0.2">
      <c r="A218" s="4"/>
      <c r="B218" s="5"/>
      <c r="C218" s="5"/>
      <c r="D218" s="16" t="s">
        <v>4</v>
      </c>
      <c r="E218" s="17">
        <f>SUM(E216:E217)</f>
        <v>309.29999999999995</v>
      </c>
      <c r="F218" s="18" t="s">
        <v>5</v>
      </c>
      <c r="J218" s="34"/>
      <c r="L218" s="34"/>
      <c r="M218" s="35"/>
    </row>
    <row r="219" spans="1:13" ht="15" customHeight="1" x14ac:dyDescent="0.2">
      <c r="A219" s="4"/>
      <c r="B219" s="5"/>
      <c r="C219" s="5"/>
      <c r="D219" s="19"/>
      <c r="E219" s="20"/>
      <c r="F219" s="21"/>
      <c r="J219" s="34"/>
      <c r="L219" s="34"/>
      <c r="M219" s="35"/>
    </row>
    <row r="220" spans="1:13" s="7" customFormat="1" ht="30" customHeight="1" x14ac:dyDescent="0.3">
      <c r="A220" s="28" t="s">
        <v>65</v>
      </c>
      <c r="B220" s="28"/>
      <c r="C220" s="2"/>
      <c r="D220" s="2"/>
      <c r="E220" s="3"/>
      <c r="F220" s="2"/>
      <c r="L220" s="33"/>
      <c r="M220" s="31"/>
    </row>
    <row r="221" spans="1:13" ht="15" customHeight="1" x14ac:dyDescent="0.2">
      <c r="A221" s="5"/>
      <c r="B221" s="5"/>
      <c r="C221" s="5"/>
      <c r="D221" s="5"/>
      <c r="E221" s="6"/>
      <c r="F221" s="5"/>
    </row>
    <row r="222" spans="1:13" ht="15" customHeight="1" x14ac:dyDescent="0.2">
      <c r="A222" s="4" t="s">
        <v>122</v>
      </c>
      <c r="B222" s="5"/>
      <c r="C222" s="5"/>
      <c r="D222" s="14" t="s">
        <v>123</v>
      </c>
      <c r="E222" s="20">
        <f>169*5</f>
        <v>845</v>
      </c>
      <c r="F222" s="21" t="s">
        <v>14</v>
      </c>
    </row>
    <row r="223" spans="1:13" ht="15" customHeight="1" x14ac:dyDescent="0.2">
      <c r="A223" s="4"/>
      <c r="B223" s="5"/>
      <c r="C223" s="5"/>
      <c r="D223" s="14"/>
      <c r="E223" s="20"/>
      <c r="F223" s="21"/>
    </row>
    <row r="224" spans="1:13" ht="15" customHeight="1" x14ac:dyDescent="0.2">
      <c r="A224" s="4" t="s">
        <v>124</v>
      </c>
      <c r="B224" s="5"/>
      <c r="C224" s="5"/>
      <c r="E224" s="8"/>
    </row>
    <row r="225" spans="1:6" ht="15" customHeight="1" x14ac:dyDescent="0.2">
      <c r="A225" s="4"/>
      <c r="B225" s="37" t="s">
        <v>139</v>
      </c>
      <c r="C225" s="5"/>
      <c r="D225" s="14" t="s">
        <v>125</v>
      </c>
      <c r="E225" s="6">
        <f>E14+E16</f>
        <v>1375.4</v>
      </c>
      <c r="F225" s="5" t="s">
        <v>14</v>
      </c>
    </row>
    <row r="226" spans="1:6" ht="15" customHeight="1" thickBot="1" x14ac:dyDescent="0.25">
      <c r="B226" s="37" t="s">
        <v>140</v>
      </c>
      <c r="D226" s="14"/>
      <c r="E226" s="6">
        <f>E17+E19</f>
        <v>807.08600000000001</v>
      </c>
      <c r="F226" s="5" t="s">
        <v>14</v>
      </c>
    </row>
    <row r="227" spans="1:6" ht="15" customHeight="1" x14ac:dyDescent="0.2">
      <c r="B227" s="37"/>
      <c r="D227" s="16" t="s">
        <v>4</v>
      </c>
      <c r="E227" s="17">
        <f>SUM(E225:E226)</f>
        <v>2182.4859999999999</v>
      </c>
      <c r="F227" s="18" t="s">
        <v>14</v>
      </c>
    </row>
    <row r="228" spans="1:6" ht="15" customHeight="1" x14ac:dyDescent="0.2">
      <c r="E228" s="8"/>
    </row>
    <row r="229" spans="1:6" ht="15" customHeight="1" x14ac:dyDescent="0.2">
      <c r="A229" s="4" t="s">
        <v>134</v>
      </c>
      <c r="B229" s="5"/>
      <c r="C229" s="5"/>
      <c r="D229" s="14" t="s">
        <v>132</v>
      </c>
      <c r="E229" s="20">
        <f>(E123-E222)*(0.66-0.5)</f>
        <v>46.000000000000007</v>
      </c>
      <c r="F229" s="21" t="s">
        <v>20</v>
      </c>
    </row>
    <row r="230" spans="1:6" ht="15" customHeight="1" x14ac:dyDescent="0.2">
      <c r="A230" s="4"/>
      <c r="B230" s="5"/>
      <c r="C230" s="5"/>
      <c r="D230" s="14"/>
      <c r="E230" s="20"/>
      <c r="F230" s="21"/>
    </row>
    <row r="231" spans="1:6" ht="15" customHeight="1" x14ac:dyDescent="0.2">
      <c r="A231" s="4" t="s">
        <v>126</v>
      </c>
      <c r="B231" s="5"/>
      <c r="C231" s="5"/>
      <c r="D231" s="14"/>
      <c r="E231" s="20">
        <f>E222</f>
        <v>845</v>
      </c>
      <c r="F231" s="21" t="s">
        <v>14</v>
      </c>
    </row>
    <row r="232" spans="1:6" ht="15" customHeight="1" x14ac:dyDescent="0.2">
      <c r="A232" s="4"/>
      <c r="B232" s="5"/>
      <c r="C232" s="5"/>
      <c r="D232" s="14"/>
      <c r="E232" s="20"/>
      <c r="F232" s="21"/>
    </row>
    <row r="233" spans="1:6" ht="15" customHeight="1" x14ac:dyDescent="0.2">
      <c r="A233" s="4" t="s">
        <v>138</v>
      </c>
      <c r="B233" s="5"/>
      <c r="C233" s="5"/>
      <c r="E233" s="8"/>
    </row>
    <row r="234" spans="1:6" ht="15" customHeight="1" x14ac:dyDescent="0.2">
      <c r="A234" s="4"/>
      <c r="B234" s="37" t="s">
        <v>142</v>
      </c>
      <c r="C234" s="5"/>
      <c r="D234" s="14" t="s">
        <v>127</v>
      </c>
      <c r="E234" s="6">
        <f>E222*0.15</f>
        <v>126.75</v>
      </c>
      <c r="F234" s="5" t="s">
        <v>20</v>
      </c>
    </row>
    <row r="235" spans="1:6" ht="15" customHeight="1" x14ac:dyDescent="0.2">
      <c r="A235" s="4"/>
      <c r="B235" s="37" t="s">
        <v>136</v>
      </c>
      <c r="C235" s="5"/>
      <c r="D235" s="14" t="s">
        <v>133</v>
      </c>
      <c r="E235" s="6">
        <f>242.9*(0.5-0.46)</f>
        <v>9.7159999999999958</v>
      </c>
      <c r="F235" s="5" t="s">
        <v>20</v>
      </c>
    </row>
    <row r="236" spans="1:6" ht="15" customHeight="1" thickBot="1" x14ac:dyDescent="0.25">
      <c r="A236" s="4"/>
      <c r="B236" s="37" t="s">
        <v>137</v>
      </c>
      <c r="C236" s="5"/>
      <c r="D236" s="14" t="s">
        <v>135</v>
      </c>
      <c r="E236" s="6">
        <f>(E17+E19)*0.1</f>
        <v>80.708600000000004</v>
      </c>
      <c r="F236" s="5" t="s">
        <v>20</v>
      </c>
    </row>
    <row r="237" spans="1:6" ht="15" customHeight="1" x14ac:dyDescent="0.2">
      <c r="A237" s="4"/>
      <c r="B237" s="37"/>
      <c r="C237" s="5"/>
      <c r="D237" s="16" t="s">
        <v>4</v>
      </c>
      <c r="E237" s="17">
        <f>SUM(E234:E236)</f>
        <v>217.1746</v>
      </c>
      <c r="F237" s="18" t="s">
        <v>20</v>
      </c>
    </row>
    <row r="238" spans="1:6" ht="15" customHeight="1" x14ac:dyDescent="0.2">
      <c r="A238" s="26"/>
      <c r="D238" s="10"/>
      <c r="E238" s="13"/>
      <c r="F238" s="12"/>
    </row>
    <row r="239" spans="1:6" ht="15" customHeight="1" x14ac:dyDescent="0.2">
      <c r="A239" s="4" t="s">
        <v>19</v>
      </c>
      <c r="B239" s="5"/>
      <c r="C239" s="5"/>
      <c r="D239" s="5"/>
      <c r="E239" s="20">
        <v>2094</v>
      </c>
      <c r="F239" s="21" t="s">
        <v>14</v>
      </c>
    </row>
    <row r="241" spans="1:13" s="7" customFormat="1" ht="30" customHeight="1" x14ac:dyDescent="0.3">
      <c r="A241" s="28" t="s">
        <v>66</v>
      </c>
      <c r="B241" s="28"/>
      <c r="C241" s="2"/>
      <c r="D241" s="2"/>
      <c r="E241" s="3"/>
      <c r="F241" s="2"/>
      <c r="L241" s="33"/>
      <c r="M241" s="31"/>
    </row>
    <row r="242" spans="1:13" ht="15" customHeight="1" x14ac:dyDescent="0.2">
      <c r="A242" s="5"/>
      <c r="B242" s="5"/>
      <c r="C242" s="5"/>
      <c r="D242" s="5"/>
      <c r="E242" s="6"/>
      <c r="F242" s="5"/>
    </row>
    <row r="243" spans="1:13" ht="15" customHeight="1" x14ac:dyDescent="0.2">
      <c r="A243" s="4" t="s">
        <v>99</v>
      </c>
      <c r="B243" s="5"/>
      <c r="C243" s="5"/>
      <c r="D243" s="5"/>
      <c r="E243" s="6"/>
      <c r="F243" s="5"/>
    </row>
    <row r="244" spans="1:13" ht="15" customHeight="1" x14ac:dyDescent="0.2">
      <c r="A244" s="5"/>
      <c r="B244" s="5" t="s">
        <v>100</v>
      </c>
      <c r="C244" s="5"/>
      <c r="D244" s="5"/>
      <c r="E244" s="6">
        <v>173</v>
      </c>
      <c r="F244" s="5" t="s">
        <v>13</v>
      </c>
    </row>
    <row r="245" spans="1:13" ht="15" customHeight="1" x14ac:dyDescent="0.2">
      <c r="A245" s="5"/>
      <c r="B245" s="5" t="s">
        <v>101</v>
      </c>
      <c r="C245" s="5"/>
      <c r="D245" s="14" t="s">
        <v>106</v>
      </c>
      <c r="E245" s="14">
        <f>311.7+26.6+59.4</f>
        <v>397.7</v>
      </c>
      <c r="F245" s="5" t="s">
        <v>13</v>
      </c>
    </row>
    <row r="246" spans="1:13" ht="15" customHeight="1" x14ac:dyDescent="0.2">
      <c r="A246" s="5"/>
      <c r="B246" s="5" t="s">
        <v>102</v>
      </c>
      <c r="C246" s="5"/>
      <c r="D246" s="5"/>
      <c r="E246" s="6">
        <v>838.5</v>
      </c>
      <c r="F246" s="5" t="s">
        <v>13</v>
      </c>
    </row>
    <row r="247" spans="1:13" ht="15" customHeight="1" x14ac:dyDescent="0.2">
      <c r="A247" s="5"/>
      <c r="B247" s="5" t="s">
        <v>103</v>
      </c>
      <c r="C247" s="5"/>
      <c r="D247" s="14" t="s">
        <v>107</v>
      </c>
      <c r="E247" s="14">
        <f>79+81.8+142.5+15.3</f>
        <v>318.60000000000002</v>
      </c>
      <c r="F247" s="5" t="s">
        <v>13</v>
      </c>
    </row>
    <row r="248" spans="1:13" ht="15" customHeight="1" x14ac:dyDescent="0.2">
      <c r="A248" s="5"/>
      <c r="B248" s="5" t="s">
        <v>104</v>
      </c>
      <c r="C248" s="5"/>
      <c r="D248" s="14" t="s">
        <v>108</v>
      </c>
      <c r="E248" s="14">
        <f>32.3+15.5+14.5</f>
        <v>62.3</v>
      </c>
      <c r="F248" s="5" t="s">
        <v>13</v>
      </c>
    </row>
    <row r="249" spans="1:13" ht="15" customHeight="1" x14ac:dyDescent="0.2">
      <c r="A249" s="4" t="s">
        <v>105</v>
      </c>
      <c r="B249" s="5"/>
      <c r="C249" s="5"/>
      <c r="D249" s="5"/>
      <c r="E249" s="6"/>
      <c r="F249" s="5"/>
    </row>
    <row r="250" spans="1:13" ht="15" customHeight="1" x14ac:dyDescent="0.2">
      <c r="A250" s="5"/>
      <c r="B250" s="5" t="s">
        <v>109</v>
      </c>
      <c r="C250" s="5"/>
      <c r="D250" s="5"/>
      <c r="E250" s="6">
        <v>271.2</v>
      </c>
      <c r="F250" s="5" t="s">
        <v>5</v>
      </c>
    </row>
    <row r="251" spans="1:13" ht="15" customHeight="1" x14ac:dyDescent="0.2">
      <c r="A251" s="5"/>
      <c r="B251" s="5" t="s">
        <v>110</v>
      </c>
      <c r="C251" s="5"/>
      <c r="D251" s="14" t="s">
        <v>111</v>
      </c>
      <c r="E251" s="14">
        <f>29.6+31.9+8.7+11.4+8.9+16.4+15.5+32.6+9.1+37.1+5.2+12.8+13.5+66.5+8+8</f>
        <v>315.2</v>
      </c>
      <c r="F251" s="5" t="s">
        <v>5</v>
      </c>
    </row>
    <row r="252" spans="1:13" ht="15" customHeight="1" x14ac:dyDescent="0.2">
      <c r="A252" s="4" t="s">
        <v>112</v>
      </c>
      <c r="B252" s="5"/>
      <c r="C252" s="5"/>
      <c r="D252" s="5"/>
      <c r="E252" s="6"/>
      <c r="F252" s="5"/>
    </row>
    <row r="253" spans="1:13" ht="15" customHeight="1" x14ac:dyDescent="0.2">
      <c r="A253" s="4"/>
      <c r="B253" s="5" t="s">
        <v>109</v>
      </c>
      <c r="C253" s="5"/>
      <c r="D253" s="14" t="s">
        <v>114</v>
      </c>
      <c r="E253" s="6">
        <f>E250*(0.35*0.1+0.15*0.2)</f>
        <v>17.628</v>
      </c>
      <c r="F253" s="5" t="s">
        <v>12</v>
      </c>
    </row>
    <row r="254" spans="1:13" ht="15" customHeight="1" x14ac:dyDescent="0.2">
      <c r="A254" s="4"/>
      <c r="B254" s="5" t="s">
        <v>110</v>
      </c>
      <c r="C254" s="5"/>
      <c r="D254" s="14" t="s">
        <v>115</v>
      </c>
      <c r="E254" s="6">
        <f>E251*(0.23*0.1+0.18*0.13)</f>
        <v>14.62528</v>
      </c>
      <c r="F254" s="5" t="s">
        <v>12</v>
      </c>
    </row>
    <row r="255" spans="1:13" ht="15" customHeight="1" x14ac:dyDescent="0.2">
      <c r="A255" s="4" t="s">
        <v>116</v>
      </c>
      <c r="B255" s="5"/>
      <c r="C255" s="5"/>
      <c r="D255" s="14" t="s">
        <v>113</v>
      </c>
      <c r="E255" s="14">
        <f>11.5+9.6</f>
        <v>21.1</v>
      </c>
      <c r="F255" s="5" t="s">
        <v>86</v>
      </c>
    </row>
    <row r="256" spans="1:13" ht="15" customHeight="1" x14ac:dyDescent="0.2">
      <c r="A256" s="4" t="s">
        <v>117</v>
      </c>
      <c r="B256" s="5"/>
      <c r="C256" s="5"/>
      <c r="D256" s="5"/>
      <c r="E256" s="6"/>
      <c r="F256" s="5"/>
    </row>
    <row r="257" spans="1:13" ht="15" customHeight="1" x14ac:dyDescent="0.2">
      <c r="A257" s="5"/>
      <c r="B257" s="5" t="s">
        <v>118</v>
      </c>
      <c r="C257" s="5"/>
      <c r="D257" s="14" t="s">
        <v>121</v>
      </c>
      <c r="E257" s="6">
        <f>E247+E246+E244+397.7</f>
        <v>1727.8</v>
      </c>
      <c r="F257" s="5" t="s">
        <v>13</v>
      </c>
    </row>
    <row r="258" spans="1:13" ht="15" customHeight="1" x14ac:dyDescent="0.2">
      <c r="A258" s="5"/>
      <c r="B258" s="5" t="s">
        <v>119</v>
      </c>
      <c r="C258" s="5"/>
      <c r="D258" s="14" t="s">
        <v>120</v>
      </c>
      <c r="E258" s="6">
        <f>E246+E244</f>
        <v>1011.5</v>
      </c>
      <c r="F258" s="5" t="s">
        <v>13</v>
      </c>
    </row>
    <row r="259" spans="1:13" ht="15" customHeight="1" x14ac:dyDescent="0.2">
      <c r="A259" s="5"/>
      <c r="B259" s="5"/>
      <c r="C259" s="5"/>
      <c r="D259" s="14"/>
      <c r="E259" s="6"/>
      <c r="F259" s="5"/>
    </row>
    <row r="260" spans="1:13" ht="15" customHeight="1" x14ac:dyDescent="0.2">
      <c r="A260" s="4" t="s">
        <v>151</v>
      </c>
      <c r="B260" s="5"/>
      <c r="C260" s="5"/>
      <c r="D260" s="14"/>
      <c r="E260" s="6">
        <f>E184</f>
        <v>41.699999999999996</v>
      </c>
      <c r="F260" s="5" t="s">
        <v>13</v>
      </c>
    </row>
    <row r="261" spans="1:13" ht="15" customHeight="1" x14ac:dyDescent="0.2">
      <c r="A261" s="4" t="s">
        <v>152</v>
      </c>
      <c r="B261" s="5"/>
      <c r="C261" s="5"/>
      <c r="D261" s="14"/>
      <c r="E261" s="6">
        <f>E188</f>
        <v>8.5</v>
      </c>
      <c r="F261" s="5" t="s">
        <v>13</v>
      </c>
    </row>
    <row r="262" spans="1:13" ht="15" customHeight="1" x14ac:dyDescent="0.2"/>
    <row r="263" spans="1:13" s="7" customFormat="1" ht="30" customHeight="1" x14ac:dyDescent="0.3">
      <c r="A263" s="28" t="s">
        <v>141</v>
      </c>
      <c r="B263" s="28"/>
      <c r="C263" s="2"/>
      <c r="D263" s="2"/>
      <c r="E263" s="3"/>
      <c r="F263" s="2"/>
      <c r="L263" s="33"/>
      <c r="M263" s="31"/>
    </row>
    <row r="264" spans="1:13" ht="15" customHeight="1" x14ac:dyDescent="0.2"/>
    <row r="265" spans="1:13" ht="15" customHeight="1" x14ac:dyDescent="0.2">
      <c r="A265" s="4" t="s">
        <v>154</v>
      </c>
      <c r="E265" s="40">
        <v>1</v>
      </c>
      <c r="F265" s="40" t="s">
        <v>144</v>
      </c>
    </row>
    <row r="266" spans="1:13" ht="15" customHeight="1" x14ac:dyDescent="0.2">
      <c r="A266" s="4" t="s">
        <v>153</v>
      </c>
      <c r="E266" s="40">
        <v>1</v>
      </c>
      <c r="F266" s="40" t="s">
        <v>144</v>
      </c>
    </row>
    <row r="267" spans="1:13" ht="15" customHeight="1" x14ac:dyDescent="0.25">
      <c r="A267" s="4" t="s">
        <v>143</v>
      </c>
      <c r="B267" s="38"/>
      <c r="C267" s="38"/>
      <c r="D267" s="39"/>
      <c r="E267" s="40">
        <v>2</v>
      </c>
      <c r="F267" s="41" t="s">
        <v>144</v>
      </c>
    </row>
    <row r="268" spans="1:13" ht="15" customHeight="1" x14ac:dyDescent="0.25">
      <c r="A268" s="4" t="s">
        <v>145</v>
      </c>
      <c r="B268" s="38"/>
      <c r="C268" s="38"/>
      <c r="D268" s="39"/>
      <c r="E268" s="40">
        <v>1</v>
      </c>
      <c r="F268" s="41" t="s">
        <v>144</v>
      </c>
    </row>
    <row r="269" spans="1:13" ht="15" x14ac:dyDescent="0.25">
      <c r="A269" s="4" t="s">
        <v>149</v>
      </c>
      <c r="B269" s="38"/>
      <c r="C269" s="38"/>
      <c r="D269" s="39"/>
      <c r="E269" s="40">
        <v>4</v>
      </c>
      <c r="F269" s="41" t="s">
        <v>144</v>
      </c>
    </row>
    <row r="270" spans="1:13" x14ac:dyDescent="0.2">
      <c r="A270" s="4" t="s">
        <v>150</v>
      </c>
      <c r="E270" s="40">
        <v>2</v>
      </c>
      <c r="F270" s="41" t="s">
        <v>144</v>
      </c>
    </row>
    <row r="271" spans="1:13" ht="15" x14ac:dyDescent="0.25">
      <c r="A271" s="4" t="s">
        <v>146</v>
      </c>
      <c r="B271" s="38"/>
      <c r="C271" s="38"/>
      <c r="D271" s="39"/>
      <c r="E271" s="40">
        <v>6</v>
      </c>
      <c r="F271" s="41" t="s">
        <v>144</v>
      </c>
    </row>
    <row r="272" spans="1:13" ht="15" x14ac:dyDescent="0.25">
      <c r="A272" s="4" t="s">
        <v>155</v>
      </c>
      <c r="B272" s="38"/>
      <c r="C272" s="38"/>
      <c r="D272" s="39"/>
      <c r="E272" s="40">
        <v>12</v>
      </c>
      <c r="F272" s="41" t="s">
        <v>86</v>
      </c>
    </row>
    <row r="273" spans="1:6" ht="15" x14ac:dyDescent="0.25">
      <c r="A273" s="4" t="s">
        <v>148</v>
      </c>
      <c r="B273" s="42"/>
      <c r="C273" s="42"/>
      <c r="D273" s="43"/>
      <c r="E273" s="44">
        <v>0.76</v>
      </c>
      <c r="F273" s="41" t="s">
        <v>147</v>
      </c>
    </row>
    <row r="274" spans="1:6" ht="15" x14ac:dyDescent="0.25">
      <c r="A274" s="4"/>
      <c r="B274" s="42"/>
      <c r="C274" s="42"/>
      <c r="D274" s="43"/>
      <c r="E274" s="44"/>
      <c r="F274" s="41"/>
    </row>
  </sheetData>
  <mergeCells count="2">
    <mergeCell ref="A1:F1"/>
    <mergeCell ref="A13:F13"/>
  </mergeCells>
  <printOptions horizontalCentered="1"/>
  <pageMargins left="1.1811023622047245" right="0.70866141732283472" top="0.74803149606299213" bottom="0.74803149606299213" header="0.31496062992125984" footer="0.31496062992125984"/>
  <pageSetup paperSize="9" scale="67" orientation="portrait" horizontalDpi="4294967293" r:id="rId1"/>
  <rowBreaks count="4" manualBreakCount="4">
    <brk id="72" max="5" man="1"/>
    <brk id="136" max="5" man="1"/>
    <brk id="198" max="5" man="1"/>
    <brk id="2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zestawienia</vt:lpstr>
      <vt:lpstr>zestawienia!Obszar_wydruku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Paweł</cp:lastModifiedBy>
  <cp:lastPrinted>2019-01-10T12:19:43Z</cp:lastPrinted>
  <dcterms:created xsi:type="dcterms:W3CDTF">2017-02-20T20:25:04Z</dcterms:created>
  <dcterms:modified xsi:type="dcterms:W3CDTF">2019-03-05T19:25:15Z</dcterms:modified>
</cp:coreProperties>
</file>