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ydział Zaopatrzenia Medycznego\Sekcja Sprzetu Medycznego\SSM\EDYTA\Janicka\testy specjalistyczne\TESTY 2023\strona www\"/>
    </mc:Choice>
  </mc:AlternateContent>
  <bookViews>
    <workbookView xWindow="0" yWindow="0" windowWidth="28800" windowHeight="12450"/>
  </bookViews>
  <sheets>
    <sheet name="export_serviceorderlist" sheetId="1" r:id="rId1"/>
  </sheets>
  <calcPr calcId="162913"/>
</workbook>
</file>

<file path=xl/calcChain.xml><?xml version="1.0" encoding="utf-8"?>
<calcChain xmlns="http://schemas.openxmlformats.org/spreadsheetml/2006/main">
  <c r="F32" i="1" l="1"/>
  <c r="E32" i="1"/>
  <c r="D32" i="1"/>
  <c r="C32" i="1"/>
  <c r="B32" i="1"/>
  <c r="E25" i="1" l="1"/>
  <c r="D25" i="1"/>
  <c r="C25" i="1"/>
  <c r="E30" i="1" l="1"/>
  <c r="D30" i="1"/>
  <c r="C30" i="1"/>
  <c r="B30" i="1"/>
  <c r="F3" i="1" l="1"/>
  <c r="D10" i="1"/>
  <c r="C10" i="1"/>
  <c r="B10" i="1"/>
  <c r="E24" i="1" l="1"/>
  <c r="D24" i="1"/>
  <c r="C24" i="1"/>
  <c r="B24" i="1"/>
  <c r="E23" i="1"/>
  <c r="D23" i="1"/>
  <c r="C23" i="1"/>
  <c r="E22" i="1" l="1"/>
  <c r="E21" i="1"/>
  <c r="E20" i="1"/>
  <c r="E19" i="1"/>
  <c r="E18" i="1"/>
  <c r="E17" i="1"/>
  <c r="E16" i="1"/>
  <c r="E15" i="1"/>
  <c r="E14" i="1"/>
  <c r="E13" i="1"/>
  <c r="E12" i="1"/>
  <c r="E11" i="1"/>
  <c r="E9" i="1"/>
  <c r="E8" i="1"/>
  <c r="E7" i="1"/>
  <c r="E6" i="1"/>
  <c r="E5" i="1"/>
  <c r="E4" i="1"/>
  <c r="E3" i="1"/>
  <c r="B22" i="1" l="1"/>
  <c r="B21" i="1"/>
  <c r="B20" i="1"/>
  <c r="B19" i="1"/>
  <c r="B18" i="1"/>
  <c r="B17" i="1"/>
  <c r="B16" i="1"/>
  <c r="B14" i="1"/>
  <c r="B13" i="1"/>
  <c r="B12" i="1"/>
  <c r="B11" i="1"/>
  <c r="B8" i="1"/>
  <c r="B7" i="1"/>
  <c r="B6" i="1"/>
  <c r="B4" i="1"/>
  <c r="B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  <c r="C6" i="1"/>
  <c r="C5" i="1"/>
  <c r="C4" i="1"/>
  <c r="C3" i="1"/>
  <c r="D3" i="1"/>
  <c r="D4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</calcChain>
</file>

<file path=xl/sharedStrings.xml><?xml version="1.0" encoding="utf-8"?>
<sst xmlns="http://schemas.openxmlformats.org/spreadsheetml/2006/main" count="83" uniqueCount="69">
  <si>
    <t>Aparat RTG z ramieniem C - angiograf przewoźny z wyposażeniem elektrofizjologicznym</t>
  </si>
  <si>
    <t>KLINICZNY ODDZIAŁ ORTOPEDII I TRAUMATOLOGII NARZĄDU RUCHU</t>
  </si>
  <si>
    <t>ZAKŁAD RADIOLOGII LEKARSKIEJ I DIAGNOSTYKI OBRAZOWEJ</t>
  </si>
  <si>
    <t xml:space="preserve">Aparat rtg do zdjęć kostnych ze ścianką płucną MULTIX TOP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</si>
  <si>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</si>
  <si>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</si>
  <si>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</si>
  <si>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</si>
  <si>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</si>
  <si>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</si>
  <si>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</si>
  <si>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</si>
  <si>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</si>
  <si>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</si>
  <si>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</si>
  <si>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</si>
  <si>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</si>
  <si>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</si>
  <si>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</si>
  <si>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</si>
  <si>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</si>
  <si>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</si>
  <si>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</si>
  <si>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</si>
  <si>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</si>
  <si>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Gamma kamery SPECT CT</t>
  </si>
  <si>
    <t>Wartoć netto [zł]</t>
  </si>
  <si>
    <t>Cena brutto [zł]</t>
  </si>
  <si>
    <t>RAZEM</t>
  </si>
  <si>
    <t>Zestawienie asortymentowo-cenowe przedmiotu zamówienia</t>
  </si>
  <si>
    <t>Stół do biopsji stereotaktycznych piersi w pozycji leżącej, pod kontrolą RTG</t>
  </si>
  <si>
    <t>PRACOWNIA HEMODYNAMIKI</t>
  </si>
  <si>
    <t>PRACOWNIA ELEKTROFIZJOLOGII INWAZYJNEJ</t>
  </si>
  <si>
    <t>PRACOWNIA ENDOSKOPII ZABIEGOWEJ</t>
  </si>
  <si>
    <t>KLINICZNY ODDZIAŁ KARDIOCHIRURGICZNY</t>
  </si>
  <si>
    <t xml:space="preserve">ZAKŁAD MEDYCYNY NUKLEARNEJ </t>
  </si>
  <si>
    <t>ZAKŁAD RADIOLOGII ZABIEGOWEJ</t>
  </si>
  <si>
    <t>POLIKLINIKA STOMATOLOGICZNA</t>
  </si>
  <si>
    <t>SZPITALNY ODDZIAŁ RATUNKOWY</t>
  </si>
  <si>
    <t>BLOK OPERACYJNY NEUROCHIRURGII</t>
  </si>
  <si>
    <t>BLOK OPERACYJNY CHIRURGII NACZYNIOWEJ</t>
  </si>
  <si>
    <t>KLINICZNY ODDZIAŁ INTENSYWNEJ TERAPII</t>
  </si>
  <si>
    <t>Lp</t>
  </si>
  <si>
    <t>BLOK OPERACYJNY ORTOPEDII I TRAUMATOLOGII NARZĄDU RUCHU</t>
  </si>
  <si>
    <t>22.</t>
  </si>
  <si>
    <t>23.</t>
  </si>
  <si>
    <t xml:space="preserve">Aparat RTG przyłóżkowy, cyfrowy, z napędem oraz komunikacją Wi-fi </t>
  </si>
  <si>
    <t xml:space="preserve">Aparat rtg z torem wizyjnym i ramieniem C </t>
  </si>
  <si>
    <t>ZEN 5000</t>
  </si>
  <si>
    <t>ZEN-082801-10517</t>
  </si>
  <si>
    <t xml:space="preserve">Tomograf komputerowy </t>
  </si>
  <si>
    <t>Somatom Force</t>
  </si>
  <si>
    <t>Aparat RTG z ramieniem C angiograf przewoźny</t>
  </si>
  <si>
    <t>Angiograf stacjonarny</t>
  </si>
  <si>
    <t>24.</t>
  </si>
  <si>
    <t>25.</t>
  </si>
  <si>
    <t>26.</t>
  </si>
  <si>
    <t>27.</t>
  </si>
  <si>
    <t>28.</t>
  </si>
  <si>
    <t>29.</t>
  </si>
  <si>
    <t>Artis One</t>
  </si>
  <si>
    <t>Pracownia Hemodynamiki</t>
  </si>
  <si>
    <t>Cios Spin</t>
  </si>
  <si>
    <t>Blok Operacyjny Chirurgii Naczyniowej</t>
  </si>
  <si>
    <t>Somatom go.Top</t>
  </si>
  <si>
    <t xml:space="preserve">………............................................................................... 
podpis i  pieczęć  osób wskazanych w dokumencie
uprawniającym do występowania w obrocie prawnym lub posiadających pełnomocnictw
</t>
  </si>
  <si>
    <t>30.</t>
  </si>
  <si>
    <t>20 sztuk</t>
  </si>
  <si>
    <t>Monitor do prezentacji obrazów medycznych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</si>
</sst>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 wrapText="1"/>
    </xf>
    <xf numFmtId="0" fontId="20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2" workbookViewId="0">
      <selection activeCell="L29" sqref="L29"/>
    </sheetView>
  </sheetViews>
  <sheetFormatPr defaultRowHeight="15" x14ac:dyDescent="0.25"/>
  <cols>
    <col min="1" max="1" width="3.85546875" customWidth="1"/>
    <col min="2" max="2" width="23.28515625" customWidth="1"/>
    <col min="3" max="3" width="11.7109375" customWidth="1"/>
    <col min="4" max="4" width="12" customWidth="1"/>
    <col min="5" max="5" width="8.140625" customWidth="1"/>
    <col min="6" max="6" width="19.28515625" style="3" customWidth="1"/>
    <col min="7" max="7" width="10.5703125" customWidth="1"/>
    <col min="8" max="8" width="10.28515625" customWidth="1"/>
    <col min="9" max="10" width="9.140625" customWidth="1"/>
  </cols>
  <sheetData>
    <row r="1" spans="1:12" x14ac:dyDescent="0.25">
      <c r="A1" s="1"/>
      <c r="B1" s="14" t="s">
        <v>29</v>
      </c>
      <c r="C1" s="15"/>
      <c r="D1" s="15"/>
      <c r="E1" s="15"/>
      <c r="F1" s="15"/>
      <c r="G1" s="15"/>
      <c r="H1" s="15"/>
    </row>
    <row r="2" spans="1:12" ht="30.75" customHeight="1" x14ac:dyDescent="0.25">
      <c r="A2" s="1"/>
      <c r="B2" s="16"/>
      <c r="C2" s="16"/>
      <c r="D2" s="16"/>
      <c r="E2" s="16"/>
      <c r="F2" s="16"/>
      <c r="G2" s="16"/>
      <c r="H2" s="16"/>
    </row>
    <row r="3" spans="1:12" ht="45" customHeight="1" x14ac:dyDescent="0.25">
      <c r="A3" s="11" t="s">
        <v>42</v>
      </c>
      <c r="B3" s="11" t="str">
        <f>"Nazwa urządzenia"</f>
        <v>Nazwa urządzenia</v>
      </c>
      <c r="C3" s="11" t="str">
        <f>"Typ"</f>
        <v>Typ</v>
      </c>
      <c r="D3" s="11" t="str">
        <f>"Nr Seryjny"</f>
        <v>Nr Seryjny</v>
      </c>
      <c r="E3" s="11" t="str">
        <f>"Kod kreskowy"</f>
        <v>Kod kreskowy</v>
      </c>
      <c r="F3" s="11" t="str">
        <f>"Jednostka organizacyjna"</f>
        <v>Jednostka organizacyjna</v>
      </c>
      <c r="G3" s="11" t="s">
        <v>26</v>
      </c>
      <c r="H3" s="11" t="s">
        <v>27</v>
      </c>
    </row>
    <row r="4" spans="1:12" ht="37.5" customHeight="1" x14ac:dyDescent="0.25">
      <c r="A4" s="6" t="s">
        <v>4</v>
      </c>
      <c r="B4" s="6" t="str">
        <f>"Aparat RTG do angiografii cyfrowej"</f>
        <v>Aparat RTG do angiografii cyfrowej</v>
      </c>
      <c r="C4" s="6" t="str">
        <f>"INFX-8000C"</f>
        <v>INFX-8000C</v>
      </c>
      <c r="D4" s="6" t="str">
        <f>"G2C14Y2003"</f>
        <v>G2C14Y2003</v>
      </c>
      <c r="E4" s="6" t="str">
        <f>"015533"</f>
        <v>015533</v>
      </c>
      <c r="F4" s="6" t="s">
        <v>31</v>
      </c>
      <c r="G4" s="6"/>
      <c r="H4" s="7"/>
    </row>
    <row r="5" spans="1:12" ht="45" customHeight="1" x14ac:dyDescent="0.25">
      <c r="A5" s="6" t="s">
        <v>5</v>
      </c>
      <c r="B5" s="6" t="s">
        <v>0</v>
      </c>
      <c r="C5" s="6" t="str">
        <f>"Cios Alpha"</f>
        <v>Cios Alpha</v>
      </c>
      <c r="D5" s="6" t="str">
        <f>"12018"</f>
        <v>12018</v>
      </c>
      <c r="E5" s="6" t="str">
        <f>"016650"</f>
        <v>016650</v>
      </c>
      <c r="F5" s="6" t="s">
        <v>32</v>
      </c>
      <c r="G5" s="6"/>
      <c r="H5" s="7"/>
    </row>
    <row r="6" spans="1:12" ht="36" customHeight="1" x14ac:dyDescent="0.25">
      <c r="A6" s="6" t="s">
        <v>6</v>
      </c>
      <c r="B6" s="6" t="str">
        <f>"Aparat RTG z ramieniem C"</f>
        <v>Aparat RTG z ramieniem C</v>
      </c>
      <c r="C6" s="6" t="str">
        <f>"OEC Elite"</f>
        <v>OEC Elite</v>
      </c>
      <c r="D6" s="6" t="str">
        <f>"T2XXXX00025"</f>
        <v>T2XXXX00025</v>
      </c>
      <c r="E6" s="6" t="str">
        <f>"020599"</f>
        <v>020599</v>
      </c>
      <c r="F6" s="6" t="s">
        <v>33</v>
      </c>
      <c r="G6" s="6"/>
      <c r="H6" s="7"/>
    </row>
    <row r="7" spans="1:12" ht="51.75" customHeight="1" x14ac:dyDescent="0.25">
      <c r="A7" s="6" t="s">
        <v>7</v>
      </c>
      <c r="B7" s="6" t="str">
        <f>"Aparat RTG z ramieniem C śródoperacyjny z wyp."</f>
        <v>Aparat RTG z ramieniem C śródoperacyjny z wyp.</v>
      </c>
      <c r="C7" s="6" t="str">
        <f>"Arcadis Varic"</f>
        <v>Arcadis Varic</v>
      </c>
      <c r="D7" s="6" t="str">
        <f>"13289 "</f>
        <v xml:space="preserve">13289 </v>
      </c>
      <c r="E7" s="6" t="str">
        <f>"013401"</f>
        <v>013401</v>
      </c>
      <c r="F7" s="6" t="s">
        <v>1</v>
      </c>
      <c r="G7" s="6"/>
      <c r="H7" s="7"/>
    </row>
    <row r="8" spans="1:12" ht="54" customHeight="1" x14ac:dyDescent="0.25">
      <c r="A8" s="6" t="s">
        <v>8</v>
      </c>
      <c r="B8" s="6" t="str">
        <f>"Tomograf komputerowy"</f>
        <v>Tomograf komputerowy</v>
      </c>
      <c r="C8" s="6" t="str">
        <f>"SOMATOM DEFINITION AS+ (128 warstw)"</f>
        <v>SOMATOM DEFINITION AS+ (128 warstw)</v>
      </c>
      <c r="D8" s="6" t="str">
        <f>"96332"</f>
        <v>96332</v>
      </c>
      <c r="E8" s="6" t="str">
        <f>"016773"</f>
        <v>016773</v>
      </c>
      <c r="F8" s="6" t="s">
        <v>2</v>
      </c>
      <c r="G8" s="6"/>
      <c r="H8" s="7"/>
      <c r="K8" s="2"/>
      <c r="L8" s="2"/>
    </row>
    <row r="9" spans="1:12" ht="54.75" customHeight="1" x14ac:dyDescent="0.25">
      <c r="A9" s="6" t="s">
        <v>9</v>
      </c>
      <c r="B9" s="6" t="s">
        <v>3</v>
      </c>
      <c r="C9" s="6" t="str">
        <f>"MULTIX TOP/00475517"</f>
        <v>MULTIX TOP/00475517</v>
      </c>
      <c r="D9" s="6" t="str">
        <f>"2962 "</f>
        <v xml:space="preserve">2962 </v>
      </c>
      <c r="E9" s="6" t="str">
        <f>"011761"</f>
        <v>011761</v>
      </c>
      <c r="F9" s="6" t="s">
        <v>2</v>
      </c>
      <c r="G9" s="6"/>
      <c r="H9" s="7"/>
    </row>
    <row r="10" spans="1:12" ht="35.25" customHeight="1" x14ac:dyDescent="0.25">
      <c r="A10" s="6" t="s">
        <v>10</v>
      </c>
      <c r="B10" s="6" t="str">
        <f>"Aparat RTG przyłóżkowy z wyposażeniem"</f>
        <v>Aparat RTG przyłóżkowy z wyposażeniem</v>
      </c>
      <c r="C10" s="8" t="str">
        <f>"Practix 33 plus"</f>
        <v>Practix 33 plus</v>
      </c>
      <c r="D10" s="6" t="str">
        <f>"PS-525 / 468-1414"</f>
        <v>PS-525 / 468-1414</v>
      </c>
      <c r="E10" s="6">
        <v>13155</v>
      </c>
      <c r="F10" s="4" t="s">
        <v>34</v>
      </c>
      <c r="G10" s="6"/>
      <c r="H10" s="7"/>
    </row>
    <row r="11" spans="1:12" ht="48.75" customHeight="1" x14ac:dyDescent="0.25">
      <c r="A11" s="6" t="s">
        <v>11</v>
      </c>
      <c r="B11" s="6" t="str">
        <f>"Aparat RTG przyłóżkowy z wyposażeniem"</f>
        <v>Aparat RTG przyłóżkowy z wyposażeniem</v>
      </c>
      <c r="C11" s="8" t="str">
        <f>"Practix 33 plus"</f>
        <v>Practix 33 plus</v>
      </c>
      <c r="D11" s="6" t="str">
        <f>"PS-525 / 468-1415"</f>
        <v>PS-525 / 468-1415</v>
      </c>
      <c r="E11" s="6" t="str">
        <f>"006895"</f>
        <v>006895</v>
      </c>
      <c r="F11" s="6" t="s">
        <v>2</v>
      </c>
      <c r="G11" s="6"/>
      <c r="H11" s="7"/>
    </row>
    <row r="12" spans="1:12" ht="48" customHeight="1" x14ac:dyDescent="0.25">
      <c r="A12" s="6" t="s">
        <v>12</v>
      </c>
      <c r="B12" s="6" t="str">
        <f>"Aparat RTG przyłóżkowy cyfrowy (z napędem)"</f>
        <v>Aparat RTG przyłóżkowy cyfrowy (z napędem)</v>
      </c>
      <c r="C12" s="6" t="str">
        <f>"Mobilett Mira Max"</f>
        <v>Mobilett Mira Max</v>
      </c>
      <c r="D12" s="6" t="str">
        <f>"1300"</f>
        <v>1300</v>
      </c>
      <c r="E12" s="6" t="str">
        <f>"016066"</f>
        <v>016066</v>
      </c>
      <c r="F12" s="6" t="s">
        <v>2</v>
      </c>
      <c r="G12" s="6"/>
      <c r="H12" s="7"/>
    </row>
    <row r="13" spans="1:12" ht="48.75" customHeight="1" x14ac:dyDescent="0.25">
      <c r="A13" s="6" t="s">
        <v>13</v>
      </c>
      <c r="B13" s="6" t="str">
        <f>"Aparat rtg ogólnodiagnostyczny"</f>
        <v>Aparat rtg ogólnodiagnostyczny</v>
      </c>
      <c r="C13" s="6" t="str">
        <f>"Axiom Luminos dRF"</f>
        <v>Axiom Luminos dRF</v>
      </c>
      <c r="D13" s="6" t="str">
        <f>"4333"</f>
        <v>4333</v>
      </c>
      <c r="E13" s="6" t="str">
        <f>"015100"</f>
        <v>015100</v>
      </c>
      <c r="F13" s="6" t="s">
        <v>2</v>
      </c>
      <c r="G13" s="6"/>
      <c r="H13" s="7"/>
    </row>
    <row r="14" spans="1:12" ht="31.5" customHeight="1" x14ac:dyDescent="0.25">
      <c r="A14" s="6" t="s">
        <v>14</v>
      </c>
      <c r="B14" s="6" t="str">
        <f>"Dwugłowicowa gamma kamera SPECT"</f>
        <v>Dwugłowicowa gamma kamera SPECT</v>
      </c>
      <c r="C14" s="6" t="str">
        <f>"Bright View X"</f>
        <v>Bright View X</v>
      </c>
      <c r="D14" s="6" t="str">
        <f>"11000035 "</f>
        <v xml:space="preserve">11000035 </v>
      </c>
      <c r="E14" s="6" t="str">
        <f>"013521"</f>
        <v>013521</v>
      </c>
      <c r="F14" s="6" t="s">
        <v>35</v>
      </c>
      <c r="G14" s="6"/>
      <c r="H14" s="7"/>
    </row>
    <row r="15" spans="1:12" ht="33.75" customHeight="1" x14ac:dyDescent="0.25">
      <c r="A15" s="6" t="s">
        <v>15</v>
      </c>
      <c r="B15" s="6" t="s">
        <v>25</v>
      </c>
      <c r="C15" s="6" t="str">
        <f>"Symbia T"</f>
        <v>Symbia T</v>
      </c>
      <c r="D15" s="6" t="str">
        <f>"1095 "</f>
        <v xml:space="preserve">1095 </v>
      </c>
      <c r="E15" s="6" t="str">
        <f>"010754"</f>
        <v>010754</v>
      </c>
      <c r="F15" s="6" t="s">
        <v>35</v>
      </c>
      <c r="G15" s="6"/>
      <c r="H15" s="7"/>
    </row>
    <row r="16" spans="1:12" ht="29.25" customHeight="1" x14ac:dyDescent="0.25">
      <c r="A16" s="6" t="s">
        <v>16</v>
      </c>
      <c r="B16" s="6" t="str">
        <f>"Mammograf"</f>
        <v>Mammograf</v>
      </c>
      <c r="C16" s="6" t="str">
        <f>"Mammomat 1000"</f>
        <v>Mammomat 1000</v>
      </c>
      <c r="D16" s="6" t="str">
        <f>"12121"</f>
        <v>12121</v>
      </c>
      <c r="E16" s="6" t="str">
        <f>"006876"</f>
        <v>006876</v>
      </c>
      <c r="F16" s="6" t="s">
        <v>36</v>
      </c>
      <c r="G16" s="6"/>
      <c r="H16" s="7"/>
    </row>
    <row r="17" spans="1:8" ht="30" customHeight="1" x14ac:dyDescent="0.25">
      <c r="A17" s="6" t="s">
        <v>17</v>
      </c>
      <c r="B17" s="6" t="str">
        <f>"Aparat RTG stomatologiczny"</f>
        <v>Aparat RTG stomatologiczny</v>
      </c>
      <c r="C17" s="6" t="str">
        <f>"Heliodent Plus"</f>
        <v>Heliodent Plus</v>
      </c>
      <c r="D17" s="6" t="str">
        <f>"02583"</f>
        <v>02583</v>
      </c>
      <c r="E17" s="6" t="str">
        <f>"009455"</f>
        <v>009455</v>
      </c>
      <c r="F17" s="6" t="s">
        <v>37</v>
      </c>
      <c r="G17" s="6"/>
      <c r="H17" s="7"/>
    </row>
    <row r="18" spans="1:8" ht="35.25" customHeight="1" x14ac:dyDescent="0.25">
      <c r="A18" s="6" t="s">
        <v>18</v>
      </c>
      <c r="B18" s="6" t="str">
        <f>"Aparat RTG pantomograficzny"</f>
        <v>Aparat RTG pantomograficzny</v>
      </c>
      <c r="C18" s="6" t="str">
        <f>"Orthophos Plus"</f>
        <v>Orthophos Plus</v>
      </c>
      <c r="D18" s="6" t="str">
        <f>"44572 / 5936294"</f>
        <v>44572 / 5936294</v>
      </c>
      <c r="E18" s="6" t="str">
        <f>"009456"</f>
        <v>009456</v>
      </c>
      <c r="F18" s="6" t="s">
        <v>37</v>
      </c>
      <c r="G18" s="6"/>
      <c r="H18" s="7"/>
    </row>
    <row r="19" spans="1:8" ht="36" customHeight="1" x14ac:dyDescent="0.25">
      <c r="A19" s="6" t="s">
        <v>19</v>
      </c>
      <c r="B19" s="6" t="str">
        <f>"Aparat RTG śródoperacyjny typu ramię C"</f>
        <v>Aparat RTG śródoperacyjny typu ramię C</v>
      </c>
      <c r="C19" s="6" t="str">
        <f>"Ziehm Solo"</f>
        <v>Ziehm Solo</v>
      </c>
      <c r="D19" s="6" t="str">
        <f>"51304"</f>
        <v>51304</v>
      </c>
      <c r="E19" s="6" t="str">
        <f>"014915"</f>
        <v>014915</v>
      </c>
      <c r="F19" s="6" t="s">
        <v>38</v>
      </c>
      <c r="G19" s="6"/>
      <c r="H19" s="7"/>
    </row>
    <row r="20" spans="1:8" ht="32.25" customHeight="1" x14ac:dyDescent="0.25">
      <c r="A20" s="6" t="s">
        <v>20</v>
      </c>
      <c r="B20" s="6" t="str">
        <f>"Aparat rtg z torem wizyjnym i ramieniem C "</f>
        <v xml:space="preserve">Aparat rtg z torem wizyjnym i ramieniem C </v>
      </c>
      <c r="C20" s="6" t="str">
        <f>"ZIEHM Vision"</f>
        <v>ZIEHM Vision</v>
      </c>
      <c r="D20" s="6" t="str">
        <f>"9950 "</f>
        <v xml:space="preserve">9950 </v>
      </c>
      <c r="E20" s="6" t="str">
        <f>"012279"</f>
        <v>012279</v>
      </c>
      <c r="F20" s="6" t="s">
        <v>39</v>
      </c>
      <c r="G20" s="6"/>
      <c r="H20" s="7"/>
    </row>
    <row r="21" spans="1:8" ht="24.75" customHeight="1" x14ac:dyDescent="0.25">
      <c r="A21" s="6" t="s">
        <v>21</v>
      </c>
      <c r="B21" s="6" t="str">
        <f>"Aparat RTG typu ramię O "</f>
        <v xml:space="preserve">Aparat RTG typu ramię O </v>
      </c>
      <c r="C21" s="6" t="str">
        <f>"O-arm"</f>
        <v>O-arm</v>
      </c>
      <c r="D21" s="6" t="str">
        <f>"C1448"</f>
        <v>C1448</v>
      </c>
      <c r="E21" s="6" t="str">
        <f>"017594"</f>
        <v>017594</v>
      </c>
      <c r="F21" s="6" t="s">
        <v>39</v>
      </c>
      <c r="G21" s="6"/>
      <c r="H21" s="7"/>
    </row>
    <row r="22" spans="1:8" ht="42.75" customHeight="1" x14ac:dyDescent="0.25">
      <c r="A22" s="6" t="s">
        <v>22</v>
      </c>
      <c r="B22" s="6" t="str">
        <f>"Angiograf stacjonarny z wyposażeniem"</f>
        <v>Angiograf stacjonarny z wyposażeniem</v>
      </c>
      <c r="C22" s="6" t="str">
        <f>"Artis Q Ceiling"</f>
        <v>Artis Q Ceiling</v>
      </c>
      <c r="D22" s="6" t="str">
        <f>"109335"</f>
        <v>109335</v>
      </c>
      <c r="E22" s="9" t="str">
        <f>"017517"</f>
        <v>017517</v>
      </c>
      <c r="F22" s="6" t="s">
        <v>40</v>
      </c>
      <c r="G22" s="6"/>
      <c r="H22" s="7"/>
    </row>
    <row r="23" spans="1:8" ht="53.25" customHeight="1" x14ac:dyDescent="0.25">
      <c r="A23" s="6" t="s">
        <v>23</v>
      </c>
      <c r="B23" s="6" t="s">
        <v>30</v>
      </c>
      <c r="C23" s="6" t="str">
        <f>"Mammotome Mammotest MMT100"</f>
        <v>Mammotome Mammotest MMT100</v>
      </c>
      <c r="D23" s="6" t="str">
        <f>"MMT1000517004"</f>
        <v>MMT1000517004</v>
      </c>
      <c r="E23" s="6" t="str">
        <f>"021049"</f>
        <v>021049</v>
      </c>
      <c r="F23" s="6" t="s">
        <v>36</v>
      </c>
      <c r="G23" s="6"/>
      <c r="H23" s="7"/>
    </row>
    <row r="24" spans="1:8" ht="35.25" customHeight="1" x14ac:dyDescent="0.25">
      <c r="A24" s="6" t="s">
        <v>24</v>
      </c>
      <c r="B24" s="6" t="str">
        <f>"Aparat RTG przyłóżkowy cyfrowy (z napędem)"</f>
        <v>Aparat RTG przyłóżkowy cyfrowy (z napędem)</v>
      </c>
      <c r="C24" s="6" t="str">
        <f>"Mobilett Mira Max"</f>
        <v>Mobilett Mira Max</v>
      </c>
      <c r="D24" s="6" t="str">
        <f>"3507"</f>
        <v>3507</v>
      </c>
      <c r="E24" s="6" t="str">
        <f>"020440"</f>
        <v>020440</v>
      </c>
      <c r="F24" s="6" t="s">
        <v>41</v>
      </c>
      <c r="G24" s="6"/>
      <c r="H24" s="7"/>
    </row>
    <row r="25" spans="1:8" ht="47.25" customHeight="1" x14ac:dyDescent="0.25">
      <c r="A25" s="6" t="s">
        <v>44</v>
      </c>
      <c r="B25" s="10" t="s">
        <v>46</v>
      </c>
      <c r="C25" s="10" t="str">
        <f>"OPTIMA XR 240"</f>
        <v>OPTIMA XR 240</v>
      </c>
      <c r="D25" s="10" t="str">
        <f>"DF24002100155WK (PL0769RX51)"</f>
        <v>DF24002100155WK (PL0769RX51)</v>
      </c>
      <c r="E25" s="10" t="str">
        <f>"025466"</f>
        <v>025466</v>
      </c>
      <c r="F25" s="6" t="s">
        <v>2</v>
      </c>
      <c r="G25" s="6"/>
      <c r="H25" s="7"/>
    </row>
    <row r="26" spans="1:8" ht="27" customHeight="1" x14ac:dyDescent="0.25">
      <c r="A26" s="6" t="s">
        <v>45</v>
      </c>
      <c r="B26" s="10" t="s">
        <v>53</v>
      </c>
      <c r="C26" s="10" t="s">
        <v>60</v>
      </c>
      <c r="D26" s="10">
        <v>82344</v>
      </c>
      <c r="E26" s="10">
        <v>20455</v>
      </c>
      <c r="F26" s="6" t="s">
        <v>61</v>
      </c>
      <c r="G26" s="6"/>
      <c r="H26" s="7"/>
    </row>
    <row r="27" spans="1:8" ht="33" customHeight="1" x14ac:dyDescent="0.25">
      <c r="A27" s="6" t="s">
        <v>54</v>
      </c>
      <c r="B27" s="10" t="s">
        <v>52</v>
      </c>
      <c r="C27" s="10" t="s">
        <v>62</v>
      </c>
      <c r="D27" s="10">
        <v>50275</v>
      </c>
      <c r="E27" s="10">
        <v>22589</v>
      </c>
      <c r="F27" s="6" t="s">
        <v>63</v>
      </c>
      <c r="G27" s="6"/>
      <c r="H27" s="7"/>
    </row>
    <row r="28" spans="1:8" ht="47.25" customHeight="1" x14ac:dyDescent="0.25">
      <c r="A28" s="6" t="s">
        <v>55</v>
      </c>
      <c r="B28" s="10" t="s">
        <v>50</v>
      </c>
      <c r="C28" s="10" t="s">
        <v>64</v>
      </c>
      <c r="D28" s="10">
        <v>119510</v>
      </c>
      <c r="E28" s="10"/>
      <c r="F28" s="6" t="s">
        <v>2</v>
      </c>
      <c r="G28" s="6"/>
      <c r="H28" s="7"/>
    </row>
    <row r="29" spans="1:8" ht="47.25" customHeight="1" x14ac:dyDescent="0.25">
      <c r="A29" s="6" t="s">
        <v>56</v>
      </c>
      <c r="B29" s="10" t="s">
        <v>50</v>
      </c>
      <c r="C29" s="10" t="s">
        <v>51</v>
      </c>
      <c r="D29" s="10">
        <v>76266</v>
      </c>
      <c r="E29" s="10">
        <v>22476</v>
      </c>
      <c r="F29" s="6" t="s">
        <v>2</v>
      </c>
      <c r="G29" s="6"/>
      <c r="H29" s="7"/>
    </row>
    <row r="30" spans="1:8" ht="48.75" customHeight="1" x14ac:dyDescent="0.25">
      <c r="A30" s="6" t="s">
        <v>57</v>
      </c>
      <c r="B30" s="6" t="str">
        <f>"Aparat RTG typu ramię C ortopedyczny"</f>
        <v>Aparat RTG typu ramię C ortopedyczny</v>
      </c>
      <c r="C30" s="6" t="str">
        <f>"ZEN 7000"</f>
        <v>ZEN 7000</v>
      </c>
      <c r="D30" s="6" t="str">
        <f>"ZEN-052410-10618"</f>
        <v>ZEN-052410-10618</v>
      </c>
      <c r="E30" s="6" t="str">
        <f>"020435"</f>
        <v>020435</v>
      </c>
      <c r="F30" s="6" t="s">
        <v>43</v>
      </c>
      <c r="G30" s="6"/>
      <c r="H30" s="7"/>
    </row>
    <row r="31" spans="1:8" ht="48.75" customHeight="1" x14ac:dyDescent="0.25">
      <c r="A31" s="6" t="s">
        <v>58</v>
      </c>
      <c r="B31" s="6" t="s">
        <v>47</v>
      </c>
      <c r="C31" s="6" t="s">
        <v>48</v>
      </c>
      <c r="D31" s="6" t="s">
        <v>49</v>
      </c>
      <c r="E31" s="6">
        <v>18837</v>
      </c>
      <c r="F31" s="6" t="s">
        <v>43</v>
      </c>
      <c r="G31" s="6"/>
      <c r="H31" s="7"/>
    </row>
    <row r="32" spans="1:8" ht="48.75" customHeight="1" x14ac:dyDescent="0.25">
      <c r="A32" s="6" t="s">
        <v>59</v>
      </c>
      <c r="B32" s="6" t="str">
        <f>"Aparat rtg z torem wizyjnym i ramieniem C "</f>
        <v xml:space="preserve">Aparat rtg z torem wizyjnym i ramieniem C </v>
      </c>
      <c r="C32" s="6" t="str">
        <f>"ZEN-7000"</f>
        <v>ZEN-7000</v>
      </c>
      <c r="D32" s="6" t="str">
        <f>"ZEN-082202-10617"</f>
        <v>ZEN-082202-10617</v>
      </c>
      <c r="E32" s="6" t="str">
        <f>"018829"</f>
        <v>018829</v>
      </c>
      <c r="F32" s="6" t="str">
        <f>"BLOK OPERACYJNY NEUROCHIRURGII"</f>
        <v>BLOK OPERACYJNY NEUROCHIRURGII</v>
      </c>
      <c r="G32" s="6"/>
      <c r="H32" s="7"/>
    </row>
    <row r="33" spans="1:8" ht="48.75" customHeight="1" x14ac:dyDescent="0.25">
      <c r="A33" s="6" t="s">
        <v>66</v>
      </c>
      <c r="B33" s="6" t="s">
        <v>68</v>
      </c>
      <c r="C33" s="19" t="s">
        <v>67</v>
      </c>
      <c r="D33" s="20"/>
      <c r="E33" s="21"/>
      <c r="F33" s="6" t="s">
        <v>2</v>
      </c>
      <c r="G33" s="6"/>
      <c r="H33" s="7"/>
    </row>
    <row r="34" spans="1:8" ht="36" customHeight="1" x14ac:dyDescent="0.25">
      <c r="A34" s="17" t="s">
        <v>28</v>
      </c>
      <c r="B34" s="18"/>
      <c r="C34" s="18"/>
      <c r="D34" s="18"/>
      <c r="E34" s="18"/>
      <c r="F34" s="18"/>
      <c r="G34" s="5"/>
      <c r="H34" s="5"/>
    </row>
    <row r="38" spans="1:8" x14ac:dyDescent="0.25">
      <c r="D38" s="12" t="s">
        <v>65</v>
      </c>
      <c r="E38" s="13"/>
      <c r="F38" s="13"/>
      <c r="G38" s="13"/>
      <c r="H38" s="13"/>
    </row>
    <row r="39" spans="1:8" x14ac:dyDescent="0.25">
      <c r="D39" s="13"/>
      <c r="E39" s="13"/>
      <c r="F39" s="13"/>
      <c r="G39" s="13"/>
      <c r="H39" s="13"/>
    </row>
    <row r="40" spans="1:8" x14ac:dyDescent="0.25">
      <c r="D40" s="13"/>
      <c r="E40" s="13"/>
      <c r="F40" s="13"/>
      <c r="G40" s="13"/>
      <c r="H40" s="13"/>
    </row>
  </sheetData>
  <mergeCells count="4">
    <mergeCell ref="D38:H40"/>
    <mergeCell ref="B1:H2"/>
    <mergeCell ref="A34:F34"/>
    <mergeCell ref="C33:E33"/>
  </mergeCells>
  <pageMargins left="0.19685039370078741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export_serviceorderlist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Janicka</dc:creator>
  <cp:lastModifiedBy>Edyta Janicka</cp:lastModifiedBy>
  <cp:lastPrinted>2023-11-21T09:22:38Z</cp:lastPrinted>
  <dcterms:created xsi:type="dcterms:W3CDTF">2020-09-17T09:12:28Z</dcterms:created>
  <dcterms:modified xsi:type="dcterms:W3CDTF">2023-11-21T12:40:20Z</dcterms:modified>
</cp:coreProperties>
</file>