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contact.dir\RI\Przetargi 2024\Agata\Modernizacja dróg gminnych oraz terenu przy stanicy w Goli\Kosztorysy\Cz.III Cukrownicza\"/>
    </mc:Choice>
  </mc:AlternateContent>
  <bookViews>
    <workbookView xWindow="0" yWindow="0" windowWidth="15360" windowHeight="7020"/>
  </bookViews>
  <sheets>
    <sheet name="Kosztorys" sheetId="2" r:id="rId1"/>
  </sheets>
  <definedNames>
    <definedName name="_xlnm.Print_Area" localSheetId="0">Kosztorys!#REF!</definedName>
  </definedNames>
  <calcPr calcId="162913"/>
</workbook>
</file>

<file path=xl/calcChain.xml><?xml version="1.0" encoding="utf-8"?>
<calcChain xmlns="http://schemas.openxmlformats.org/spreadsheetml/2006/main">
  <c r="G12" i="2" l="1"/>
  <c r="G15" i="2" l="1"/>
  <c r="I15" i="2" s="1"/>
  <c r="G14" i="2"/>
  <c r="I14" i="2" s="1"/>
  <c r="G10" i="2"/>
  <c r="I10" i="2" s="1"/>
  <c r="G11" i="2"/>
  <c r="I11" i="2" s="1"/>
  <c r="I37" i="2"/>
  <c r="I38" i="2"/>
  <c r="G34" i="2"/>
  <c r="I34" i="2" s="1"/>
  <c r="G35" i="2"/>
  <c r="I35" i="2" s="1"/>
  <c r="G36" i="2"/>
  <c r="I36" i="2" s="1"/>
  <c r="G22" i="2"/>
  <c r="I22" i="2" s="1"/>
  <c r="G23" i="2"/>
  <c r="I23" i="2" s="1"/>
  <c r="G24" i="2"/>
  <c r="I24" i="2" s="1"/>
  <c r="G25" i="2"/>
  <c r="I25" i="2" s="1"/>
  <c r="G21" i="2"/>
  <c r="I21" i="2" s="1"/>
  <c r="I17" i="2"/>
  <c r="I18" i="2"/>
  <c r="I26" i="2"/>
  <c r="I12" i="2"/>
  <c r="I13" i="2"/>
  <c r="G9" i="2"/>
  <c r="I9" i="2" s="1"/>
  <c r="G8" i="2"/>
  <c r="I8" i="2" s="1"/>
  <c r="G31" i="2"/>
  <c r="G32" i="2" s="1"/>
  <c r="I32" i="2" s="1"/>
  <c r="G29" i="2"/>
  <c r="I29" i="2" s="1"/>
  <c r="I30" i="2" s="1"/>
  <c r="G40" i="2"/>
  <c r="I40" i="2" s="1"/>
  <c r="I33" i="2"/>
  <c r="G16" i="2" l="1"/>
  <c r="I31" i="2"/>
  <c r="G39" i="2"/>
  <c r="I39" i="2" s="1"/>
  <c r="I16" i="2" l="1"/>
  <c r="I41" i="2" l="1"/>
  <c r="I43" i="2" l="1"/>
  <c r="I42" i="2"/>
</calcChain>
</file>

<file path=xl/sharedStrings.xml><?xml version="1.0" encoding="utf-8"?>
<sst xmlns="http://schemas.openxmlformats.org/spreadsheetml/2006/main" count="107" uniqueCount="54">
  <si>
    <t>1.</t>
  </si>
  <si>
    <t>2.</t>
  </si>
  <si>
    <t>3.</t>
  </si>
  <si>
    <t>4.</t>
  </si>
  <si>
    <t/>
  </si>
  <si>
    <t>Jedn</t>
  </si>
  <si>
    <t>Ilość</t>
  </si>
  <si>
    <t>Cena j.</t>
  </si>
  <si>
    <t>Wartość</t>
  </si>
  <si>
    <t>DZIAŁ  1</t>
  </si>
  <si>
    <t>Roboty pomiarowe - trasa dróg w terenie równinnym</t>
  </si>
  <si>
    <t>km</t>
  </si>
  <si>
    <t>Mechan profilowanie i zagęszczenie podłoża kat 1/4</t>
  </si>
  <si>
    <t>m2</t>
  </si>
  <si>
    <t>Wyrównanie podbudowy tłuczniem 0/31,5 zagęszczanie mechaniczne grub do 5 cm</t>
  </si>
  <si>
    <t>m3</t>
  </si>
  <si>
    <t>5.</t>
  </si>
  <si>
    <t>6.</t>
  </si>
  <si>
    <t>Warstwa pobocza z kruszywa łamanego 0/31,5 grub 10 cm</t>
  </si>
  <si>
    <t>Oczyszczenie mechaniczne</t>
  </si>
  <si>
    <t>Skropienie warstw konstrukcyjnych</t>
  </si>
  <si>
    <t>Regulacja pionowa zaworów</t>
  </si>
  <si>
    <t>kpl</t>
  </si>
  <si>
    <t>7.</t>
  </si>
  <si>
    <t>8.</t>
  </si>
  <si>
    <t>Modernizacje i remonty</t>
  </si>
  <si>
    <t>Cukrownicza</t>
  </si>
  <si>
    <t>9.</t>
  </si>
  <si>
    <t>Rozbiórka śmietnika wraz z wywozem gruzu</t>
  </si>
  <si>
    <t>10.</t>
  </si>
  <si>
    <t>Warstwa wiążąca z mieszanki mineralno-asfaltowej AC11S gr. 5cm</t>
  </si>
  <si>
    <t>Nawierzchnia z mieszanki mineralno-asfaltowej AC11S gr. 4cm</t>
  </si>
  <si>
    <t>m</t>
  </si>
  <si>
    <t>ułożenie krawężnika betonowego 15x30</t>
  </si>
  <si>
    <t>Uzupełnienie ubytków masą asfaltową</t>
  </si>
  <si>
    <t>Ułożenie ławy betonowej z oporem z betonu C12/15</t>
  </si>
  <si>
    <t>Warstwa ścieralna z mieszanki mineralno-asfaltowej AC11S gr. 5cm</t>
  </si>
  <si>
    <t>Ścinka poboczy na szer. 1,0m</t>
  </si>
  <si>
    <t>Wywiezienie gruzu z terenu budowy</t>
  </si>
  <si>
    <t>Odcinek nr 1- dł. 65 mb</t>
  </si>
  <si>
    <t>Odcinek nr 3- dł 111 mb</t>
  </si>
  <si>
    <t>11.</t>
  </si>
  <si>
    <t>Razem netto:</t>
  </si>
  <si>
    <t>Razem brutto:</t>
  </si>
  <si>
    <t>Frezowanie nawierzchni asfaltowej (20% powierzchni), gr 4 cm</t>
  </si>
  <si>
    <t>Oczyszczenie mechaniczne- warstwy bitumiczne</t>
  </si>
  <si>
    <t>Skropienie warstw konstrukcyjnych- warstwy bitumiczne</t>
  </si>
  <si>
    <t>Oczyszczenie mechaniczne- warstwy niebitumiczne</t>
  </si>
  <si>
    <t>Skropienie warstw konstrukcyjnych- warstwy niebitumiczne</t>
  </si>
  <si>
    <t>Skropienie warstw konstrukcyjnych- warwty bitumiczne</t>
  </si>
  <si>
    <t>Rozbiórka istniejącego krawężnika wraz z ławą betonową</t>
  </si>
  <si>
    <t>Odcinek nr 2- dł 171 m</t>
  </si>
  <si>
    <t>Warstwa śćieralna z mieszanki mineralno-asfaltowej AC11S gr. 5cm</t>
  </si>
  <si>
    <t>VAT: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</si>
</sst>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."/>
    <numFmt numFmtId="165" formatCode="0.000"/>
  </numFmts>
  <fonts count="8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b/>
      <sz val="10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9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4" fontId="2" fillId="0" borderId="0" xfId="0" applyNumberFormat="1" applyFont="1" applyFill="1" applyBorder="1" applyAlignment="1">
      <alignment vertical="top"/>
    </xf>
    <xf numFmtId="0" fontId="0" fillId="0" borderId="0" xfId="0"/>
    <xf numFmtId="0" fontId="2" fillId="0" borderId="0" xfId="0" applyNumberFormat="1" applyFont="1" applyFill="1" applyBorder="1" applyAlignment="1">
      <alignment vertical="top"/>
    </xf>
    <xf numFmtId="0" fontId="0" fillId="0" borderId="0" xfId="0"/>
    <xf numFmtId="0" fontId="5" fillId="0" borderId="0" xfId="0" applyFont="1"/>
    <xf numFmtId="0" fontId="5" fillId="0" borderId="0" xfId="0" applyFont="1" applyBorder="1"/>
    <xf numFmtId="0" fontId="0" fillId="0" borderId="0" xfId="0" applyBorder="1"/>
    <xf numFmtId="0" fontId="7" fillId="0" borderId="1" xfId="0" applyFont="1" applyBorder="1"/>
    <xf numFmtId="0" fontId="5" fillId="0" borderId="1" xfId="0" applyNumberFormat="1" applyFont="1" applyFill="1" applyBorder="1" applyAlignment="1">
      <alignment vertical="top"/>
    </xf>
    <xf numFmtId="0" fontId="5" fillId="0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top"/>
    </xf>
    <xf numFmtId="165" fontId="5" fillId="0" borderId="1" xfId="0" applyNumberFormat="1" applyFont="1" applyFill="1" applyBorder="1" applyAlignment="1">
      <alignment vertical="top"/>
    </xf>
    <xf numFmtId="4" fontId="5" fillId="0" borderId="1" xfId="0" applyNumberFormat="1" applyFont="1" applyFill="1" applyBorder="1" applyAlignment="1">
      <alignment vertical="top"/>
    </xf>
    <xf numFmtId="0" fontId="5" fillId="2" borderId="1" xfId="0" applyFont="1" applyFill="1" applyBorder="1"/>
    <xf numFmtId="0" fontId="0" fillId="2" borderId="1" xfId="0" applyFill="1" applyBorder="1"/>
    <xf numFmtId="0" fontId="2" fillId="2" borderId="1" xfId="0" applyNumberFormat="1" applyFont="1" applyFill="1" applyBorder="1" applyAlignment="1">
      <alignment vertical="top"/>
    </xf>
    <xf numFmtId="4" fontId="5" fillId="2" borderId="1" xfId="0" applyNumberFormat="1" applyFont="1" applyFill="1" applyBorder="1" applyAlignment="1">
      <alignment vertical="top"/>
    </xf>
    <xf numFmtId="0" fontId="5" fillId="2" borderId="1" xfId="0" applyNumberFormat="1" applyFont="1" applyFill="1" applyBorder="1" applyAlignment="1">
      <alignment vertical="top"/>
    </xf>
    <xf numFmtId="0" fontId="5" fillId="2" borderId="1" xfId="0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horizontal="center" vertical="top"/>
    </xf>
    <xf numFmtId="165" fontId="5" fillId="2" borderId="1" xfId="0" applyNumberFormat="1" applyFont="1" applyFill="1" applyBorder="1" applyAlignment="1">
      <alignment vertical="top"/>
    </xf>
    <xf numFmtId="165" fontId="0" fillId="0" borderId="0" xfId="0" applyNumberFormat="1"/>
    <xf numFmtId="165" fontId="0" fillId="0" borderId="1" xfId="0" applyNumberFormat="1" applyBorder="1"/>
    <xf numFmtId="165" fontId="0" fillId="2" borderId="1" xfId="0" applyNumberFormat="1" applyFill="1" applyBorder="1"/>
    <xf numFmtId="4" fontId="5" fillId="0" borderId="0" xfId="0" applyNumberFormat="1" applyFont="1" applyBorder="1"/>
    <xf numFmtId="0" fontId="4" fillId="0" borderId="2" xfId="0" applyNumberFormat="1" applyFont="1" applyFill="1" applyBorder="1" applyAlignment="1">
      <alignment vertical="top"/>
    </xf>
    <xf numFmtId="164" fontId="5" fillId="0" borderId="4" xfId="0" applyNumberFormat="1" applyFont="1" applyFill="1" applyBorder="1" applyAlignment="1">
      <alignment vertical="top"/>
    </xf>
    <xf numFmtId="4" fontId="5" fillId="0" borderId="5" xfId="0" applyNumberFormat="1" applyFont="1" applyFill="1" applyBorder="1" applyAlignment="1">
      <alignment vertical="top"/>
    </xf>
    <xf numFmtId="4" fontId="4" fillId="3" borderId="5" xfId="0" applyNumberFormat="1" applyFont="1" applyFill="1" applyBorder="1" applyAlignment="1">
      <alignment vertical="top"/>
    </xf>
    <xf numFmtId="0" fontId="5" fillId="0" borderId="6" xfId="0" applyFont="1" applyBorder="1"/>
    <xf numFmtId="4" fontId="4" fillId="3" borderId="8" xfId="0" applyNumberFormat="1" applyFont="1" applyFill="1" applyBorder="1" applyAlignment="1">
      <alignment vertical="top"/>
    </xf>
    <xf numFmtId="4" fontId="0" fillId="0" borderId="0" xfId="0" applyNumberFormat="1"/>
    <xf numFmtId="4" fontId="0" fillId="0" borderId="1" xfId="0" applyNumberFormat="1" applyBorder="1"/>
    <xf numFmtId="4" fontId="0" fillId="2" borderId="1" xfId="0" applyNumberFormat="1" applyFill="1" applyBorder="1"/>
    <xf numFmtId="0" fontId="0" fillId="0" borderId="0" xfId="0"/>
    <xf numFmtId="0" fontId="5" fillId="0" borderId="1" xfId="0" applyFont="1" applyBorder="1"/>
    <xf numFmtId="0" fontId="5" fillId="0" borderId="7" xfId="0" applyFont="1" applyBorder="1"/>
    <xf numFmtId="0" fontId="2" fillId="0" borderId="1" xfId="0" applyNumberFormat="1" applyFont="1" applyFill="1" applyBorder="1" applyAlignment="1">
      <alignment vertical="top"/>
    </xf>
    <xf numFmtId="0" fontId="0" fillId="0" borderId="1" xfId="0" applyBorder="1"/>
    <xf numFmtId="0" fontId="5" fillId="0" borderId="4" xfId="0" applyFont="1" applyBorder="1"/>
    <xf numFmtId="4" fontId="2" fillId="3" borderId="5" xfId="0" applyNumberFormat="1" applyFont="1" applyFill="1" applyBorder="1" applyAlignment="1">
      <alignment vertical="top"/>
    </xf>
    <xf numFmtId="4" fontId="2" fillId="0" borderId="5" xfId="0" applyNumberFormat="1" applyFont="1" applyFill="1" applyBorder="1" applyAlignment="1">
      <alignment vertical="top"/>
    </xf>
    <xf numFmtId="0" fontId="5" fillId="2" borderId="4" xfId="0" applyFont="1" applyFill="1" applyBorder="1"/>
    <xf numFmtId="4" fontId="5" fillId="2" borderId="5" xfId="0" applyNumberFormat="1" applyFont="1" applyFill="1" applyBorder="1" applyAlignment="1">
      <alignment vertical="top"/>
    </xf>
    <xf numFmtId="164" fontId="5" fillId="2" borderId="4" xfId="0" applyNumberFormat="1" applyFont="1" applyFill="1" applyBorder="1" applyAlignment="1">
      <alignment vertical="top"/>
    </xf>
    <xf numFmtId="0" fontId="7" fillId="0" borderId="0" xfId="0" applyFont="1" applyFill="1" applyBorder="1"/>
    <xf numFmtId="0" fontId="3" fillId="0" borderId="9" xfId="0" applyNumberFormat="1" applyFont="1" applyFill="1" applyBorder="1" applyAlignment="1">
      <alignment horizontal="center" vertical="top"/>
    </xf>
    <xf numFmtId="165" fontId="3" fillId="0" borderId="9" xfId="0" applyNumberFormat="1" applyFont="1" applyFill="1" applyBorder="1" applyAlignment="1">
      <alignment horizontal="center" vertical="top"/>
    </xf>
    <xf numFmtId="4" fontId="3" fillId="0" borderId="9" xfId="0" applyNumberFormat="1" applyFont="1" applyFill="1" applyBorder="1" applyAlignment="1">
      <alignment horizontal="center" vertical="top"/>
    </xf>
    <xf numFmtId="0" fontId="3" fillId="0" borderId="10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vertical="top"/>
    </xf>
    <xf numFmtId="0" fontId="0" fillId="0" borderId="1" xfId="0" applyBorder="1"/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4" fillId="0" borderId="3" xfId="0" applyNumberFormat="1" applyFont="1" applyFill="1" applyBorder="1" applyAlignment="1">
      <alignment vertical="top" wrapText="1"/>
    </xf>
    <xf numFmtId="0" fontId="5" fillId="0" borderId="3" xfId="0" applyFont="1" applyBorder="1"/>
    <xf numFmtId="0" fontId="4" fillId="0" borderId="1" xfId="0" applyNumberFormat="1" applyFont="1" applyFill="1" applyBorder="1" applyAlignment="1">
      <alignment vertical="top"/>
    </xf>
    <xf numFmtId="0" fontId="5" fillId="0" borderId="1" xfId="0" applyFont="1" applyBorder="1"/>
    <xf numFmtId="0" fontId="4" fillId="0" borderId="7" xfId="0" applyNumberFormat="1" applyFont="1" applyFill="1" applyBorder="1" applyAlignment="1">
      <alignment vertical="top"/>
    </xf>
    <xf numFmtId="0" fontId="5" fillId="0" borderId="7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3"/>
  <sheetViews>
    <sheetView tabSelected="1" topLeftCell="A10" workbookViewId="0">
      <selection activeCell="N18" sqref="N18"/>
    </sheetView>
  </sheetViews>
  <sheetFormatPr defaultRowHeight="12" x14ac:dyDescent="0.2"/>
  <cols>
    <col min="1" max="1" width="9.33203125" style="2"/>
    <col min="2" max="2" width="6.5" style="5" bestFit="1" customWidth="1"/>
    <col min="3" max="3" width="2.33203125" customWidth="1"/>
    <col min="4" max="4" width="59.33203125" style="5" bestFit="1" customWidth="1"/>
    <col min="5" max="5" width="7.5" customWidth="1"/>
    <col min="6" max="6" width="13.5" customWidth="1"/>
    <col min="7" max="7" width="9" style="22"/>
    <col min="8" max="8" width="10.33203125" style="32" customWidth="1"/>
    <col min="9" max="9" width="15.5" customWidth="1"/>
    <col min="10" max="11" width="10.83203125" style="7" customWidth="1"/>
    <col min="12" max="33" width="9.33203125" style="7"/>
  </cols>
  <sheetData>
    <row r="1" spans="2:33" ht="15" x14ac:dyDescent="0.2">
      <c r="B1" s="53"/>
      <c r="C1" s="54"/>
      <c r="D1" s="54"/>
      <c r="E1" s="54"/>
    </row>
    <row r="3" spans="2:33" ht="12.75" x14ac:dyDescent="0.2">
      <c r="B3" s="55" t="s">
        <v>25</v>
      </c>
      <c r="C3" s="54"/>
      <c r="D3" s="54"/>
      <c r="E3" s="54"/>
    </row>
    <row r="5" spans="2:33" s="4" customFormat="1" ht="13.5" thickBot="1" x14ac:dyDescent="0.25">
      <c r="B5" s="5"/>
      <c r="D5" s="5"/>
      <c r="F5" s="3"/>
      <c r="G5" s="22"/>
      <c r="H5" s="32"/>
      <c r="I5" s="1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2:33" s="5" customFormat="1" ht="13.5" customHeight="1" x14ac:dyDescent="0.2">
      <c r="B6" s="26" t="s">
        <v>9</v>
      </c>
      <c r="C6" s="56" t="s">
        <v>26</v>
      </c>
      <c r="D6" s="57"/>
      <c r="E6" s="57"/>
      <c r="F6" s="47" t="s">
        <v>5</v>
      </c>
      <c r="G6" s="48" t="s">
        <v>6</v>
      </c>
      <c r="H6" s="49" t="s">
        <v>7</v>
      </c>
      <c r="I6" s="50" t="s">
        <v>8</v>
      </c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</row>
    <row r="7" spans="2:33" s="4" customFormat="1" ht="12.75" x14ac:dyDescent="0.2">
      <c r="B7" s="40"/>
      <c r="C7" s="39"/>
      <c r="D7" s="8" t="s">
        <v>39</v>
      </c>
      <c r="E7" s="39"/>
      <c r="F7" s="38"/>
      <c r="G7" s="23"/>
      <c r="H7" s="33"/>
      <c r="I7" s="42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</row>
    <row r="8" spans="2:33" s="5" customFormat="1" x14ac:dyDescent="0.2">
      <c r="B8" s="27" t="s">
        <v>0</v>
      </c>
      <c r="C8" s="9" t="s">
        <v>4</v>
      </c>
      <c r="D8" s="10" t="s">
        <v>10</v>
      </c>
      <c r="E8" s="36"/>
      <c r="F8" s="11" t="s">
        <v>11</v>
      </c>
      <c r="G8" s="12">
        <f>0.065</f>
        <v>6.5000000000000002E-2</v>
      </c>
      <c r="H8" s="13"/>
      <c r="I8" s="28">
        <f>G8*H8</f>
        <v>0</v>
      </c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</row>
    <row r="9" spans="2:33" s="4" customFormat="1" x14ac:dyDescent="0.2">
      <c r="B9" s="27" t="s">
        <v>1</v>
      </c>
      <c r="C9" s="39"/>
      <c r="D9" s="36" t="s">
        <v>50</v>
      </c>
      <c r="E9" s="39"/>
      <c r="F9" s="11" t="s">
        <v>32</v>
      </c>
      <c r="G9" s="23">
        <f>45-17</f>
        <v>28</v>
      </c>
      <c r="H9" s="33"/>
      <c r="I9" s="28">
        <f t="shared" ref="I9:I18" si="0">G9*H9</f>
        <v>0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</row>
    <row r="10" spans="2:33" s="4" customFormat="1" x14ac:dyDescent="0.2">
      <c r="B10" s="27" t="s">
        <v>2</v>
      </c>
      <c r="C10" s="39"/>
      <c r="D10" s="36" t="s">
        <v>38</v>
      </c>
      <c r="E10" s="39"/>
      <c r="F10" s="11" t="s">
        <v>15</v>
      </c>
      <c r="G10" s="23">
        <f>0.075*28+28*0.15*0.3</f>
        <v>3.3600000000000003</v>
      </c>
      <c r="H10" s="33"/>
      <c r="I10" s="28">
        <f t="shared" si="0"/>
        <v>0</v>
      </c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</row>
    <row r="11" spans="2:33" s="4" customFormat="1" x14ac:dyDescent="0.2">
      <c r="B11" s="27" t="s">
        <v>3</v>
      </c>
      <c r="C11" s="39"/>
      <c r="D11" s="36" t="s">
        <v>35</v>
      </c>
      <c r="E11" s="39"/>
      <c r="F11" s="11" t="s">
        <v>15</v>
      </c>
      <c r="G11" s="23">
        <f>G12*0.075</f>
        <v>3.5999999999999996</v>
      </c>
      <c r="H11" s="33"/>
      <c r="I11" s="28">
        <f t="shared" si="0"/>
        <v>0</v>
      </c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</row>
    <row r="12" spans="2:33" s="4" customFormat="1" x14ac:dyDescent="0.2">
      <c r="B12" s="27" t="s">
        <v>16</v>
      </c>
      <c r="C12" s="39"/>
      <c r="D12" s="36" t="s">
        <v>33</v>
      </c>
      <c r="E12" s="39"/>
      <c r="F12" s="11" t="s">
        <v>32</v>
      </c>
      <c r="G12" s="23">
        <f>28+20</f>
        <v>48</v>
      </c>
      <c r="H12" s="33"/>
      <c r="I12" s="28">
        <f t="shared" si="0"/>
        <v>0</v>
      </c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</row>
    <row r="13" spans="2:33" s="4" customFormat="1" x14ac:dyDescent="0.2">
      <c r="B13" s="27" t="s">
        <v>17</v>
      </c>
      <c r="C13" s="39"/>
      <c r="D13" s="36" t="s">
        <v>34</v>
      </c>
      <c r="E13" s="39"/>
      <c r="F13" s="11" t="s">
        <v>13</v>
      </c>
      <c r="G13" s="23">
        <v>1</v>
      </c>
      <c r="H13" s="33"/>
      <c r="I13" s="28">
        <f t="shared" si="0"/>
        <v>0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</row>
    <row r="14" spans="2:33" s="5" customFormat="1" x14ac:dyDescent="0.2">
      <c r="B14" s="27" t="s">
        <v>23</v>
      </c>
      <c r="C14" s="9"/>
      <c r="D14" s="10" t="s">
        <v>45</v>
      </c>
      <c r="E14" s="36"/>
      <c r="F14" s="11" t="s">
        <v>13</v>
      </c>
      <c r="G14" s="12">
        <f>225+92</f>
        <v>317</v>
      </c>
      <c r="H14" s="13"/>
      <c r="I14" s="28">
        <f t="shared" si="0"/>
        <v>0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2:33" s="5" customFormat="1" x14ac:dyDescent="0.2">
      <c r="B15" s="27" t="s">
        <v>24</v>
      </c>
      <c r="C15" s="9"/>
      <c r="D15" s="10" t="s">
        <v>49</v>
      </c>
      <c r="E15" s="36"/>
      <c r="F15" s="11" t="s">
        <v>13</v>
      </c>
      <c r="G15" s="12">
        <f>225+95</f>
        <v>320</v>
      </c>
      <c r="H15" s="13"/>
      <c r="I15" s="28">
        <f t="shared" si="0"/>
        <v>0</v>
      </c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2:33" s="5" customFormat="1" ht="24" x14ac:dyDescent="0.2">
      <c r="B16" s="27" t="s">
        <v>27</v>
      </c>
      <c r="C16" s="9"/>
      <c r="D16" s="10" t="s">
        <v>52</v>
      </c>
      <c r="E16" s="36"/>
      <c r="F16" s="11" t="s">
        <v>13</v>
      </c>
      <c r="G16" s="12">
        <f>G15</f>
        <v>320</v>
      </c>
      <c r="H16" s="13"/>
      <c r="I16" s="28">
        <f t="shared" si="0"/>
        <v>0</v>
      </c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</row>
    <row r="17" spans="2:33" s="4" customFormat="1" x14ac:dyDescent="0.2">
      <c r="B17" s="27" t="s">
        <v>29</v>
      </c>
      <c r="C17" s="39"/>
      <c r="D17" s="36" t="s">
        <v>37</v>
      </c>
      <c r="E17" s="39"/>
      <c r="F17" s="11" t="s">
        <v>13</v>
      </c>
      <c r="G17" s="23">
        <v>65</v>
      </c>
      <c r="H17" s="13"/>
      <c r="I17" s="28">
        <f t="shared" si="0"/>
        <v>0</v>
      </c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</row>
    <row r="18" spans="2:33" s="5" customFormat="1" x14ac:dyDescent="0.2">
      <c r="B18" s="27" t="s">
        <v>41</v>
      </c>
      <c r="C18" s="9"/>
      <c r="D18" s="10" t="s">
        <v>21</v>
      </c>
      <c r="E18" s="36"/>
      <c r="F18" s="11" t="s">
        <v>22</v>
      </c>
      <c r="G18" s="12">
        <v>1</v>
      </c>
      <c r="H18" s="13"/>
      <c r="I18" s="28">
        <f t="shared" si="0"/>
        <v>0</v>
      </c>
      <c r="J18" s="25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</row>
    <row r="19" spans="2:33" s="4" customFormat="1" ht="12.75" x14ac:dyDescent="0.2">
      <c r="B19" s="43"/>
      <c r="C19" s="15"/>
      <c r="D19" s="14"/>
      <c r="E19" s="15"/>
      <c r="F19" s="16"/>
      <c r="G19" s="24"/>
      <c r="H19" s="34"/>
      <c r="I19" s="44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</row>
    <row r="20" spans="2:33" s="4" customFormat="1" ht="12.75" x14ac:dyDescent="0.2">
      <c r="B20" s="40"/>
      <c r="C20" s="39"/>
      <c r="D20" s="8" t="s">
        <v>51</v>
      </c>
      <c r="E20" s="39"/>
      <c r="F20" s="38"/>
      <c r="G20" s="23"/>
      <c r="H20" s="33"/>
      <c r="I20" s="28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</row>
    <row r="21" spans="2:33" s="5" customFormat="1" x14ac:dyDescent="0.2">
      <c r="B21" s="27" t="s">
        <v>0</v>
      </c>
      <c r="C21" s="9" t="s">
        <v>4</v>
      </c>
      <c r="D21" s="10" t="s">
        <v>10</v>
      </c>
      <c r="E21" s="36"/>
      <c r="F21" s="11" t="s">
        <v>11</v>
      </c>
      <c r="G21" s="12">
        <f>0.171</f>
        <v>0.17100000000000001</v>
      </c>
      <c r="H21" s="13"/>
      <c r="I21" s="28">
        <f>G21*H21</f>
        <v>0</v>
      </c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</row>
    <row r="22" spans="2:33" s="4" customFormat="1" x14ac:dyDescent="0.2">
      <c r="B22" s="27" t="s">
        <v>1</v>
      </c>
      <c r="C22" s="39"/>
      <c r="D22" s="36" t="s">
        <v>44</v>
      </c>
      <c r="E22" s="39"/>
      <c r="F22" s="11" t="s">
        <v>13</v>
      </c>
      <c r="G22" s="12">
        <f>(153.75+185+257.5+289.1)*0.2</f>
        <v>177.07000000000002</v>
      </c>
      <c r="H22" s="33"/>
      <c r="I22" s="28">
        <f t="shared" ref="I22:I24" si="1">G22*H22</f>
        <v>0</v>
      </c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</row>
    <row r="23" spans="2:33" s="5" customFormat="1" x14ac:dyDescent="0.2">
      <c r="B23" s="27" t="s">
        <v>2</v>
      </c>
      <c r="C23" s="9"/>
      <c r="D23" s="10" t="s">
        <v>45</v>
      </c>
      <c r="E23" s="36"/>
      <c r="F23" s="11" t="s">
        <v>13</v>
      </c>
      <c r="G23" s="12">
        <f>153.75+185+257.5+289.1</f>
        <v>885.35</v>
      </c>
      <c r="H23" s="13"/>
      <c r="I23" s="28">
        <f t="shared" si="1"/>
        <v>0</v>
      </c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</row>
    <row r="24" spans="2:33" s="5" customFormat="1" x14ac:dyDescent="0.2">
      <c r="B24" s="27" t="s">
        <v>3</v>
      </c>
      <c r="C24" s="9"/>
      <c r="D24" s="10" t="s">
        <v>46</v>
      </c>
      <c r="E24" s="36"/>
      <c r="F24" s="11" t="s">
        <v>13</v>
      </c>
      <c r="G24" s="12">
        <f>153.75+185+257.5+289.1</f>
        <v>885.35</v>
      </c>
      <c r="H24" s="13"/>
      <c r="I24" s="28">
        <f t="shared" si="1"/>
        <v>0</v>
      </c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</row>
    <row r="25" spans="2:33" s="5" customFormat="1" ht="24" x14ac:dyDescent="0.2">
      <c r="B25" s="27" t="s">
        <v>16</v>
      </c>
      <c r="C25" s="9"/>
      <c r="D25" s="10" t="s">
        <v>36</v>
      </c>
      <c r="E25" s="36"/>
      <c r="F25" s="11" t="s">
        <v>13</v>
      </c>
      <c r="G25" s="12">
        <f>153.75+185+257.5+289.1</f>
        <v>885.35</v>
      </c>
      <c r="H25" s="13"/>
      <c r="I25" s="28">
        <f t="shared" ref="I25:I26" si="2">G25*H25</f>
        <v>0</v>
      </c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</row>
    <row r="26" spans="2:33" s="5" customFormat="1" x14ac:dyDescent="0.2">
      <c r="B26" s="27" t="s">
        <v>17</v>
      </c>
      <c r="C26" s="9"/>
      <c r="D26" s="10" t="s">
        <v>21</v>
      </c>
      <c r="E26" s="36"/>
      <c r="F26" s="11" t="s">
        <v>22</v>
      </c>
      <c r="G26" s="12">
        <v>1</v>
      </c>
      <c r="H26" s="13"/>
      <c r="I26" s="28">
        <f t="shared" si="2"/>
        <v>0</v>
      </c>
      <c r="J26" s="25"/>
      <c r="K26" s="4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</row>
    <row r="27" spans="2:33" s="5" customFormat="1" x14ac:dyDescent="0.2">
      <c r="B27" s="45"/>
      <c r="C27" s="18"/>
      <c r="D27" s="19"/>
      <c r="E27" s="14"/>
      <c r="F27" s="20"/>
      <c r="G27" s="21"/>
      <c r="H27" s="17"/>
      <c r="I27" s="44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</row>
    <row r="28" spans="2:33" s="4" customFormat="1" ht="12.75" x14ac:dyDescent="0.2">
      <c r="B28" s="40"/>
      <c r="C28" s="39"/>
      <c r="D28" s="8" t="s">
        <v>40</v>
      </c>
      <c r="E28" s="39"/>
      <c r="F28" s="38"/>
      <c r="G28" s="23"/>
      <c r="H28" s="33"/>
      <c r="I28" s="28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</row>
    <row r="29" spans="2:33" s="5" customFormat="1" x14ac:dyDescent="0.2">
      <c r="B29" s="27" t="s">
        <v>0</v>
      </c>
      <c r="C29" s="9" t="s">
        <v>4</v>
      </c>
      <c r="D29" s="10" t="s">
        <v>10</v>
      </c>
      <c r="E29" s="36"/>
      <c r="F29" s="11" t="s">
        <v>11</v>
      </c>
      <c r="G29" s="12">
        <f>(282-171)/1000</f>
        <v>0.111</v>
      </c>
      <c r="H29" s="13"/>
      <c r="I29" s="28">
        <f>G29*H29</f>
        <v>0</v>
      </c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</row>
    <row r="30" spans="2:33" s="5" customFormat="1" x14ac:dyDescent="0.2">
      <c r="B30" s="27" t="s">
        <v>1</v>
      </c>
      <c r="C30" s="9"/>
      <c r="D30" s="10" t="s">
        <v>28</v>
      </c>
      <c r="E30" s="36"/>
      <c r="F30" s="11" t="s">
        <v>22</v>
      </c>
      <c r="G30" s="12">
        <v>1</v>
      </c>
      <c r="H30" s="13"/>
      <c r="I30" s="28">
        <f>I29</f>
        <v>0</v>
      </c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</row>
    <row r="31" spans="2:33" s="5" customFormat="1" x14ac:dyDescent="0.2">
      <c r="B31" s="27" t="s">
        <v>2</v>
      </c>
      <c r="C31" s="9" t="s">
        <v>4</v>
      </c>
      <c r="D31" s="10" t="s">
        <v>12</v>
      </c>
      <c r="E31" s="36"/>
      <c r="F31" s="11" t="s">
        <v>13</v>
      </c>
      <c r="G31" s="12">
        <f>111*4</f>
        <v>444</v>
      </c>
      <c r="H31" s="13"/>
      <c r="I31" s="28">
        <f t="shared" ref="I31:I40" si="3">G31*H31</f>
        <v>0</v>
      </c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</row>
    <row r="32" spans="2:33" s="5" customFormat="1" ht="24" x14ac:dyDescent="0.2">
      <c r="B32" s="27" t="s">
        <v>3</v>
      </c>
      <c r="C32" s="9" t="s">
        <v>4</v>
      </c>
      <c r="D32" s="10" t="s">
        <v>14</v>
      </c>
      <c r="E32" s="36"/>
      <c r="F32" s="11" t="s">
        <v>15</v>
      </c>
      <c r="G32" s="12">
        <f>G31*0.05</f>
        <v>22.200000000000003</v>
      </c>
      <c r="H32" s="13"/>
      <c r="I32" s="28">
        <f t="shared" si="3"/>
        <v>0</v>
      </c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</row>
    <row r="33" spans="2:33" s="5" customFormat="1" x14ac:dyDescent="0.2">
      <c r="B33" s="27" t="s">
        <v>16</v>
      </c>
      <c r="C33" s="9"/>
      <c r="D33" s="10" t="s">
        <v>21</v>
      </c>
      <c r="E33" s="36"/>
      <c r="F33" s="11" t="s">
        <v>22</v>
      </c>
      <c r="G33" s="12">
        <v>1</v>
      </c>
      <c r="H33" s="13"/>
      <c r="I33" s="28">
        <f t="shared" si="3"/>
        <v>0</v>
      </c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</row>
    <row r="34" spans="2:33" s="5" customFormat="1" x14ac:dyDescent="0.2">
      <c r="B34" s="27" t="s">
        <v>17</v>
      </c>
      <c r="C34" s="9"/>
      <c r="D34" s="10" t="s">
        <v>47</v>
      </c>
      <c r="E34" s="36"/>
      <c r="F34" s="11" t="s">
        <v>13</v>
      </c>
      <c r="G34" s="12">
        <f>111*4.1</f>
        <v>455.09999999999997</v>
      </c>
      <c r="H34" s="13"/>
      <c r="I34" s="28">
        <f t="shared" si="3"/>
        <v>0</v>
      </c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</row>
    <row r="35" spans="2:33" s="5" customFormat="1" x14ac:dyDescent="0.2">
      <c r="B35" s="27" t="s">
        <v>23</v>
      </c>
      <c r="C35" s="9"/>
      <c r="D35" s="10" t="s">
        <v>48</v>
      </c>
      <c r="E35" s="36"/>
      <c r="F35" s="11" t="s">
        <v>13</v>
      </c>
      <c r="G35" s="12">
        <f>111*4.1</f>
        <v>455.09999999999997</v>
      </c>
      <c r="H35" s="13"/>
      <c r="I35" s="28">
        <f t="shared" si="3"/>
        <v>0</v>
      </c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</row>
    <row r="36" spans="2:33" s="5" customFormat="1" ht="24" x14ac:dyDescent="0.2">
      <c r="B36" s="27" t="s">
        <v>24</v>
      </c>
      <c r="C36" s="9"/>
      <c r="D36" s="10" t="s">
        <v>30</v>
      </c>
      <c r="E36" s="36"/>
      <c r="F36" s="11" t="s">
        <v>13</v>
      </c>
      <c r="G36" s="12">
        <f>111*4.1</f>
        <v>455.09999999999997</v>
      </c>
      <c r="H36" s="13"/>
      <c r="I36" s="28">
        <f t="shared" ref="I36:I38" si="4">G36*H36</f>
        <v>0</v>
      </c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</row>
    <row r="37" spans="2:33" s="5" customFormat="1" x14ac:dyDescent="0.2">
      <c r="B37" s="27" t="s">
        <v>17</v>
      </c>
      <c r="C37" s="9"/>
      <c r="D37" s="10" t="s">
        <v>19</v>
      </c>
      <c r="E37" s="36"/>
      <c r="F37" s="11" t="s">
        <v>13</v>
      </c>
      <c r="G37" s="12">
        <v>444</v>
      </c>
      <c r="H37" s="13"/>
      <c r="I37" s="28">
        <f t="shared" si="4"/>
        <v>0</v>
      </c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</row>
    <row r="38" spans="2:33" s="5" customFormat="1" x14ac:dyDescent="0.2">
      <c r="B38" s="27" t="s">
        <v>23</v>
      </c>
      <c r="C38" s="9"/>
      <c r="D38" s="10" t="s">
        <v>20</v>
      </c>
      <c r="E38" s="36"/>
      <c r="F38" s="11" t="s">
        <v>13</v>
      </c>
      <c r="G38" s="12">
        <v>444</v>
      </c>
      <c r="H38" s="13"/>
      <c r="I38" s="28">
        <f t="shared" si="4"/>
        <v>0</v>
      </c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</row>
    <row r="39" spans="2:33" s="5" customFormat="1" x14ac:dyDescent="0.2">
      <c r="B39" s="27" t="s">
        <v>27</v>
      </c>
      <c r="C39" s="9" t="s">
        <v>4</v>
      </c>
      <c r="D39" s="10" t="s">
        <v>31</v>
      </c>
      <c r="E39" s="36"/>
      <c r="F39" s="11" t="s">
        <v>13</v>
      </c>
      <c r="G39" s="12">
        <f>G31</f>
        <v>444</v>
      </c>
      <c r="H39" s="13"/>
      <c r="I39" s="28">
        <f t="shared" si="3"/>
        <v>0</v>
      </c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</row>
    <row r="40" spans="2:33" s="5" customFormat="1" x14ac:dyDescent="0.2">
      <c r="B40" s="27" t="s">
        <v>29</v>
      </c>
      <c r="C40" s="9" t="s">
        <v>4</v>
      </c>
      <c r="D40" s="10" t="s">
        <v>18</v>
      </c>
      <c r="E40" s="36"/>
      <c r="F40" s="11" t="s">
        <v>13</v>
      </c>
      <c r="G40" s="12">
        <f>350*2*0.75</f>
        <v>525</v>
      </c>
      <c r="H40" s="13"/>
      <c r="I40" s="28">
        <f t="shared" si="3"/>
        <v>0</v>
      </c>
      <c r="J40" s="25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</row>
    <row r="41" spans="2:33" s="5" customFormat="1" ht="12.75" x14ac:dyDescent="0.2">
      <c r="B41" s="40"/>
      <c r="C41" s="36"/>
      <c r="D41" s="36"/>
      <c r="E41" s="36"/>
      <c r="F41" s="58" t="s">
        <v>42</v>
      </c>
      <c r="G41" s="59"/>
      <c r="H41" s="59"/>
      <c r="I41" s="29">
        <f>SUM(I7:I40)</f>
        <v>0</v>
      </c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</row>
    <row r="42" spans="2:33" s="35" customFormat="1" ht="12.75" x14ac:dyDescent="0.2">
      <c r="B42" s="40"/>
      <c r="C42" s="39"/>
      <c r="D42" s="36"/>
      <c r="E42" s="39"/>
      <c r="F42" s="51" t="s">
        <v>53</v>
      </c>
      <c r="G42" s="52"/>
      <c r="H42" s="52"/>
      <c r="I42" s="41">
        <f>I41*0.23</f>
        <v>0</v>
      </c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</row>
    <row r="43" spans="2:33" s="5" customFormat="1" ht="13.5" thickBot="1" x14ac:dyDescent="0.25">
      <c r="B43" s="30"/>
      <c r="C43" s="37"/>
      <c r="D43" s="37"/>
      <c r="E43" s="37"/>
      <c r="F43" s="60" t="s">
        <v>43</v>
      </c>
      <c r="G43" s="61"/>
      <c r="H43" s="61"/>
      <c r="I43" s="31">
        <f>I41*1.23</f>
        <v>0</v>
      </c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</row>
  </sheetData>
  <mergeCells count="6">
    <mergeCell ref="B1:E1"/>
    <mergeCell ref="B3:E3"/>
    <mergeCell ref="C6:E6"/>
    <mergeCell ref="F41:H41"/>
    <mergeCell ref="F42:H42"/>
    <mergeCell ref="F43:H43"/>
  </mergeCells>
  <pageMargins left="0.25" right="0.25" top="0.5" bottom="0.75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Pasterkiewicz</dc:creator>
  <cp:lastModifiedBy>Agata Pasterkiewicz</cp:lastModifiedBy>
  <cp:lastPrinted>2024-06-13T07:14:35Z</cp:lastPrinted>
  <dcterms:created xsi:type="dcterms:W3CDTF">2023-08-31T10:04:31Z</dcterms:created>
  <dcterms:modified xsi:type="dcterms:W3CDTF">2024-08-16T12:06:50Z</dcterms:modified>
</cp:coreProperties>
</file>