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Formularz kalkulacji cz.1" sheetId="1" r:id="rId1"/>
    <sheet name="Formularz kalkulacji cz.2" sheetId="2" r:id="rId2"/>
  </sheets>
  <definedNames/>
  <calcPr fullCalcOnLoad="1"/>
</workbook>
</file>

<file path=xl/sharedStrings.xml><?xml version="1.0" encoding="utf-8"?>
<sst xmlns="http://schemas.openxmlformats.org/spreadsheetml/2006/main" count="135" uniqueCount="60">
  <si>
    <t xml:space="preserve">FORMULARZ KALKULACJI CENOWEJ </t>
  </si>
  <si>
    <t>Załącznik nr 3</t>
  </si>
  <si>
    <t>Jednostka</t>
  </si>
  <si>
    <t>Adres miejsca odbioru</t>
  </si>
  <si>
    <t xml:space="preserve">OSD
</t>
  </si>
  <si>
    <t>Grupa taryfowa
wg oznaczeń
Taryfy OSD</t>
  </si>
  <si>
    <t>Przewidywane zużycie paliwa gazowego w okresie obowiązywania umowy
[kWh]</t>
  </si>
  <si>
    <t>Moc umowna
[kWh/h]</t>
  </si>
  <si>
    <t>Liczba miesięcy
[m-c]</t>
  </si>
  <si>
    <t>Liczba godzin w okresie obowiązywania umowy
[h]</t>
  </si>
  <si>
    <t>SPRZEDAŻ PALIWA GAZOWEGO</t>
  </si>
  <si>
    <t>DYSTRYBUCJA PALIWA GAZOWEGO</t>
  </si>
  <si>
    <r>
      <rPr>
        <b/>
        <sz val="12"/>
        <color indexed="8"/>
        <rFont val="Cambria"/>
        <family val="1"/>
      </rPr>
      <t xml:space="preserve">WARTOŚĆ NETTO
 [zł]
</t>
    </r>
    <r>
      <rPr>
        <b/>
        <sz val="10"/>
        <color indexed="8"/>
        <rFont val="Cambria"/>
        <family val="1"/>
      </rPr>
      <t xml:space="preserve">
</t>
    </r>
    <r>
      <rPr>
        <b/>
        <sz val="11"/>
        <color indexed="8"/>
        <rFont val="Cambria"/>
        <family val="1"/>
      </rPr>
      <t>[kol.11+kol.14]</t>
    </r>
  </si>
  <si>
    <r>
      <rPr>
        <b/>
        <sz val="12"/>
        <color indexed="8"/>
        <rFont val="Cambria"/>
        <family val="1"/>
      </rPr>
      <t xml:space="preserve">WARTOŚĆ BRUTTO 
[zł]
</t>
    </r>
    <r>
      <rPr>
        <b/>
        <sz val="11"/>
        <color indexed="8"/>
        <rFont val="Cambria"/>
        <family val="1"/>
      </rPr>
      <t xml:space="preserve">
</t>
    </r>
    <r>
      <rPr>
        <b/>
        <sz val="12"/>
        <color indexed="8"/>
        <rFont val="Cambria"/>
        <family val="1"/>
      </rPr>
      <t>[kol.15 + 23% VAT]</t>
    </r>
  </si>
  <si>
    <t xml:space="preserve">Ceny jednostkowe sprzedaży paliwa gazowego netto
[gr/kWh]
</t>
  </si>
  <si>
    <t>Stawki opłat abonamentowych netto
[zł/m-c]</t>
  </si>
  <si>
    <r>
      <rPr>
        <b/>
        <sz val="11"/>
        <color indexed="8"/>
        <rFont val="Cambria"/>
        <family val="1"/>
      </rPr>
      <t xml:space="preserve">RAZEM SPRZEDAŻ
NETTO
[zł]
</t>
    </r>
    <r>
      <rPr>
        <sz val="11"/>
        <color indexed="8"/>
        <rFont val="Cambria"/>
        <family val="1"/>
      </rPr>
      <t xml:space="preserve">
</t>
    </r>
    <r>
      <rPr>
        <sz val="10"/>
        <color indexed="8"/>
        <rFont val="Cambria"/>
        <family val="1"/>
      </rPr>
      <t xml:space="preserve">[(kol.5×kol.9)/100
</t>
    </r>
    <r>
      <rPr>
        <sz val="11"/>
        <color indexed="8"/>
        <rFont val="Cambria"/>
        <family val="1"/>
      </rPr>
      <t>+
(kol.7×kol.10)]</t>
    </r>
  </si>
  <si>
    <t>Stawka opłaty zmiennej netto
[gr/kWh]</t>
  </si>
  <si>
    <r>
      <rPr>
        <b/>
        <sz val="9"/>
        <color indexed="8"/>
        <rFont val="Cambria"/>
        <family val="1"/>
      </rPr>
      <t xml:space="preserve">Stawka opłaty stałej netto
</t>
    </r>
    <r>
      <rPr>
        <sz val="9"/>
        <color indexed="8"/>
        <rFont val="Cambria"/>
        <family val="1"/>
      </rPr>
      <t xml:space="preserve">
a) dla grupy taryfowej:
W-5.1
</t>
    </r>
    <r>
      <rPr>
        <b/>
        <sz val="9"/>
        <color indexed="8"/>
        <rFont val="Cambria"/>
        <family val="1"/>
      </rPr>
      <t xml:space="preserve">[gr/(kWh/h) za h]
</t>
    </r>
    <r>
      <rPr>
        <sz val="9"/>
        <color indexed="8"/>
        <rFont val="Cambria"/>
        <family val="1"/>
      </rPr>
      <t xml:space="preserve">
b) dla grupy taryfowej:
W-3.6
</t>
    </r>
    <r>
      <rPr>
        <b/>
        <sz val="9"/>
        <color indexed="8"/>
        <rFont val="Cambria"/>
        <family val="1"/>
      </rPr>
      <t>[zł/m-c]</t>
    </r>
  </si>
  <si>
    <r>
      <rPr>
        <b/>
        <sz val="9"/>
        <color indexed="8"/>
        <rFont val="Cambria"/>
        <family val="1"/>
      </rPr>
      <t xml:space="preserve">RAZEM DYSTRYBUCJA NETTO 
[zł]
</t>
    </r>
    <r>
      <rPr>
        <sz val="9"/>
        <color indexed="8"/>
        <rFont val="Cambria"/>
        <family val="1"/>
      </rPr>
      <t>a) dla grupy taryfowej:
W-5.1
[((kol.5×kol.12)/100) 
+ 
((kol.6×kol.8×kol.13)/100)]  
b) dla grupy taryfowej:
W-3.6
[((kol.5×kol.12)/100) 
+
(kol.7×kol.13)]</t>
    </r>
  </si>
  <si>
    <t>Urząd Miasta Rydułtowy</t>
  </si>
  <si>
    <t>ul. Ofiar Terroru 36, 44-280 Rydułtowy</t>
  </si>
  <si>
    <t>PSG Sp. z o.o.</t>
  </si>
  <si>
    <t>W – 5.1-_ZA</t>
  </si>
  <si>
    <t>Straż Miejska</t>
  </si>
  <si>
    <t>ul. Jagiellońska 33,           44-280 Rydułtowy</t>
  </si>
  <si>
    <t>W – 3.6_ZA</t>
  </si>
  <si>
    <t>-</t>
  </si>
  <si>
    <t xml:space="preserve">Ł Ą C Z N I E     :     </t>
  </si>
  <si>
    <r>
      <rPr>
        <b/>
        <sz val="12"/>
        <color indexed="8"/>
        <rFont val="Cambria"/>
        <family val="1"/>
      </rPr>
      <t xml:space="preserve">WARTOŚĆ NETTO
 [zł]
</t>
    </r>
    <r>
      <rPr>
        <b/>
        <sz val="10"/>
        <color indexed="8"/>
        <rFont val="Cambria"/>
        <family val="1"/>
      </rPr>
      <t xml:space="preserve">
</t>
    </r>
    <r>
      <rPr>
        <b/>
        <sz val="11"/>
        <color indexed="8"/>
        <rFont val="Cambria"/>
        <family val="1"/>
      </rPr>
      <t>[kol.12+kol.15]</t>
    </r>
  </si>
  <si>
    <r>
      <rPr>
        <b/>
        <sz val="12"/>
        <color indexed="8"/>
        <rFont val="Cambria"/>
        <family val="1"/>
      </rPr>
      <t xml:space="preserve">WARTOŚĆ BRUTTO 
[zł]
</t>
    </r>
    <r>
      <rPr>
        <b/>
        <sz val="11"/>
        <color indexed="8"/>
        <rFont val="Cambria"/>
        <family val="1"/>
      </rPr>
      <t xml:space="preserve">
</t>
    </r>
    <r>
      <rPr>
        <b/>
        <sz val="12"/>
        <color indexed="8"/>
        <rFont val="Cambria"/>
        <family val="1"/>
      </rPr>
      <t>[kol.16 + 23% VAT]</t>
    </r>
  </si>
  <si>
    <r>
      <rPr>
        <b/>
        <sz val="11"/>
        <color indexed="8"/>
        <rFont val="Cambria"/>
        <family val="1"/>
      </rPr>
      <t xml:space="preserve">RAZEM SPRZEDAŻ
NETTO
[zł]
</t>
    </r>
    <r>
      <rPr>
        <b/>
        <sz val="10"/>
        <color indexed="8"/>
        <rFont val="Cambria"/>
        <family val="1"/>
      </rPr>
      <t xml:space="preserve">[(kol.6×kol.9)/100 
+
(kol.7×kol.10)/100 
</t>
    </r>
    <r>
      <rPr>
        <b/>
        <sz val="11"/>
        <color indexed="8"/>
        <rFont val="Cambria"/>
        <family val="1"/>
      </rPr>
      <t>+
(kol.8×kol.11)]</t>
    </r>
  </si>
  <si>
    <t>Stawka opłaty stałej netto
[zł/m-c]</t>
  </si>
  <si>
    <t>RAZEM DYSTRYBUCJA NETTO 
[zł]
[((kol.5×kol.13)/100) 
+
(kol.8×kol.14)]</t>
  </si>
  <si>
    <t>Całościowe</t>
  </si>
  <si>
    <t>W ochronie taryfowej</t>
  </si>
  <si>
    <t>Poza ochroną taryfową</t>
  </si>
  <si>
    <t>Szkoła Podstawowa Nr 1</t>
  </si>
  <si>
    <t>ul. Maksymiliana Kolbe 5, 
44-280 Rydułtowy</t>
  </si>
  <si>
    <t>Szkoła Podstawowa Nr 2</t>
  </si>
  <si>
    <t>ul. Raciborska 270, 
44-280 Rydułtowy</t>
  </si>
  <si>
    <t>W - 2.2_ZA</t>
  </si>
  <si>
    <t>ul. Raciborska 270,
 44-280 Rydułtowy</t>
  </si>
  <si>
    <t>W - 1.2_ZA</t>
  </si>
  <si>
    <t>Szkoła Podstawowa Nr 4</t>
  </si>
  <si>
    <t>ul. Strzelców Bytomskich 13, 
44-280 Rydułtowy</t>
  </si>
  <si>
    <t>Publiczne Przedszkole Nr 1</t>
  </si>
  <si>
    <t>ul. Jana Kochanowskiego 25, 
44-280 Rydułtowy</t>
  </si>
  <si>
    <t>W - 4_ZA</t>
  </si>
  <si>
    <t>Publiczne Przedszkole Nr 4</t>
  </si>
  <si>
    <t>Os. Orłowiec 37, 
44-280 Rydułtowy</t>
  </si>
  <si>
    <t>W - 2.1_ZA</t>
  </si>
  <si>
    <t>Zakład Gospodarki Komunalnej</t>
  </si>
  <si>
    <t>ul. Gen. Józefa Bema 6, 6A, 
44-280 Rydułtowy</t>
  </si>
  <si>
    <t>PSG Sp. zo.o.</t>
  </si>
  <si>
    <t>ul. Gen. Józefa Bema 28, 
44-280 Rydułtowy</t>
  </si>
  <si>
    <t>ul. Ofiar Terroru 49, 
44-280 Rydułtowy</t>
  </si>
  <si>
    <t>ul. Ofiar Terroru 70, 
44-280 Rydułtowy</t>
  </si>
  <si>
    <t>ul. Bohaterów Warszawy 38, 
44-280 Rydułtowy</t>
  </si>
  <si>
    <t>ul. Adama Mickiewicza 6, 
44-280 Rydułtowy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</si>
</sst>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23">
    <font>
      <sz val="11"/>
      <color indexed="8"/>
      <name val="Czcionka tekstu podstawowego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i/>
      <sz val="12"/>
      <color indexed="8"/>
      <name val="Cambria"/>
      <family val="1"/>
    </font>
    <font>
      <i/>
      <sz val="11"/>
      <color indexed="8"/>
      <name val="Cambria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vertical="center"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 wrapText="1"/>
    </xf>
    <xf numFmtId="164" fontId="5" fillId="4" borderId="1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/>
    </xf>
    <xf numFmtId="164" fontId="4" fillId="5" borderId="5" xfId="0" applyFont="1" applyFill="1" applyBorder="1" applyAlignment="1">
      <alignment horizontal="center" vertical="center" wrapText="1"/>
    </xf>
    <xf numFmtId="164" fontId="4" fillId="0" borderId="6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5" borderId="5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/>
    </xf>
    <xf numFmtId="164" fontId="11" fillId="5" borderId="1" xfId="0" applyFont="1" applyFill="1" applyBorder="1" applyAlignment="1">
      <alignment horizontal="center"/>
    </xf>
    <xf numFmtId="164" fontId="12" fillId="5" borderId="1" xfId="0" applyFont="1" applyFill="1" applyBorder="1" applyAlignment="1">
      <alignment horizontal="center"/>
    </xf>
    <xf numFmtId="165" fontId="12" fillId="5" borderId="1" xfId="0" applyNumberFormat="1" applyFont="1" applyFill="1" applyBorder="1" applyAlignment="1">
      <alignment horizontal="center"/>
    </xf>
    <xf numFmtId="164" fontId="12" fillId="5" borderId="2" xfId="0" applyFont="1" applyFill="1" applyBorder="1" applyAlignment="1">
      <alignment horizontal="center"/>
    </xf>
    <xf numFmtId="164" fontId="12" fillId="5" borderId="6" xfId="0" applyFont="1" applyFill="1" applyBorder="1" applyAlignment="1">
      <alignment horizontal="center"/>
    </xf>
    <xf numFmtId="164" fontId="12" fillId="5" borderId="5" xfId="0" applyFont="1" applyFill="1" applyBorder="1" applyAlignment="1">
      <alignment horizontal="center" vertical="center"/>
    </xf>
    <xf numFmtId="164" fontId="12" fillId="5" borderId="6" xfId="0" applyFont="1" applyFill="1" applyBorder="1" applyAlignment="1">
      <alignment horizontal="center" vertical="center"/>
    </xf>
    <xf numFmtId="164" fontId="12" fillId="5" borderId="1" xfId="0" applyFont="1" applyFill="1" applyBorder="1" applyAlignment="1">
      <alignment horizontal="center" vertical="center"/>
    </xf>
    <xf numFmtId="164" fontId="12" fillId="5" borderId="7" xfId="0" applyFont="1" applyFill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horizontal="center" vertical="center" wrapText="1"/>
    </xf>
    <xf numFmtId="164" fontId="14" fillId="0" borderId="1" xfId="0" applyFont="1" applyFill="1" applyBorder="1" applyAlignment="1">
      <alignment horizontal="center" vertical="center" wrapText="1"/>
    </xf>
    <xf numFmtId="164" fontId="15" fillId="0" borderId="1" xfId="0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/>
    </xf>
    <xf numFmtId="165" fontId="16" fillId="0" borderId="5" xfId="0" applyNumberFormat="1" applyFont="1" applyFill="1" applyBorder="1" applyAlignment="1">
      <alignment horizontal="center" vertical="center"/>
    </xf>
    <xf numFmtId="164" fontId="17" fillId="2" borderId="6" xfId="0" applyFont="1" applyFill="1" applyBorder="1" applyAlignment="1">
      <alignment horizontal="center" vertical="center"/>
    </xf>
    <xf numFmtId="164" fontId="17" fillId="0" borderId="1" xfId="0" applyFont="1" applyFill="1" applyBorder="1" applyAlignment="1">
      <alignment horizontal="center" vertical="center"/>
    </xf>
    <xf numFmtId="166" fontId="18" fillId="5" borderId="5" xfId="0" applyNumberFormat="1" applyFont="1" applyFill="1" applyBorder="1" applyAlignment="1">
      <alignment horizontal="center" vertical="center"/>
    </xf>
    <xf numFmtId="164" fontId="16" fillId="2" borderId="6" xfId="0" applyFont="1" applyFill="1" applyBorder="1" applyAlignment="1">
      <alignment horizontal="center" vertical="center"/>
    </xf>
    <xf numFmtId="164" fontId="16" fillId="2" borderId="1" xfId="0" applyFont="1" applyFill="1" applyBorder="1" applyAlignment="1">
      <alignment horizontal="center" vertical="center"/>
    </xf>
    <xf numFmtId="166" fontId="18" fillId="3" borderId="7" xfId="0" applyNumberFormat="1" applyFont="1" applyFill="1" applyBorder="1" applyAlignment="1">
      <alignment horizontal="center" vertical="center"/>
    </xf>
    <xf numFmtId="166" fontId="18" fillId="4" borderId="8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/>
    </xf>
    <xf numFmtId="165" fontId="19" fillId="0" borderId="5" xfId="0" applyNumberFormat="1" applyFont="1" applyFill="1" applyBorder="1" applyAlignment="1">
      <alignment horizontal="center" vertical="center"/>
    </xf>
    <xf numFmtId="164" fontId="20" fillId="2" borderId="6" xfId="0" applyFont="1" applyFill="1" applyBorder="1" applyAlignment="1">
      <alignment horizontal="center" vertical="center"/>
    </xf>
    <xf numFmtId="164" fontId="20" fillId="2" borderId="1" xfId="0" applyFont="1" applyFill="1" applyBorder="1" applyAlignment="1">
      <alignment horizontal="center" vertical="center"/>
    </xf>
    <xf numFmtId="164" fontId="15" fillId="2" borderId="6" xfId="0" applyFont="1" applyFill="1" applyBorder="1" applyAlignment="1">
      <alignment horizontal="center" vertical="center"/>
    </xf>
    <xf numFmtId="164" fontId="15" fillId="2" borderId="1" xfId="0" applyFont="1" applyFill="1" applyBorder="1" applyAlignment="1">
      <alignment horizontal="center" vertical="center"/>
    </xf>
    <xf numFmtId="166" fontId="18" fillId="4" borderId="9" xfId="0" applyNumberFormat="1" applyFont="1" applyFill="1" applyBorder="1" applyAlignment="1">
      <alignment horizontal="center" vertical="center"/>
    </xf>
    <xf numFmtId="164" fontId="2" fillId="0" borderId="8" xfId="0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5" fontId="21" fillId="0" borderId="2" xfId="0" applyNumberFormat="1" applyFont="1" applyBorder="1" applyAlignment="1">
      <alignment horizontal="center" vertical="center" wrapText="1"/>
    </xf>
    <xf numFmtId="164" fontId="21" fillId="0" borderId="6" xfId="0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center" wrapText="1"/>
    </xf>
    <xf numFmtId="166" fontId="21" fillId="5" borderId="5" xfId="0" applyNumberFormat="1" applyFont="1" applyFill="1" applyBorder="1" applyAlignment="1">
      <alignment horizontal="center" vertical="center" wrapText="1"/>
    </xf>
    <xf numFmtId="166" fontId="21" fillId="3" borderId="10" xfId="0" applyNumberFormat="1" applyFont="1" applyFill="1" applyBorder="1" applyAlignment="1">
      <alignment horizontal="center" vertical="center" wrapText="1"/>
    </xf>
    <xf numFmtId="166" fontId="21" fillId="4" borderId="1" xfId="0" applyNumberFormat="1" applyFont="1" applyFill="1" applyBorder="1" applyAlignment="1">
      <alignment horizontal="center" vertical="center" wrapText="1"/>
    </xf>
    <xf numFmtId="164" fontId="22" fillId="0" borderId="0" xfId="0" applyFont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horizontal="center" vertical="center"/>
    </xf>
    <xf numFmtId="164" fontId="12" fillId="5" borderId="7" xfId="0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vertical="center"/>
    </xf>
    <xf numFmtId="164" fontId="20" fillId="2" borderId="7" xfId="0" applyFont="1" applyFill="1" applyBorder="1" applyAlignment="1">
      <alignment horizontal="center" vertical="center"/>
    </xf>
    <xf numFmtId="166" fontId="17" fillId="5" borderId="5" xfId="0" applyNumberFormat="1" applyFont="1" applyFill="1" applyBorder="1" applyAlignment="1">
      <alignment horizontal="center" vertical="center"/>
    </xf>
    <xf numFmtId="166" fontId="18" fillId="3" borderId="6" xfId="0" applyNumberFormat="1" applyFont="1" applyFill="1" applyBorder="1" applyAlignment="1">
      <alignment horizontal="center" vertical="center"/>
    </xf>
    <xf numFmtId="164" fontId="13" fillId="0" borderId="11" xfId="0" applyFont="1" applyBorder="1" applyAlignment="1">
      <alignment horizontal="center" vertical="center" wrapText="1"/>
    </xf>
    <xf numFmtId="164" fontId="14" fillId="0" borderId="11" xfId="0" applyFont="1" applyBorder="1" applyAlignment="1">
      <alignment horizontal="center" vertical="center" wrapText="1"/>
    </xf>
    <xf numFmtId="164" fontId="20" fillId="0" borderId="1" xfId="0" applyFont="1" applyBorder="1" applyAlignment="1">
      <alignment horizontal="center" vertical="center"/>
    </xf>
    <xf numFmtId="164" fontId="15" fillId="0" borderId="6" xfId="0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 wrapText="1"/>
    </xf>
    <xf numFmtId="164" fontId="15" fillId="0" borderId="1" xfId="0" applyFont="1" applyFill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vertical="center"/>
    </xf>
    <xf numFmtId="164" fontId="21" fillId="0" borderId="7" xfId="0" applyFont="1" applyBorder="1" applyAlignment="1">
      <alignment horizontal="center" vertical="center" wrapText="1"/>
    </xf>
    <xf numFmtId="166" fontId="21" fillId="3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zoomScale="75" zoomScaleNormal="75" workbookViewId="0" topLeftCell="C1">
      <selection activeCell="L5" sqref="L5"/>
    </sheetView>
  </sheetViews>
  <sheetFormatPr defaultColWidth="8.796875" defaultRowHeight="14.25"/>
  <cols>
    <col min="1" max="1" width="13.8984375" style="0" customWidth="1"/>
    <col min="2" max="2" width="18.8984375" style="0" customWidth="1"/>
    <col min="3" max="3" width="13.8984375" style="0" customWidth="1"/>
    <col min="4" max="4" width="12.09765625" style="0" customWidth="1"/>
    <col min="5" max="5" width="12.8984375" style="1" customWidth="1"/>
    <col min="6" max="6" width="10" style="0" customWidth="1"/>
    <col min="7" max="7" width="9.69921875" style="0" customWidth="1"/>
    <col min="8" max="8" width="13.5" style="0" customWidth="1"/>
    <col min="9" max="9" width="11.59765625" style="0" customWidth="1"/>
    <col min="10" max="10" width="11.09765625" style="0" customWidth="1"/>
    <col min="11" max="11" width="13.8984375" style="0" customWidth="1"/>
    <col min="12" max="12" width="11.5" style="0" customWidth="1"/>
    <col min="13" max="13" width="11.69921875" style="0" customWidth="1"/>
    <col min="14" max="14" width="17.3984375" style="0" customWidth="1"/>
    <col min="15" max="15" width="14.69921875" style="0" customWidth="1"/>
    <col min="16" max="16" width="13.8984375" style="0" customWidth="1"/>
    <col min="17" max="16384" width="13.8984375" style="2" customWidth="1"/>
  </cols>
  <sheetData>
    <row r="1" spans="1:16" ht="24" customHeight="1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P1" s="6" t="s">
        <v>1</v>
      </c>
    </row>
    <row r="2" spans="1:16" ht="14.25" customHeight="1">
      <c r="A2" s="7" t="s">
        <v>2</v>
      </c>
      <c r="B2" s="7" t="s">
        <v>3</v>
      </c>
      <c r="C2" s="7" t="s">
        <v>4</v>
      </c>
      <c r="D2" s="7" t="s">
        <v>5</v>
      </c>
      <c r="E2" s="8" t="s">
        <v>6</v>
      </c>
      <c r="F2" s="7" t="s">
        <v>7</v>
      </c>
      <c r="G2" s="7" t="s">
        <v>8</v>
      </c>
      <c r="H2" s="9" t="s">
        <v>9</v>
      </c>
      <c r="I2" s="10" t="s">
        <v>10</v>
      </c>
      <c r="J2" s="10"/>
      <c r="K2" s="10"/>
      <c r="L2" s="11" t="s">
        <v>11</v>
      </c>
      <c r="M2" s="11"/>
      <c r="N2" s="11"/>
      <c r="O2" s="12" t="s">
        <v>12</v>
      </c>
      <c r="P2" s="13" t="s">
        <v>13</v>
      </c>
    </row>
    <row r="3" spans="1:16" ht="223.5" customHeight="1">
      <c r="A3" s="7"/>
      <c r="B3" s="7"/>
      <c r="C3" s="7"/>
      <c r="D3" s="7"/>
      <c r="E3" s="8"/>
      <c r="F3" s="7"/>
      <c r="G3" s="7"/>
      <c r="H3" s="9"/>
      <c r="I3" s="14" t="s">
        <v>14</v>
      </c>
      <c r="J3" s="7" t="s">
        <v>15</v>
      </c>
      <c r="K3" s="15" t="s">
        <v>16</v>
      </c>
      <c r="L3" s="16" t="s">
        <v>17</v>
      </c>
      <c r="M3" s="17" t="s">
        <v>18</v>
      </c>
      <c r="N3" s="18" t="s">
        <v>19</v>
      </c>
      <c r="O3" s="12"/>
      <c r="P3" s="13"/>
    </row>
    <row r="4" spans="1:16" ht="16.5">
      <c r="A4" s="19">
        <v>1</v>
      </c>
      <c r="B4" s="20">
        <v>2</v>
      </c>
      <c r="C4" s="20">
        <v>3</v>
      </c>
      <c r="D4" s="21">
        <v>4</v>
      </c>
      <c r="E4" s="22">
        <v>5</v>
      </c>
      <c r="F4" s="21">
        <v>6</v>
      </c>
      <c r="G4" s="21">
        <v>7</v>
      </c>
      <c r="H4" s="23">
        <v>8</v>
      </c>
      <c r="I4" s="24">
        <v>9</v>
      </c>
      <c r="J4" s="21">
        <v>10</v>
      </c>
      <c r="K4" s="25">
        <v>11</v>
      </c>
      <c r="L4" s="26">
        <v>12</v>
      </c>
      <c r="M4" s="27">
        <v>13</v>
      </c>
      <c r="N4" s="25">
        <v>14</v>
      </c>
      <c r="O4" s="28">
        <v>15</v>
      </c>
      <c r="P4" s="20">
        <v>16</v>
      </c>
    </row>
    <row r="5" spans="1:16" s="43" customFormat="1" ht="45" customHeight="1">
      <c r="A5" s="29" t="s">
        <v>20</v>
      </c>
      <c r="B5" s="30" t="s">
        <v>21</v>
      </c>
      <c r="C5" s="31" t="s">
        <v>22</v>
      </c>
      <c r="D5" s="32" t="s">
        <v>23</v>
      </c>
      <c r="E5" s="33">
        <v>180000</v>
      </c>
      <c r="F5" s="34">
        <v>140</v>
      </c>
      <c r="G5" s="34">
        <v>12</v>
      </c>
      <c r="H5" s="35">
        <v>8784</v>
      </c>
      <c r="I5" s="36"/>
      <c r="J5" s="37"/>
      <c r="K5" s="38">
        <f aca="true" t="shared" si="0" ref="K5:K6">ROUND((E5*I5/100)+(G5*J5),2)</f>
        <v>0</v>
      </c>
      <c r="L5" s="39"/>
      <c r="M5" s="40"/>
      <c r="N5" s="38">
        <f>ROUND(((L5*E5)/100+(M5*F5*H5)/100),2)</f>
        <v>0</v>
      </c>
      <c r="O5" s="41">
        <f aca="true" t="shared" si="1" ref="O5:O6">ROUND(K5+N5,2)</f>
        <v>0</v>
      </c>
      <c r="P5" s="42">
        <f aca="true" t="shared" si="2" ref="P5:P6">ROUND(O5*1.23,2)</f>
        <v>0</v>
      </c>
    </row>
    <row r="6" spans="1:16" s="43" customFormat="1" ht="45" customHeight="1">
      <c r="A6" s="29" t="s">
        <v>24</v>
      </c>
      <c r="B6" s="30" t="s">
        <v>25</v>
      </c>
      <c r="C6" s="31" t="s">
        <v>22</v>
      </c>
      <c r="D6" s="32" t="s">
        <v>26</v>
      </c>
      <c r="E6" s="33">
        <v>36000</v>
      </c>
      <c r="F6" s="34" t="s">
        <v>27</v>
      </c>
      <c r="G6" s="34">
        <v>12</v>
      </c>
      <c r="H6" s="44" t="s">
        <v>27</v>
      </c>
      <c r="I6" s="45"/>
      <c r="J6" s="46"/>
      <c r="K6" s="38">
        <f t="shared" si="0"/>
        <v>0</v>
      </c>
      <c r="L6" s="47"/>
      <c r="M6" s="48"/>
      <c r="N6" s="38">
        <f>ROUND((E6*L6/100)+(M6*G6),2)</f>
        <v>0</v>
      </c>
      <c r="O6" s="41">
        <f t="shared" si="1"/>
        <v>0</v>
      </c>
      <c r="P6" s="49">
        <f t="shared" si="2"/>
        <v>0</v>
      </c>
    </row>
    <row r="7" spans="1:16" s="59" customFormat="1" ht="49.5" customHeight="1">
      <c r="A7" s="50" t="s">
        <v>28</v>
      </c>
      <c r="B7" s="50"/>
      <c r="C7" s="50"/>
      <c r="D7" s="50"/>
      <c r="E7" s="51">
        <f>SUM(E5:E6)</f>
        <v>216000</v>
      </c>
      <c r="F7" s="52" t="s">
        <v>27</v>
      </c>
      <c r="G7" s="52" t="s">
        <v>27</v>
      </c>
      <c r="H7" s="53" t="s">
        <v>27</v>
      </c>
      <c r="I7" s="54" t="s">
        <v>27</v>
      </c>
      <c r="J7" s="55" t="s">
        <v>27</v>
      </c>
      <c r="K7" s="56">
        <f>SUM(K5:K6)</f>
        <v>0</v>
      </c>
      <c r="L7" s="54" t="s">
        <v>27</v>
      </c>
      <c r="M7" s="55" t="s">
        <v>27</v>
      </c>
      <c r="N7" s="56">
        <f>SUM(N5:N6)</f>
        <v>0</v>
      </c>
      <c r="O7" s="57">
        <f>SUM(O5:O6)</f>
        <v>0</v>
      </c>
      <c r="P7" s="58">
        <f>SUM(P5:P6)</f>
        <v>0</v>
      </c>
    </row>
    <row r="8" ht="15.75">
      <c r="P8" s="60"/>
    </row>
    <row r="9" ht="15.75">
      <c r="P9" s="60"/>
    </row>
    <row r="10" ht="15.75">
      <c r="P10" s="60"/>
    </row>
  </sheetData>
  <sheetProtection selectLockedCells="1" selectUnlockedCells="1"/>
  <mergeCells count="13"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O2:O3"/>
    <mergeCell ref="P2:P3"/>
    <mergeCell ref="A7:D7"/>
  </mergeCells>
  <printOptions/>
  <pageMargins left="0.3902777777777778" right="0.3201388888888889" top="0.7479166666666667" bottom="0.7479166666666667" header="0.5118110236220472" footer="0.5118110236220472"/>
  <pageSetup horizontalDpi="300" verticalDpi="3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="75" zoomScaleNormal="75" workbookViewId="0" topLeftCell="A1">
      <selection activeCell="K10" sqref="K10"/>
    </sheetView>
  </sheetViews>
  <sheetFormatPr defaultColWidth="8.796875" defaultRowHeight="14.25"/>
  <cols>
    <col min="1" max="1" width="13.8984375" style="0" customWidth="1"/>
    <col min="2" max="2" width="18.8984375" style="0" customWidth="1"/>
    <col min="3" max="3" width="13.8984375" style="0" customWidth="1"/>
    <col min="4" max="4" width="12.09765625" style="0" customWidth="1"/>
    <col min="5" max="7" width="12.8984375" style="1" customWidth="1"/>
    <col min="8" max="8" width="9.69921875" style="0" customWidth="1"/>
    <col min="9" max="10" width="11.59765625" style="0" customWidth="1"/>
    <col min="11" max="11" width="11.09765625" style="0" customWidth="1"/>
    <col min="12" max="12" width="13.8984375" style="0" customWidth="1"/>
    <col min="13" max="13" width="11.5" style="0" customWidth="1"/>
    <col min="14" max="14" width="11.69921875" style="0" customWidth="1"/>
    <col min="15" max="15" width="17.3984375" style="0" customWidth="1"/>
    <col min="16" max="16" width="14.8984375" style="0" customWidth="1"/>
    <col min="17" max="17" width="13.8984375" style="0" customWidth="1"/>
    <col min="18" max="16384" width="13.8984375" style="2" customWidth="1"/>
  </cols>
  <sheetData>
    <row r="1" spans="1:17" ht="24" customHeight="1">
      <c r="A1" s="3" t="s">
        <v>0</v>
      </c>
      <c r="B1" s="4"/>
      <c r="C1" s="4"/>
      <c r="D1" s="4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Q1" s="6" t="s">
        <v>1</v>
      </c>
    </row>
    <row r="2" spans="1:17" ht="14.25" customHeight="1">
      <c r="A2" s="7" t="s">
        <v>2</v>
      </c>
      <c r="B2" s="7" t="s">
        <v>3</v>
      </c>
      <c r="C2" s="7" t="s">
        <v>4</v>
      </c>
      <c r="D2" s="7" t="s">
        <v>5</v>
      </c>
      <c r="E2" s="8" t="s">
        <v>6</v>
      </c>
      <c r="F2" s="8"/>
      <c r="G2" s="8"/>
      <c r="H2" s="7" t="s">
        <v>8</v>
      </c>
      <c r="I2" s="10" t="s">
        <v>10</v>
      </c>
      <c r="J2" s="10"/>
      <c r="K2" s="10"/>
      <c r="L2" s="10"/>
      <c r="M2" s="11" t="s">
        <v>11</v>
      </c>
      <c r="N2" s="11"/>
      <c r="O2" s="11"/>
      <c r="P2" s="12" t="s">
        <v>29</v>
      </c>
      <c r="Q2" s="13" t="s">
        <v>30</v>
      </c>
    </row>
    <row r="3" spans="1:17" ht="98.25" customHeight="1">
      <c r="A3" s="7"/>
      <c r="B3" s="7"/>
      <c r="C3" s="7"/>
      <c r="D3" s="7"/>
      <c r="E3" s="8"/>
      <c r="F3" s="8"/>
      <c r="G3" s="8"/>
      <c r="H3" s="7"/>
      <c r="I3" s="16" t="s">
        <v>14</v>
      </c>
      <c r="J3" s="16"/>
      <c r="K3" s="7" t="s">
        <v>15</v>
      </c>
      <c r="L3" s="15" t="s">
        <v>31</v>
      </c>
      <c r="M3" s="16" t="s">
        <v>17</v>
      </c>
      <c r="N3" s="7" t="s">
        <v>32</v>
      </c>
      <c r="O3" s="18" t="s">
        <v>33</v>
      </c>
      <c r="P3" s="12"/>
      <c r="Q3" s="13"/>
    </row>
    <row r="4" spans="1:17" ht="110.25" customHeight="1">
      <c r="A4" s="7"/>
      <c r="B4" s="7"/>
      <c r="C4" s="7"/>
      <c r="D4" s="7"/>
      <c r="E4" s="8" t="s">
        <v>34</v>
      </c>
      <c r="F4" s="8" t="s">
        <v>35</v>
      </c>
      <c r="G4" s="8" t="s">
        <v>36</v>
      </c>
      <c r="H4" s="7"/>
      <c r="I4" s="14" t="s">
        <v>35</v>
      </c>
      <c r="J4" s="7" t="s">
        <v>36</v>
      </c>
      <c r="K4" s="7"/>
      <c r="L4" s="15"/>
      <c r="M4" s="16"/>
      <c r="N4" s="7"/>
      <c r="O4" s="18"/>
      <c r="P4" s="12"/>
      <c r="Q4" s="13"/>
    </row>
    <row r="5" spans="1:17" ht="15.75">
      <c r="A5" s="19">
        <v>1</v>
      </c>
      <c r="B5" s="20">
        <v>2</v>
      </c>
      <c r="C5" s="20">
        <v>3</v>
      </c>
      <c r="D5" s="21">
        <v>4</v>
      </c>
      <c r="E5" s="22">
        <v>5</v>
      </c>
      <c r="F5" s="22">
        <v>6</v>
      </c>
      <c r="G5" s="22">
        <v>7</v>
      </c>
      <c r="H5" s="21">
        <v>8</v>
      </c>
      <c r="I5" s="24">
        <v>9</v>
      </c>
      <c r="J5" s="61">
        <v>10</v>
      </c>
      <c r="K5" s="21">
        <v>11</v>
      </c>
      <c r="L5" s="25">
        <v>12</v>
      </c>
      <c r="M5" s="26">
        <v>13</v>
      </c>
      <c r="N5" s="27">
        <v>14</v>
      </c>
      <c r="O5" s="25">
        <v>15</v>
      </c>
      <c r="P5" s="26">
        <v>16</v>
      </c>
      <c r="Q5" s="20">
        <v>17</v>
      </c>
    </row>
    <row r="6" spans="1:17" ht="47.25" customHeight="1">
      <c r="A6" s="29" t="s">
        <v>37</v>
      </c>
      <c r="B6" s="30" t="s">
        <v>38</v>
      </c>
      <c r="C6" s="31" t="s">
        <v>22</v>
      </c>
      <c r="D6" s="32" t="s">
        <v>26</v>
      </c>
      <c r="E6" s="33">
        <v>50000</v>
      </c>
      <c r="F6" s="62">
        <f aca="true" t="shared" si="0" ref="F6:F13">E6</f>
        <v>50000</v>
      </c>
      <c r="G6" s="62" t="s">
        <v>27</v>
      </c>
      <c r="H6" s="34">
        <v>12</v>
      </c>
      <c r="I6" s="45"/>
      <c r="J6" s="63" t="s">
        <v>27</v>
      </c>
      <c r="K6" s="46"/>
      <c r="L6" s="64">
        <f>ROUND((F6*I6/100)+(H6*K6),2)</f>
        <v>0</v>
      </c>
      <c r="M6" s="47"/>
      <c r="N6" s="48"/>
      <c r="O6" s="64">
        <f aca="true" t="shared" si="1" ref="O6:O17">ROUND((E6*M6/100)+(N6*H6),2)</f>
        <v>0</v>
      </c>
      <c r="P6" s="65">
        <f aca="true" t="shared" si="2" ref="P6:P17">ROUND(L6+O6,2)</f>
        <v>0</v>
      </c>
      <c r="Q6" s="42">
        <f aca="true" t="shared" si="3" ref="Q6:Q17">ROUND(P6*1.23,2)</f>
        <v>0</v>
      </c>
    </row>
    <row r="7" spans="1:17" ht="47.25" customHeight="1">
      <c r="A7" s="66" t="s">
        <v>39</v>
      </c>
      <c r="B7" s="67" t="s">
        <v>40</v>
      </c>
      <c r="C7" s="31" t="s">
        <v>22</v>
      </c>
      <c r="D7" s="32" t="s">
        <v>41</v>
      </c>
      <c r="E7" s="33">
        <v>4000</v>
      </c>
      <c r="F7" s="62">
        <f t="shared" si="0"/>
        <v>4000</v>
      </c>
      <c r="G7" s="62" t="s">
        <v>27</v>
      </c>
      <c r="H7" s="34">
        <v>12</v>
      </c>
      <c r="I7" s="45"/>
      <c r="J7" s="63" t="s">
        <v>27</v>
      </c>
      <c r="K7" s="46"/>
      <c r="L7" s="64">
        <f aca="true" t="shared" si="4" ref="L7:L13">ROUND((E7*I7/100)+(H7*K7),2)</f>
        <v>0</v>
      </c>
      <c r="M7" s="47"/>
      <c r="N7" s="48"/>
      <c r="O7" s="64">
        <f t="shared" si="1"/>
        <v>0</v>
      </c>
      <c r="P7" s="65">
        <f t="shared" si="2"/>
        <v>0</v>
      </c>
      <c r="Q7" s="42">
        <f t="shared" si="3"/>
        <v>0</v>
      </c>
    </row>
    <row r="8" spans="1:17" ht="47.25" customHeight="1">
      <c r="A8" s="66" t="s">
        <v>39</v>
      </c>
      <c r="B8" s="67" t="s">
        <v>42</v>
      </c>
      <c r="C8" s="31" t="s">
        <v>22</v>
      </c>
      <c r="D8" s="32" t="s">
        <v>43</v>
      </c>
      <c r="E8" s="33">
        <v>20</v>
      </c>
      <c r="F8" s="62">
        <f t="shared" si="0"/>
        <v>20</v>
      </c>
      <c r="G8" s="62" t="s">
        <v>27</v>
      </c>
      <c r="H8" s="34">
        <v>12</v>
      </c>
      <c r="I8" s="45"/>
      <c r="J8" s="63" t="s">
        <v>27</v>
      </c>
      <c r="K8" s="68"/>
      <c r="L8" s="64">
        <f t="shared" si="4"/>
        <v>0</v>
      </c>
      <c r="M8" s="69"/>
      <c r="N8" s="70"/>
      <c r="O8" s="64">
        <f t="shared" si="1"/>
        <v>0</v>
      </c>
      <c r="P8" s="65">
        <f t="shared" si="2"/>
        <v>0</v>
      </c>
      <c r="Q8" s="42">
        <f t="shared" si="3"/>
        <v>0</v>
      </c>
    </row>
    <row r="9" spans="1:17" ht="47.25" customHeight="1">
      <c r="A9" s="29" t="s">
        <v>44</v>
      </c>
      <c r="B9" s="30" t="s">
        <v>45</v>
      </c>
      <c r="C9" s="31" t="s">
        <v>22</v>
      </c>
      <c r="D9" s="32" t="s">
        <v>41</v>
      </c>
      <c r="E9" s="33">
        <v>3200</v>
      </c>
      <c r="F9" s="62">
        <f t="shared" si="0"/>
        <v>3200</v>
      </c>
      <c r="G9" s="62" t="s">
        <v>27</v>
      </c>
      <c r="H9" s="34">
        <v>12</v>
      </c>
      <c r="I9" s="45"/>
      <c r="J9" s="63" t="s">
        <v>27</v>
      </c>
      <c r="K9" s="46"/>
      <c r="L9" s="64">
        <f t="shared" si="4"/>
        <v>0</v>
      </c>
      <c r="M9" s="47"/>
      <c r="N9" s="48"/>
      <c r="O9" s="64">
        <f t="shared" si="1"/>
        <v>0</v>
      </c>
      <c r="P9" s="65">
        <f t="shared" si="2"/>
        <v>0</v>
      </c>
      <c r="Q9" s="42">
        <f t="shared" si="3"/>
        <v>0</v>
      </c>
    </row>
    <row r="10" spans="1:17" ht="47.25" customHeight="1">
      <c r="A10" s="29" t="s">
        <v>46</v>
      </c>
      <c r="B10" s="30" t="s">
        <v>47</v>
      </c>
      <c r="C10" s="31" t="s">
        <v>22</v>
      </c>
      <c r="D10" s="32" t="s">
        <v>48</v>
      </c>
      <c r="E10" s="33">
        <v>91000</v>
      </c>
      <c r="F10" s="62">
        <f t="shared" si="0"/>
        <v>91000</v>
      </c>
      <c r="G10" s="62" t="s">
        <v>27</v>
      </c>
      <c r="H10" s="34">
        <v>12</v>
      </c>
      <c r="I10" s="45"/>
      <c r="J10" s="63" t="s">
        <v>27</v>
      </c>
      <c r="K10" s="46"/>
      <c r="L10" s="64">
        <f t="shared" si="4"/>
        <v>0</v>
      </c>
      <c r="M10" s="47"/>
      <c r="N10" s="48"/>
      <c r="O10" s="64">
        <f t="shared" si="1"/>
        <v>0</v>
      </c>
      <c r="P10" s="65">
        <f t="shared" si="2"/>
        <v>0</v>
      </c>
      <c r="Q10" s="42">
        <f t="shared" si="3"/>
        <v>0</v>
      </c>
    </row>
    <row r="11" spans="1:17" ht="47.25" customHeight="1">
      <c r="A11" s="71" t="s">
        <v>49</v>
      </c>
      <c r="B11" s="31" t="s">
        <v>50</v>
      </c>
      <c r="C11" s="31" t="s">
        <v>22</v>
      </c>
      <c r="D11" s="32" t="s">
        <v>51</v>
      </c>
      <c r="E11" s="33">
        <v>12000</v>
      </c>
      <c r="F11" s="62">
        <f t="shared" si="0"/>
        <v>12000</v>
      </c>
      <c r="G11" s="62" t="s">
        <v>27</v>
      </c>
      <c r="H11" s="34">
        <v>12</v>
      </c>
      <c r="I11" s="45"/>
      <c r="J11" s="63" t="s">
        <v>27</v>
      </c>
      <c r="K11" s="46"/>
      <c r="L11" s="64">
        <f t="shared" si="4"/>
        <v>0</v>
      </c>
      <c r="M11" s="47"/>
      <c r="N11" s="48"/>
      <c r="O11" s="64">
        <f t="shared" si="1"/>
        <v>0</v>
      </c>
      <c r="P11" s="65">
        <f t="shared" si="2"/>
        <v>0</v>
      </c>
      <c r="Q11" s="42">
        <f t="shared" si="3"/>
        <v>0</v>
      </c>
    </row>
    <row r="12" spans="1:17" ht="42.75">
      <c r="A12" s="30" t="s">
        <v>52</v>
      </c>
      <c r="B12" s="30" t="s">
        <v>53</v>
      </c>
      <c r="C12" s="72" t="s">
        <v>54</v>
      </c>
      <c r="D12" s="32" t="s">
        <v>48</v>
      </c>
      <c r="E12" s="33">
        <v>101500</v>
      </c>
      <c r="F12" s="33">
        <f t="shared" si="0"/>
        <v>101500</v>
      </c>
      <c r="G12" s="33" t="s">
        <v>27</v>
      </c>
      <c r="H12" s="73">
        <v>12</v>
      </c>
      <c r="I12" s="45"/>
      <c r="J12" s="63" t="s">
        <v>27</v>
      </c>
      <c r="K12" s="46"/>
      <c r="L12" s="64">
        <f t="shared" si="4"/>
        <v>0</v>
      </c>
      <c r="M12" s="47"/>
      <c r="N12" s="48"/>
      <c r="O12" s="64">
        <f t="shared" si="1"/>
        <v>0</v>
      </c>
      <c r="P12" s="65">
        <f t="shared" si="2"/>
        <v>0</v>
      </c>
      <c r="Q12" s="42">
        <f t="shared" si="3"/>
        <v>0</v>
      </c>
    </row>
    <row r="13" spans="1:17" ht="42.75">
      <c r="A13" s="30" t="s">
        <v>52</v>
      </c>
      <c r="B13" s="30" t="s">
        <v>55</v>
      </c>
      <c r="C13" s="72" t="s">
        <v>54</v>
      </c>
      <c r="D13" s="32" t="s">
        <v>48</v>
      </c>
      <c r="E13" s="33">
        <f>10000*11.277</f>
        <v>112769.99999999999</v>
      </c>
      <c r="F13" s="33">
        <f t="shared" si="0"/>
        <v>112769.99999999999</v>
      </c>
      <c r="G13" s="33" t="s">
        <v>27</v>
      </c>
      <c r="H13" s="73">
        <v>12</v>
      </c>
      <c r="I13" s="45"/>
      <c r="J13" s="63" t="s">
        <v>27</v>
      </c>
      <c r="K13" s="46"/>
      <c r="L13" s="64">
        <f t="shared" si="4"/>
        <v>0</v>
      </c>
      <c r="M13" s="47"/>
      <c r="N13" s="48"/>
      <c r="O13" s="64">
        <f t="shared" si="1"/>
        <v>0</v>
      </c>
      <c r="P13" s="41">
        <f t="shared" si="2"/>
        <v>0</v>
      </c>
      <c r="Q13" s="42">
        <f t="shared" si="3"/>
        <v>0</v>
      </c>
    </row>
    <row r="14" spans="1:256" ht="42.75">
      <c r="A14" s="30" t="s">
        <v>52</v>
      </c>
      <c r="B14" s="30" t="s">
        <v>56</v>
      </c>
      <c r="C14" s="72" t="s">
        <v>54</v>
      </c>
      <c r="D14" s="32" t="s">
        <v>26</v>
      </c>
      <c r="E14" s="33">
        <v>69200</v>
      </c>
      <c r="F14" s="33">
        <f>72.18%*E14</f>
        <v>49948.560000000005</v>
      </c>
      <c r="G14" s="33">
        <f>27.82%*E14</f>
        <v>19251.44</v>
      </c>
      <c r="H14" s="73">
        <v>12</v>
      </c>
      <c r="I14" s="45"/>
      <c r="J14" s="63"/>
      <c r="K14" s="46"/>
      <c r="L14" s="64">
        <f aca="true" t="shared" si="5" ref="L14:L15">ROUND((F14*I14/100)+(G14*J14/100)+(H14*K14),2)</f>
        <v>0</v>
      </c>
      <c r="M14" s="47"/>
      <c r="N14" s="48"/>
      <c r="O14" s="64">
        <f t="shared" si="1"/>
        <v>0</v>
      </c>
      <c r="P14" s="41">
        <f t="shared" si="2"/>
        <v>0</v>
      </c>
      <c r="Q14" s="42">
        <f t="shared" si="3"/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42.75">
      <c r="A15" s="30" t="s">
        <v>52</v>
      </c>
      <c r="B15" s="30" t="s">
        <v>57</v>
      </c>
      <c r="C15" s="72" t="s">
        <v>54</v>
      </c>
      <c r="D15" s="32" t="s">
        <v>48</v>
      </c>
      <c r="E15" s="33">
        <v>97000</v>
      </c>
      <c r="F15" s="33">
        <f>(83.02%+5.86%)*E15</f>
        <v>86213.59999999999</v>
      </c>
      <c r="G15" s="33">
        <f>11.12%*E15</f>
        <v>10786.4</v>
      </c>
      <c r="H15" s="73">
        <v>12</v>
      </c>
      <c r="I15" s="45"/>
      <c r="J15" s="63"/>
      <c r="K15" s="46"/>
      <c r="L15" s="64">
        <f t="shared" si="5"/>
        <v>0</v>
      </c>
      <c r="M15" s="47"/>
      <c r="N15" s="48"/>
      <c r="O15" s="64">
        <f t="shared" si="1"/>
        <v>0</v>
      </c>
      <c r="P15" s="41">
        <f t="shared" si="2"/>
        <v>0</v>
      </c>
      <c r="Q15" s="42">
        <f t="shared" si="3"/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2.75">
      <c r="A16" s="30" t="s">
        <v>52</v>
      </c>
      <c r="B16" s="30" t="s">
        <v>58</v>
      </c>
      <c r="C16" s="72" t="s">
        <v>54</v>
      </c>
      <c r="D16" s="32" t="s">
        <v>48</v>
      </c>
      <c r="E16" s="33">
        <v>95600</v>
      </c>
      <c r="F16" s="33">
        <f aca="true" t="shared" si="6" ref="F16:F17">E16</f>
        <v>95600</v>
      </c>
      <c r="G16" s="33" t="s">
        <v>27</v>
      </c>
      <c r="H16" s="73">
        <v>12</v>
      </c>
      <c r="I16" s="45"/>
      <c r="J16" s="63" t="s">
        <v>27</v>
      </c>
      <c r="K16" s="46"/>
      <c r="L16" s="64">
        <f aca="true" t="shared" si="7" ref="L16:L17">ROUND((E16*I16/100)+(H16*K16),2)</f>
        <v>0</v>
      </c>
      <c r="M16" s="47"/>
      <c r="N16" s="48"/>
      <c r="O16" s="64">
        <f t="shared" si="1"/>
        <v>0</v>
      </c>
      <c r="P16" s="41">
        <f t="shared" si="2"/>
        <v>0</v>
      </c>
      <c r="Q16" s="42">
        <f t="shared" si="3"/>
        <v>0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2.75">
      <c r="A17" s="30" t="s">
        <v>52</v>
      </c>
      <c r="B17" s="30" t="s">
        <v>59</v>
      </c>
      <c r="C17" s="72" t="s">
        <v>54</v>
      </c>
      <c r="D17" s="32" t="s">
        <v>26</v>
      </c>
      <c r="E17" s="33">
        <v>59800</v>
      </c>
      <c r="F17" s="33">
        <f t="shared" si="6"/>
        <v>59800</v>
      </c>
      <c r="G17" s="33" t="s">
        <v>27</v>
      </c>
      <c r="H17" s="73">
        <v>12</v>
      </c>
      <c r="I17" s="45"/>
      <c r="J17" s="63" t="s">
        <v>27</v>
      </c>
      <c r="K17" s="46"/>
      <c r="L17" s="64">
        <f t="shared" si="7"/>
        <v>0</v>
      </c>
      <c r="M17" s="47"/>
      <c r="N17" s="48"/>
      <c r="O17" s="64">
        <f t="shared" si="1"/>
        <v>0</v>
      </c>
      <c r="P17" s="41">
        <f t="shared" si="2"/>
        <v>0</v>
      </c>
      <c r="Q17" s="42">
        <f t="shared" si="3"/>
        <v>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45.75" customHeight="1">
      <c r="A18" s="50" t="s">
        <v>28</v>
      </c>
      <c r="B18" s="50"/>
      <c r="C18" s="50"/>
      <c r="D18" s="50"/>
      <c r="E18" s="51">
        <f>SUM(E6:E17)</f>
        <v>696090</v>
      </c>
      <c r="F18" s="51">
        <f>SUM(F6:F17)</f>
        <v>666052.16</v>
      </c>
      <c r="G18" s="51">
        <f>SUM(G6:G17)</f>
        <v>30037.839999999997</v>
      </c>
      <c r="H18" s="55" t="s">
        <v>27</v>
      </c>
      <c r="I18" s="54" t="s">
        <v>27</v>
      </c>
      <c r="J18" s="74"/>
      <c r="K18" s="55" t="s">
        <v>27</v>
      </c>
      <c r="L18" s="56">
        <f>SUM(L6:L17)</f>
        <v>0</v>
      </c>
      <c r="M18" s="54" t="s">
        <v>27</v>
      </c>
      <c r="N18" s="55" t="s">
        <v>27</v>
      </c>
      <c r="O18" s="56">
        <f>SUM(O6:O17)</f>
        <v>0</v>
      </c>
      <c r="P18" s="75">
        <f>SUM(P6:P17)</f>
        <v>0</v>
      </c>
      <c r="Q18" s="58">
        <f>SUM(Q6:Q17)</f>
        <v>0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selectLockedCells="1" selectUnlockedCells="1"/>
  <mergeCells count="17">
    <mergeCell ref="A2:A4"/>
    <mergeCell ref="B2:B4"/>
    <mergeCell ref="C2:C4"/>
    <mergeCell ref="D2:D4"/>
    <mergeCell ref="E2:G3"/>
    <mergeCell ref="H2:H4"/>
    <mergeCell ref="I2:L2"/>
    <mergeCell ref="M2:O2"/>
    <mergeCell ref="P2:P4"/>
    <mergeCell ref="Q2:Q4"/>
    <mergeCell ref="I3:J3"/>
    <mergeCell ref="K3:K4"/>
    <mergeCell ref="L3:L4"/>
    <mergeCell ref="M3:M4"/>
    <mergeCell ref="N3:N4"/>
    <mergeCell ref="O3:O4"/>
    <mergeCell ref="A18:D18"/>
  </mergeCells>
  <printOptions/>
  <pageMargins left="0.3902777777777778" right="0.3201388888888889" top="0.7479166666666667" bottom="0.7479166666666667" header="0.5118110236220472" footer="0.5118110236220472"/>
  <pageSetup horizontalDpi="300" verticalDpi="3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afuras</dc:creator>
  <cp:keywords/>
  <dc:description/>
  <cp:lastModifiedBy/>
  <cp:lastPrinted>2023-10-12T09:18:06Z</cp:lastPrinted>
  <dcterms:created xsi:type="dcterms:W3CDTF">2017-09-22T09:05:34Z</dcterms:created>
  <dcterms:modified xsi:type="dcterms:W3CDTF">2023-11-08T08:09:04Z</dcterms:modified>
  <cp:category/>
  <cp:version/>
  <cp:contentType/>
  <cp:contentStatus/>
  <cp:revision>4</cp:revision>
</cp:coreProperties>
</file>