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285" windowHeight="9735"/>
  </bookViews>
  <sheets>
    <sheet name="PR" sheetId="3" r:id="rId1"/>
    <sheet name="rowy" sheetId="4" r:id="rId2"/>
    <sheet name="zjazdy" sheetId="5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M161" i="3" l="1"/>
  <c r="P161" i="3" s="1"/>
  <c r="M158" i="3"/>
  <c r="P158" i="3" s="1"/>
  <c r="M123" i="3"/>
  <c r="P123" i="3" s="1"/>
  <c r="G5" i="3"/>
  <c r="P54" i="3"/>
  <c r="P176" i="3"/>
  <c r="P175" i="3"/>
  <c r="P174" i="3"/>
  <c r="P173" i="3"/>
  <c r="P172" i="3"/>
  <c r="P171" i="3"/>
  <c r="P170" i="3"/>
  <c r="P169" i="3"/>
  <c r="P168" i="3"/>
  <c r="P167" i="3"/>
  <c r="P166" i="3"/>
  <c r="P165" i="3"/>
  <c r="P164" i="3"/>
  <c r="P163" i="3"/>
  <c r="P162" i="3"/>
  <c r="P160" i="3"/>
  <c r="P159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6" i="3"/>
  <c r="P135" i="3"/>
  <c r="P133" i="3"/>
  <c r="P132" i="3"/>
  <c r="P131" i="3"/>
  <c r="P129" i="3"/>
  <c r="P128" i="3"/>
  <c r="P127" i="3"/>
  <c r="P126" i="3"/>
  <c r="P124" i="3"/>
  <c r="P122" i="3"/>
  <c r="P121" i="3"/>
  <c r="P120" i="3"/>
  <c r="P114" i="3"/>
  <c r="P113" i="3"/>
  <c r="P111" i="3"/>
  <c r="P110" i="3"/>
  <c r="P109" i="3"/>
  <c r="P107" i="3"/>
  <c r="P105" i="3"/>
  <c r="P104" i="3"/>
  <c r="P103" i="3"/>
  <c r="P102" i="3"/>
  <c r="P101" i="3"/>
  <c r="P100" i="3"/>
  <c r="P99" i="3"/>
  <c r="P98" i="3"/>
  <c r="P97" i="3"/>
  <c r="P95" i="3"/>
  <c r="P94" i="3"/>
  <c r="P93" i="3"/>
  <c r="P92" i="3"/>
  <c r="P90" i="3"/>
  <c r="P89" i="3"/>
  <c r="P87" i="3"/>
  <c r="P86" i="3"/>
  <c r="P85" i="3"/>
  <c r="P83" i="3"/>
  <c r="P82" i="3"/>
  <c r="P81" i="3"/>
  <c r="P80" i="3"/>
  <c r="P79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3" i="3"/>
  <c r="P51" i="3"/>
  <c r="P49" i="3"/>
  <c r="P48" i="3"/>
  <c r="P47" i="3"/>
  <c r="P46" i="3"/>
  <c r="P45" i="3"/>
  <c r="P44" i="3"/>
  <c r="P42" i="3"/>
  <c r="P41" i="3"/>
  <c r="P39" i="3"/>
  <c r="P38" i="3"/>
  <c r="P36" i="3"/>
  <c r="P34" i="3"/>
  <c r="P33" i="3"/>
  <c r="P31" i="3"/>
  <c r="P30" i="3"/>
  <c r="P28" i="3"/>
  <c r="P26" i="3"/>
  <c r="P24" i="3"/>
  <c r="P23" i="3"/>
  <c r="P22" i="3"/>
  <c r="P21" i="3"/>
  <c r="P20" i="3"/>
  <c r="P19" i="3"/>
  <c r="P18" i="3"/>
  <c r="P17" i="3"/>
  <c r="P16" i="3"/>
  <c r="P15" i="3"/>
  <c r="P13" i="3"/>
  <c r="P12" i="3"/>
  <c r="E139" i="3"/>
  <c r="C139" i="3"/>
  <c r="E138" i="3"/>
  <c r="C138" i="3"/>
  <c r="E137" i="3"/>
  <c r="C137" i="3"/>
  <c r="C136" i="3"/>
  <c r="E135" i="3"/>
  <c r="C135" i="3"/>
  <c r="E134" i="3"/>
  <c r="C134" i="3"/>
  <c r="E133" i="3"/>
  <c r="C133" i="3"/>
  <c r="C132" i="3"/>
  <c r="E131" i="3"/>
  <c r="C131" i="3"/>
  <c r="E130" i="3"/>
  <c r="C130" i="3"/>
  <c r="C129" i="3"/>
  <c r="E128" i="3"/>
  <c r="C128" i="3"/>
  <c r="E127" i="3"/>
  <c r="C127" i="3"/>
  <c r="E126" i="3"/>
  <c r="C126" i="3"/>
  <c r="C125" i="3"/>
  <c r="E124" i="3"/>
  <c r="C124" i="3"/>
  <c r="E123" i="3"/>
  <c r="C123" i="3"/>
  <c r="E122" i="3"/>
  <c r="C122" i="3"/>
  <c r="C121" i="3"/>
  <c r="E120" i="3"/>
  <c r="C120" i="3"/>
  <c r="D121" i="3" s="1"/>
  <c r="E176" i="3"/>
  <c r="E175" i="3"/>
  <c r="E174" i="3"/>
  <c r="E172" i="3"/>
  <c r="E171" i="3"/>
  <c r="E170" i="3"/>
  <c r="E169" i="3"/>
  <c r="E168" i="3"/>
  <c r="E167" i="3"/>
  <c r="E166" i="3"/>
  <c r="E164" i="3"/>
  <c r="E162" i="3"/>
  <c r="E161" i="3"/>
  <c r="E159" i="3"/>
  <c r="E157" i="3"/>
  <c r="E156" i="3"/>
  <c r="E155" i="3"/>
  <c r="E153" i="3"/>
  <c r="E152" i="3"/>
  <c r="E151" i="3"/>
  <c r="E149" i="3"/>
  <c r="E148" i="3"/>
  <c r="E146" i="3"/>
  <c r="E145" i="3"/>
  <c r="E143" i="3"/>
  <c r="E142" i="3"/>
  <c r="E141" i="3"/>
  <c r="E119" i="3"/>
  <c r="E118" i="3"/>
  <c r="E117" i="3"/>
  <c r="E116" i="3"/>
  <c r="E115" i="3"/>
  <c r="E113" i="3"/>
  <c r="E112" i="3"/>
  <c r="E110" i="3"/>
  <c r="E109" i="3"/>
  <c r="E107" i="3"/>
  <c r="E106" i="3"/>
  <c r="E104" i="3"/>
  <c r="E103" i="3"/>
  <c r="E102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E85" i="3"/>
  <c r="E83" i="3"/>
  <c r="E82" i="3"/>
  <c r="E81" i="3"/>
  <c r="E79" i="3"/>
  <c r="E78" i="3"/>
  <c r="M125" i="3" l="1"/>
  <c r="D122" i="3"/>
  <c r="D123" i="3" s="1"/>
  <c r="D124" i="3" s="1"/>
  <c r="D125" i="3" s="1"/>
  <c r="E121" i="3"/>
  <c r="M134" i="3"/>
  <c r="P134" i="3" s="1"/>
  <c r="M112" i="3"/>
  <c r="P112" i="3" s="1"/>
  <c r="M118" i="3"/>
  <c r="P118" i="3" s="1"/>
  <c r="M117" i="3"/>
  <c r="P117" i="3" s="1"/>
  <c r="M116" i="3"/>
  <c r="P116" i="3" s="1"/>
  <c r="M115" i="3"/>
  <c r="P115" i="3" s="1"/>
  <c r="P119" i="3" s="1"/>
  <c r="P125" i="3" l="1"/>
  <c r="M130" i="3"/>
  <c r="D126" i="3"/>
  <c r="D127" i="3" s="1"/>
  <c r="D128" i="3" s="1"/>
  <c r="D129" i="3" s="1"/>
  <c r="E125" i="3"/>
  <c r="M119" i="3"/>
  <c r="M106" i="3"/>
  <c r="P106" i="3" s="1"/>
  <c r="P130" i="3" l="1"/>
  <c r="M137" i="3"/>
  <c r="P137" i="3" s="1"/>
  <c r="E129" i="3"/>
  <c r="D130" i="3"/>
  <c r="D131" i="3" s="1"/>
  <c r="D132" i="3" s="1"/>
  <c r="M108" i="3"/>
  <c r="P108" i="3" s="1"/>
  <c r="E132" i="3" l="1"/>
  <c r="D133" i="3"/>
  <c r="D134" i="3" s="1"/>
  <c r="D135" i="3" s="1"/>
  <c r="D136" i="3" s="1"/>
  <c r="M96" i="3"/>
  <c r="P96" i="3" s="1"/>
  <c r="M91" i="3"/>
  <c r="P91" i="3" s="1"/>
  <c r="M88" i="3"/>
  <c r="P88" i="3" s="1"/>
  <c r="M84" i="3"/>
  <c r="P84" i="3" s="1"/>
  <c r="D137" i="3" l="1"/>
  <c r="D138" i="3" s="1"/>
  <c r="D139" i="3" s="1"/>
  <c r="E136" i="3"/>
  <c r="M78" i="3"/>
  <c r="P78" i="3" s="1"/>
  <c r="M14" i="3" l="1"/>
  <c r="P14" i="3" s="1"/>
  <c r="AK24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K28" i="5"/>
  <c r="AK27" i="5"/>
  <c r="AK26" i="5"/>
  <c r="AK25" i="5"/>
  <c r="AK23" i="5"/>
  <c r="AK22" i="5"/>
  <c r="AK21" i="5"/>
  <c r="AK20" i="5"/>
  <c r="AK19" i="5"/>
  <c r="AK18" i="5"/>
  <c r="AK17" i="5"/>
  <c r="AK16" i="5"/>
  <c r="AK15" i="5"/>
  <c r="AK14" i="5"/>
  <c r="AK13" i="5"/>
  <c r="AK12" i="5"/>
  <c r="AK11" i="5"/>
  <c r="J11" i="4"/>
  <c r="J10" i="4"/>
  <c r="H13" i="4"/>
  <c r="H12" i="4"/>
  <c r="H11" i="4"/>
  <c r="H10" i="4"/>
  <c r="AF47" i="5"/>
  <c r="N28" i="5"/>
  <c r="P28" i="5" s="1"/>
  <c r="R28" i="5" s="1"/>
  <c r="T28" i="5" s="1"/>
  <c r="M28" i="5"/>
  <c r="O28" i="5" s="1"/>
  <c r="Q28" i="5" s="1"/>
  <c r="N27" i="5"/>
  <c r="P27" i="5" s="1"/>
  <c r="R27" i="5" s="1"/>
  <c r="T27" i="5" s="1"/>
  <c r="M27" i="5"/>
  <c r="O27" i="5" s="1"/>
  <c r="Q27" i="5" s="1"/>
  <c r="N26" i="5"/>
  <c r="P26" i="5" s="1"/>
  <c r="R26" i="5" s="1"/>
  <c r="T26" i="5" s="1"/>
  <c r="M26" i="5"/>
  <c r="O26" i="5" s="1"/>
  <c r="Q26" i="5" s="1"/>
  <c r="P25" i="5"/>
  <c r="R25" i="5" s="1"/>
  <c r="T25" i="5" s="1"/>
  <c r="N25" i="5"/>
  <c r="M25" i="5"/>
  <c r="O25" i="5" s="1"/>
  <c r="Q25" i="5" s="1"/>
  <c r="N24" i="5"/>
  <c r="P24" i="5" s="1"/>
  <c r="R24" i="5" s="1"/>
  <c r="T24" i="5" s="1"/>
  <c r="M24" i="5"/>
  <c r="O24" i="5" s="1"/>
  <c r="Q24" i="5" s="1"/>
  <c r="AB23" i="5"/>
  <c r="N23" i="5"/>
  <c r="P23" i="5" s="1"/>
  <c r="R23" i="5" s="1"/>
  <c r="T23" i="5" s="1"/>
  <c r="M23" i="5"/>
  <c r="O23" i="5" s="1"/>
  <c r="Q23" i="5" s="1"/>
  <c r="Z22" i="5"/>
  <c r="Z47" i="5" s="1"/>
  <c r="AA22" i="5"/>
  <c r="AA47" i="5" s="1"/>
  <c r="AB20" i="5"/>
  <c r="AB47" i="5" s="1"/>
  <c r="AH21" i="5"/>
  <c r="P21" i="5"/>
  <c r="R21" i="5" s="1"/>
  <c r="T21" i="5" s="1"/>
  <c r="N21" i="5"/>
  <c r="M21" i="5"/>
  <c r="O21" i="5" s="1"/>
  <c r="Q21" i="5" s="1"/>
  <c r="AH20" i="5"/>
  <c r="P20" i="5"/>
  <c r="R20" i="5" s="1"/>
  <c r="T20" i="5" s="1"/>
  <c r="N20" i="5"/>
  <c r="M20" i="5"/>
  <c r="O20" i="5" s="1"/>
  <c r="Q20" i="5" s="1"/>
  <c r="AH18" i="5"/>
  <c r="P18" i="5"/>
  <c r="R18" i="5" s="1"/>
  <c r="T18" i="5" s="1"/>
  <c r="N18" i="5"/>
  <c r="M18" i="5"/>
  <c r="O18" i="5" s="1"/>
  <c r="Q18" i="5" s="1"/>
  <c r="AH17" i="5"/>
  <c r="N17" i="5"/>
  <c r="P17" i="5" s="1"/>
  <c r="R17" i="5" s="1"/>
  <c r="T17" i="5" s="1"/>
  <c r="M17" i="5"/>
  <c r="O17" i="5" s="1"/>
  <c r="Q17" i="5" s="1"/>
  <c r="C11" i="3"/>
  <c r="D11" i="3" s="1"/>
  <c r="E11" i="3" s="1"/>
  <c r="U5" i="3"/>
  <c r="F230" i="3"/>
  <c r="D230" i="3"/>
  <c r="F229" i="3"/>
  <c r="D229" i="3"/>
  <c r="F228" i="3"/>
  <c r="D228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F203" i="3"/>
  <c r="D203" i="3"/>
  <c r="F202" i="3"/>
  <c r="D202" i="3"/>
  <c r="F201" i="3"/>
  <c r="D201" i="3"/>
  <c r="F200" i="3"/>
  <c r="D200" i="3"/>
  <c r="F199" i="3"/>
  <c r="D199" i="3"/>
  <c r="F198" i="3"/>
  <c r="D198" i="3"/>
  <c r="F197" i="3"/>
  <c r="D197" i="3"/>
  <c r="F196" i="3"/>
  <c r="D196" i="3"/>
  <c r="F195" i="3"/>
  <c r="D195" i="3"/>
  <c r="F194" i="3"/>
  <c r="D194" i="3"/>
  <c r="F193" i="3"/>
  <c r="D193" i="3"/>
  <c r="F192" i="3"/>
  <c r="D192" i="3"/>
  <c r="E191" i="3"/>
  <c r="C191" i="3"/>
  <c r="E190" i="3"/>
  <c r="C190" i="3"/>
  <c r="E189" i="3"/>
  <c r="C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C102" i="3"/>
  <c r="E100" i="3"/>
  <c r="E99" i="3"/>
  <c r="E97" i="3"/>
  <c r="E95" i="3"/>
  <c r="E93" i="3"/>
  <c r="E91" i="3"/>
  <c r="E89" i="3"/>
  <c r="E87" i="3"/>
  <c r="C78" i="3"/>
  <c r="C77" i="3"/>
  <c r="E76" i="3"/>
  <c r="C76" i="3"/>
  <c r="E75" i="3"/>
  <c r="C75" i="3"/>
  <c r="C74" i="3"/>
  <c r="E73" i="3"/>
  <c r="C73" i="3"/>
  <c r="E72" i="3"/>
  <c r="C72" i="3"/>
  <c r="C71" i="3"/>
  <c r="E70" i="3"/>
  <c r="C70" i="3"/>
  <c r="E69" i="3"/>
  <c r="C69" i="3"/>
  <c r="C68" i="3"/>
  <c r="E67" i="3"/>
  <c r="C67" i="3"/>
  <c r="E66" i="3"/>
  <c r="C66" i="3"/>
  <c r="C65" i="3"/>
  <c r="E64" i="3"/>
  <c r="C64" i="3"/>
  <c r="E63" i="3"/>
  <c r="C63" i="3"/>
  <c r="C62" i="3"/>
  <c r="E61" i="3"/>
  <c r="C61" i="3"/>
  <c r="C60" i="3"/>
  <c r="E59" i="3"/>
  <c r="C59" i="3"/>
  <c r="C58" i="3"/>
  <c r="E57" i="3"/>
  <c r="C57" i="3"/>
  <c r="E56" i="3"/>
  <c r="C56" i="3"/>
  <c r="C54" i="3"/>
  <c r="E53" i="3"/>
  <c r="C53" i="3"/>
  <c r="C52" i="3"/>
  <c r="E51" i="3"/>
  <c r="C51" i="3"/>
  <c r="C50" i="3"/>
  <c r="E49" i="3"/>
  <c r="C49" i="3"/>
  <c r="E48" i="3"/>
  <c r="C48" i="3"/>
  <c r="C47" i="3"/>
  <c r="E46" i="3"/>
  <c r="C46" i="3"/>
  <c r="C45" i="3"/>
  <c r="E44" i="3"/>
  <c r="C44" i="3"/>
  <c r="E43" i="3"/>
  <c r="C43" i="3"/>
  <c r="C42" i="3"/>
  <c r="E41" i="3"/>
  <c r="C41" i="3"/>
  <c r="E40" i="3"/>
  <c r="C40" i="3"/>
  <c r="C39" i="3"/>
  <c r="E38" i="3"/>
  <c r="C38" i="3"/>
  <c r="C37" i="3"/>
  <c r="E36" i="3"/>
  <c r="C36" i="3"/>
  <c r="C35" i="3"/>
  <c r="E34" i="3"/>
  <c r="C34" i="3"/>
  <c r="E33" i="3"/>
  <c r="C33" i="3"/>
  <c r="C32" i="3"/>
  <c r="C31" i="3"/>
  <c r="E30" i="3"/>
  <c r="C30" i="3"/>
  <c r="C29" i="3"/>
  <c r="E28" i="3"/>
  <c r="C28" i="3"/>
  <c r="C27" i="3"/>
  <c r="E26" i="3"/>
  <c r="C26" i="3"/>
  <c r="E25" i="3"/>
  <c r="C25" i="3"/>
  <c r="C24" i="3"/>
  <c r="E23" i="3"/>
  <c r="C23" i="3"/>
  <c r="E22" i="3"/>
  <c r="C22" i="3"/>
  <c r="C21" i="3"/>
  <c r="E20" i="3"/>
  <c r="C20" i="3"/>
  <c r="E19" i="3"/>
  <c r="C19" i="3"/>
  <c r="C18" i="3"/>
  <c r="E17" i="3"/>
  <c r="C17" i="3"/>
  <c r="C16" i="3"/>
  <c r="E15" i="3"/>
  <c r="C15" i="3"/>
  <c r="C14" i="3"/>
  <c r="C13" i="3"/>
  <c r="AH23" i="5" l="1"/>
  <c r="M11" i="3"/>
  <c r="S28" i="5"/>
  <c r="U28" i="5"/>
  <c r="S27" i="5"/>
  <c r="U27" i="5"/>
  <c r="S26" i="5"/>
  <c r="U26" i="5"/>
  <c r="S25" i="5"/>
  <c r="U25" i="5"/>
  <c r="S24" i="5"/>
  <c r="U24" i="5"/>
  <c r="S23" i="5"/>
  <c r="AE23" i="5" s="1"/>
  <c r="U23" i="5"/>
  <c r="S21" i="5"/>
  <c r="AE21" i="5" s="1"/>
  <c r="U21" i="5"/>
  <c r="S20" i="5"/>
  <c r="AE20" i="5" s="1"/>
  <c r="U20" i="5"/>
  <c r="S18" i="5"/>
  <c r="AE18" i="5" s="1"/>
  <c r="U18" i="5"/>
  <c r="S17" i="5"/>
  <c r="AE17" i="5" s="1"/>
  <c r="U17" i="5"/>
  <c r="D14" i="3"/>
  <c r="E13" i="3"/>
  <c r="D15" i="3" l="1"/>
  <c r="D16" i="3" s="1"/>
  <c r="D17" i="3" l="1"/>
  <c r="D18" i="3" s="1"/>
  <c r="E16" i="3"/>
  <c r="E18" i="3" l="1"/>
  <c r="D19" i="3"/>
  <c r="D20" i="3" s="1"/>
  <c r="D21" i="3" s="1"/>
  <c r="E21" i="3" l="1"/>
  <c r="D22" i="3"/>
  <c r="D23" i="3" s="1"/>
  <c r="D24" i="3" s="1"/>
  <c r="D25" i="3" l="1"/>
  <c r="D26" i="3" s="1"/>
  <c r="D27" i="3" s="1"/>
  <c r="E24" i="3"/>
  <c r="D28" i="3" l="1"/>
  <c r="D29" i="3" s="1"/>
  <c r="E27" i="3"/>
  <c r="D30" i="3" l="1"/>
  <c r="D31" i="3" s="1"/>
  <c r="E29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D32" i="3" l="1"/>
  <c r="D33" i="3" s="1"/>
  <c r="D34" i="3" s="1"/>
  <c r="D35" i="3" s="1"/>
  <c r="E32" i="3"/>
  <c r="AT6" i="5"/>
  <c r="AC17" i="5" l="1"/>
  <c r="AC20" i="5"/>
  <c r="AC23" i="5"/>
  <c r="AC18" i="5"/>
  <c r="AC21" i="5"/>
  <c r="D36" i="3"/>
  <c r="D37" i="3" s="1"/>
  <c r="E35" i="3"/>
  <c r="E37" i="3" l="1"/>
  <c r="D38" i="3"/>
  <c r="D39" i="3" s="1"/>
  <c r="N16" i="5"/>
  <c r="P16" i="5" s="1"/>
  <c r="R16" i="5" s="1"/>
  <c r="T16" i="5" s="1"/>
  <c r="M16" i="5"/>
  <c r="O16" i="5" s="1"/>
  <c r="Q16" i="5" s="1"/>
  <c r="N15" i="5"/>
  <c r="P15" i="5" s="1"/>
  <c r="R15" i="5" s="1"/>
  <c r="T15" i="5" s="1"/>
  <c r="M15" i="5"/>
  <c r="O15" i="5" s="1"/>
  <c r="Q15" i="5" s="1"/>
  <c r="N14" i="5"/>
  <c r="P14" i="5" s="1"/>
  <c r="R14" i="5" s="1"/>
  <c r="T14" i="5" s="1"/>
  <c r="M14" i="5"/>
  <c r="O14" i="5" s="1"/>
  <c r="Q14" i="5" s="1"/>
  <c r="N13" i="5"/>
  <c r="P13" i="5" s="1"/>
  <c r="R13" i="5" s="1"/>
  <c r="T13" i="5" s="1"/>
  <c r="M13" i="5"/>
  <c r="O13" i="5" s="1"/>
  <c r="Q13" i="5" s="1"/>
  <c r="N12" i="5"/>
  <c r="P12" i="5" s="1"/>
  <c r="R12" i="5" s="1"/>
  <c r="T12" i="5" s="1"/>
  <c r="M12" i="5"/>
  <c r="O12" i="5" s="1"/>
  <c r="Q12" i="5" s="1"/>
  <c r="E39" i="3" l="1"/>
  <c r="D40" i="3"/>
  <c r="D41" i="3" s="1"/>
  <c r="D42" i="3" s="1"/>
  <c r="S16" i="5"/>
  <c r="U16" i="5"/>
  <c r="S15" i="5"/>
  <c r="U15" i="5"/>
  <c r="U14" i="5"/>
  <c r="S14" i="5"/>
  <c r="AE14" i="5" s="1"/>
  <c r="AC14" i="5" s="1"/>
  <c r="S13" i="5"/>
  <c r="U13" i="5"/>
  <c r="S12" i="5"/>
  <c r="U12" i="5"/>
  <c r="AH41" i="5"/>
  <c r="AH40" i="5"/>
  <c r="AH39" i="5"/>
  <c r="AH38" i="5"/>
  <c r="AH37" i="5"/>
  <c r="AH36" i="5"/>
  <c r="AH35" i="5"/>
  <c r="AH34" i="5"/>
  <c r="AH33" i="5"/>
  <c r="AH32" i="5"/>
  <c r="AH31" i="5"/>
  <c r="AH30" i="5"/>
  <c r="AH29" i="5"/>
  <c r="AH15" i="5"/>
  <c r="AH14" i="5"/>
  <c r="AH13" i="5"/>
  <c r="C13" i="5"/>
  <c r="C14" i="5" s="1"/>
  <c r="C15" i="5" s="1"/>
  <c r="C16" i="5" s="1"/>
  <c r="AH12" i="5"/>
  <c r="AH11" i="5"/>
  <c r="N11" i="5"/>
  <c r="P11" i="5" s="1"/>
  <c r="R11" i="5" s="1"/>
  <c r="T11" i="5" s="1"/>
  <c r="M11" i="5"/>
  <c r="O11" i="5" s="1"/>
  <c r="Q11" i="5" s="1"/>
  <c r="E11" i="5"/>
  <c r="D10" i="5"/>
  <c r="E10" i="5" s="1"/>
  <c r="F10" i="5" s="1"/>
  <c r="G10" i="5" s="1"/>
  <c r="H10" i="5" s="1"/>
  <c r="I10" i="5" s="1"/>
  <c r="J10" i="5" s="1"/>
  <c r="K10" i="5" s="1"/>
  <c r="L10" i="5" s="1"/>
  <c r="U10" i="5" s="1"/>
  <c r="V10" i="5" s="1"/>
  <c r="W10" i="5" s="1"/>
  <c r="X10" i="5" s="1"/>
  <c r="Y10" i="5" s="1"/>
  <c r="Z10" i="5" s="1"/>
  <c r="AA10" i="5" s="1"/>
  <c r="AB10" i="5" s="1"/>
  <c r="AD10" i="5" s="1"/>
  <c r="AF10" i="5" s="1"/>
  <c r="AG10" i="5" s="1"/>
  <c r="AH47" i="5" l="1"/>
  <c r="M52" i="3" s="1"/>
  <c r="P52" i="3" s="1"/>
  <c r="AG47" i="5"/>
  <c r="E42" i="3"/>
  <c r="D43" i="3"/>
  <c r="D44" i="3" s="1"/>
  <c r="D45" i="3" s="1"/>
  <c r="C17" i="5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AE12" i="5"/>
  <c r="AC12" i="5" s="1"/>
  <c r="AE16" i="5"/>
  <c r="AC16" i="5" s="1"/>
  <c r="AE13" i="5"/>
  <c r="AC13" i="5" s="1"/>
  <c r="AE15" i="5"/>
  <c r="AC15" i="5" s="1"/>
  <c r="U11" i="5"/>
  <c r="S11" i="5"/>
  <c r="AE11" i="5" s="1"/>
  <c r="AE47" i="5" s="1"/>
  <c r="E12" i="5"/>
  <c r="M35" i="3" l="1"/>
  <c r="P35" i="3" s="1"/>
  <c r="M43" i="3"/>
  <c r="D46" i="3"/>
  <c r="D47" i="3" s="1"/>
  <c r="E45" i="3"/>
  <c r="AC11" i="5"/>
  <c r="K32" i="4"/>
  <c r="J32" i="4"/>
  <c r="L32" i="4"/>
  <c r="O32" i="4"/>
  <c r="P32" i="4"/>
  <c r="M50" i="3" l="1"/>
  <c r="P50" i="3" s="1"/>
  <c r="P43" i="3"/>
  <c r="AC47" i="5"/>
  <c r="M32" i="3" s="1"/>
  <c r="P32" i="3" s="1"/>
  <c r="D48" i="3"/>
  <c r="D49" i="3" s="1"/>
  <c r="D50" i="3" s="1"/>
  <c r="E47" i="3"/>
  <c r="M40" i="3"/>
  <c r="P40" i="3" s="1"/>
  <c r="M37" i="3"/>
  <c r="P37" i="3" s="1"/>
  <c r="M29" i="3"/>
  <c r="H32" i="4"/>
  <c r="E50" i="3" l="1"/>
  <c r="D51" i="3"/>
  <c r="D52" i="3" s="1"/>
  <c r="H35" i="4"/>
  <c r="M25" i="3" s="1"/>
  <c r="P25" i="3" s="1"/>
  <c r="H36" i="4"/>
  <c r="M27" i="3" s="1"/>
  <c r="P27" i="3" s="1"/>
  <c r="D53" i="3" l="1"/>
  <c r="D54" i="3" s="1"/>
  <c r="E52" i="3"/>
  <c r="E54" i="3" l="1"/>
  <c r="D56" i="3"/>
  <c r="D57" i="3" s="1"/>
  <c r="D58" i="3" s="1"/>
  <c r="D59" i="3" l="1"/>
  <c r="D60" i="3" s="1"/>
  <c r="E58" i="3"/>
  <c r="D61" i="3" l="1"/>
  <c r="D62" i="3" s="1"/>
  <c r="E60" i="3"/>
  <c r="D63" i="3" l="1"/>
  <c r="D64" i="3" s="1"/>
  <c r="D65" i="3" s="1"/>
  <c r="E62" i="3"/>
  <c r="D66" i="3" l="1"/>
  <c r="D67" i="3" s="1"/>
  <c r="D68" i="3" s="1"/>
  <c r="E65" i="3"/>
  <c r="E68" i="3" l="1"/>
  <c r="D69" i="3"/>
  <c r="D70" i="3" s="1"/>
  <c r="D71" i="3" s="1"/>
  <c r="E71" i="3" l="1"/>
  <c r="D72" i="3"/>
  <c r="D73" i="3" s="1"/>
  <c r="D74" i="3" s="1"/>
  <c r="D75" i="3" l="1"/>
  <c r="D76" i="3" s="1"/>
  <c r="D77" i="3" s="1"/>
  <c r="E74" i="3"/>
  <c r="D78" i="3" l="1"/>
  <c r="E77" i="3"/>
  <c r="D86" i="3" l="1"/>
  <c r="D87" i="3" s="1"/>
  <c r="D89" i="3" s="1"/>
  <c r="D90" i="3" s="1"/>
  <c r="D79" i="3"/>
  <c r="D80" i="3" s="1"/>
  <c r="D81" i="3" l="1"/>
  <c r="D82" i="3" s="1"/>
  <c r="D83" i="3" s="1"/>
  <c r="D84" i="3" s="1"/>
  <c r="E84" i="3" s="1"/>
  <c r="E80" i="3"/>
  <c r="E86" i="3"/>
  <c r="E90" i="3"/>
  <c r="D91" i="3"/>
  <c r="D93" i="3" s="1"/>
  <c r="D94" i="3" s="1"/>
  <c r="D95" i="3" l="1"/>
  <c r="D97" i="3" s="1"/>
  <c r="D98" i="3" s="1"/>
  <c r="E94" i="3"/>
  <c r="D99" i="3" l="1"/>
  <c r="D100" i="3" s="1"/>
  <c r="D101" i="3" s="1"/>
  <c r="E98" i="3"/>
  <c r="E101" i="3" l="1"/>
  <c r="D102" i="3"/>
  <c r="D105" i="3" s="1"/>
  <c r="D106" i="3" l="1"/>
  <c r="D107" i="3" s="1"/>
  <c r="D108" i="3" s="1"/>
  <c r="E105" i="3"/>
  <c r="D109" i="3" l="1"/>
  <c r="D110" i="3" s="1"/>
  <c r="E108" i="3"/>
  <c r="D112" i="3" l="1"/>
  <c r="D114" i="3" s="1"/>
  <c r="D115" i="3" l="1"/>
  <c r="D116" i="3" s="1"/>
  <c r="D117" i="3" s="1"/>
  <c r="D118" i="3" s="1"/>
  <c r="D119" i="3" s="1"/>
  <c r="E114" i="3"/>
  <c r="D140" i="3" l="1"/>
  <c r="D141" i="3" l="1"/>
  <c r="D142" i="3" s="1"/>
  <c r="D143" i="3" s="1"/>
  <c r="D144" i="3" s="1"/>
  <c r="E140" i="3"/>
  <c r="D145" i="3" l="1"/>
  <c r="D146" i="3" s="1"/>
  <c r="D147" i="3" s="1"/>
  <c r="E144" i="3"/>
  <c r="D148" i="3" l="1"/>
  <c r="D149" i="3" s="1"/>
  <c r="D150" i="3" s="1"/>
  <c r="E147" i="3"/>
  <c r="D151" i="3" l="1"/>
  <c r="D152" i="3" s="1"/>
  <c r="D154" i="3" s="1"/>
  <c r="E150" i="3"/>
  <c r="D155" i="3" l="1"/>
  <c r="D156" i="3" s="1"/>
  <c r="D157" i="3" s="1"/>
  <c r="D159" i="3" l="1"/>
  <c r="D160" i="3" s="1"/>
  <c r="E158" i="3"/>
  <c r="D161" i="3" l="1"/>
  <c r="D162" i="3" s="1"/>
  <c r="D163" i="3" s="1"/>
  <c r="E160" i="3"/>
  <c r="D164" i="3" l="1"/>
  <c r="E163" i="3"/>
  <c r="D166" i="3" l="1"/>
  <c r="D167" i="3" s="1"/>
  <c r="D168" i="3" s="1"/>
  <c r="D169" i="3" s="1"/>
  <c r="D170" i="3" s="1"/>
  <c r="D171" i="3" s="1"/>
  <c r="D172" i="3" s="1"/>
  <c r="D173" i="3" s="1"/>
  <c r="E165" i="3"/>
  <c r="D174" i="3" l="1"/>
  <c r="D175" i="3" s="1"/>
  <c r="D176" i="3" s="1"/>
  <c r="D177" i="3" s="1"/>
  <c r="D178" i="3" s="1"/>
  <c r="D179" i="3" s="1"/>
  <c r="D180" i="3" s="1"/>
  <c r="D181" i="3" s="1"/>
  <c r="D182" i="3" s="1"/>
  <c r="D183" i="3" s="1"/>
  <c r="D184" i="3" s="1"/>
  <c r="D185" i="3" s="1"/>
  <c r="D186" i="3" s="1"/>
  <c r="D187" i="3" s="1"/>
  <c r="D188" i="3" s="1"/>
  <c r="D189" i="3" s="1"/>
  <c r="D190" i="3" s="1"/>
  <c r="D191" i="3" s="1"/>
  <c r="E192" i="3" s="1"/>
  <c r="E193" i="3" s="1"/>
  <c r="E194" i="3" s="1"/>
  <c r="E195" i="3" s="1"/>
  <c r="E196" i="3" s="1"/>
  <c r="E197" i="3" s="1"/>
  <c r="E198" i="3" s="1"/>
  <c r="E199" i="3" s="1"/>
  <c r="E200" i="3" s="1"/>
  <c r="E201" i="3" s="1"/>
  <c r="E202" i="3" s="1"/>
  <c r="E203" i="3" s="1"/>
  <c r="E204" i="3" s="1"/>
  <c r="E205" i="3" s="1"/>
  <c r="E206" i="3" s="1"/>
  <c r="E207" i="3" s="1"/>
  <c r="E208" i="3" s="1"/>
  <c r="E209" i="3" s="1"/>
  <c r="E210" i="3" s="1"/>
  <c r="E211" i="3" s="1"/>
  <c r="E212" i="3" s="1"/>
  <c r="E213" i="3" s="1"/>
  <c r="E214" i="3" s="1"/>
  <c r="E215" i="3" s="1"/>
  <c r="E216" i="3" s="1"/>
  <c r="E217" i="3" s="1"/>
  <c r="E218" i="3" s="1"/>
  <c r="E219" i="3" s="1"/>
  <c r="E220" i="3" s="1"/>
  <c r="E221" i="3" s="1"/>
  <c r="E222" i="3" s="1"/>
  <c r="E223" i="3" s="1"/>
  <c r="E224" i="3" s="1"/>
  <c r="E225" i="3" s="1"/>
  <c r="E226" i="3" s="1"/>
  <c r="E227" i="3" s="1"/>
  <c r="E228" i="3" s="1"/>
  <c r="E229" i="3" s="1"/>
  <c r="E230" i="3" s="1"/>
  <c r="E173" i="3"/>
</calcChain>
</file>

<file path=xl/sharedStrings.xml><?xml version="1.0" encoding="utf-8"?>
<sst xmlns="http://schemas.openxmlformats.org/spreadsheetml/2006/main" count="304" uniqueCount="155">
  <si>
    <t>m3:</t>
  </si>
  <si>
    <t>m2</t>
  </si>
  <si>
    <t>m3</t>
  </si>
  <si>
    <t>P</t>
  </si>
  <si>
    <t>km</t>
  </si>
  <si>
    <t xml:space="preserve">m2: </t>
  </si>
  <si>
    <t>mb</t>
  </si>
  <si>
    <t>m2:</t>
  </si>
  <si>
    <t>t</t>
  </si>
  <si>
    <t>PRZEDMIAR ROBÓT</t>
  </si>
  <si>
    <t xml:space="preserve"> -</t>
  </si>
  <si>
    <t>Nr poz.</t>
  </si>
  <si>
    <t>Nr specyfik.</t>
  </si>
  <si>
    <t>Nazwa i opis pozycji</t>
  </si>
  <si>
    <t xml:space="preserve">Jedn. miary </t>
  </si>
  <si>
    <t>Ilość</t>
  </si>
  <si>
    <t>Obliczenie ilości, lokalizacja robót</t>
  </si>
  <si>
    <t>I. ROBOTY  PRZYGOTOWAWCZE</t>
  </si>
  <si>
    <t>Oczyszczenie nawierzchni  bitumicznej</t>
  </si>
  <si>
    <t>Plantowanie skarp i dna  rowów</t>
  </si>
  <si>
    <t>Karczowanie krzewów - utylizacja po stronie Wykonawcy</t>
  </si>
  <si>
    <t>ha</t>
  </si>
  <si>
    <t>szt</t>
  </si>
  <si>
    <t>II ZJAZDY DLA CAŁEGO ZAKRESU (tabele)</t>
  </si>
  <si>
    <t xml:space="preserve">Roboty ziemne (wykopy) w gruncie kategorii III z odwozem na odkład. </t>
  </si>
  <si>
    <t xml:space="preserve"> Utylizacja po stronie Wykonawcy</t>
  </si>
  <si>
    <t>Profilowanie i zagęszczenie podłoża pod  zjazdy</t>
  </si>
  <si>
    <t xml:space="preserve">Ułożenie warstwy podbudowy z kruszywa łamanego, naturalnego 0/31.5 stabilizowanego </t>
  </si>
  <si>
    <t>mechanicznie o grubości 20 cm wg PN-EN 13285:2004  pod zjazdy z BA</t>
  </si>
  <si>
    <t>C60 B3 ZM w ilości 1,0 kg/m²</t>
  </si>
  <si>
    <t>III.JEZDNIA</t>
  </si>
  <si>
    <t>Skropienie warstwy nawierzchni  emulsją asfaltową, szybkorozpadową</t>
  </si>
  <si>
    <t xml:space="preserve">C60 B3 ZM w ilości 0,2 kg/m² </t>
  </si>
  <si>
    <t>wg PN-EN 13108-1</t>
  </si>
  <si>
    <t>Remont  jezdni przy użyciu MMA bez obcinania krawędzi wyboju</t>
  </si>
  <si>
    <t>Obmiar  - rowy, krzewy</t>
  </si>
  <si>
    <t>Rowy strona</t>
  </si>
  <si>
    <t>Długość rowów /mb/</t>
  </si>
  <si>
    <t>Krzewy m2:</t>
  </si>
  <si>
    <t>Lokalizacja</t>
  </si>
  <si>
    <t>Pnie karczowanie</t>
  </si>
  <si>
    <t>Uwagi</t>
  </si>
  <si>
    <t>lewa</t>
  </si>
  <si>
    <t>prawa</t>
  </si>
  <si>
    <t>pow.100 cm</t>
  </si>
  <si>
    <t>do 30 cm</t>
  </si>
  <si>
    <t xml:space="preserve">Wykonanie wykopów przy wykonaniu rowów przydrożnych o głębokości 50 cm </t>
  </si>
  <si>
    <t>Odwóz ziemii - utylizacja po stronie Wykonawcy</t>
  </si>
  <si>
    <t>m3/mb =</t>
  </si>
  <si>
    <t>Plantowanie m2:</t>
  </si>
  <si>
    <t>m2/mb =</t>
  </si>
  <si>
    <t>R</t>
  </si>
  <si>
    <t>Kąt</t>
  </si>
  <si>
    <t>Długość</t>
  </si>
  <si>
    <t>Szerokość</t>
  </si>
  <si>
    <t xml:space="preserve">  Roboty rozbiórkowe</t>
  </si>
  <si>
    <t xml:space="preserve">Roboty </t>
  </si>
  <si>
    <t>F</t>
  </si>
  <si>
    <t>Krawężnik</t>
  </si>
  <si>
    <t>Obrzeże</t>
  </si>
  <si>
    <t xml:space="preserve">Rury </t>
  </si>
  <si>
    <t>Lp</t>
  </si>
  <si>
    <t xml:space="preserve">Strona </t>
  </si>
  <si>
    <t>Nawierz</t>
  </si>
  <si>
    <t>prawo</t>
  </si>
  <si>
    <t>lewo</t>
  </si>
  <si>
    <t>zjazdu</t>
  </si>
  <si>
    <t>rad</t>
  </si>
  <si>
    <t>tan</t>
  </si>
  <si>
    <t>a</t>
  </si>
  <si>
    <t>f l</t>
  </si>
  <si>
    <t>f p</t>
  </si>
  <si>
    <t>Beton</t>
  </si>
  <si>
    <t>BA</t>
  </si>
  <si>
    <t>Trylinka</t>
  </si>
  <si>
    <t>Regulacja</t>
  </si>
  <si>
    <t>ziemne</t>
  </si>
  <si>
    <t>roboczy</t>
  </si>
  <si>
    <t>istniejąca</t>
  </si>
  <si>
    <t>projektow</t>
  </si>
  <si>
    <t>skręt</t>
  </si>
  <si>
    <t>do jezdni</t>
  </si>
  <si>
    <t>przy jezdni</t>
  </si>
  <si>
    <t>cem</t>
  </si>
  <si>
    <t>pionowa</t>
  </si>
  <si>
    <t>kostka</t>
  </si>
  <si>
    <t xml:space="preserve"> /m/</t>
  </si>
  <si>
    <t>/m/</t>
  </si>
  <si>
    <t>/stopnie/</t>
  </si>
  <si>
    <t>ukryć</t>
  </si>
  <si>
    <t xml:space="preserve"> /m2/</t>
  </si>
  <si>
    <t>kostki /m2/</t>
  </si>
  <si>
    <t xml:space="preserve"> /m3/</t>
  </si>
  <si>
    <t>L</t>
  </si>
  <si>
    <t>Grunt</t>
  </si>
  <si>
    <t xml:space="preserve">ZJAZDY, SKRZYŻOWANIA  - DANE ZBIORCZE </t>
  </si>
  <si>
    <t>dla BA</t>
  </si>
  <si>
    <t>konstr zjazdu grubość:</t>
  </si>
  <si>
    <t>cm</t>
  </si>
  <si>
    <t>beton (kostka) grubość:</t>
  </si>
  <si>
    <t>dla Kostki</t>
  </si>
  <si>
    <t>400 mm</t>
  </si>
  <si>
    <t>Ułożenie rur HDPE   400 mm pod zjazdami</t>
  </si>
  <si>
    <t>HDPE</t>
  </si>
  <si>
    <t xml:space="preserve">Ułożenie warstwy ścieralnej   z betonu asfaltowego "AC 11 S" o grubości 4 cm </t>
  </si>
  <si>
    <t>Ułożenie w-wy kruszywa naturalnego, łamanego 0/31,5 lub destruktu asfaltowego</t>
  </si>
  <si>
    <t xml:space="preserve">Grubość w-wy 15 cm. Szerokość 0,75 </t>
  </si>
  <si>
    <t>(3033-1547)*0,75*2</t>
  </si>
  <si>
    <t>Wytyczenie trasy w terenie równinnym</t>
  </si>
  <si>
    <t>Płyty</t>
  </si>
  <si>
    <t>krawez /mb/</t>
  </si>
  <si>
    <t>km:</t>
  </si>
  <si>
    <t>W-wa odsączająca z piasku gr.15 cm</t>
  </si>
  <si>
    <t>Skropienie warstwy   emulsją asfaltową, szybkorozpadową</t>
  </si>
  <si>
    <t>Ułożenie warstwy ścieralnej  z bet. asfaltowego "AC 11 S" o grubości 5 cm wg PN-EN 13108-1</t>
  </si>
  <si>
    <t>odc: 1+450-1+600</t>
  </si>
  <si>
    <t>C60 B3 ZM w ilości 0,2 kg/m² pod kamien</t>
  </si>
  <si>
    <t xml:space="preserve">Profilowanie ist.nawierzchni kruszywem łamanym, naturalnym 0/31.5 stabilizowanym </t>
  </si>
  <si>
    <t>Ułożenie geosiatki o sztywnych węzłach (georuszt) szerokości 7 m (zakładki)</t>
  </si>
  <si>
    <t xml:space="preserve">mechanicznie o grubości średniej 12 cm cm wg PN-EN 13285:2004  </t>
  </si>
  <si>
    <t>Szerokość profilowania 6,5 m</t>
  </si>
  <si>
    <t xml:space="preserve">C60 B3 ZM w ilości 1,0 kg/m² </t>
  </si>
  <si>
    <t>(1600-1450)*6,5</t>
  </si>
  <si>
    <t xml:space="preserve">Ułożenie warstwy wiążącej    z betonu asfaltowego "AC 16 W" o grubości 5 cm </t>
  </si>
  <si>
    <t>(1600-1450)*6,3</t>
  </si>
  <si>
    <t>km roboczy:</t>
  </si>
  <si>
    <t>km ewidencyjny:</t>
  </si>
  <si>
    <t>odc: 1+350-1+450      i      1+600-1+650</t>
  </si>
  <si>
    <t>C60 B3 ZM w ilości 0,2 kg/m² pod w-wę profilową</t>
  </si>
  <si>
    <t>Profilowanie ist.nawierzchni MMA AC 16 W grubośći jak w tabeli. Gr.min.3 cm</t>
  </si>
  <si>
    <t>odc: 0+000-1+350</t>
  </si>
  <si>
    <t>str.L</t>
  </si>
  <si>
    <t>str.P</t>
  </si>
  <si>
    <t>C60 B3 ZM w ilości 0,2 kg/m² pod lokalny profil MMA  o szer.1,0 m i grubośći 12 cm</t>
  </si>
  <si>
    <t>Profilowanie ist.nawierzchni MMA AC 11 W</t>
  </si>
  <si>
    <t>C60 B3 ZM w ilości 0,2 kg/m² pod  w-wę  wiążącą</t>
  </si>
  <si>
    <t>Ułożenie  dowolnego geokompozytu, geosiatki lub geowłókniny posiadającej cechę</t>
  </si>
  <si>
    <t>1+030-1+110</t>
  </si>
  <si>
    <t>wzmacniania nawierzchni bitumicznych (wg DWU) szerokości 5,0 m</t>
  </si>
  <si>
    <t>C60 B3 ZM w ilości 0,2 kg/m² pod  w-wę  ścieralną</t>
  </si>
  <si>
    <t xml:space="preserve">IV. ROBOTY WYKOŃCZENIOWE </t>
  </si>
  <si>
    <t xml:space="preserve">Nasyp - formowanie i zagęszczenie - dowóz   ziemii            </t>
  </si>
  <si>
    <t>Profilowanie poboczy do spadku 8%</t>
  </si>
  <si>
    <t xml:space="preserve">Ustawienie barier ochronnych skrajnych wg PN-EN 1317 o parametrach </t>
  </si>
  <si>
    <t xml:space="preserve"> -poziom powstrzymania N2 lub N1 dla poziomu intensywności zdarzenia </t>
  </si>
  <si>
    <t>C (dopuszcza sie A i B)  km: 0+562</t>
  </si>
  <si>
    <t>cały zakres</t>
  </si>
  <si>
    <t xml:space="preserve">Ułożenie warstwy ścieralnej    z betonu asfaltowego "AC 11 S" o grubości  4 cm </t>
  </si>
  <si>
    <t>Ułożenie ścieku z korytek trapezowych 60*50 na chudym betonie gr.10 cm w km: 1+445</t>
  </si>
  <si>
    <t xml:space="preserve">Ułożenie warstwy wiążącej    z betonu asfaltowego "AC 16 W" o grubości  4 cm </t>
  </si>
  <si>
    <t>1225*5,5</t>
  </si>
  <si>
    <t>Ustawienie scianek oporowych przepustów</t>
  </si>
  <si>
    <t>1225*1,5*2</t>
  </si>
  <si>
    <t>część 1</t>
  </si>
  <si>
    <t>Realizacja inwestycji w ciągu drogi powiatowej nr 1903 Wiele-Białowieża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</si>
</sst>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00"/>
    <numFmt numFmtId="166" formatCode="0\+000"/>
    <numFmt numFmtId="167" formatCode="#,##0\ _z_ł"/>
    <numFmt numFmtId="168" formatCode="#,##0.000"/>
    <numFmt numFmtId="169" formatCode="_-* #,##0.0\ _z_ł_-;\-* #,##0.0\ _z_ł_-;_-* &quot;-&quot;??\ _z_ł_-;_-@_-"/>
    <numFmt numFmtId="170" formatCode="_-* #,##0\ _z_ł_-;\-* #,##0\ _z_ł_-;_-* &quot;-&quot;?\ _z_ł_-;_-@_-"/>
    <numFmt numFmtId="171" formatCode="_-* #,##0.0\ _z_ł_-;\-* #,##0.0\ _z_ł_-;_-* &quot;-&quot;?\ _z_ł_-;_-@_-"/>
  </numFmts>
  <fonts count="9">
    <font>
      <sz val="10"/>
      <name val="Arial CE"/>
      <charset val="238"/>
    </font>
    <font>
      <sz val="10"/>
      <name val="Georgia"/>
      <family val="1"/>
      <charset val="238"/>
    </font>
    <font>
      <sz val="10"/>
      <color rgb="FFFF0000"/>
      <name val="Georgia"/>
      <family val="1"/>
      <charset val="238"/>
    </font>
    <font>
      <sz val="10"/>
      <color theme="1"/>
      <name val="Georgia"/>
      <family val="1"/>
      <charset val="238"/>
    </font>
    <font>
      <sz val="10"/>
      <color theme="3"/>
      <name val="Georgia"/>
      <family val="1"/>
      <charset val="238"/>
    </font>
    <font>
      <sz val="11"/>
      <name val="Czcionka tekstu podstawowego"/>
      <family val="2"/>
      <charset val="238"/>
    </font>
    <font>
      <sz val="11"/>
      <name val="Georgia"/>
      <family val="1"/>
      <charset val="238"/>
    </font>
    <font>
      <i/>
      <sz val="11"/>
      <name val="Georgia"/>
      <family val="1"/>
      <charset val="238"/>
    </font>
    <font>
      <u/>
      <sz val="10"/>
      <color rgb="FFFF0000"/>
      <name val="Georgia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Border="1"/>
    <xf numFmtId="167" fontId="3" fillId="0" borderId="6" xfId="0" applyNumberFormat="1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Border="1"/>
    <xf numFmtId="0" fontId="3" fillId="0" borderId="6" xfId="0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168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9" xfId="0" applyBorder="1"/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3" fillId="0" borderId="21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3" fillId="0" borderId="0" xfId="0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0" fontId="0" fillId="0" borderId="15" xfId="0" applyBorder="1"/>
    <xf numFmtId="0" fontId="3" fillId="0" borderId="20" xfId="0" applyFont="1" applyBorder="1" applyAlignment="1">
      <alignment horizontal="center"/>
    </xf>
    <xf numFmtId="0" fontId="0" fillId="0" borderId="8" xfId="0" applyBorder="1"/>
    <xf numFmtId="0" fontId="3" fillId="0" borderId="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66" fontId="3" fillId="0" borderId="20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/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5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quotePrefix="1" applyFont="1" applyBorder="1" applyAlignment="1">
      <alignment horizontal="center"/>
    </xf>
    <xf numFmtId="0" fontId="1" fillId="0" borderId="6" xfId="0" applyFont="1" applyBorder="1"/>
    <xf numFmtId="0" fontId="1" fillId="0" borderId="16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66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4" xfId="0" applyBorder="1"/>
    <xf numFmtId="0" fontId="0" fillId="0" borderId="20" xfId="0" applyBorder="1"/>
    <xf numFmtId="0" fontId="3" fillId="0" borderId="1" xfId="0" applyFont="1" applyFill="1" applyBorder="1" applyAlignment="1">
      <alignment horizontal="left" vertical="center"/>
    </xf>
    <xf numFmtId="0" fontId="0" fillId="0" borderId="7" xfId="0" applyBorder="1"/>
    <xf numFmtId="0" fontId="0" fillId="0" borderId="10" xfId="0" applyBorder="1"/>
    <xf numFmtId="1" fontId="1" fillId="0" borderId="0" xfId="0" applyNumberFormat="1" applyFont="1" applyBorder="1" applyAlignment="1">
      <alignment horizontal="center" vertical="center"/>
    </xf>
    <xf numFmtId="169" fontId="0" fillId="0" borderId="0" xfId="0" applyNumberFormat="1"/>
    <xf numFmtId="0" fontId="0" fillId="0" borderId="0" xfId="0" applyFont="1"/>
    <xf numFmtId="169" fontId="1" fillId="0" borderId="16" xfId="0" applyNumberFormat="1" applyFont="1" applyBorder="1" applyAlignment="1">
      <alignment vertical="center"/>
    </xf>
    <xf numFmtId="169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0" fontId="1" fillId="0" borderId="16" xfId="0" applyFont="1" applyBorder="1"/>
    <xf numFmtId="170" fontId="1" fillId="0" borderId="0" xfId="0" applyNumberFormat="1" applyFont="1" applyAlignment="1">
      <alignment horizontal="center" vertical="center"/>
    </xf>
    <xf numFmtId="169" fontId="1" fillId="0" borderId="16" xfId="0" applyNumberFormat="1" applyFont="1" applyBorder="1"/>
    <xf numFmtId="171" fontId="1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0" fontId="0" fillId="0" borderId="16" xfId="0" applyFont="1" applyBorder="1"/>
    <xf numFmtId="170" fontId="1" fillId="0" borderId="0" xfId="0" applyNumberFormat="1" applyFont="1" applyAlignment="1"/>
    <xf numFmtId="164" fontId="1" fillId="0" borderId="16" xfId="0" applyNumberFormat="1" applyFont="1" applyBorder="1" applyAlignment="1">
      <alignment horizontal="center"/>
    </xf>
    <xf numFmtId="170" fontId="1" fillId="0" borderId="16" xfId="0" applyNumberFormat="1" applyFont="1" applyBorder="1" applyAlignment="1">
      <alignment horizontal="center" vertical="center"/>
    </xf>
    <xf numFmtId="167" fontId="1" fillId="0" borderId="6" xfId="0" applyNumberFormat="1" applyFont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6" fontId="0" fillId="0" borderId="0" xfId="0" applyNumberFormat="1"/>
    <xf numFmtId="0" fontId="3" fillId="0" borderId="0" xfId="0" applyFont="1" applyAlignment="1">
      <alignment horizontal="center" vertical="center"/>
    </xf>
    <xf numFmtId="3" fontId="3" fillId="0" borderId="20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left"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6" xfId="0" applyNumberFormat="1" applyFont="1" applyBorder="1" applyAlignment="1">
      <alignment horizontal="left" vertical="center"/>
    </xf>
    <xf numFmtId="167" fontId="1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horizontal="center" vertical="center"/>
    </xf>
    <xf numFmtId="3" fontId="1" fillId="0" borderId="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/>
    </xf>
    <xf numFmtId="0" fontId="0" fillId="0" borderId="19" xfId="0" applyBorder="1" applyAlignment="1"/>
    <xf numFmtId="0" fontId="0" fillId="0" borderId="19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%20kami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il%20MM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ctina\Desktop\INWESTYC\2017\Mrocza-Chrz&#261;stowo\PROJEKT\Mrocza-Chrzastowo%20i%20PGR%20ca&#322;o&#347;&#263;%20zadania\OBLICZENIA%20ca&#322;o&#347;&#2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79">
          <cell r="AQ79">
            <v>237.45572916666677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80">
          <cell r="H80">
            <v>849.99999999999818</v>
          </cell>
        </row>
        <row r="81">
          <cell r="AP81">
            <v>150.05843750000258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PROFILMC"/>
      <sheetName val="PROFILWD"/>
      <sheetName val="OBMIARY"/>
      <sheetName val="zjazdy"/>
      <sheetName val="zjazdy RSP"/>
      <sheetName val="Odl"/>
      <sheetName val="odl dla RSP"/>
      <sheetName val="matyldzin"/>
      <sheetName val="uwagi"/>
      <sheetName val="jak robic"/>
      <sheetName val="oblne"/>
      <sheetName val="notatk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8">
          <cell r="B28">
            <v>157.64897644484108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271"/>
  <sheetViews>
    <sheetView tabSelected="1" workbookViewId="0">
      <selection activeCell="E4" sqref="E4:N4"/>
    </sheetView>
  </sheetViews>
  <sheetFormatPr defaultRowHeight="12.75"/>
  <cols>
    <col min="5" max="5" width="6.7109375" customWidth="1"/>
    <col min="6" max="6" width="10.7109375" customWidth="1"/>
    <col min="7" max="8" width="9.7109375" customWidth="1"/>
    <col min="9" max="9" width="35.7109375" customWidth="1"/>
    <col min="10" max="10" width="28.7109375" customWidth="1"/>
    <col min="11" max="11" width="7.7109375" customWidth="1"/>
    <col min="12" max="12" width="1.85546875" hidden="1" customWidth="1"/>
    <col min="13" max="13" width="9.7109375" hidden="1" customWidth="1"/>
    <col min="14" max="14" width="1.7109375" hidden="1" customWidth="1"/>
    <col min="15" max="15" width="9.140625" hidden="1" customWidth="1"/>
    <col min="16" max="16" width="9.7109375" bestFit="1" customWidth="1"/>
    <col min="17" max="17" width="1.7109375" customWidth="1"/>
  </cols>
  <sheetData>
    <row r="1" spans="3:21">
      <c r="E1" s="152"/>
      <c r="F1" s="153"/>
      <c r="G1" s="153"/>
      <c r="H1" s="153"/>
      <c r="I1" s="153"/>
      <c r="J1" s="153"/>
      <c r="K1" s="6"/>
      <c r="L1" s="7"/>
      <c r="M1" s="6"/>
      <c r="N1" s="38"/>
    </row>
    <row r="2" spans="3:21">
      <c r="N2" s="4"/>
    </row>
    <row r="3" spans="3:21">
      <c r="E3" s="8"/>
      <c r="F3" s="8"/>
      <c r="H3" s="8"/>
      <c r="I3" s="124" t="s">
        <v>9</v>
      </c>
      <c r="J3" s="5" t="s">
        <v>153</v>
      </c>
    </row>
    <row r="4" spans="3:21">
      <c r="E4" s="152" t="s">
        <v>154</v>
      </c>
      <c r="F4" s="153"/>
      <c r="G4" s="153"/>
      <c r="H4" s="153"/>
      <c r="I4" s="153"/>
      <c r="J4" s="153"/>
      <c r="K4" s="153"/>
      <c r="L4" s="153"/>
      <c r="M4" s="153"/>
      <c r="N4" s="153"/>
    </row>
    <row r="5" spans="3:21">
      <c r="E5" s="133" t="s">
        <v>126</v>
      </c>
      <c r="G5" s="6">
        <f>I5-I6</f>
        <v>2125</v>
      </c>
      <c r="H5" s="7" t="s">
        <v>10</v>
      </c>
      <c r="I5" s="6">
        <v>3350</v>
      </c>
      <c r="J5" s="4"/>
      <c r="U5" s="123">
        <f>I5-G5</f>
        <v>1225</v>
      </c>
    </row>
    <row r="6" spans="3:21">
      <c r="E6" s="140" t="s">
        <v>125</v>
      </c>
      <c r="F6" s="141"/>
      <c r="G6" s="142">
        <v>0</v>
      </c>
      <c r="H6" s="143" t="s">
        <v>10</v>
      </c>
      <c r="I6" s="142">
        <v>1225</v>
      </c>
      <c r="J6" s="4"/>
      <c r="P6" s="123"/>
    </row>
    <row r="7" spans="3:21" ht="12.75" customHeight="1">
      <c r="E7" s="157" t="s">
        <v>11</v>
      </c>
      <c r="F7" s="157" t="s">
        <v>12</v>
      </c>
      <c r="G7" s="158" t="s">
        <v>13</v>
      </c>
      <c r="H7" s="159"/>
      <c r="I7" s="159"/>
      <c r="J7" s="160"/>
      <c r="K7" s="147" t="s">
        <v>14</v>
      </c>
      <c r="L7" s="9"/>
      <c r="M7" s="148" t="s">
        <v>15</v>
      </c>
      <c r="N7" s="4"/>
      <c r="P7" s="146" t="s">
        <v>15</v>
      </c>
    </row>
    <row r="8" spans="3:21" ht="12.75" customHeight="1">
      <c r="E8" s="157"/>
      <c r="F8" s="157"/>
      <c r="G8" s="149" t="s">
        <v>16</v>
      </c>
      <c r="H8" s="150"/>
      <c r="I8" s="150"/>
      <c r="J8" s="151"/>
      <c r="K8" s="147"/>
      <c r="L8" s="10"/>
      <c r="M8" s="148"/>
      <c r="N8" s="4"/>
      <c r="P8" s="146"/>
    </row>
    <row r="9" spans="3:21">
      <c r="E9" s="117"/>
      <c r="F9" s="50"/>
      <c r="G9" s="5"/>
      <c r="H9" s="5"/>
      <c r="I9" s="5"/>
      <c r="J9" s="5"/>
      <c r="K9" s="11"/>
      <c r="L9" s="12"/>
      <c r="M9" s="13"/>
      <c r="N9" s="4"/>
      <c r="P9" s="56"/>
    </row>
    <row r="10" spans="3:21">
      <c r="E10" s="14"/>
      <c r="F10" s="55"/>
      <c r="G10" s="154" t="s">
        <v>17</v>
      </c>
      <c r="H10" s="155"/>
      <c r="I10" s="155"/>
      <c r="J10" s="155"/>
      <c r="K10" s="14"/>
      <c r="L10" s="12"/>
      <c r="M10" s="13"/>
      <c r="N10" s="4"/>
      <c r="P10" s="77"/>
    </row>
    <row r="11" spans="3:21">
      <c r="C11">
        <f>IF(G11&gt;0,1,0)</f>
        <v>1</v>
      </c>
      <c r="D11">
        <f>C11</f>
        <v>1</v>
      </c>
      <c r="E11" s="76">
        <f>IF(G11=0,"",D11)</f>
        <v>1</v>
      </c>
      <c r="F11" s="55"/>
      <c r="G11" s="120" t="s">
        <v>108</v>
      </c>
      <c r="H11" s="122"/>
      <c r="I11" s="122"/>
      <c r="J11" s="121"/>
      <c r="K11" s="14" t="s">
        <v>4</v>
      </c>
      <c r="L11" s="12"/>
      <c r="M11" s="13">
        <f>U5/1000</f>
        <v>1.2250000000000001</v>
      </c>
      <c r="N11" s="4"/>
      <c r="P11" s="77">
        <v>1.2250000000000001</v>
      </c>
    </row>
    <row r="12" spans="3:21">
      <c r="E12" s="14"/>
      <c r="F12" s="55"/>
      <c r="G12" s="122"/>
      <c r="H12" s="122"/>
      <c r="I12" s="122"/>
      <c r="J12" s="121"/>
      <c r="K12" s="14"/>
      <c r="L12" s="12"/>
      <c r="M12" s="13"/>
      <c r="N12" s="4"/>
      <c r="P12" s="77" t="str">
        <f>IF(M12="","",ROUNDUP(M12,o))</f>
        <v/>
      </c>
    </row>
    <row r="13" spans="3:21">
      <c r="C13">
        <f>IF(G13&gt;0,1,0)</f>
        <v>1</v>
      </c>
      <c r="D13">
        <v>2</v>
      </c>
      <c r="E13" s="76">
        <f>IF(G13=0,"",D13)</f>
        <v>2</v>
      </c>
      <c r="F13" s="76"/>
      <c r="G13" s="115" t="s">
        <v>18</v>
      </c>
      <c r="H13" s="15"/>
      <c r="I13" s="15"/>
      <c r="J13" s="16"/>
      <c r="K13" s="14"/>
      <c r="L13" s="12"/>
      <c r="M13" s="17"/>
      <c r="N13" s="4"/>
      <c r="P13" s="77" t="str">
        <f>IF(M13="","",ROUNDUP(M13,o))</f>
        <v/>
      </c>
    </row>
    <row r="14" spans="3:21">
      <c r="C14">
        <f t="shared" ref="C14:C45" si="0">IF(OR(G14&gt;0,G15=""),0,1)</f>
        <v>0</v>
      </c>
      <c r="D14">
        <f>D13+C14</f>
        <v>2</v>
      </c>
      <c r="E14" s="76"/>
      <c r="F14" s="76"/>
      <c r="G14" s="115" t="s">
        <v>7</v>
      </c>
      <c r="H14" s="15" t="s">
        <v>150</v>
      </c>
      <c r="I14" s="15"/>
      <c r="J14" s="16"/>
      <c r="K14" s="14" t="s">
        <v>1</v>
      </c>
      <c r="L14" s="12"/>
      <c r="M14" s="18">
        <f>(I5-G5)*5.5</f>
        <v>6737.5</v>
      </c>
      <c r="N14" s="4"/>
      <c r="P14" s="144">
        <f>IF(M14="","",ROUNDUP(M14,0))</f>
        <v>6738</v>
      </c>
    </row>
    <row r="15" spans="3:21">
      <c r="C15">
        <f t="shared" si="0"/>
        <v>1</v>
      </c>
      <c r="D15">
        <f t="shared" ref="D15:D79" si="1">D14+C15</f>
        <v>3</v>
      </c>
      <c r="E15" s="76" t="str">
        <f t="shared" ref="E15:E30" si="2">IF(OR(G15=0,G14&gt;0),"",D15)</f>
        <v/>
      </c>
      <c r="F15" s="76"/>
      <c r="G15" s="2"/>
      <c r="H15" s="2"/>
      <c r="I15" s="2"/>
      <c r="J15" s="17"/>
      <c r="K15" s="3"/>
      <c r="L15" s="19"/>
      <c r="M15" s="17"/>
      <c r="N15" s="4"/>
      <c r="P15" s="144" t="str">
        <f>IF(M15="","",ROUNDUP(M15,o))</f>
        <v/>
      </c>
    </row>
    <row r="16" spans="3:21">
      <c r="C16">
        <f t="shared" si="0"/>
        <v>0</v>
      </c>
      <c r="D16">
        <f t="shared" si="1"/>
        <v>3</v>
      </c>
      <c r="E16" s="76">
        <f t="shared" si="2"/>
        <v>3</v>
      </c>
      <c r="F16" s="76"/>
      <c r="G16" s="115" t="s">
        <v>34</v>
      </c>
      <c r="H16" s="15"/>
      <c r="I16" s="15"/>
      <c r="J16" s="16"/>
      <c r="K16" s="14" t="s">
        <v>8</v>
      </c>
      <c r="L16" s="12"/>
      <c r="M16" s="18">
        <v>1</v>
      </c>
      <c r="N16" s="4"/>
      <c r="P16" s="144">
        <f t="shared" ref="P16:P79" si="3">IF(M16="","",ROUNDUP(M16,0))</f>
        <v>1</v>
      </c>
    </row>
    <row r="17" spans="3:16" hidden="1">
      <c r="C17">
        <f t="shared" si="0"/>
        <v>0</v>
      </c>
      <c r="D17">
        <f t="shared" si="1"/>
        <v>3</v>
      </c>
      <c r="E17" s="76" t="str">
        <f t="shared" si="2"/>
        <v/>
      </c>
      <c r="F17" s="76"/>
      <c r="G17" s="115"/>
      <c r="H17" s="15"/>
      <c r="I17" s="15"/>
      <c r="J17" s="16"/>
      <c r="K17" s="14"/>
      <c r="L17" s="12"/>
      <c r="M17" s="18"/>
      <c r="N17" s="4"/>
      <c r="P17" s="144" t="str">
        <f t="shared" si="3"/>
        <v/>
      </c>
    </row>
    <row r="18" spans="3:16" hidden="1">
      <c r="C18">
        <f t="shared" si="0"/>
        <v>0</v>
      </c>
      <c r="D18">
        <f t="shared" si="1"/>
        <v>3</v>
      </c>
      <c r="E18" s="76" t="str">
        <f t="shared" si="2"/>
        <v/>
      </c>
      <c r="F18" s="76"/>
      <c r="G18" s="115"/>
      <c r="H18" s="15"/>
      <c r="I18" s="15"/>
      <c r="J18" s="16"/>
      <c r="K18" s="14"/>
      <c r="L18" s="12"/>
      <c r="M18" s="18"/>
      <c r="N18" s="4"/>
      <c r="P18" s="144" t="str">
        <f t="shared" si="3"/>
        <v/>
      </c>
    </row>
    <row r="19" spans="3:16" hidden="1">
      <c r="C19">
        <f t="shared" si="0"/>
        <v>0</v>
      </c>
      <c r="D19">
        <f t="shared" si="1"/>
        <v>3</v>
      </c>
      <c r="E19" s="76" t="str">
        <f t="shared" si="2"/>
        <v/>
      </c>
      <c r="F19" s="76"/>
      <c r="G19" s="115"/>
      <c r="H19" s="15"/>
      <c r="I19" s="15"/>
      <c r="J19" s="16"/>
      <c r="K19" s="14"/>
      <c r="L19" s="12"/>
      <c r="M19" s="18"/>
      <c r="N19" s="4"/>
      <c r="P19" s="144" t="str">
        <f t="shared" si="3"/>
        <v/>
      </c>
    </row>
    <row r="20" spans="3:16" hidden="1">
      <c r="C20">
        <f t="shared" si="0"/>
        <v>0</v>
      </c>
      <c r="D20">
        <f t="shared" si="1"/>
        <v>3</v>
      </c>
      <c r="E20" s="76" t="str">
        <f t="shared" si="2"/>
        <v/>
      </c>
      <c r="F20" s="76"/>
      <c r="G20" s="120"/>
      <c r="H20" s="15"/>
      <c r="I20" s="15"/>
      <c r="J20" s="16"/>
      <c r="K20" s="14"/>
      <c r="L20" s="12"/>
      <c r="M20" s="18"/>
      <c r="N20" s="4"/>
      <c r="P20" s="144" t="str">
        <f t="shared" si="3"/>
        <v/>
      </c>
    </row>
    <row r="21" spans="3:16" hidden="1">
      <c r="C21">
        <f t="shared" si="0"/>
        <v>0</v>
      </c>
      <c r="D21">
        <f t="shared" si="1"/>
        <v>3</v>
      </c>
      <c r="E21" s="76" t="str">
        <f t="shared" si="2"/>
        <v/>
      </c>
      <c r="F21" s="76"/>
      <c r="G21" s="120"/>
      <c r="H21" s="15"/>
      <c r="I21" s="15"/>
      <c r="J21" s="16"/>
      <c r="K21" s="14"/>
      <c r="L21" s="12"/>
      <c r="M21" s="18"/>
      <c r="N21" s="4"/>
      <c r="P21" s="144" t="str">
        <f t="shared" si="3"/>
        <v/>
      </c>
    </row>
    <row r="22" spans="3:16" hidden="1">
      <c r="C22">
        <f t="shared" si="0"/>
        <v>0</v>
      </c>
      <c r="D22">
        <f t="shared" si="1"/>
        <v>3</v>
      </c>
      <c r="E22" s="76" t="str">
        <f t="shared" si="2"/>
        <v/>
      </c>
      <c r="F22" s="76"/>
      <c r="G22" s="120"/>
      <c r="H22" s="15"/>
      <c r="I22" s="15"/>
      <c r="J22" s="16"/>
      <c r="K22" s="14"/>
      <c r="L22" s="12"/>
      <c r="M22" s="18"/>
      <c r="N22" s="4"/>
      <c r="P22" s="144" t="str">
        <f t="shared" si="3"/>
        <v/>
      </c>
    </row>
    <row r="23" spans="3:16">
      <c r="C23">
        <f t="shared" si="0"/>
        <v>1</v>
      </c>
      <c r="D23">
        <f t="shared" si="1"/>
        <v>4</v>
      </c>
      <c r="E23" s="76" t="str">
        <f t="shared" si="2"/>
        <v/>
      </c>
      <c r="F23" s="76"/>
      <c r="G23" s="20"/>
      <c r="H23" s="20"/>
      <c r="I23" s="15"/>
      <c r="J23" s="16"/>
      <c r="K23" s="14"/>
      <c r="L23" s="12"/>
      <c r="M23" s="21"/>
      <c r="N23" s="4"/>
      <c r="P23" s="144" t="str">
        <f t="shared" si="3"/>
        <v/>
      </c>
    </row>
    <row r="24" spans="3:16">
      <c r="C24">
        <f t="shared" si="0"/>
        <v>0</v>
      </c>
      <c r="D24">
        <f t="shared" si="1"/>
        <v>4</v>
      </c>
      <c r="E24" s="76">
        <f t="shared" si="2"/>
        <v>4</v>
      </c>
      <c r="F24" s="76"/>
      <c r="G24" s="20" t="s">
        <v>46</v>
      </c>
      <c r="H24" s="20"/>
      <c r="I24" s="15"/>
      <c r="J24" s="16"/>
      <c r="K24" s="14"/>
      <c r="L24" s="12"/>
      <c r="M24" s="22"/>
      <c r="N24" s="4"/>
      <c r="P24" s="144" t="str">
        <f t="shared" si="3"/>
        <v/>
      </c>
    </row>
    <row r="25" spans="3:16">
      <c r="C25">
        <f t="shared" si="0"/>
        <v>0</v>
      </c>
      <c r="D25">
        <f t="shared" si="1"/>
        <v>4</v>
      </c>
      <c r="E25" s="76" t="str">
        <f t="shared" si="2"/>
        <v/>
      </c>
      <c r="F25" s="76"/>
      <c r="G25" s="20" t="s">
        <v>47</v>
      </c>
      <c r="H25" s="20"/>
      <c r="I25" s="15"/>
      <c r="J25" s="16"/>
      <c r="K25" s="14" t="s">
        <v>2</v>
      </c>
      <c r="L25" s="12"/>
      <c r="M25" s="22">
        <f>rowy!H35</f>
        <v>1028.3399999999999</v>
      </c>
      <c r="N25" s="4"/>
      <c r="P25" s="144">
        <f t="shared" si="3"/>
        <v>1029</v>
      </c>
    </row>
    <row r="26" spans="3:16">
      <c r="C26">
        <f t="shared" si="0"/>
        <v>1</v>
      </c>
      <c r="D26">
        <f t="shared" si="1"/>
        <v>5</v>
      </c>
      <c r="E26" s="76" t="str">
        <f t="shared" si="2"/>
        <v/>
      </c>
      <c r="F26" s="76"/>
      <c r="G26" s="20"/>
      <c r="H26" s="20"/>
      <c r="I26" s="15"/>
      <c r="J26" s="16"/>
      <c r="K26" s="14"/>
      <c r="L26" s="12"/>
      <c r="M26" s="21"/>
      <c r="N26" s="4"/>
      <c r="P26" s="144" t="str">
        <f t="shared" si="3"/>
        <v/>
      </c>
    </row>
    <row r="27" spans="3:16">
      <c r="C27">
        <f t="shared" si="0"/>
        <v>0</v>
      </c>
      <c r="D27">
        <f t="shared" si="1"/>
        <v>5</v>
      </c>
      <c r="E27" s="76">
        <f t="shared" si="2"/>
        <v>5</v>
      </c>
      <c r="F27" s="76"/>
      <c r="G27" s="20" t="s">
        <v>19</v>
      </c>
      <c r="H27" s="20"/>
      <c r="I27" s="15"/>
      <c r="J27" s="16"/>
      <c r="K27" s="14" t="s">
        <v>1</v>
      </c>
      <c r="L27" s="12"/>
      <c r="M27" s="22">
        <f>rowy!H36</f>
        <v>3900.6000000000004</v>
      </c>
      <c r="N27" s="4"/>
      <c r="P27" s="144">
        <f t="shared" si="3"/>
        <v>3901</v>
      </c>
    </row>
    <row r="28" spans="3:16">
      <c r="C28">
        <f t="shared" si="0"/>
        <v>1</v>
      </c>
      <c r="D28">
        <f t="shared" si="1"/>
        <v>6</v>
      </c>
      <c r="E28" s="76" t="str">
        <f t="shared" si="2"/>
        <v/>
      </c>
      <c r="F28" s="76"/>
      <c r="G28" s="20"/>
      <c r="H28" s="20"/>
      <c r="I28" s="15"/>
      <c r="J28" s="16"/>
      <c r="K28" s="14"/>
      <c r="L28" s="12"/>
      <c r="M28" s="21"/>
      <c r="N28" s="4"/>
      <c r="P28" s="144" t="str">
        <f t="shared" si="3"/>
        <v/>
      </c>
    </row>
    <row r="29" spans="3:16">
      <c r="C29">
        <f t="shared" si="0"/>
        <v>0</v>
      </c>
      <c r="D29">
        <f t="shared" si="1"/>
        <v>6</v>
      </c>
      <c r="E29" s="76">
        <f t="shared" si="2"/>
        <v>6</v>
      </c>
      <c r="F29" s="76"/>
      <c r="G29" s="20" t="s">
        <v>20</v>
      </c>
      <c r="H29" s="20"/>
      <c r="I29" s="15"/>
      <c r="J29" s="16"/>
      <c r="K29" s="14" t="s">
        <v>21</v>
      </c>
      <c r="L29" s="12"/>
      <c r="M29" s="23">
        <f>(rowy!K32+rowy!L32)/10000</f>
        <v>0.20300000000000001</v>
      </c>
      <c r="N29" s="4"/>
      <c r="P29" s="23">
        <v>0.25600000000000001</v>
      </c>
    </row>
    <row r="30" spans="3:16">
      <c r="C30">
        <f t="shared" si="0"/>
        <v>1</v>
      </c>
      <c r="D30">
        <f t="shared" si="1"/>
        <v>7</v>
      </c>
      <c r="E30" s="76" t="str">
        <f t="shared" si="2"/>
        <v/>
      </c>
      <c r="F30" s="76"/>
      <c r="G30" s="20"/>
      <c r="H30" s="20"/>
      <c r="I30" s="15"/>
      <c r="J30" s="16"/>
      <c r="K30" s="14"/>
      <c r="L30" s="12"/>
      <c r="M30" s="21"/>
      <c r="N30" s="4"/>
      <c r="P30" s="144" t="str">
        <f t="shared" si="3"/>
        <v/>
      </c>
    </row>
    <row r="31" spans="3:16">
      <c r="C31">
        <f t="shared" si="0"/>
        <v>0</v>
      </c>
      <c r="D31">
        <f t="shared" si="1"/>
        <v>7</v>
      </c>
      <c r="E31" s="76"/>
      <c r="F31" s="76"/>
      <c r="G31" s="116" t="s">
        <v>23</v>
      </c>
      <c r="H31" s="15"/>
      <c r="I31" s="15"/>
      <c r="J31" s="16"/>
      <c r="K31" s="14"/>
      <c r="L31" s="12"/>
      <c r="M31" s="18"/>
      <c r="N31" s="4"/>
      <c r="P31" s="144" t="str">
        <f t="shared" si="3"/>
        <v/>
      </c>
    </row>
    <row r="32" spans="3:16">
      <c r="C32">
        <f t="shared" si="0"/>
        <v>0</v>
      </c>
      <c r="D32">
        <f t="shared" si="1"/>
        <v>7</v>
      </c>
      <c r="E32" s="76">
        <f>IF(OR(G31=0,G30&gt;0),"",D31)</f>
        <v>7</v>
      </c>
      <c r="F32" s="76"/>
      <c r="G32" s="15" t="s">
        <v>24</v>
      </c>
      <c r="H32" s="15"/>
      <c r="I32" s="15"/>
      <c r="J32" s="16"/>
      <c r="K32" s="14" t="s">
        <v>2</v>
      </c>
      <c r="L32" s="12"/>
      <c r="M32" s="18">
        <f>zjazdy!AC47</f>
        <v>125.99545790236409</v>
      </c>
      <c r="N32" s="4"/>
      <c r="P32" s="144">
        <f t="shared" si="3"/>
        <v>126</v>
      </c>
    </row>
    <row r="33" spans="3:16">
      <c r="C33">
        <f t="shared" si="0"/>
        <v>0</v>
      </c>
      <c r="D33">
        <f t="shared" si="1"/>
        <v>7</v>
      </c>
      <c r="E33" s="76" t="str">
        <f t="shared" ref="E33:E65" si="4">IF(OR(G33=0,G32&gt;0),"",D33)</f>
        <v/>
      </c>
      <c r="F33" s="76"/>
      <c r="G33" s="15" t="s">
        <v>25</v>
      </c>
      <c r="H33" s="15"/>
      <c r="I33" s="15"/>
      <c r="J33" s="16"/>
      <c r="K33" s="14"/>
      <c r="L33" s="12"/>
      <c r="M33" s="18"/>
      <c r="N33" s="4"/>
      <c r="P33" s="144" t="str">
        <f t="shared" si="3"/>
        <v/>
      </c>
    </row>
    <row r="34" spans="3:16">
      <c r="C34">
        <f t="shared" si="0"/>
        <v>1</v>
      </c>
      <c r="D34">
        <f t="shared" si="1"/>
        <v>8</v>
      </c>
      <c r="E34" s="76" t="str">
        <f t="shared" si="4"/>
        <v/>
      </c>
      <c r="F34" s="76"/>
      <c r="G34" s="15"/>
      <c r="H34" s="15"/>
      <c r="I34" s="15"/>
      <c r="J34" s="16"/>
      <c r="K34" s="14"/>
      <c r="L34" s="12"/>
      <c r="M34" s="18"/>
      <c r="N34" s="4"/>
      <c r="P34" s="144" t="str">
        <f t="shared" si="3"/>
        <v/>
      </c>
    </row>
    <row r="35" spans="3:16">
      <c r="C35">
        <f t="shared" si="0"/>
        <v>0</v>
      </c>
      <c r="D35">
        <f t="shared" si="1"/>
        <v>8</v>
      </c>
      <c r="E35" s="76">
        <f t="shared" si="4"/>
        <v>8</v>
      </c>
      <c r="F35" s="76"/>
      <c r="G35" s="15" t="s">
        <v>26</v>
      </c>
      <c r="H35" s="15"/>
      <c r="I35" s="15"/>
      <c r="J35" s="16"/>
      <c r="K35" s="14" t="s">
        <v>1</v>
      </c>
      <c r="L35" s="12"/>
      <c r="M35" s="18">
        <f>zjazdy!AE47-zjazdy!AE19</f>
        <v>262.49053729659187</v>
      </c>
      <c r="N35" s="4"/>
      <c r="P35" s="144">
        <f t="shared" si="3"/>
        <v>263</v>
      </c>
    </row>
    <row r="36" spans="3:16">
      <c r="C36">
        <f t="shared" si="0"/>
        <v>1</v>
      </c>
      <c r="D36">
        <f t="shared" si="1"/>
        <v>9</v>
      </c>
      <c r="E36" s="76" t="str">
        <f t="shared" si="4"/>
        <v/>
      </c>
      <c r="F36" s="76"/>
      <c r="G36" s="15"/>
      <c r="H36" s="15"/>
      <c r="I36" s="15"/>
      <c r="J36" s="16"/>
      <c r="K36" s="14"/>
      <c r="L36" s="12"/>
      <c r="M36" s="30"/>
      <c r="N36" s="4"/>
      <c r="P36" s="144" t="str">
        <f t="shared" si="3"/>
        <v/>
      </c>
    </row>
    <row r="37" spans="3:16">
      <c r="C37">
        <f t="shared" si="0"/>
        <v>0</v>
      </c>
      <c r="D37">
        <f t="shared" si="1"/>
        <v>9</v>
      </c>
      <c r="E37" s="76">
        <f t="shared" si="4"/>
        <v>9</v>
      </c>
      <c r="F37" s="76"/>
      <c r="G37" s="15" t="s">
        <v>112</v>
      </c>
      <c r="H37" s="15"/>
      <c r="I37" s="15"/>
      <c r="J37" s="16"/>
      <c r="K37" s="14" t="s">
        <v>1</v>
      </c>
      <c r="L37" s="12"/>
      <c r="M37" s="110">
        <f>M35</f>
        <v>262.49053729659187</v>
      </c>
      <c r="N37" s="4"/>
      <c r="P37" s="144">
        <f t="shared" si="3"/>
        <v>263</v>
      </c>
    </row>
    <row r="38" spans="3:16">
      <c r="C38">
        <f t="shared" si="0"/>
        <v>1</v>
      </c>
      <c r="D38">
        <f t="shared" si="1"/>
        <v>10</v>
      </c>
      <c r="E38" s="76" t="str">
        <f t="shared" si="4"/>
        <v/>
      </c>
      <c r="F38" s="76"/>
      <c r="G38" s="115"/>
      <c r="H38" s="15"/>
      <c r="I38" s="15"/>
      <c r="J38" s="16"/>
      <c r="K38" s="14"/>
      <c r="L38" s="12"/>
      <c r="M38" s="18"/>
      <c r="N38" s="4"/>
      <c r="P38" s="144" t="str">
        <f t="shared" si="3"/>
        <v/>
      </c>
    </row>
    <row r="39" spans="3:16">
      <c r="C39">
        <f t="shared" si="0"/>
        <v>0</v>
      </c>
      <c r="D39">
        <f t="shared" si="1"/>
        <v>10</v>
      </c>
      <c r="E39" s="76">
        <f t="shared" si="4"/>
        <v>10</v>
      </c>
      <c r="F39" s="76"/>
      <c r="G39" s="15" t="s">
        <v>27</v>
      </c>
      <c r="H39" s="15"/>
      <c r="I39" s="15"/>
      <c r="J39" s="16"/>
      <c r="K39" s="14"/>
      <c r="L39" s="12"/>
      <c r="M39" s="18"/>
      <c r="N39" s="4"/>
      <c r="P39" s="144" t="str">
        <f t="shared" si="3"/>
        <v/>
      </c>
    </row>
    <row r="40" spans="3:16">
      <c r="C40">
        <f t="shared" si="0"/>
        <v>0</v>
      </c>
      <c r="D40">
        <f t="shared" si="1"/>
        <v>10</v>
      </c>
      <c r="E40" s="76" t="str">
        <f t="shared" si="4"/>
        <v/>
      </c>
      <c r="F40" s="76"/>
      <c r="G40" s="15" t="s">
        <v>28</v>
      </c>
      <c r="H40" s="15"/>
      <c r="I40" s="15"/>
      <c r="J40" s="16"/>
      <c r="K40" s="14" t="s">
        <v>1</v>
      </c>
      <c r="L40" s="12"/>
      <c r="M40" s="18">
        <f>M35</f>
        <v>262.49053729659187</v>
      </c>
      <c r="N40" s="4"/>
      <c r="P40" s="144">
        <f t="shared" si="3"/>
        <v>263</v>
      </c>
    </row>
    <row r="41" spans="3:16">
      <c r="C41">
        <f t="shared" si="0"/>
        <v>1</v>
      </c>
      <c r="D41">
        <f t="shared" si="1"/>
        <v>11</v>
      </c>
      <c r="E41" s="76" t="str">
        <f t="shared" si="4"/>
        <v/>
      </c>
      <c r="F41" s="76"/>
      <c r="G41" s="115"/>
      <c r="H41" s="15"/>
      <c r="I41" s="15"/>
      <c r="J41" s="16"/>
      <c r="K41" s="14"/>
      <c r="L41" s="12"/>
      <c r="M41" s="18"/>
      <c r="N41" s="4"/>
      <c r="P41" s="144" t="str">
        <f t="shared" si="3"/>
        <v/>
      </c>
    </row>
    <row r="42" spans="3:16">
      <c r="C42">
        <f t="shared" si="0"/>
        <v>0</v>
      </c>
      <c r="D42">
        <f t="shared" si="1"/>
        <v>11</v>
      </c>
      <c r="E42" s="76">
        <f t="shared" si="4"/>
        <v>11</v>
      </c>
      <c r="F42" s="76"/>
      <c r="G42" s="15" t="s">
        <v>113</v>
      </c>
      <c r="H42" s="15"/>
      <c r="I42" s="15"/>
      <c r="J42" s="16"/>
      <c r="K42" s="14"/>
      <c r="L42" s="12"/>
      <c r="M42" s="18"/>
      <c r="N42" s="4"/>
      <c r="P42" s="144" t="str">
        <f t="shared" si="3"/>
        <v/>
      </c>
    </row>
    <row r="43" spans="3:16">
      <c r="C43">
        <f t="shared" si="0"/>
        <v>0</v>
      </c>
      <c r="D43">
        <f t="shared" si="1"/>
        <v>11</v>
      </c>
      <c r="E43" s="76" t="str">
        <f t="shared" si="4"/>
        <v/>
      </c>
      <c r="F43" s="76"/>
      <c r="G43" s="15" t="s">
        <v>29</v>
      </c>
      <c r="H43" s="15"/>
      <c r="I43" s="15"/>
      <c r="J43" s="16"/>
      <c r="K43" s="14" t="s">
        <v>1</v>
      </c>
      <c r="L43" s="12"/>
      <c r="M43" s="18">
        <f>zjazdy!AE47</f>
        <v>282.35331341446386</v>
      </c>
      <c r="N43" s="4"/>
      <c r="P43" s="144">
        <f t="shared" si="3"/>
        <v>283</v>
      </c>
    </row>
    <row r="44" spans="3:16" hidden="1">
      <c r="C44">
        <f t="shared" si="0"/>
        <v>0</v>
      </c>
      <c r="D44">
        <f t="shared" si="1"/>
        <v>11</v>
      </c>
      <c r="E44" s="76" t="str">
        <f t="shared" si="4"/>
        <v/>
      </c>
      <c r="F44" s="76"/>
      <c r="G44" s="15"/>
      <c r="H44" s="15"/>
      <c r="I44" s="15"/>
      <c r="J44" s="16"/>
      <c r="K44" s="14"/>
      <c r="L44" s="12"/>
      <c r="M44" s="18"/>
      <c r="N44" s="4"/>
      <c r="P44" s="144" t="str">
        <f t="shared" si="3"/>
        <v/>
      </c>
    </row>
    <row r="45" spans="3:16" hidden="1">
      <c r="C45">
        <f t="shared" si="0"/>
        <v>0</v>
      </c>
      <c r="D45">
        <f t="shared" si="1"/>
        <v>11</v>
      </c>
      <c r="E45" s="76" t="str">
        <f t="shared" si="4"/>
        <v/>
      </c>
      <c r="F45" s="76"/>
      <c r="G45" s="15"/>
      <c r="H45" s="15"/>
      <c r="I45" s="15"/>
      <c r="J45" s="16"/>
      <c r="K45" s="14"/>
      <c r="L45" s="12"/>
      <c r="M45" s="18"/>
      <c r="N45" s="4"/>
      <c r="P45" s="144" t="str">
        <f t="shared" si="3"/>
        <v/>
      </c>
    </row>
    <row r="46" spans="3:16" hidden="1">
      <c r="C46">
        <f t="shared" ref="C46:C100" si="5">IF(OR(G46&gt;0,G47=""),0,1)</f>
        <v>0</v>
      </c>
      <c r="D46">
        <f t="shared" si="1"/>
        <v>11</v>
      </c>
      <c r="E46" s="76" t="str">
        <f t="shared" si="4"/>
        <v/>
      </c>
      <c r="F46" s="76"/>
      <c r="G46" s="15"/>
      <c r="H46" s="15"/>
      <c r="I46" s="15"/>
      <c r="J46" s="16"/>
      <c r="K46" s="14"/>
      <c r="L46" s="12"/>
      <c r="M46" s="18"/>
      <c r="N46" s="4"/>
      <c r="P46" s="144" t="str">
        <f t="shared" si="3"/>
        <v/>
      </c>
    </row>
    <row r="47" spans="3:16" hidden="1">
      <c r="C47">
        <f t="shared" si="5"/>
        <v>0</v>
      </c>
      <c r="D47">
        <f t="shared" si="1"/>
        <v>11</v>
      </c>
      <c r="E47" s="76" t="str">
        <f t="shared" si="4"/>
        <v/>
      </c>
      <c r="F47" s="76"/>
      <c r="G47" s="15"/>
      <c r="H47" s="15"/>
      <c r="I47" s="15"/>
      <c r="J47" s="16"/>
      <c r="K47" s="14"/>
      <c r="L47" s="12"/>
      <c r="M47" s="18"/>
      <c r="N47" s="4"/>
      <c r="P47" s="144" t="str">
        <f t="shared" si="3"/>
        <v/>
      </c>
    </row>
    <row r="48" spans="3:16" hidden="1">
      <c r="C48">
        <f t="shared" si="5"/>
        <v>0</v>
      </c>
      <c r="D48">
        <f t="shared" si="1"/>
        <v>11</v>
      </c>
      <c r="E48" s="76" t="str">
        <f t="shared" si="4"/>
        <v/>
      </c>
      <c r="F48" s="76"/>
      <c r="G48" s="15"/>
      <c r="H48" s="15"/>
      <c r="I48" s="15"/>
      <c r="J48" s="16"/>
      <c r="K48" s="14"/>
      <c r="L48" s="12"/>
      <c r="M48" s="18"/>
      <c r="N48" s="4"/>
      <c r="P48" s="144" t="str">
        <f t="shared" si="3"/>
        <v/>
      </c>
    </row>
    <row r="49" spans="3:16">
      <c r="C49">
        <f t="shared" si="5"/>
        <v>1</v>
      </c>
      <c r="D49">
        <f t="shared" si="1"/>
        <v>12</v>
      </c>
      <c r="E49" s="76" t="str">
        <f t="shared" si="4"/>
        <v/>
      </c>
      <c r="F49" s="76"/>
      <c r="G49" s="15"/>
      <c r="H49" s="15"/>
      <c r="I49" s="15"/>
      <c r="J49" s="16"/>
      <c r="K49" s="14"/>
      <c r="L49" s="12"/>
      <c r="M49" s="18"/>
      <c r="N49" s="4"/>
      <c r="P49" s="144" t="str">
        <f t="shared" si="3"/>
        <v/>
      </c>
    </row>
    <row r="50" spans="3:16">
      <c r="C50">
        <f t="shared" si="5"/>
        <v>0</v>
      </c>
      <c r="D50">
        <f t="shared" si="1"/>
        <v>12</v>
      </c>
      <c r="E50" s="76">
        <f t="shared" si="4"/>
        <v>12</v>
      </c>
      <c r="F50" s="76"/>
      <c r="G50" s="15" t="s">
        <v>114</v>
      </c>
      <c r="H50" s="15"/>
      <c r="I50" s="15"/>
      <c r="J50" s="16"/>
      <c r="K50" s="14" t="s">
        <v>1</v>
      </c>
      <c r="L50" s="12"/>
      <c r="M50" s="18">
        <f>M43</f>
        <v>282.35331341446386</v>
      </c>
      <c r="N50" s="4"/>
      <c r="P50" s="144">
        <f t="shared" si="3"/>
        <v>283</v>
      </c>
    </row>
    <row r="51" spans="3:16">
      <c r="C51">
        <f t="shared" si="5"/>
        <v>1</v>
      </c>
      <c r="D51">
        <f t="shared" si="1"/>
        <v>13</v>
      </c>
      <c r="E51" s="76" t="str">
        <f t="shared" si="4"/>
        <v/>
      </c>
      <c r="F51" s="76"/>
      <c r="G51" s="15"/>
      <c r="H51" s="15"/>
      <c r="I51" s="15"/>
      <c r="J51" s="16"/>
      <c r="K51" s="14"/>
      <c r="L51" s="12"/>
      <c r="M51" s="18"/>
      <c r="N51" s="4"/>
      <c r="P51" s="144" t="str">
        <f t="shared" si="3"/>
        <v/>
      </c>
    </row>
    <row r="52" spans="3:16">
      <c r="C52">
        <f t="shared" si="5"/>
        <v>0</v>
      </c>
      <c r="D52">
        <f t="shared" si="1"/>
        <v>13</v>
      </c>
      <c r="E52" s="76">
        <f t="shared" si="4"/>
        <v>13</v>
      </c>
      <c r="F52" s="76"/>
      <c r="G52" s="15" t="s">
        <v>102</v>
      </c>
      <c r="H52" s="15"/>
      <c r="I52" s="15"/>
      <c r="J52" s="16"/>
      <c r="K52" s="14" t="s">
        <v>6</v>
      </c>
      <c r="L52" s="12"/>
      <c r="M52" s="18">
        <f>zjazdy!AH47</f>
        <v>82</v>
      </c>
      <c r="N52" s="4"/>
      <c r="P52" s="144">
        <f t="shared" si="3"/>
        <v>82</v>
      </c>
    </row>
    <row r="53" spans="3:16">
      <c r="C53">
        <f t="shared" si="5"/>
        <v>1</v>
      </c>
      <c r="D53">
        <f t="shared" si="1"/>
        <v>14</v>
      </c>
      <c r="E53" s="76" t="str">
        <f t="shared" si="4"/>
        <v/>
      </c>
      <c r="F53" s="76"/>
      <c r="G53" s="15"/>
      <c r="H53" s="15"/>
      <c r="I53" s="15"/>
      <c r="J53" s="16"/>
      <c r="K53" s="14"/>
      <c r="L53" s="12"/>
      <c r="M53" s="18"/>
      <c r="N53" s="4"/>
      <c r="P53" s="144" t="str">
        <f t="shared" si="3"/>
        <v/>
      </c>
    </row>
    <row r="54" spans="3:16">
      <c r="C54">
        <f>IF(OR(G54&gt;0,G56=""),0,1)</f>
        <v>0</v>
      </c>
      <c r="D54">
        <f t="shared" si="1"/>
        <v>14</v>
      </c>
      <c r="E54" s="76">
        <f t="shared" si="4"/>
        <v>14</v>
      </c>
      <c r="F54" s="76"/>
      <c r="G54" s="15" t="s">
        <v>151</v>
      </c>
      <c r="H54" s="24"/>
      <c r="I54" s="15"/>
      <c r="J54" s="16"/>
      <c r="K54" s="14" t="s">
        <v>22</v>
      </c>
      <c r="L54" s="12"/>
      <c r="M54" s="25">
        <v>20</v>
      </c>
      <c r="N54" s="4"/>
      <c r="P54" s="144">
        <f>IF(M54="","",ROUNDUP(M54,0))</f>
        <v>20</v>
      </c>
    </row>
    <row r="55" spans="3:16">
      <c r="E55" s="76"/>
      <c r="F55" s="76"/>
      <c r="G55" s="15"/>
      <c r="H55" s="24"/>
      <c r="I55" s="15"/>
      <c r="J55" s="16"/>
      <c r="K55" s="14"/>
      <c r="L55" s="12"/>
      <c r="M55" s="25"/>
      <c r="N55" s="4"/>
      <c r="P55" s="144" t="str">
        <f t="shared" si="3"/>
        <v/>
      </c>
    </row>
    <row r="56" spans="3:16">
      <c r="C56">
        <f t="shared" si="5"/>
        <v>0</v>
      </c>
      <c r="D56">
        <f>D54+C56</f>
        <v>14</v>
      </c>
      <c r="E56" s="76" t="str">
        <f>IF(OR(G56=0,G54&gt;0),"",D56)</f>
        <v/>
      </c>
      <c r="F56" s="76"/>
      <c r="G56" s="116" t="s">
        <v>30</v>
      </c>
      <c r="H56" s="15"/>
      <c r="I56" s="15"/>
      <c r="J56" s="16"/>
      <c r="K56" s="14"/>
      <c r="L56" s="12"/>
      <c r="M56" s="18"/>
      <c r="N56" s="4"/>
      <c r="P56" s="144" t="str">
        <f t="shared" si="3"/>
        <v/>
      </c>
    </row>
    <row r="57" spans="3:16" hidden="1">
      <c r="C57">
        <f t="shared" si="5"/>
        <v>0</v>
      </c>
      <c r="D57">
        <f t="shared" si="1"/>
        <v>14</v>
      </c>
      <c r="E57" s="76" t="str">
        <f t="shared" si="4"/>
        <v/>
      </c>
      <c r="F57" s="76"/>
      <c r="G57" s="116"/>
      <c r="H57" s="15"/>
      <c r="I57" s="134" t="s">
        <v>115</v>
      </c>
      <c r="J57" s="16"/>
      <c r="K57" s="14"/>
      <c r="L57" s="12"/>
      <c r="M57" s="18"/>
      <c r="N57" s="4"/>
      <c r="P57" s="144" t="str">
        <f t="shared" si="3"/>
        <v/>
      </c>
    </row>
    <row r="58" spans="3:16" hidden="1">
      <c r="C58">
        <f t="shared" si="5"/>
        <v>0</v>
      </c>
      <c r="D58">
        <f t="shared" si="1"/>
        <v>14</v>
      </c>
      <c r="E58" s="76" t="str">
        <f t="shared" si="4"/>
        <v/>
      </c>
      <c r="F58" s="76"/>
      <c r="G58" s="15"/>
      <c r="H58" s="15"/>
      <c r="I58" s="15"/>
      <c r="J58" s="16"/>
      <c r="K58" s="14"/>
      <c r="L58" s="12"/>
      <c r="M58" s="18"/>
      <c r="N58" s="4"/>
      <c r="O58" s="111"/>
      <c r="P58" s="144" t="str">
        <f t="shared" si="3"/>
        <v/>
      </c>
    </row>
    <row r="59" spans="3:16" hidden="1">
      <c r="C59">
        <f t="shared" si="5"/>
        <v>0</v>
      </c>
      <c r="D59">
        <f t="shared" si="1"/>
        <v>14</v>
      </c>
      <c r="E59" s="76" t="str">
        <f t="shared" si="4"/>
        <v/>
      </c>
      <c r="F59" s="76"/>
      <c r="G59" s="15"/>
      <c r="H59" s="15"/>
      <c r="I59" s="15"/>
      <c r="J59" s="16"/>
      <c r="K59" s="14"/>
      <c r="L59" s="12"/>
      <c r="M59" s="18"/>
      <c r="N59" s="4"/>
      <c r="P59" s="144" t="str">
        <f t="shared" si="3"/>
        <v/>
      </c>
    </row>
    <row r="60" spans="3:16" hidden="1">
      <c r="C60">
        <f t="shared" si="5"/>
        <v>0</v>
      </c>
      <c r="D60">
        <f t="shared" si="1"/>
        <v>14</v>
      </c>
      <c r="E60" s="76" t="str">
        <f t="shared" si="4"/>
        <v/>
      </c>
      <c r="F60" s="76"/>
      <c r="G60" s="15"/>
      <c r="H60" s="15"/>
      <c r="I60" s="15"/>
      <c r="J60" s="16"/>
      <c r="K60" s="14"/>
      <c r="L60" s="12"/>
      <c r="M60" s="18"/>
      <c r="N60" s="4"/>
      <c r="P60" s="144" t="str">
        <f t="shared" si="3"/>
        <v/>
      </c>
    </row>
    <row r="61" spans="3:16" hidden="1">
      <c r="C61">
        <f t="shared" si="5"/>
        <v>0</v>
      </c>
      <c r="D61">
        <f t="shared" si="1"/>
        <v>14</v>
      </c>
      <c r="E61" s="76" t="str">
        <f t="shared" si="4"/>
        <v/>
      </c>
      <c r="F61" s="76"/>
      <c r="G61" s="15"/>
      <c r="H61" s="15"/>
      <c r="I61" s="15"/>
      <c r="J61" s="16"/>
      <c r="K61" s="14"/>
      <c r="L61" s="12"/>
      <c r="M61" s="18"/>
      <c r="N61" s="4"/>
      <c r="O61" s="111"/>
      <c r="P61" s="144" t="str">
        <f t="shared" si="3"/>
        <v/>
      </c>
    </row>
    <row r="62" spans="3:16" hidden="1">
      <c r="C62">
        <f t="shared" si="5"/>
        <v>0</v>
      </c>
      <c r="D62">
        <f t="shared" si="1"/>
        <v>14</v>
      </c>
      <c r="E62" s="76" t="str">
        <f t="shared" si="4"/>
        <v/>
      </c>
      <c r="F62" s="76"/>
      <c r="G62" s="15"/>
      <c r="H62" s="15"/>
      <c r="I62" s="15"/>
      <c r="J62" s="16"/>
      <c r="K62" s="14"/>
      <c r="L62" s="12"/>
      <c r="M62" s="18"/>
      <c r="N62" s="4"/>
      <c r="O62" s="111"/>
      <c r="P62" s="144" t="str">
        <f t="shared" si="3"/>
        <v/>
      </c>
    </row>
    <row r="63" spans="3:16" hidden="1">
      <c r="C63">
        <f t="shared" si="5"/>
        <v>0</v>
      </c>
      <c r="D63">
        <f t="shared" si="1"/>
        <v>14</v>
      </c>
      <c r="E63" s="76" t="str">
        <f t="shared" si="4"/>
        <v/>
      </c>
      <c r="F63" s="76"/>
      <c r="G63" s="15"/>
      <c r="H63" s="15"/>
      <c r="I63" s="15"/>
      <c r="J63" s="16"/>
      <c r="K63" s="14"/>
      <c r="L63" s="12"/>
      <c r="M63" s="18"/>
      <c r="N63" s="4"/>
      <c r="O63" s="111"/>
      <c r="P63" s="144" t="str">
        <f t="shared" si="3"/>
        <v/>
      </c>
    </row>
    <row r="64" spans="3:16" hidden="1">
      <c r="C64">
        <f t="shared" si="5"/>
        <v>0</v>
      </c>
      <c r="D64">
        <f t="shared" si="1"/>
        <v>14</v>
      </c>
      <c r="E64" s="76" t="str">
        <f t="shared" si="4"/>
        <v/>
      </c>
      <c r="F64" s="76"/>
      <c r="G64" s="15"/>
      <c r="H64" s="15"/>
      <c r="I64" s="15"/>
      <c r="J64" s="16"/>
      <c r="K64" s="14"/>
      <c r="L64" s="12"/>
      <c r="M64" s="18"/>
      <c r="N64" s="4"/>
      <c r="O64" s="111"/>
      <c r="P64" s="144" t="str">
        <f t="shared" si="3"/>
        <v/>
      </c>
    </row>
    <row r="65" spans="3:16" hidden="1">
      <c r="C65">
        <f t="shared" si="5"/>
        <v>0</v>
      </c>
      <c r="D65">
        <f t="shared" si="1"/>
        <v>14</v>
      </c>
      <c r="E65" s="76" t="str">
        <f t="shared" si="4"/>
        <v/>
      </c>
      <c r="F65" s="76"/>
      <c r="G65" s="15"/>
      <c r="H65" s="15"/>
      <c r="I65" s="15"/>
      <c r="J65" s="16"/>
      <c r="K65" s="14"/>
      <c r="L65" s="12"/>
      <c r="M65" s="18"/>
      <c r="N65" s="4"/>
      <c r="O65" s="111"/>
      <c r="P65" s="144" t="str">
        <f t="shared" si="3"/>
        <v/>
      </c>
    </row>
    <row r="66" spans="3:16" hidden="1">
      <c r="C66">
        <f t="shared" si="5"/>
        <v>0</v>
      </c>
      <c r="D66">
        <f t="shared" si="1"/>
        <v>14</v>
      </c>
      <c r="E66" s="76" t="str">
        <f t="shared" ref="E66:E146" si="6">IF(OR(G66=0,G65&gt;0),"",D66)</f>
        <v/>
      </c>
      <c r="F66" s="76"/>
      <c r="G66" s="15"/>
      <c r="H66" s="15"/>
      <c r="I66" s="15"/>
      <c r="J66" s="16"/>
      <c r="K66" s="14"/>
      <c r="L66" s="12"/>
      <c r="M66" s="18"/>
      <c r="N66" s="4"/>
      <c r="O66" s="111"/>
      <c r="P66" s="144" t="str">
        <f t="shared" si="3"/>
        <v/>
      </c>
    </row>
    <row r="67" spans="3:16" hidden="1">
      <c r="C67">
        <f t="shared" si="5"/>
        <v>0</v>
      </c>
      <c r="D67">
        <f t="shared" si="1"/>
        <v>14</v>
      </c>
      <c r="E67" s="76" t="str">
        <f t="shared" si="6"/>
        <v/>
      </c>
      <c r="F67" s="76"/>
      <c r="G67" s="15"/>
      <c r="H67" s="15"/>
      <c r="I67" s="15"/>
      <c r="J67" s="16"/>
      <c r="K67" s="14"/>
      <c r="L67" s="12"/>
      <c r="M67" s="18"/>
      <c r="N67" s="4"/>
      <c r="P67" s="144" t="str">
        <f t="shared" si="3"/>
        <v/>
      </c>
    </row>
    <row r="68" spans="3:16" hidden="1">
      <c r="C68">
        <f t="shared" si="5"/>
        <v>0</v>
      </c>
      <c r="D68">
        <f t="shared" si="1"/>
        <v>14</v>
      </c>
      <c r="E68" s="76" t="str">
        <f t="shared" si="6"/>
        <v/>
      </c>
      <c r="F68" s="76"/>
      <c r="G68" s="15"/>
      <c r="H68" s="15"/>
      <c r="I68" s="15"/>
      <c r="J68" s="16"/>
      <c r="K68" s="14"/>
      <c r="L68" s="12"/>
      <c r="M68" s="18"/>
      <c r="N68" s="4"/>
      <c r="P68" s="144" t="str">
        <f t="shared" si="3"/>
        <v/>
      </c>
    </row>
    <row r="69" spans="3:16" hidden="1">
      <c r="C69">
        <f t="shared" si="5"/>
        <v>0</v>
      </c>
      <c r="D69">
        <f t="shared" si="1"/>
        <v>14</v>
      </c>
      <c r="E69" s="76" t="str">
        <f t="shared" si="6"/>
        <v/>
      </c>
      <c r="F69" s="76"/>
      <c r="G69" s="15"/>
      <c r="H69" s="15"/>
      <c r="I69" s="15"/>
      <c r="J69" s="16"/>
      <c r="K69" s="14"/>
      <c r="L69" s="12"/>
      <c r="M69" s="18"/>
      <c r="N69" s="4"/>
      <c r="P69" s="144" t="str">
        <f t="shared" si="3"/>
        <v/>
      </c>
    </row>
    <row r="70" spans="3:16" hidden="1">
      <c r="C70">
        <f t="shared" si="5"/>
        <v>0</v>
      </c>
      <c r="D70">
        <f t="shared" si="1"/>
        <v>14</v>
      </c>
      <c r="E70" s="76" t="str">
        <f t="shared" si="6"/>
        <v/>
      </c>
      <c r="F70" s="76"/>
      <c r="G70" s="15"/>
      <c r="H70" s="15"/>
      <c r="I70" s="15"/>
      <c r="J70" s="16"/>
      <c r="K70" s="14"/>
      <c r="L70" s="12"/>
      <c r="M70" s="18"/>
      <c r="N70" s="4"/>
      <c r="P70" s="144" t="str">
        <f t="shared" si="3"/>
        <v/>
      </c>
    </row>
    <row r="71" spans="3:16" hidden="1">
      <c r="C71">
        <f t="shared" si="5"/>
        <v>0</v>
      </c>
      <c r="D71">
        <f t="shared" si="1"/>
        <v>14</v>
      </c>
      <c r="E71" s="76" t="str">
        <f t="shared" si="6"/>
        <v/>
      </c>
      <c r="F71" s="76"/>
      <c r="G71" s="15"/>
      <c r="H71" s="15"/>
      <c r="I71" s="15"/>
      <c r="J71" s="16"/>
      <c r="K71" s="14"/>
      <c r="L71" s="12"/>
      <c r="M71" s="18"/>
      <c r="N71" s="4"/>
      <c r="P71" s="144" t="str">
        <f t="shared" si="3"/>
        <v/>
      </c>
    </row>
    <row r="72" spans="3:16" hidden="1">
      <c r="C72">
        <f t="shared" si="5"/>
        <v>0</v>
      </c>
      <c r="D72">
        <f t="shared" si="1"/>
        <v>14</v>
      </c>
      <c r="E72" s="76" t="str">
        <f t="shared" si="6"/>
        <v/>
      </c>
      <c r="F72" s="76"/>
      <c r="G72" s="15"/>
      <c r="H72" s="15"/>
      <c r="I72" s="15"/>
      <c r="J72" s="16"/>
      <c r="K72" s="14"/>
      <c r="L72" s="12"/>
      <c r="M72" s="18"/>
      <c r="N72" s="4"/>
      <c r="P72" s="144" t="str">
        <f t="shared" si="3"/>
        <v/>
      </c>
    </row>
    <row r="73" spans="3:16" hidden="1">
      <c r="C73">
        <f t="shared" si="5"/>
        <v>0</v>
      </c>
      <c r="D73">
        <f t="shared" si="1"/>
        <v>14</v>
      </c>
      <c r="E73" s="76" t="str">
        <f t="shared" si="6"/>
        <v/>
      </c>
      <c r="F73" s="76"/>
      <c r="G73" s="2"/>
      <c r="H73" s="15"/>
      <c r="I73" s="15"/>
      <c r="J73" s="16"/>
      <c r="K73" s="14"/>
      <c r="L73" s="12"/>
      <c r="M73" s="18"/>
      <c r="N73" s="4"/>
      <c r="P73" s="144" t="str">
        <f t="shared" si="3"/>
        <v/>
      </c>
    </row>
    <row r="74" spans="3:16" hidden="1">
      <c r="C74">
        <f t="shared" si="5"/>
        <v>0</v>
      </c>
      <c r="D74">
        <f t="shared" si="1"/>
        <v>14</v>
      </c>
      <c r="E74" s="76" t="str">
        <f t="shared" si="6"/>
        <v/>
      </c>
      <c r="F74" s="76"/>
      <c r="G74" s="115"/>
      <c r="H74" s="15"/>
      <c r="I74" s="15"/>
      <c r="J74" s="16"/>
      <c r="K74" s="14"/>
      <c r="L74" s="12"/>
      <c r="M74" s="18"/>
      <c r="N74" s="4"/>
      <c r="P74" s="144" t="str">
        <f t="shared" si="3"/>
        <v/>
      </c>
    </row>
    <row r="75" spans="3:16" hidden="1">
      <c r="C75">
        <f t="shared" si="5"/>
        <v>0</v>
      </c>
      <c r="D75">
        <f t="shared" si="1"/>
        <v>14</v>
      </c>
      <c r="E75" s="76" t="str">
        <f t="shared" si="6"/>
        <v/>
      </c>
      <c r="F75" s="76"/>
      <c r="G75" s="116"/>
      <c r="H75" s="15"/>
      <c r="I75" s="15"/>
      <c r="J75" s="16"/>
      <c r="K75" s="14"/>
      <c r="L75" s="12"/>
      <c r="M75" s="18"/>
      <c r="N75" s="4"/>
      <c r="P75" s="144" t="str">
        <f t="shared" si="3"/>
        <v/>
      </c>
    </row>
    <row r="76" spans="3:16" hidden="1">
      <c r="C76">
        <f t="shared" si="5"/>
        <v>1</v>
      </c>
      <c r="D76">
        <f t="shared" si="1"/>
        <v>15</v>
      </c>
      <c r="E76" s="76" t="str">
        <f t="shared" si="6"/>
        <v/>
      </c>
      <c r="F76" s="76"/>
      <c r="G76" s="116"/>
      <c r="H76" s="15"/>
      <c r="I76" s="15"/>
      <c r="J76" s="16"/>
      <c r="K76" s="14"/>
      <c r="L76" s="12"/>
      <c r="M76" s="18"/>
      <c r="N76" s="4"/>
      <c r="P76" s="144" t="str">
        <f t="shared" si="3"/>
        <v/>
      </c>
    </row>
    <row r="77" spans="3:16">
      <c r="C77">
        <f t="shared" si="5"/>
        <v>0</v>
      </c>
      <c r="D77">
        <f t="shared" si="1"/>
        <v>15</v>
      </c>
      <c r="E77" s="76">
        <f t="shared" si="6"/>
        <v>15</v>
      </c>
      <c r="F77" s="76"/>
      <c r="G77" s="15" t="s">
        <v>31</v>
      </c>
      <c r="H77" s="15"/>
      <c r="I77" s="15"/>
      <c r="J77" s="16"/>
      <c r="K77" s="14"/>
      <c r="L77" s="12"/>
      <c r="M77" s="18"/>
      <c r="N77" s="4"/>
      <c r="P77" s="144" t="str">
        <f t="shared" si="3"/>
        <v/>
      </c>
    </row>
    <row r="78" spans="3:16" hidden="1">
      <c r="C78">
        <f>IF(OR(G78&gt;0,G85=""),0,1)</f>
        <v>0</v>
      </c>
      <c r="D78">
        <f t="shared" si="1"/>
        <v>15</v>
      </c>
      <c r="E78" s="76" t="str">
        <f t="shared" si="6"/>
        <v/>
      </c>
      <c r="F78" s="76"/>
      <c r="G78" s="15" t="s">
        <v>116</v>
      </c>
      <c r="H78" s="15"/>
      <c r="I78" s="15"/>
      <c r="J78" s="16"/>
      <c r="K78" s="14" t="s">
        <v>1</v>
      </c>
      <c r="L78" s="12"/>
      <c r="M78" s="18">
        <f>(1600-1450)*6</f>
        <v>900</v>
      </c>
      <c r="N78" s="4"/>
      <c r="P78" s="144">
        <f t="shared" si="3"/>
        <v>900</v>
      </c>
    </row>
    <row r="79" spans="3:16" hidden="1">
      <c r="C79">
        <f t="shared" si="5"/>
        <v>1</v>
      </c>
      <c r="D79">
        <f t="shared" si="1"/>
        <v>16</v>
      </c>
      <c r="E79" s="76" t="str">
        <f t="shared" si="6"/>
        <v/>
      </c>
      <c r="F79" s="76"/>
      <c r="G79" s="15"/>
      <c r="H79" s="15"/>
      <c r="I79" s="15"/>
      <c r="J79" s="16"/>
      <c r="K79" s="14"/>
      <c r="L79" s="12"/>
      <c r="M79" s="18"/>
      <c r="N79" s="4"/>
      <c r="P79" s="144" t="str">
        <f t="shared" si="3"/>
        <v/>
      </c>
    </row>
    <row r="80" spans="3:16" hidden="1">
      <c r="C80">
        <f t="shared" si="5"/>
        <v>0</v>
      </c>
      <c r="D80">
        <f t="shared" ref="D80:D84" si="7">D79+C80</f>
        <v>16</v>
      </c>
      <c r="E80" s="76">
        <f t="shared" si="6"/>
        <v>16</v>
      </c>
      <c r="F80" s="76"/>
      <c r="G80" s="15" t="s">
        <v>117</v>
      </c>
      <c r="H80" s="15"/>
      <c r="I80" s="15"/>
      <c r="J80" s="16"/>
      <c r="K80" s="14"/>
      <c r="L80" s="12"/>
      <c r="M80" s="18"/>
      <c r="N80" s="4"/>
      <c r="P80" s="144" t="str">
        <f t="shared" ref="P80:P143" si="8">IF(M80="","",ROUNDUP(M80,0))</f>
        <v/>
      </c>
    </row>
    <row r="81" spans="3:16" hidden="1">
      <c r="C81">
        <f t="shared" si="5"/>
        <v>0</v>
      </c>
      <c r="D81">
        <f t="shared" si="7"/>
        <v>16</v>
      </c>
      <c r="E81" s="76" t="str">
        <f t="shared" si="6"/>
        <v/>
      </c>
      <c r="F81" s="76"/>
      <c r="G81" s="15" t="s">
        <v>119</v>
      </c>
      <c r="H81" s="15"/>
      <c r="I81" s="15"/>
      <c r="J81" s="16"/>
      <c r="K81" s="14"/>
      <c r="L81" s="12"/>
      <c r="M81" s="18"/>
      <c r="N81" s="4"/>
      <c r="P81" s="144" t="str">
        <f t="shared" si="8"/>
        <v/>
      </c>
    </row>
    <row r="82" spans="3:16" hidden="1">
      <c r="C82">
        <f t="shared" si="5"/>
        <v>0</v>
      </c>
      <c r="D82">
        <f t="shared" si="7"/>
        <v>16</v>
      </c>
      <c r="E82" s="76" t="str">
        <f t="shared" si="6"/>
        <v/>
      </c>
      <c r="F82" s="76"/>
      <c r="G82" s="15" t="s">
        <v>120</v>
      </c>
      <c r="H82" s="15"/>
      <c r="I82" s="15"/>
      <c r="J82" s="16"/>
      <c r="K82" s="14" t="s">
        <v>2</v>
      </c>
      <c r="L82" s="12"/>
      <c r="M82" s="18">
        <v>121</v>
      </c>
      <c r="N82" s="4"/>
      <c r="P82" s="144">
        <f t="shared" si="8"/>
        <v>121</v>
      </c>
    </row>
    <row r="83" spans="3:16" hidden="1">
      <c r="C83">
        <f t="shared" si="5"/>
        <v>1</v>
      </c>
      <c r="D83">
        <f t="shared" si="7"/>
        <v>17</v>
      </c>
      <c r="E83" s="76" t="str">
        <f t="shared" si="6"/>
        <v/>
      </c>
      <c r="F83" s="76"/>
      <c r="G83" s="15"/>
      <c r="H83" s="15"/>
      <c r="I83" s="15"/>
      <c r="J83" s="16"/>
      <c r="K83" s="14"/>
      <c r="L83" s="12"/>
      <c r="M83" s="18"/>
      <c r="N83" s="4"/>
      <c r="P83" s="144" t="str">
        <f t="shared" si="8"/>
        <v/>
      </c>
    </row>
    <row r="84" spans="3:16" hidden="1">
      <c r="C84">
        <f t="shared" si="5"/>
        <v>0</v>
      </c>
      <c r="D84">
        <f t="shared" si="7"/>
        <v>17</v>
      </c>
      <c r="E84" s="76">
        <f t="shared" si="6"/>
        <v>17</v>
      </c>
      <c r="F84" s="76"/>
      <c r="G84" s="15" t="s">
        <v>118</v>
      </c>
      <c r="H84" s="15"/>
      <c r="I84" s="15"/>
      <c r="J84" s="16"/>
      <c r="K84" s="14" t="s">
        <v>1</v>
      </c>
      <c r="L84" s="12"/>
      <c r="M84" s="18">
        <f>(1600-1450)*7</f>
        <v>1050</v>
      </c>
      <c r="N84" s="4"/>
      <c r="P84" s="144">
        <f t="shared" si="8"/>
        <v>1050</v>
      </c>
    </row>
    <row r="85" spans="3:16" hidden="1">
      <c r="C85">
        <f t="shared" si="5"/>
        <v>1</v>
      </c>
      <c r="D85">
        <v>18</v>
      </c>
      <c r="E85" s="76" t="str">
        <f t="shared" si="6"/>
        <v/>
      </c>
      <c r="F85" s="76"/>
      <c r="G85" s="2"/>
      <c r="H85" s="2"/>
      <c r="I85" s="2"/>
      <c r="J85" s="17"/>
      <c r="K85" s="3"/>
      <c r="L85" s="19"/>
      <c r="M85" s="17"/>
      <c r="N85" s="4"/>
      <c r="P85" s="144" t="str">
        <f t="shared" si="8"/>
        <v/>
      </c>
    </row>
    <row r="86" spans="3:16" hidden="1">
      <c r="C86">
        <f t="shared" si="5"/>
        <v>0</v>
      </c>
      <c r="D86">
        <f t="shared" ref="D86:D166" si="9">D85+C86</f>
        <v>18</v>
      </c>
      <c r="E86" s="76">
        <f t="shared" si="6"/>
        <v>18</v>
      </c>
      <c r="F86" s="76"/>
      <c r="G86" s="15" t="s">
        <v>117</v>
      </c>
      <c r="H86" s="15"/>
      <c r="I86" s="15"/>
      <c r="J86" s="16"/>
      <c r="K86" s="14"/>
      <c r="L86" s="12"/>
      <c r="M86" s="18"/>
      <c r="N86" s="4"/>
      <c r="P86" s="144" t="str">
        <f t="shared" si="8"/>
        <v/>
      </c>
    </row>
    <row r="87" spans="3:16" hidden="1">
      <c r="C87">
        <f t="shared" si="5"/>
        <v>0</v>
      </c>
      <c r="D87">
        <f t="shared" si="9"/>
        <v>18</v>
      </c>
      <c r="E87" s="76" t="str">
        <f t="shared" si="6"/>
        <v/>
      </c>
      <c r="F87" s="76"/>
      <c r="G87" s="15" t="s">
        <v>119</v>
      </c>
      <c r="H87" s="15"/>
      <c r="I87" s="15"/>
      <c r="J87" s="16"/>
      <c r="K87" s="14"/>
      <c r="L87" s="12"/>
      <c r="M87" s="18"/>
      <c r="N87" s="4"/>
      <c r="P87" s="144" t="str">
        <f t="shared" si="8"/>
        <v/>
      </c>
    </row>
    <row r="88" spans="3:16" hidden="1">
      <c r="C88">
        <f t="shared" si="5"/>
        <v>0</v>
      </c>
      <c r="E88" s="76"/>
      <c r="F88" s="76"/>
      <c r="G88" s="15" t="s">
        <v>120</v>
      </c>
      <c r="H88" s="15"/>
      <c r="I88" s="15"/>
      <c r="J88" s="16"/>
      <c r="K88" s="14" t="s">
        <v>2</v>
      </c>
      <c r="L88" s="12"/>
      <c r="M88" s="18">
        <f>[1]Arkusz1!$AQ$79-M82</f>
        <v>116.45572916666677</v>
      </c>
      <c r="N88" s="4"/>
      <c r="P88" s="144">
        <f t="shared" si="8"/>
        <v>117</v>
      </c>
    </row>
    <row r="89" spans="3:16" hidden="1">
      <c r="C89">
        <f t="shared" si="5"/>
        <v>1</v>
      </c>
      <c r="D89">
        <f>D87+C89</f>
        <v>19</v>
      </c>
      <c r="E89" s="76" t="str">
        <f>IF(OR(G89=0,G87&gt;0),"",D89)</f>
        <v/>
      </c>
      <c r="F89" s="76"/>
      <c r="G89" s="15"/>
      <c r="H89" s="15"/>
      <c r="I89" s="15"/>
      <c r="J89" s="16"/>
      <c r="K89" s="14"/>
      <c r="L89" s="12"/>
      <c r="M89" s="18"/>
      <c r="N89" s="4"/>
      <c r="P89" s="144" t="str">
        <f t="shared" si="8"/>
        <v/>
      </c>
    </row>
    <row r="90" spans="3:16" hidden="1">
      <c r="C90">
        <f t="shared" si="5"/>
        <v>0</v>
      </c>
      <c r="D90">
        <f t="shared" si="9"/>
        <v>19</v>
      </c>
      <c r="E90" s="76">
        <f t="shared" si="6"/>
        <v>19</v>
      </c>
      <c r="F90" s="76"/>
      <c r="G90" s="15" t="s">
        <v>31</v>
      </c>
      <c r="H90" s="15"/>
      <c r="I90" s="15"/>
      <c r="J90" s="16"/>
      <c r="K90" s="14"/>
      <c r="L90" s="12"/>
      <c r="M90" s="18"/>
      <c r="N90" s="4"/>
      <c r="P90" s="144" t="str">
        <f t="shared" si="8"/>
        <v/>
      </c>
    </row>
    <row r="91" spans="3:16" hidden="1">
      <c r="C91">
        <f t="shared" si="5"/>
        <v>0</v>
      </c>
      <c r="D91">
        <f t="shared" si="9"/>
        <v>19</v>
      </c>
      <c r="E91" s="76" t="str">
        <f t="shared" si="6"/>
        <v/>
      </c>
      <c r="F91" s="76"/>
      <c r="G91" s="15" t="s">
        <v>121</v>
      </c>
      <c r="H91" s="15"/>
      <c r="I91" s="15"/>
      <c r="J91" s="16"/>
      <c r="K91" s="14" t="s">
        <v>1</v>
      </c>
      <c r="L91" s="12"/>
      <c r="M91" s="18">
        <f>(1600-1450)*6.5</f>
        <v>975</v>
      </c>
      <c r="N91" s="4"/>
      <c r="P91" s="144">
        <f t="shared" si="8"/>
        <v>975</v>
      </c>
    </row>
    <row r="92" spans="3:16" hidden="1">
      <c r="C92">
        <f t="shared" si="5"/>
        <v>0</v>
      </c>
      <c r="E92" s="76"/>
      <c r="F92" s="76"/>
      <c r="G92" s="15" t="s">
        <v>7</v>
      </c>
      <c r="H92" s="15" t="s">
        <v>122</v>
      </c>
      <c r="I92" s="15"/>
      <c r="J92" s="16"/>
      <c r="K92" s="14"/>
      <c r="L92" s="12"/>
      <c r="M92" s="18"/>
      <c r="N92" s="4"/>
      <c r="P92" s="144" t="str">
        <f t="shared" si="8"/>
        <v/>
      </c>
    </row>
    <row r="93" spans="3:16" hidden="1">
      <c r="C93">
        <f t="shared" si="5"/>
        <v>1</v>
      </c>
      <c r="D93">
        <f>D91+C93</f>
        <v>20</v>
      </c>
      <c r="E93" s="76" t="str">
        <f>IF(OR(G93=0,G91&gt;0),"",D93)</f>
        <v/>
      </c>
      <c r="F93" s="76"/>
      <c r="G93" s="15"/>
      <c r="H93" s="15"/>
      <c r="I93" s="15"/>
      <c r="J93" s="16"/>
      <c r="K93" s="14"/>
      <c r="L93" s="12"/>
      <c r="M93" s="18"/>
      <c r="N93" s="4"/>
      <c r="P93" s="144" t="str">
        <f t="shared" si="8"/>
        <v/>
      </c>
    </row>
    <row r="94" spans="3:16" hidden="1">
      <c r="C94">
        <f t="shared" si="5"/>
        <v>0</v>
      </c>
      <c r="D94">
        <f t="shared" si="9"/>
        <v>20</v>
      </c>
      <c r="E94" s="76">
        <f t="shared" si="6"/>
        <v>20</v>
      </c>
      <c r="F94" s="76"/>
      <c r="G94" s="120" t="s">
        <v>123</v>
      </c>
      <c r="H94" s="112"/>
      <c r="I94" s="112"/>
      <c r="J94" s="113"/>
      <c r="K94" s="74"/>
      <c r="L94" s="75"/>
      <c r="M94" s="110"/>
      <c r="N94" s="4"/>
      <c r="P94" s="144" t="str">
        <f t="shared" si="8"/>
        <v/>
      </c>
    </row>
    <row r="95" spans="3:16" hidden="1">
      <c r="C95">
        <f t="shared" si="5"/>
        <v>0</v>
      </c>
      <c r="D95">
        <f t="shared" si="9"/>
        <v>20</v>
      </c>
      <c r="E95" s="76" t="str">
        <f t="shared" si="6"/>
        <v/>
      </c>
      <c r="F95" s="76"/>
      <c r="G95" s="115" t="s">
        <v>33</v>
      </c>
      <c r="H95" s="112"/>
      <c r="I95" s="112"/>
      <c r="J95" s="113"/>
      <c r="K95" s="74"/>
      <c r="L95" s="75"/>
      <c r="M95" s="110"/>
      <c r="N95" s="4"/>
      <c r="P95" s="144" t="str">
        <f t="shared" si="8"/>
        <v/>
      </c>
    </row>
    <row r="96" spans="3:16" hidden="1">
      <c r="C96">
        <f t="shared" si="5"/>
        <v>0</v>
      </c>
      <c r="E96" s="76"/>
      <c r="F96" s="76"/>
      <c r="G96" s="120" t="s">
        <v>7</v>
      </c>
      <c r="H96" s="15" t="s">
        <v>124</v>
      </c>
      <c r="I96" s="120"/>
      <c r="J96" s="113"/>
      <c r="K96" s="74" t="s">
        <v>1</v>
      </c>
      <c r="L96" s="75"/>
      <c r="M96" s="110">
        <f>(1600-1450)*6.3</f>
        <v>945</v>
      </c>
      <c r="N96" s="4"/>
      <c r="P96" s="144">
        <f t="shared" si="8"/>
        <v>945</v>
      </c>
    </row>
    <row r="97" spans="3:16" hidden="1">
      <c r="C97">
        <f t="shared" si="5"/>
        <v>1</v>
      </c>
      <c r="D97">
        <f>D95+C97</f>
        <v>21</v>
      </c>
      <c r="E97" s="76" t="str">
        <f>IF(OR(G97=0,G95&gt;0),"",D97)</f>
        <v/>
      </c>
      <c r="F97" s="76"/>
      <c r="G97" s="26"/>
      <c r="H97" s="26"/>
      <c r="I97" s="26"/>
      <c r="J97" s="27"/>
      <c r="K97" s="28"/>
      <c r="L97" s="29"/>
      <c r="M97" s="30"/>
      <c r="N97" s="4"/>
      <c r="P97" s="144" t="str">
        <f t="shared" si="8"/>
        <v/>
      </c>
    </row>
    <row r="98" spans="3:16" hidden="1">
      <c r="C98">
        <f t="shared" si="5"/>
        <v>0</v>
      </c>
      <c r="D98">
        <f t="shared" si="9"/>
        <v>21</v>
      </c>
      <c r="E98" s="76">
        <f t="shared" si="6"/>
        <v>21</v>
      </c>
      <c r="F98" s="76"/>
      <c r="G98" s="115" t="s">
        <v>31</v>
      </c>
      <c r="H98" s="112"/>
      <c r="I98" s="112"/>
      <c r="J98" s="113"/>
      <c r="K98" s="74"/>
      <c r="L98" s="75"/>
      <c r="M98" s="110"/>
      <c r="N98" s="1"/>
      <c r="O98" s="96"/>
      <c r="P98" s="144" t="str">
        <f t="shared" si="8"/>
        <v/>
      </c>
    </row>
    <row r="99" spans="3:16" hidden="1">
      <c r="C99">
        <f t="shared" si="5"/>
        <v>0</v>
      </c>
      <c r="D99">
        <f t="shared" si="9"/>
        <v>21</v>
      </c>
      <c r="E99" s="76" t="str">
        <f t="shared" si="6"/>
        <v/>
      </c>
      <c r="F99" s="76"/>
      <c r="G99" s="115" t="s">
        <v>32</v>
      </c>
      <c r="H99" s="112"/>
      <c r="I99" s="112"/>
      <c r="J99" s="113"/>
      <c r="K99" s="74" t="s">
        <v>1</v>
      </c>
      <c r="L99" s="75"/>
      <c r="M99" s="110"/>
      <c r="N99" s="1"/>
      <c r="O99" s="96"/>
      <c r="P99" s="144" t="str">
        <f t="shared" si="8"/>
        <v/>
      </c>
    </row>
    <row r="100" spans="3:16" hidden="1">
      <c r="C100">
        <f t="shared" si="5"/>
        <v>1</v>
      </c>
      <c r="D100">
        <f t="shared" si="9"/>
        <v>22</v>
      </c>
      <c r="E100" s="76" t="str">
        <f t="shared" si="6"/>
        <v/>
      </c>
      <c r="F100" s="76"/>
      <c r="G100" s="115"/>
      <c r="H100" s="112"/>
      <c r="I100" s="112"/>
      <c r="J100" s="113"/>
      <c r="K100" s="74"/>
      <c r="L100" s="75"/>
      <c r="M100" s="110"/>
      <c r="N100" s="1"/>
      <c r="O100" s="96"/>
      <c r="P100" s="144" t="str">
        <f t="shared" si="8"/>
        <v/>
      </c>
    </row>
    <row r="101" spans="3:16" hidden="1">
      <c r="C101">
        <f>IF(OR(G101&gt;0,G108=""),0,1)</f>
        <v>0</v>
      </c>
      <c r="D101">
        <f t="shared" si="9"/>
        <v>22</v>
      </c>
      <c r="E101" s="76">
        <f t="shared" si="6"/>
        <v>22</v>
      </c>
      <c r="F101" s="76"/>
      <c r="G101" s="115" t="s">
        <v>104</v>
      </c>
      <c r="H101" s="112"/>
      <c r="I101" s="112"/>
      <c r="J101" s="113"/>
      <c r="K101" s="74" t="s">
        <v>1</v>
      </c>
      <c r="L101" s="75"/>
      <c r="M101" s="110"/>
      <c r="N101" s="1"/>
      <c r="O101" s="96"/>
      <c r="P101" s="144" t="str">
        <f t="shared" si="8"/>
        <v/>
      </c>
    </row>
    <row r="102" spans="3:16" hidden="1">
      <c r="C102">
        <f>IF(OR(G102&gt;0,G153=""),0,1)</f>
        <v>0</v>
      </c>
      <c r="D102">
        <f t="shared" si="9"/>
        <v>22</v>
      </c>
      <c r="E102" s="76" t="str">
        <f t="shared" si="6"/>
        <v/>
      </c>
      <c r="F102" s="76"/>
      <c r="G102" s="115" t="s">
        <v>33</v>
      </c>
      <c r="H102" s="112"/>
      <c r="I102" s="112"/>
      <c r="J102" s="113"/>
      <c r="K102" s="74"/>
      <c r="L102" s="75"/>
      <c r="M102" s="110"/>
      <c r="N102" s="1"/>
      <c r="O102" s="96"/>
      <c r="P102" s="144" t="str">
        <f t="shared" si="8"/>
        <v/>
      </c>
    </row>
    <row r="103" spans="3:16" hidden="1">
      <c r="C103">
        <f t="shared" ref="C103:C117" si="10">IF(OR(G103&gt;0,G104=""),0,1)</f>
        <v>0</v>
      </c>
      <c r="D103">
        <v>21</v>
      </c>
      <c r="E103" s="76" t="str">
        <f t="shared" si="6"/>
        <v/>
      </c>
      <c r="F103" s="76"/>
      <c r="G103" s="120"/>
      <c r="H103" s="120"/>
      <c r="I103" s="120"/>
      <c r="J103" s="113"/>
      <c r="K103" s="74"/>
      <c r="L103" s="75"/>
      <c r="M103" s="110"/>
      <c r="N103" s="1"/>
      <c r="O103" s="96"/>
      <c r="P103" s="144" t="str">
        <f t="shared" si="8"/>
        <v/>
      </c>
    </row>
    <row r="104" spans="3:16" hidden="1">
      <c r="C104">
        <f t="shared" si="10"/>
        <v>1</v>
      </c>
      <c r="D104">
        <v>21</v>
      </c>
      <c r="E104" s="76" t="str">
        <f t="shared" si="6"/>
        <v/>
      </c>
      <c r="F104" s="76"/>
      <c r="G104" s="120"/>
      <c r="H104" s="120"/>
      <c r="I104" s="134" t="s">
        <v>127</v>
      </c>
      <c r="J104" s="113"/>
      <c r="K104" s="74"/>
      <c r="L104" s="75"/>
      <c r="M104" s="110"/>
      <c r="N104" s="1"/>
      <c r="O104" s="96"/>
      <c r="P104" s="144" t="str">
        <f t="shared" si="8"/>
        <v/>
      </c>
    </row>
    <row r="105" spans="3:16" hidden="1">
      <c r="C105">
        <f t="shared" si="10"/>
        <v>0</v>
      </c>
      <c r="D105">
        <f t="shared" si="9"/>
        <v>21</v>
      </c>
      <c r="E105" s="76">
        <f t="shared" si="6"/>
        <v>21</v>
      </c>
      <c r="F105" s="76"/>
      <c r="G105" s="15" t="s">
        <v>31</v>
      </c>
      <c r="H105" s="120"/>
      <c r="I105" s="120"/>
      <c r="J105" s="113"/>
      <c r="K105" s="74"/>
      <c r="L105" s="75"/>
      <c r="M105" s="110"/>
      <c r="N105" s="1"/>
      <c r="O105" s="96"/>
      <c r="P105" s="144" t="str">
        <f t="shared" si="8"/>
        <v/>
      </c>
    </row>
    <row r="106" spans="3:16" hidden="1">
      <c r="C106">
        <f t="shared" si="10"/>
        <v>0</v>
      </c>
      <c r="D106">
        <f t="shared" si="9"/>
        <v>21</v>
      </c>
      <c r="E106" s="76" t="str">
        <f t="shared" si="6"/>
        <v/>
      </c>
      <c r="F106" s="76"/>
      <c r="G106" s="15" t="s">
        <v>128</v>
      </c>
      <c r="H106" s="120"/>
      <c r="I106" s="120"/>
      <c r="J106" s="113"/>
      <c r="K106" s="74" t="s">
        <v>1</v>
      </c>
      <c r="L106" s="75"/>
      <c r="M106" s="110">
        <f>[2]Arkusz1!$H$80</f>
        <v>849.99999999999818</v>
      </c>
      <c r="N106" s="1"/>
      <c r="O106" s="96"/>
      <c r="P106" s="144">
        <f t="shared" si="8"/>
        <v>850</v>
      </c>
    </row>
    <row r="107" spans="3:16" hidden="1">
      <c r="C107">
        <f t="shared" si="10"/>
        <v>1</v>
      </c>
      <c r="D107">
        <f t="shared" si="9"/>
        <v>22</v>
      </c>
      <c r="E107" s="76" t="str">
        <f t="shared" si="6"/>
        <v/>
      </c>
      <c r="F107" s="76"/>
      <c r="G107" s="120"/>
      <c r="H107" s="120"/>
      <c r="I107" s="120"/>
      <c r="J107" s="113"/>
      <c r="K107" s="74"/>
      <c r="L107" s="75"/>
      <c r="M107" s="110"/>
      <c r="N107" s="1"/>
      <c r="O107" s="96"/>
      <c r="P107" s="144" t="str">
        <f t="shared" si="8"/>
        <v/>
      </c>
    </row>
    <row r="108" spans="3:16" hidden="1">
      <c r="C108">
        <f t="shared" si="10"/>
        <v>0</v>
      </c>
      <c r="D108">
        <f t="shared" si="9"/>
        <v>22</v>
      </c>
      <c r="E108" s="76">
        <f t="shared" si="6"/>
        <v>22</v>
      </c>
      <c r="F108" s="76"/>
      <c r="G108" s="15" t="s">
        <v>129</v>
      </c>
      <c r="H108" s="120"/>
      <c r="I108" s="120"/>
      <c r="J108" s="113"/>
      <c r="K108" s="74" t="s">
        <v>8</v>
      </c>
      <c r="L108" s="75"/>
      <c r="M108" s="110">
        <f>[2]Arkusz1!$AP$81</f>
        <v>150.05843750000258</v>
      </c>
      <c r="N108" s="1"/>
      <c r="O108" s="96"/>
      <c r="P108" s="144">
        <f t="shared" si="8"/>
        <v>151</v>
      </c>
    </row>
    <row r="109" spans="3:16" hidden="1">
      <c r="C109">
        <f t="shared" si="10"/>
        <v>0</v>
      </c>
      <c r="D109">
        <f t="shared" si="9"/>
        <v>22</v>
      </c>
      <c r="E109" s="76" t="str">
        <f t="shared" si="6"/>
        <v/>
      </c>
      <c r="F109" s="76"/>
      <c r="G109" s="15"/>
      <c r="H109" s="120"/>
      <c r="I109" s="120"/>
      <c r="J109" s="113"/>
      <c r="K109" s="74"/>
      <c r="L109" s="75"/>
      <c r="M109" s="110"/>
      <c r="N109" s="1"/>
      <c r="O109" s="96"/>
      <c r="P109" s="144" t="str">
        <f t="shared" si="8"/>
        <v/>
      </c>
    </row>
    <row r="110" spans="3:16" hidden="1">
      <c r="C110">
        <f t="shared" si="10"/>
        <v>1</v>
      </c>
      <c r="D110">
        <f t="shared" si="9"/>
        <v>23</v>
      </c>
      <c r="E110" s="76" t="str">
        <f t="shared" si="6"/>
        <v/>
      </c>
      <c r="F110" s="76"/>
      <c r="G110" s="15"/>
      <c r="H110" s="120"/>
      <c r="I110" s="134" t="s">
        <v>130</v>
      </c>
      <c r="J110" s="113"/>
      <c r="K110" s="74"/>
      <c r="L110" s="75"/>
      <c r="M110" s="110"/>
      <c r="N110" s="1"/>
      <c r="O110" s="96"/>
      <c r="P110" s="144" t="str">
        <f t="shared" si="8"/>
        <v/>
      </c>
    </row>
    <row r="111" spans="3:16">
      <c r="C111">
        <f t="shared" si="10"/>
        <v>0</v>
      </c>
      <c r="D111">
        <v>16</v>
      </c>
      <c r="E111" s="76"/>
      <c r="F111" s="76"/>
      <c r="G111" s="120" t="s">
        <v>31</v>
      </c>
      <c r="H111" s="120"/>
      <c r="I111" s="120"/>
      <c r="J111" s="113"/>
      <c r="K111" s="74"/>
      <c r="L111" s="75"/>
      <c r="M111" s="110"/>
      <c r="N111" s="1"/>
      <c r="O111" s="96"/>
      <c r="P111" s="144" t="str">
        <f t="shared" si="8"/>
        <v/>
      </c>
    </row>
    <row r="112" spans="3:16">
      <c r="C112">
        <f t="shared" si="10"/>
        <v>0</v>
      </c>
      <c r="D112">
        <f t="shared" si="9"/>
        <v>16</v>
      </c>
      <c r="E112" s="76" t="str">
        <f t="shared" si="6"/>
        <v/>
      </c>
      <c r="F112" s="76"/>
      <c r="G112" s="120" t="s">
        <v>133</v>
      </c>
      <c r="H112" s="120"/>
      <c r="I112" s="120"/>
      <c r="J112" s="113"/>
      <c r="K112" s="74" t="s">
        <v>1</v>
      </c>
      <c r="L112" s="75"/>
      <c r="M112" s="110">
        <f>(1350-0)</f>
        <v>1350</v>
      </c>
      <c r="N112" s="1"/>
      <c r="O112" s="96"/>
      <c r="P112" s="144">
        <f t="shared" si="8"/>
        <v>1350</v>
      </c>
    </row>
    <row r="113" spans="3:16">
      <c r="C113">
        <f t="shared" si="10"/>
        <v>1</v>
      </c>
      <c r="D113">
        <v>16</v>
      </c>
      <c r="E113" s="76" t="str">
        <f t="shared" si="6"/>
        <v/>
      </c>
      <c r="F113" s="76"/>
      <c r="G113" s="120"/>
      <c r="H113" s="120"/>
      <c r="I113" s="120"/>
      <c r="J113" s="113"/>
      <c r="K113" s="74"/>
      <c r="L113" s="75"/>
      <c r="M113" s="110"/>
      <c r="N113" s="1"/>
      <c r="O113" s="96"/>
      <c r="P113" s="144" t="str">
        <f t="shared" si="8"/>
        <v/>
      </c>
    </row>
    <row r="114" spans="3:16">
      <c r="C114">
        <f t="shared" si="10"/>
        <v>0</v>
      </c>
      <c r="D114">
        <f t="shared" si="9"/>
        <v>16</v>
      </c>
      <c r="E114" s="76">
        <f t="shared" si="6"/>
        <v>16</v>
      </c>
      <c r="F114" s="76"/>
      <c r="G114" s="15" t="s">
        <v>134</v>
      </c>
      <c r="H114" s="120"/>
      <c r="I114" s="120"/>
      <c r="J114" s="113"/>
      <c r="K114" s="74"/>
      <c r="L114" s="75"/>
      <c r="M114" s="110"/>
      <c r="N114" s="1"/>
      <c r="O114" s="96"/>
      <c r="P114" s="144" t="str">
        <f t="shared" si="8"/>
        <v/>
      </c>
    </row>
    <row r="115" spans="3:16">
      <c r="C115">
        <f t="shared" si="10"/>
        <v>0</v>
      </c>
      <c r="D115">
        <f t="shared" si="9"/>
        <v>16</v>
      </c>
      <c r="E115" s="76" t="str">
        <f t="shared" si="6"/>
        <v/>
      </c>
      <c r="F115" s="76"/>
      <c r="G115" s="120" t="s">
        <v>131</v>
      </c>
      <c r="H115" s="135">
        <v>0</v>
      </c>
      <c r="I115" s="136" t="s">
        <v>10</v>
      </c>
      <c r="J115" s="137">
        <v>632</v>
      </c>
      <c r="K115" s="74" t="s">
        <v>8</v>
      </c>
      <c r="L115" s="75"/>
      <c r="M115" s="110">
        <f>(J115-H115)*0.12*1*2.54</f>
        <v>192.6336</v>
      </c>
      <c r="N115" s="1"/>
      <c r="O115" s="96"/>
      <c r="P115" s="144">
        <f t="shared" si="8"/>
        <v>193</v>
      </c>
    </row>
    <row r="116" spans="3:16">
      <c r="C116">
        <f t="shared" si="10"/>
        <v>0</v>
      </c>
      <c r="D116">
        <f t="shared" si="9"/>
        <v>16</v>
      </c>
      <c r="E116" s="76" t="str">
        <f t="shared" si="6"/>
        <v/>
      </c>
      <c r="F116" s="76"/>
      <c r="G116" s="120" t="s">
        <v>132</v>
      </c>
      <c r="H116" s="135">
        <v>400</v>
      </c>
      <c r="I116" s="136" t="s">
        <v>10</v>
      </c>
      <c r="J116" s="137">
        <v>640</v>
      </c>
      <c r="K116" s="74" t="s">
        <v>8</v>
      </c>
      <c r="L116" s="75"/>
      <c r="M116" s="110">
        <f t="shared" ref="M116:M118" si="11">(J116-H116)*0.12*1*2.54</f>
        <v>73.151999999999987</v>
      </c>
      <c r="N116" s="1"/>
      <c r="O116" s="96"/>
      <c r="P116" s="144">
        <f t="shared" si="8"/>
        <v>74</v>
      </c>
    </row>
    <row r="117" spans="3:16">
      <c r="C117">
        <f t="shared" si="10"/>
        <v>0</v>
      </c>
      <c r="D117">
        <f t="shared" si="9"/>
        <v>16</v>
      </c>
      <c r="E117" s="76" t="str">
        <f t="shared" si="6"/>
        <v/>
      </c>
      <c r="F117" s="76"/>
      <c r="G117" s="120" t="s">
        <v>131</v>
      </c>
      <c r="H117" s="135">
        <v>720</v>
      </c>
      <c r="I117" s="136" t="s">
        <v>10</v>
      </c>
      <c r="J117" s="137">
        <v>870</v>
      </c>
      <c r="K117" s="74" t="s">
        <v>8</v>
      </c>
      <c r="L117" s="75"/>
      <c r="M117" s="110">
        <f t="shared" si="11"/>
        <v>45.72</v>
      </c>
      <c r="N117" s="1"/>
      <c r="O117" s="96"/>
      <c r="P117" s="144">
        <f t="shared" si="8"/>
        <v>46</v>
      </c>
    </row>
    <row r="118" spans="3:16">
      <c r="C118">
        <f>IF(OR(G118&gt;0,G119=""),0,1)</f>
        <v>0</v>
      </c>
      <c r="D118">
        <f t="shared" si="9"/>
        <v>16</v>
      </c>
      <c r="E118" s="76" t="str">
        <f t="shared" si="6"/>
        <v/>
      </c>
      <c r="F118" s="76"/>
      <c r="G118" s="120" t="s">
        <v>131</v>
      </c>
      <c r="H118" s="135">
        <v>1140</v>
      </c>
      <c r="I118" s="136" t="s">
        <v>10</v>
      </c>
      <c r="J118" s="137">
        <v>1180</v>
      </c>
      <c r="K118" s="74" t="s">
        <v>8</v>
      </c>
      <c r="L118" s="75"/>
      <c r="M118" s="110">
        <f t="shared" si="11"/>
        <v>12.192</v>
      </c>
      <c r="N118" s="1"/>
      <c r="O118" s="96"/>
      <c r="P118" s="144">
        <f t="shared" si="8"/>
        <v>13</v>
      </c>
    </row>
    <row r="119" spans="3:16">
      <c r="C119">
        <f>IF(OR(G119&gt;0,G121=""),0,1)</f>
        <v>1</v>
      </c>
      <c r="D119">
        <f>D118+C119</f>
        <v>17</v>
      </c>
      <c r="E119" s="76" t="str">
        <f>IF(OR(G119=0,G118&gt;0),"",D119)</f>
        <v/>
      </c>
      <c r="F119" s="76"/>
      <c r="G119" s="120"/>
      <c r="H119" s="135"/>
      <c r="I119" s="136"/>
      <c r="J119" s="137"/>
      <c r="K119" s="74" t="s">
        <v>8</v>
      </c>
      <c r="L119" s="73"/>
      <c r="M119" s="138">
        <f>SUM(M115:M118)</f>
        <v>323.69759999999997</v>
      </c>
      <c r="N119" s="1"/>
      <c r="O119" s="96"/>
      <c r="P119" s="138">
        <f>SUM(P115:P118)</f>
        <v>326</v>
      </c>
    </row>
    <row r="120" spans="3:16">
      <c r="C120">
        <f t="shared" ref="C120:C127" si="12">IF(OR(G120&gt;0,G121=""),0,1)</f>
        <v>1</v>
      </c>
      <c r="D120">
        <v>17</v>
      </c>
      <c r="E120" s="76" t="str">
        <f t="shared" ref="E120:E128" si="13">IF(OR(G120=0,G119&gt;0),"",D120)</f>
        <v/>
      </c>
      <c r="F120" s="76"/>
      <c r="G120" s="120"/>
      <c r="H120" s="135"/>
      <c r="I120" s="136"/>
      <c r="J120" s="137"/>
      <c r="K120" s="74"/>
      <c r="L120" s="75"/>
      <c r="M120" s="110"/>
      <c r="N120" s="1"/>
      <c r="O120" s="96"/>
      <c r="P120" s="144" t="str">
        <f t="shared" si="8"/>
        <v/>
      </c>
    </row>
    <row r="121" spans="3:16">
      <c r="C121">
        <f t="shared" si="12"/>
        <v>0</v>
      </c>
      <c r="D121">
        <f t="shared" ref="D121:D128" si="14">D120+C121</f>
        <v>17</v>
      </c>
      <c r="E121" s="76">
        <f t="shared" si="13"/>
        <v>17</v>
      </c>
      <c r="F121" s="76"/>
      <c r="G121" s="120" t="s">
        <v>31</v>
      </c>
      <c r="H121" s="135"/>
      <c r="I121" s="136"/>
      <c r="J121" s="137"/>
      <c r="K121" s="74"/>
      <c r="L121" s="75"/>
      <c r="M121" s="110"/>
      <c r="N121" s="1"/>
      <c r="O121" s="96"/>
      <c r="P121" s="144" t="str">
        <f t="shared" si="8"/>
        <v/>
      </c>
    </row>
    <row r="122" spans="3:16">
      <c r="C122">
        <f t="shared" si="12"/>
        <v>0</v>
      </c>
      <c r="D122">
        <f t="shared" si="14"/>
        <v>17</v>
      </c>
      <c r="E122" s="76" t="str">
        <f t="shared" si="13"/>
        <v/>
      </c>
      <c r="F122" s="76"/>
      <c r="G122" s="120" t="s">
        <v>135</v>
      </c>
      <c r="H122" s="135"/>
      <c r="I122" s="136"/>
      <c r="J122" s="137"/>
      <c r="K122" s="74"/>
      <c r="L122" s="75"/>
      <c r="M122" s="110"/>
      <c r="N122" s="1"/>
      <c r="O122" s="96"/>
      <c r="P122" s="144" t="str">
        <f t="shared" si="8"/>
        <v/>
      </c>
    </row>
    <row r="123" spans="3:16">
      <c r="C123">
        <f t="shared" si="12"/>
        <v>0</v>
      </c>
      <c r="D123">
        <f t="shared" si="14"/>
        <v>17</v>
      </c>
      <c r="E123" s="76" t="str">
        <f t="shared" si="13"/>
        <v/>
      </c>
      <c r="F123" s="76"/>
      <c r="G123" s="120" t="s">
        <v>7</v>
      </c>
      <c r="H123" s="135" t="s">
        <v>150</v>
      </c>
      <c r="I123" s="136"/>
      <c r="J123" s="137"/>
      <c r="K123" s="74" t="s">
        <v>1</v>
      </c>
      <c r="L123" s="75"/>
      <c r="M123" s="110">
        <f>1225*5.5</f>
        <v>6737.5</v>
      </c>
      <c r="N123" s="1"/>
      <c r="O123" s="96"/>
      <c r="P123" s="144">
        <f t="shared" si="8"/>
        <v>6738</v>
      </c>
    </row>
    <row r="124" spans="3:16">
      <c r="C124">
        <f t="shared" si="12"/>
        <v>1</v>
      </c>
      <c r="D124">
        <f t="shared" si="14"/>
        <v>18</v>
      </c>
      <c r="E124" s="76" t="str">
        <f t="shared" si="13"/>
        <v/>
      </c>
      <c r="F124" s="76"/>
      <c r="G124" s="120"/>
      <c r="H124" s="135"/>
      <c r="I124" s="136"/>
      <c r="J124" s="137"/>
      <c r="K124" s="74"/>
      <c r="L124" s="75"/>
      <c r="M124" s="110"/>
      <c r="N124" s="1"/>
      <c r="O124" s="96"/>
      <c r="P124" s="144" t="str">
        <f t="shared" si="8"/>
        <v/>
      </c>
    </row>
    <row r="125" spans="3:16">
      <c r="C125">
        <f t="shared" si="12"/>
        <v>0</v>
      </c>
      <c r="D125">
        <f t="shared" si="14"/>
        <v>18</v>
      </c>
      <c r="E125" s="76">
        <f t="shared" si="13"/>
        <v>18</v>
      </c>
      <c r="F125" s="76"/>
      <c r="G125" s="120" t="s">
        <v>149</v>
      </c>
      <c r="H125" s="135"/>
      <c r="I125" s="136"/>
      <c r="J125" s="137"/>
      <c r="K125" s="74" t="s">
        <v>1</v>
      </c>
      <c r="L125" s="75"/>
      <c r="M125" s="110">
        <f>M123</f>
        <v>6737.5</v>
      </c>
      <c r="N125" s="1"/>
      <c r="O125" s="96"/>
      <c r="P125" s="144">
        <f t="shared" si="8"/>
        <v>6738</v>
      </c>
    </row>
    <row r="126" spans="3:16">
      <c r="C126">
        <f t="shared" si="12"/>
        <v>0</v>
      </c>
      <c r="D126">
        <f t="shared" si="14"/>
        <v>18</v>
      </c>
      <c r="E126" s="76" t="str">
        <f t="shared" si="13"/>
        <v/>
      </c>
      <c r="F126" s="76"/>
      <c r="G126" s="120" t="s">
        <v>33</v>
      </c>
      <c r="H126" s="135"/>
      <c r="I126" s="136"/>
      <c r="J126" s="137"/>
      <c r="K126" s="74"/>
      <c r="L126" s="75"/>
      <c r="M126" s="110"/>
      <c r="N126" s="1"/>
      <c r="O126" s="96"/>
      <c r="P126" s="144" t="str">
        <f t="shared" si="8"/>
        <v/>
      </c>
    </row>
    <row r="127" spans="3:16">
      <c r="C127">
        <f t="shared" si="12"/>
        <v>0</v>
      </c>
      <c r="D127">
        <f t="shared" si="14"/>
        <v>18</v>
      </c>
      <c r="E127" s="76" t="str">
        <f t="shared" si="13"/>
        <v/>
      </c>
      <c r="F127" s="76"/>
      <c r="G127" s="120"/>
      <c r="H127" s="135"/>
      <c r="I127" s="136"/>
      <c r="J127" s="137"/>
      <c r="K127" s="74"/>
      <c r="L127" s="75"/>
      <c r="M127" s="110"/>
      <c r="N127" s="1"/>
      <c r="O127" s="96"/>
      <c r="P127" s="144" t="str">
        <f t="shared" si="8"/>
        <v/>
      </c>
    </row>
    <row r="128" spans="3:16" hidden="1">
      <c r="C128">
        <f>IF(OR(G128&gt;0,G129=""),0,1)</f>
        <v>1</v>
      </c>
      <c r="D128">
        <f t="shared" si="14"/>
        <v>19</v>
      </c>
      <c r="E128" s="76" t="str">
        <f t="shared" si="13"/>
        <v/>
      </c>
      <c r="F128" s="76"/>
      <c r="G128" s="120"/>
      <c r="H128" s="135"/>
      <c r="I128" s="134" t="s">
        <v>146</v>
      </c>
      <c r="J128" s="137"/>
      <c r="K128" s="74"/>
      <c r="L128" s="75"/>
      <c r="M128" s="110"/>
      <c r="N128" s="1"/>
      <c r="O128" s="96"/>
      <c r="P128" s="144" t="str">
        <f t="shared" si="8"/>
        <v/>
      </c>
    </row>
    <row r="129" spans="3:16">
      <c r="C129">
        <f>IF(OR(G129&gt;0,G131=""),0,1)</f>
        <v>0</v>
      </c>
      <c r="D129">
        <f>D128+C129</f>
        <v>19</v>
      </c>
      <c r="E129" s="76">
        <f>IF(OR(G129=0,G128&gt;0),"",D129)</f>
        <v>19</v>
      </c>
      <c r="F129" s="76"/>
      <c r="G129" s="120" t="s">
        <v>31</v>
      </c>
      <c r="H129" s="120"/>
      <c r="I129" s="120"/>
      <c r="J129" s="113"/>
      <c r="K129" s="74"/>
      <c r="L129" s="75"/>
      <c r="M129" s="110"/>
      <c r="N129" s="1"/>
      <c r="O129" s="96"/>
      <c r="P129" s="144" t="str">
        <f t="shared" si="8"/>
        <v/>
      </c>
    </row>
    <row r="130" spans="3:16">
      <c r="C130">
        <f t="shared" ref="C130:C137" si="15">IF(OR(G130&gt;0,G131=""),0,1)</f>
        <v>0</v>
      </c>
      <c r="D130">
        <f t="shared" ref="D130:D138" si="16">D129+C130</f>
        <v>19</v>
      </c>
      <c r="E130" s="76" t="str">
        <f t="shared" ref="E130:E138" si="17">IF(OR(G130=0,G129&gt;0),"",D130)</f>
        <v/>
      </c>
      <c r="F130" s="76"/>
      <c r="G130" s="120" t="s">
        <v>139</v>
      </c>
      <c r="H130" s="120"/>
      <c r="I130" s="120"/>
      <c r="J130" s="113"/>
      <c r="K130" s="74" t="s">
        <v>1</v>
      </c>
      <c r="L130" s="75"/>
      <c r="M130" s="110">
        <f>M125</f>
        <v>6737.5</v>
      </c>
      <c r="N130" s="1"/>
      <c r="O130" s="96"/>
      <c r="P130" s="144">
        <f t="shared" si="8"/>
        <v>6738</v>
      </c>
    </row>
    <row r="131" spans="3:16">
      <c r="C131">
        <f t="shared" si="15"/>
        <v>1</v>
      </c>
      <c r="D131">
        <f t="shared" si="16"/>
        <v>20</v>
      </c>
      <c r="E131" s="76" t="str">
        <f t="shared" si="17"/>
        <v/>
      </c>
      <c r="F131" s="76"/>
      <c r="G131" s="120"/>
      <c r="H131" s="120"/>
      <c r="I131" s="120"/>
      <c r="J131" s="113"/>
      <c r="K131" s="74"/>
      <c r="L131" s="75"/>
      <c r="M131" s="110"/>
      <c r="N131" s="1"/>
      <c r="O131" s="96"/>
      <c r="P131" s="144" t="str">
        <f t="shared" si="8"/>
        <v/>
      </c>
    </row>
    <row r="132" spans="3:16">
      <c r="C132">
        <f t="shared" si="15"/>
        <v>0</v>
      </c>
      <c r="D132">
        <f t="shared" si="16"/>
        <v>20</v>
      </c>
      <c r="E132" s="76">
        <f t="shared" si="17"/>
        <v>20</v>
      </c>
      <c r="F132" s="76"/>
      <c r="G132" s="120" t="s">
        <v>136</v>
      </c>
      <c r="H132" s="120"/>
      <c r="I132" s="120"/>
      <c r="J132" s="113"/>
      <c r="K132" s="74"/>
      <c r="L132" s="75"/>
      <c r="M132" s="110"/>
      <c r="N132" s="1"/>
      <c r="O132" s="96"/>
      <c r="P132" s="144" t="str">
        <f t="shared" si="8"/>
        <v/>
      </c>
    </row>
    <row r="133" spans="3:16">
      <c r="C133">
        <f t="shared" si="15"/>
        <v>0</v>
      </c>
      <c r="D133">
        <f t="shared" si="16"/>
        <v>20</v>
      </c>
      <c r="E133" s="76" t="str">
        <f t="shared" si="17"/>
        <v/>
      </c>
      <c r="F133" s="76"/>
      <c r="G133" s="120" t="s">
        <v>138</v>
      </c>
      <c r="H133" s="120"/>
      <c r="I133" s="120"/>
      <c r="J133" s="113"/>
      <c r="K133" s="74"/>
      <c r="L133" s="75"/>
      <c r="M133" s="110"/>
      <c r="N133" s="1"/>
      <c r="O133" s="96"/>
      <c r="P133" s="144" t="str">
        <f t="shared" si="8"/>
        <v/>
      </c>
    </row>
    <row r="134" spans="3:16">
      <c r="C134">
        <f t="shared" si="15"/>
        <v>0</v>
      </c>
      <c r="D134">
        <f t="shared" si="16"/>
        <v>20</v>
      </c>
      <c r="E134" s="76" t="str">
        <f t="shared" si="17"/>
        <v/>
      </c>
      <c r="F134" s="76"/>
      <c r="G134" s="120" t="s">
        <v>111</v>
      </c>
      <c r="H134" s="120" t="s">
        <v>137</v>
      </c>
      <c r="I134" s="120"/>
      <c r="J134" s="113"/>
      <c r="K134" s="74" t="s">
        <v>1</v>
      </c>
      <c r="L134" s="75"/>
      <c r="M134" s="110">
        <f>(1110-1030)*5</f>
        <v>400</v>
      </c>
      <c r="N134" s="1"/>
      <c r="O134" s="96"/>
      <c r="P134" s="144">
        <f t="shared" si="8"/>
        <v>400</v>
      </c>
    </row>
    <row r="135" spans="3:16">
      <c r="C135">
        <f t="shared" si="15"/>
        <v>1</v>
      </c>
      <c r="D135">
        <f t="shared" si="16"/>
        <v>21</v>
      </c>
      <c r="E135" s="76" t="str">
        <f t="shared" si="17"/>
        <v/>
      </c>
      <c r="F135" s="76"/>
      <c r="G135" s="120"/>
      <c r="H135" s="135"/>
      <c r="I135" s="134"/>
      <c r="J135" s="137"/>
      <c r="K135" s="74"/>
      <c r="L135" s="75"/>
      <c r="M135" s="110"/>
      <c r="N135" s="1"/>
      <c r="O135" s="96"/>
      <c r="P135" s="144" t="str">
        <f t="shared" si="8"/>
        <v/>
      </c>
    </row>
    <row r="136" spans="3:16">
      <c r="C136">
        <f t="shared" si="15"/>
        <v>0</v>
      </c>
      <c r="D136">
        <f t="shared" si="16"/>
        <v>21</v>
      </c>
      <c r="E136" s="76">
        <f t="shared" si="17"/>
        <v>21</v>
      </c>
      <c r="F136" s="76"/>
      <c r="G136" s="120" t="s">
        <v>147</v>
      </c>
      <c r="H136" s="120"/>
      <c r="I136" s="120"/>
      <c r="J136" s="113"/>
      <c r="K136" s="74"/>
      <c r="L136" s="75"/>
      <c r="M136" s="110"/>
      <c r="N136" s="1"/>
      <c r="O136" s="96"/>
      <c r="P136" s="144" t="str">
        <f t="shared" si="8"/>
        <v/>
      </c>
    </row>
    <row r="137" spans="3:16">
      <c r="C137">
        <f t="shared" si="15"/>
        <v>0</v>
      </c>
      <c r="D137">
        <f t="shared" si="16"/>
        <v>21</v>
      </c>
      <c r="E137" s="76" t="str">
        <f t="shared" si="17"/>
        <v/>
      </c>
      <c r="F137" s="76"/>
      <c r="G137" s="120" t="s">
        <v>33</v>
      </c>
      <c r="H137" s="120"/>
      <c r="I137" s="120"/>
      <c r="J137" s="113"/>
      <c r="K137" s="74" t="s">
        <v>1</v>
      </c>
      <c r="L137" s="75"/>
      <c r="M137" s="110">
        <f>M130-300*0.1</f>
        <v>6707.5</v>
      </c>
      <c r="N137" s="1"/>
      <c r="O137" s="96"/>
      <c r="P137" s="144">
        <f t="shared" si="8"/>
        <v>6708</v>
      </c>
    </row>
    <row r="138" spans="3:16" hidden="1">
      <c r="C138">
        <f>IF(OR(G138&gt;0,G139=""),0,1)</f>
        <v>0</v>
      </c>
      <c r="D138">
        <f t="shared" si="16"/>
        <v>21</v>
      </c>
      <c r="E138" s="76" t="str">
        <f t="shared" si="17"/>
        <v/>
      </c>
      <c r="F138" s="76"/>
      <c r="H138" s="120"/>
      <c r="I138" s="120"/>
      <c r="J138" s="113"/>
      <c r="K138" s="74"/>
      <c r="L138" s="75"/>
      <c r="M138" s="110"/>
      <c r="N138" s="1"/>
      <c r="O138" s="96"/>
      <c r="P138" s="144" t="str">
        <f t="shared" si="8"/>
        <v/>
      </c>
    </row>
    <row r="139" spans="3:16" hidden="1">
      <c r="C139">
        <f>IF(OR(G139&gt;0,G141=""),0,1)</f>
        <v>0</v>
      </c>
      <c r="D139">
        <f>D138+C139</f>
        <v>21</v>
      </c>
      <c r="E139" s="76" t="str">
        <f>IF(OR(G139=0,G138&gt;0),"",D139)</f>
        <v/>
      </c>
      <c r="F139" s="76"/>
      <c r="G139" s="120"/>
      <c r="H139" s="120"/>
      <c r="I139" s="120"/>
      <c r="J139" s="113"/>
      <c r="K139" s="74"/>
      <c r="L139" s="75"/>
      <c r="M139" s="110"/>
      <c r="N139" s="1"/>
      <c r="O139" s="96"/>
      <c r="P139" s="144" t="str">
        <f t="shared" si="8"/>
        <v/>
      </c>
    </row>
    <row r="140" spans="3:16" hidden="1">
      <c r="C140">
        <f>IF(OR(G132&gt;0,G133=""),0,1)</f>
        <v>0</v>
      </c>
      <c r="D140">
        <f t="shared" si="9"/>
        <v>21</v>
      </c>
      <c r="E140" s="76">
        <f>IF(OR(G132=0,G139&gt;0),"",D140)</f>
        <v>21</v>
      </c>
      <c r="F140" s="76"/>
      <c r="N140" s="1"/>
      <c r="O140" s="96"/>
      <c r="P140" s="144" t="str">
        <f t="shared" si="8"/>
        <v/>
      </c>
    </row>
    <row r="141" spans="3:16" hidden="1">
      <c r="C141">
        <f>IF(OR(G133&gt;0,G134=""),0,1)</f>
        <v>0</v>
      </c>
      <c r="D141">
        <f t="shared" si="9"/>
        <v>21</v>
      </c>
      <c r="E141" s="76" t="str">
        <f>IF(OR(G133=0,G132&gt;0),"",D141)</f>
        <v/>
      </c>
      <c r="F141" s="76"/>
      <c r="N141" s="1"/>
      <c r="O141" s="96"/>
      <c r="P141" s="144" t="str">
        <f t="shared" si="8"/>
        <v/>
      </c>
    </row>
    <row r="142" spans="3:16" hidden="1">
      <c r="C142">
        <f>IF(OR(G134&gt;0,G131=""),0,1)</f>
        <v>0</v>
      </c>
      <c r="D142">
        <f t="shared" si="9"/>
        <v>21</v>
      </c>
      <c r="E142" s="76" t="str">
        <f>IF(OR(G134=0,G133&gt;0),"",D142)</f>
        <v/>
      </c>
      <c r="F142" s="76"/>
      <c r="N142" s="1"/>
      <c r="O142" s="96"/>
      <c r="P142" s="144" t="str">
        <f t="shared" si="8"/>
        <v/>
      </c>
    </row>
    <row r="143" spans="3:16" hidden="1">
      <c r="C143">
        <f t="shared" ref="C143:C164" si="18">IF(OR(G143&gt;0,G144=""),0,1)</f>
        <v>0</v>
      </c>
      <c r="D143">
        <f t="shared" si="9"/>
        <v>21</v>
      </c>
      <c r="E143" s="76" t="str">
        <f>IF(OR(G143=0,G134&gt;0),"",D143)</f>
        <v/>
      </c>
      <c r="F143" s="76"/>
      <c r="G143" s="120"/>
      <c r="H143" s="120"/>
      <c r="I143" s="120"/>
      <c r="J143" s="113"/>
      <c r="K143" s="74"/>
      <c r="L143" s="75"/>
      <c r="M143" s="110"/>
      <c r="N143" s="1"/>
      <c r="O143" s="96"/>
      <c r="P143" s="144" t="str">
        <f t="shared" si="8"/>
        <v/>
      </c>
    </row>
    <row r="144" spans="3:16" hidden="1">
      <c r="C144">
        <f t="shared" si="18"/>
        <v>0</v>
      </c>
      <c r="D144">
        <f t="shared" si="9"/>
        <v>21</v>
      </c>
      <c r="E144" s="76" t="str">
        <f t="shared" si="6"/>
        <v/>
      </c>
      <c r="F144" s="76"/>
      <c r="G144" s="120"/>
      <c r="H144" s="120"/>
      <c r="I144" s="120"/>
      <c r="J144" s="113"/>
      <c r="K144" s="74"/>
      <c r="L144" s="75"/>
      <c r="M144" s="110"/>
      <c r="N144" s="1"/>
      <c r="O144" s="96"/>
      <c r="P144" s="144" t="str">
        <f t="shared" ref="P144:P176" si="19">IF(M144="","",ROUNDUP(M144,0))</f>
        <v/>
      </c>
    </row>
    <row r="145" spans="3:16" hidden="1">
      <c r="C145">
        <f t="shared" si="18"/>
        <v>0</v>
      </c>
      <c r="D145">
        <f t="shared" si="9"/>
        <v>21</v>
      </c>
      <c r="E145" s="76" t="str">
        <f t="shared" si="6"/>
        <v/>
      </c>
      <c r="F145" s="76"/>
      <c r="G145" s="120"/>
      <c r="H145" s="120"/>
      <c r="I145" s="120"/>
      <c r="J145" s="113"/>
      <c r="K145" s="74"/>
      <c r="L145" s="75"/>
      <c r="M145" s="110"/>
      <c r="N145" s="1"/>
      <c r="O145" s="96"/>
      <c r="P145" s="144" t="str">
        <f t="shared" si="19"/>
        <v/>
      </c>
    </row>
    <row r="146" spans="3:16" hidden="1">
      <c r="C146">
        <f>IF(OR(G146&gt;0,G129=""),0,1)</f>
        <v>1</v>
      </c>
      <c r="D146">
        <f t="shared" si="9"/>
        <v>22</v>
      </c>
      <c r="E146" s="76" t="str">
        <f t="shared" si="6"/>
        <v/>
      </c>
      <c r="F146" s="76"/>
      <c r="G146" s="120"/>
      <c r="H146" s="120"/>
      <c r="I146" s="120"/>
      <c r="J146" s="113"/>
      <c r="K146" s="74"/>
      <c r="L146" s="75"/>
      <c r="M146" s="110"/>
      <c r="N146" s="1"/>
      <c r="O146" s="96"/>
      <c r="P146" s="144" t="str">
        <f t="shared" si="19"/>
        <v/>
      </c>
    </row>
    <row r="147" spans="3:16" hidden="1">
      <c r="C147">
        <f>IF(OR(G129&gt;0,G130=""),0,1)</f>
        <v>0</v>
      </c>
      <c r="D147">
        <f t="shared" si="9"/>
        <v>22</v>
      </c>
      <c r="E147" s="76">
        <f>IF(OR(G129=0,G146&gt;0),"",D147)</f>
        <v>22</v>
      </c>
      <c r="F147" s="76"/>
      <c r="N147" s="1"/>
      <c r="O147" s="96"/>
      <c r="P147" s="144" t="str">
        <f t="shared" si="19"/>
        <v/>
      </c>
    </row>
    <row r="148" spans="3:16" hidden="1">
      <c r="C148">
        <f>IF(OR(G130&gt;0,G131=""),0,1)</f>
        <v>0</v>
      </c>
      <c r="D148">
        <f t="shared" si="9"/>
        <v>22</v>
      </c>
      <c r="E148" s="76" t="str">
        <f>IF(OR(G130=0,G129&gt;0),"",D148)</f>
        <v/>
      </c>
      <c r="F148" s="76"/>
      <c r="N148" s="1"/>
      <c r="O148" s="96"/>
      <c r="P148" s="144" t="str">
        <f t="shared" si="19"/>
        <v/>
      </c>
    </row>
    <row r="149" spans="3:16" hidden="1">
      <c r="C149">
        <f>IF(OR(G131&gt;0,G150=""),0,1)</f>
        <v>0</v>
      </c>
      <c r="D149">
        <f t="shared" si="9"/>
        <v>22</v>
      </c>
      <c r="E149" s="76" t="str">
        <f>IF(OR(G131=0,G130&gt;0),"",D149)</f>
        <v/>
      </c>
      <c r="F149" s="76"/>
      <c r="N149" s="1"/>
      <c r="O149" s="96"/>
      <c r="P149" s="144" t="str">
        <f t="shared" si="19"/>
        <v/>
      </c>
    </row>
    <row r="150" spans="3:16" hidden="1">
      <c r="C150">
        <f t="shared" si="18"/>
        <v>0</v>
      </c>
      <c r="D150">
        <f t="shared" si="9"/>
        <v>22</v>
      </c>
      <c r="E150" s="76" t="str">
        <f>IF(OR(G150=0,G131&gt;0),"",D150)</f>
        <v/>
      </c>
      <c r="F150" s="76"/>
      <c r="G150" s="120"/>
      <c r="H150" s="120"/>
      <c r="I150" s="120"/>
      <c r="J150" s="113"/>
      <c r="K150" s="74"/>
      <c r="L150" s="75"/>
      <c r="M150" s="110"/>
      <c r="N150" s="1"/>
      <c r="O150" s="96"/>
      <c r="P150" s="144" t="str">
        <f t="shared" si="19"/>
        <v/>
      </c>
    </row>
    <row r="151" spans="3:16" hidden="1">
      <c r="C151">
        <f t="shared" si="18"/>
        <v>0</v>
      </c>
      <c r="D151">
        <f t="shared" si="9"/>
        <v>22</v>
      </c>
      <c r="E151" s="76" t="str">
        <f t="shared" ref="E151:E176" si="20">IF(OR(G151=0,G150&gt;0),"",D151)</f>
        <v/>
      </c>
      <c r="F151" s="76"/>
      <c r="G151" s="120"/>
      <c r="H151" s="120"/>
      <c r="I151" s="120"/>
      <c r="J151" s="113"/>
      <c r="K151" s="74"/>
      <c r="L151" s="75"/>
      <c r="M151" s="110"/>
      <c r="N151" s="1"/>
      <c r="O151" s="96"/>
      <c r="P151" s="144" t="str">
        <f t="shared" si="19"/>
        <v/>
      </c>
    </row>
    <row r="152" spans="3:16" hidden="1">
      <c r="C152">
        <f t="shared" si="18"/>
        <v>0</v>
      </c>
      <c r="D152">
        <f t="shared" si="9"/>
        <v>22</v>
      </c>
      <c r="E152" s="76" t="str">
        <f t="shared" si="20"/>
        <v/>
      </c>
      <c r="F152" s="76"/>
      <c r="G152" s="120"/>
      <c r="H152" s="120"/>
      <c r="I152" s="120"/>
      <c r="J152" s="113"/>
      <c r="K152" s="74"/>
      <c r="L152" s="75"/>
      <c r="M152" s="110"/>
      <c r="N152" s="1"/>
      <c r="O152" s="96"/>
      <c r="P152" s="144" t="str">
        <f t="shared" si="19"/>
        <v/>
      </c>
    </row>
    <row r="153" spans="3:16">
      <c r="C153">
        <f t="shared" si="18"/>
        <v>1</v>
      </c>
      <c r="D153">
        <v>21</v>
      </c>
      <c r="E153" s="76" t="str">
        <f t="shared" si="20"/>
        <v/>
      </c>
      <c r="F153" s="76"/>
      <c r="G153" s="115"/>
      <c r="H153" s="112"/>
      <c r="I153" s="112"/>
      <c r="J153" s="113"/>
      <c r="K153" s="74"/>
      <c r="L153" s="75"/>
      <c r="M153" s="110"/>
      <c r="N153" s="1"/>
      <c r="O153" s="96"/>
      <c r="P153" s="144" t="str">
        <f t="shared" si="19"/>
        <v/>
      </c>
    </row>
    <row r="154" spans="3:16">
      <c r="C154">
        <f t="shared" si="18"/>
        <v>0</v>
      </c>
      <c r="D154">
        <f t="shared" si="9"/>
        <v>21</v>
      </c>
      <c r="E154" s="76"/>
      <c r="F154" s="76"/>
      <c r="G154" s="156" t="s">
        <v>140</v>
      </c>
      <c r="H154" s="156"/>
      <c r="I154" s="156"/>
      <c r="J154" s="154"/>
      <c r="K154" s="74"/>
      <c r="L154" s="75"/>
      <c r="M154" s="110"/>
      <c r="N154" s="1"/>
      <c r="O154" s="96"/>
      <c r="P154" s="144" t="str">
        <f t="shared" si="19"/>
        <v/>
      </c>
    </row>
    <row r="155" spans="3:16" hidden="1">
      <c r="C155">
        <f t="shared" si="18"/>
        <v>0</v>
      </c>
      <c r="D155">
        <f t="shared" si="9"/>
        <v>21</v>
      </c>
      <c r="E155" s="76" t="str">
        <f t="shared" si="20"/>
        <v/>
      </c>
      <c r="F155" s="76"/>
      <c r="G155" s="115"/>
      <c r="H155" s="112"/>
      <c r="I155" s="112"/>
      <c r="J155" s="113"/>
      <c r="K155" s="74"/>
      <c r="L155" s="75"/>
      <c r="M155" s="110"/>
      <c r="N155" s="1"/>
      <c r="O155" s="96"/>
      <c r="P155" s="144" t="str">
        <f t="shared" si="19"/>
        <v/>
      </c>
    </row>
    <row r="156" spans="3:16" hidden="1">
      <c r="C156">
        <f t="shared" si="18"/>
        <v>0</v>
      </c>
      <c r="D156">
        <f t="shared" si="9"/>
        <v>21</v>
      </c>
      <c r="E156" s="76" t="str">
        <f t="shared" si="20"/>
        <v/>
      </c>
      <c r="F156" s="76"/>
      <c r="G156" s="115"/>
      <c r="H156" s="112"/>
      <c r="I156" s="112"/>
      <c r="J156" s="113"/>
      <c r="K156" s="74"/>
      <c r="L156" s="75"/>
      <c r="M156" s="110"/>
      <c r="N156" s="1"/>
      <c r="O156" s="96"/>
      <c r="P156" s="144" t="str">
        <f t="shared" si="19"/>
        <v/>
      </c>
    </row>
    <row r="157" spans="3:16" hidden="1">
      <c r="C157">
        <f t="shared" si="18"/>
        <v>1</v>
      </c>
      <c r="D157">
        <f t="shared" si="9"/>
        <v>22</v>
      </c>
      <c r="E157" s="76" t="str">
        <f t="shared" si="20"/>
        <v/>
      </c>
      <c r="F157" s="76"/>
      <c r="G157" s="115"/>
      <c r="H157" s="112"/>
      <c r="I157" s="112"/>
      <c r="J157" s="113"/>
      <c r="K157" s="74"/>
      <c r="L157" s="75"/>
      <c r="M157" s="110"/>
      <c r="N157" s="1"/>
      <c r="O157" s="96"/>
      <c r="P157" s="144" t="str">
        <f t="shared" si="19"/>
        <v/>
      </c>
    </row>
    <row r="158" spans="3:16">
      <c r="C158">
        <f t="shared" si="18"/>
        <v>0</v>
      </c>
      <c r="D158">
        <v>22</v>
      </c>
      <c r="E158" s="76">
        <f t="shared" si="20"/>
        <v>22</v>
      </c>
      <c r="F158" s="76"/>
      <c r="G158" s="120" t="s">
        <v>141</v>
      </c>
      <c r="H158" s="112"/>
      <c r="I158" s="112"/>
      <c r="J158" s="114"/>
      <c r="K158" s="74" t="s">
        <v>2</v>
      </c>
      <c r="L158" s="75"/>
      <c r="M158" s="110">
        <f>1225*1.5*0.1*2</f>
        <v>367.5</v>
      </c>
      <c r="N158" s="1"/>
      <c r="O158" s="96"/>
      <c r="P158" s="144">
        <f t="shared" si="19"/>
        <v>368</v>
      </c>
    </row>
    <row r="159" spans="3:16">
      <c r="C159">
        <f t="shared" si="18"/>
        <v>1</v>
      </c>
      <c r="D159">
        <f t="shared" si="9"/>
        <v>23</v>
      </c>
      <c r="E159" s="76" t="str">
        <f t="shared" si="20"/>
        <v/>
      </c>
      <c r="F159" s="76"/>
      <c r="G159" s="115"/>
      <c r="H159" s="112"/>
      <c r="I159" s="112"/>
      <c r="J159" s="113"/>
      <c r="K159" s="74"/>
      <c r="L159" s="75"/>
      <c r="M159" s="110"/>
      <c r="N159" s="1"/>
      <c r="O159" s="96"/>
      <c r="P159" s="144" t="str">
        <f t="shared" si="19"/>
        <v/>
      </c>
    </row>
    <row r="160" spans="3:16">
      <c r="C160">
        <f t="shared" si="18"/>
        <v>0</v>
      </c>
      <c r="D160">
        <f t="shared" si="9"/>
        <v>23</v>
      </c>
      <c r="E160" s="76">
        <f t="shared" si="20"/>
        <v>23</v>
      </c>
      <c r="F160" s="76"/>
      <c r="G160" s="1" t="s">
        <v>142</v>
      </c>
      <c r="H160" s="24"/>
      <c r="I160" s="15"/>
      <c r="J160" s="16"/>
      <c r="K160" s="14"/>
      <c r="L160" s="12"/>
      <c r="M160" s="25"/>
      <c r="N160" s="4"/>
      <c r="P160" s="144" t="str">
        <f t="shared" si="19"/>
        <v/>
      </c>
    </row>
    <row r="161" spans="3:16">
      <c r="C161">
        <f t="shared" si="18"/>
        <v>0</v>
      </c>
      <c r="D161">
        <f t="shared" si="9"/>
        <v>23</v>
      </c>
      <c r="E161" s="76" t="str">
        <f t="shared" si="20"/>
        <v/>
      </c>
      <c r="F161" s="76"/>
      <c r="G161" s="119" t="s">
        <v>7</v>
      </c>
      <c r="H161" s="24" t="s">
        <v>152</v>
      </c>
      <c r="I161" s="15"/>
      <c r="J161" s="16"/>
      <c r="K161" s="14" t="s">
        <v>1</v>
      </c>
      <c r="L161" s="12"/>
      <c r="M161" s="25">
        <f>1225*1.5*2</f>
        <v>3675</v>
      </c>
      <c r="N161" s="4"/>
      <c r="P161" s="144">
        <f t="shared" si="19"/>
        <v>3675</v>
      </c>
    </row>
    <row r="162" spans="3:16">
      <c r="C162">
        <f t="shared" si="18"/>
        <v>1</v>
      </c>
      <c r="D162">
        <f t="shared" si="9"/>
        <v>24</v>
      </c>
      <c r="E162" s="76" t="str">
        <f t="shared" si="20"/>
        <v/>
      </c>
      <c r="F162" s="76"/>
      <c r="G162" s="119"/>
      <c r="H162" s="24"/>
      <c r="I162" s="15"/>
      <c r="J162" s="16"/>
      <c r="K162" s="14"/>
      <c r="L162" s="12"/>
      <c r="M162" s="25"/>
      <c r="N162" s="4"/>
      <c r="P162" s="144" t="str">
        <f t="shared" si="19"/>
        <v/>
      </c>
    </row>
    <row r="163" spans="3:16" hidden="1">
      <c r="C163">
        <f t="shared" si="18"/>
        <v>0</v>
      </c>
      <c r="D163">
        <f t="shared" si="9"/>
        <v>24</v>
      </c>
      <c r="E163" s="76">
        <f t="shared" si="20"/>
        <v>24</v>
      </c>
      <c r="F163" s="76"/>
      <c r="G163" s="119" t="s">
        <v>148</v>
      </c>
      <c r="H163" s="24"/>
      <c r="I163" s="15"/>
      <c r="J163" s="16"/>
      <c r="K163" s="14" t="s">
        <v>6</v>
      </c>
      <c r="L163" s="12"/>
      <c r="M163" s="25">
        <v>10</v>
      </c>
      <c r="N163" s="4"/>
      <c r="P163" s="144">
        <f t="shared" si="19"/>
        <v>10</v>
      </c>
    </row>
    <row r="164" spans="3:16" hidden="1">
      <c r="C164">
        <f t="shared" si="18"/>
        <v>1</v>
      </c>
      <c r="D164">
        <f t="shared" si="9"/>
        <v>25</v>
      </c>
      <c r="E164" s="76" t="str">
        <f t="shared" si="20"/>
        <v/>
      </c>
      <c r="F164" s="76"/>
      <c r="G164" s="119"/>
      <c r="H164" s="24"/>
      <c r="I164" s="15"/>
      <c r="J164" s="16"/>
      <c r="K164" s="14"/>
      <c r="L164" s="12"/>
      <c r="M164" s="25"/>
      <c r="N164" s="4"/>
      <c r="P164" s="144" t="str">
        <f t="shared" si="19"/>
        <v/>
      </c>
    </row>
    <row r="165" spans="3:16">
      <c r="C165">
        <f>IF(OR(G165&gt;0,G172=""),0,1)</f>
        <v>0</v>
      </c>
      <c r="D165">
        <v>24</v>
      </c>
      <c r="E165" s="76">
        <f t="shared" si="20"/>
        <v>24</v>
      </c>
      <c r="F165" s="76"/>
      <c r="G165" s="119" t="s">
        <v>143</v>
      </c>
      <c r="H165" s="24"/>
      <c r="I165" s="15"/>
      <c r="J165" s="16"/>
      <c r="K165" s="14"/>
      <c r="L165" s="12"/>
      <c r="M165" s="25"/>
      <c r="N165" s="4"/>
      <c r="P165" s="144" t="str">
        <f t="shared" si="19"/>
        <v/>
      </c>
    </row>
    <row r="166" spans="3:16">
      <c r="C166">
        <f t="shared" ref="C166:C187" si="21">IF(OR(G166&gt;0,G167=""),0,1)</f>
        <v>0</v>
      </c>
      <c r="D166">
        <f t="shared" si="9"/>
        <v>24</v>
      </c>
      <c r="E166" s="76" t="str">
        <f t="shared" si="20"/>
        <v/>
      </c>
      <c r="F166" s="76"/>
      <c r="G166" s="119" t="s">
        <v>144</v>
      </c>
      <c r="H166" s="24"/>
      <c r="I166" s="15"/>
      <c r="J166" s="16"/>
      <c r="K166" s="14"/>
      <c r="L166" s="12"/>
      <c r="M166" s="25"/>
      <c r="N166" s="4"/>
      <c r="P166" s="144" t="str">
        <f t="shared" si="19"/>
        <v/>
      </c>
    </row>
    <row r="167" spans="3:16">
      <c r="C167">
        <f t="shared" si="21"/>
        <v>0</v>
      </c>
      <c r="D167">
        <f t="shared" ref="D167:D176" si="22">D166+C167</f>
        <v>24</v>
      </c>
      <c r="E167" s="76" t="str">
        <f t="shared" si="20"/>
        <v/>
      </c>
      <c r="F167" s="76"/>
      <c r="G167" s="119" t="s">
        <v>145</v>
      </c>
      <c r="H167" s="24"/>
      <c r="I167" s="15"/>
      <c r="J167" s="16"/>
      <c r="K167" s="14" t="s">
        <v>6</v>
      </c>
      <c r="L167" s="12"/>
      <c r="M167" s="25">
        <v>24</v>
      </c>
      <c r="N167" s="4"/>
      <c r="P167" s="144">
        <f t="shared" si="19"/>
        <v>24</v>
      </c>
    </row>
    <row r="168" spans="3:16" hidden="1">
      <c r="C168">
        <f t="shared" si="21"/>
        <v>0</v>
      </c>
      <c r="D168">
        <f t="shared" si="22"/>
        <v>24</v>
      </c>
      <c r="E168" s="76" t="str">
        <f t="shared" si="20"/>
        <v/>
      </c>
      <c r="F168" s="76"/>
      <c r="G168" s="119"/>
      <c r="H168" s="24"/>
      <c r="I168" s="15"/>
      <c r="J168" s="16"/>
      <c r="K168" s="14"/>
      <c r="L168" s="12"/>
      <c r="M168" s="25"/>
      <c r="N168" s="4"/>
      <c r="P168" s="144" t="str">
        <f t="shared" si="19"/>
        <v/>
      </c>
    </row>
    <row r="169" spans="3:16" hidden="1">
      <c r="C169">
        <f t="shared" si="21"/>
        <v>0</v>
      </c>
      <c r="D169">
        <f t="shared" si="22"/>
        <v>24</v>
      </c>
      <c r="E169" s="76" t="str">
        <f t="shared" si="20"/>
        <v/>
      </c>
      <c r="F169" s="76"/>
      <c r="G169" s="119"/>
      <c r="H169" s="24"/>
      <c r="I169" s="15"/>
      <c r="J169" s="16"/>
      <c r="K169" s="14"/>
      <c r="L169" s="12"/>
      <c r="M169" s="25"/>
      <c r="N169" s="4"/>
      <c r="P169" s="144" t="str">
        <f t="shared" si="19"/>
        <v/>
      </c>
    </row>
    <row r="170" spans="3:16" hidden="1">
      <c r="C170">
        <f t="shared" si="21"/>
        <v>0</v>
      </c>
      <c r="D170">
        <f t="shared" si="22"/>
        <v>24</v>
      </c>
      <c r="E170" s="76" t="str">
        <f t="shared" si="20"/>
        <v/>
      </c>
      <c r="F170" s="76"/>
      <c r="G170" s="119"/>
      <c r="H170" s="24"/>
      <c r="I170" s="15"/>
      <c r="J170" s="16"/>
      <c r="K170" s="14"/>
      <c r="L170" s="12"/>
      <c r="M170" s="25"/>
      <c r="N170" s="4"/>
      <c r="P170" s="144" t="str">
        <f t="shared" si="19"/>
        <v/>
      </c>
    </row>
    <row r="171" spans="3:16" hidden="1">
      <c r="C171">
        <f t="shared" si="21"/>
        <v>0</v>
      </c>
      <c r="D171">
        <f t="shared" si="22"/>
        <v>24</v>
      </c>
      <c r="E171" s="76" t="str">
        <f t="shared" si="20"/>
        <v/>
      </c>
      <c r="F171" s="76"/>
      <c r="G171" s="119"/>
      <c r="H171" s="24"/>
      <c r="I171" s="15"/>
      <c r="J171" s="16"/>
      <c r="K171" s="14"/>
      <c r="L171" s="12"/>
      <c r="M171" s="25"/>
      <c r="N171" s="4"/>
      <c r="P171" s="144" t="str">
        <f t="shared" si="19"/>
        <v/>
      </c>
    </row>
    <row r="172" spans="3:16" hidden="1">
      <c r="C172">
        <f t="shared" si="21"/>
        <v>1</v>
      </c>
      <c r="D172">
        <f t="shared" si="22"/>
        <v>25</v>
      </c>
      <c r="E172" s="76" t="str">
        <f t="shared" si="20"/>
        <v/>
      </c>
      <c r="F172" s="76"/>
      <c r="G172" s="15"/>
      <c r="H172" s="24"/>
      <c r="I172" s="15"/>
      <c r="J172" s="16"/>
      <c r="K172" s="14"/>
      <c r="L172" s="12"/>
      <c r="M172" s="25"/>
      <c r="N172" s="4"/>
      <c r="P172" s="144" t="str">
        <f t="shared" si="19"/>
        <v/>
      </c>
    </row>
    <row r="173" spans="3:16" hidden="1">
      <c r="C173">
        <f t="shared" si="21"/>
        <v>0</v>
      </c>
      <c r="D173">
        <f t="shared" si="22"/>
        <v>25</v>
      </c>
      <c r="E173" s="76">
        <f t="shared" si="20"/>
        <v>25</v>
      </c>
      <c r="F173" s="76"/>
      <c r="G173" s="15" t="s">
        <v>105</v>
      </c>
      <c r="H173" s="24"/>
      <c r="I173" s="15"/>
      <c r="J173" s="16"/>
      <c r="K173" s="14"/>
      <c r="L173" s="12"/>
      <c r="M173" s="25"/>
      <c r="N173" s="4"/>
      <c r="P173" s="144" t="str">
        <f t="shared" si="19"/>
        <v/>
      </c>
    </row>
    <row r="174" spans="3:16" hidden="1">
      <c r="C174">
        <f t="shared" si="21"/>
        <v>0</v>
      </c>
      <c r="D174">
        <f t="shared" si="22"/>
        <v>25</v>
      </c>
      <c r="E174" s="76" t="str">
        <f t="shared" si="20"/>
        <v/>
      </c>
      <c r="F174" s="76"/>
      <c r="G174" s="15" t="s">
        <v>106</v>
      </c>
      <c r="H174" s="24"/>
      <c r="I174" s="15"/>
      <c r="J174" s="16"/>
      <c r="K174" s="14" t="s">
        <v>1</v>
      </c>
      <c r="L174" s="12"/>
      <c r="M174" s="25"/>
      <c r="N174" s="4"/>
      <c r="P174" s="144" t="str">
        <f t="shared" si="19"/>
        <v/>
      </c>
    </row>
    <row r="175" spans="3:16" hidden="1">
      <c r="C175">
        <f t="shared" si="21"/>
        <v>0</v>
      </c>
      <c r="D175">
        <f t="shared" si="22"/>
        <v>25</v>
      </c>
      <c r="E175" s="76" t="str">
        <f t="shared" si="20"/>
        <v/>
      </c>
      <c r="F175" s="76"/>
      <c r="G175" s="15" t="s">
        <v>5</v>
      </c>
      <c r="H175" s="15" t="s">
        <v>107</v>
      </c>
      <c r="I175" s="15"/>
      <c r="J175" s="16"/>
      <c r="K175" s="14"/>
      <c r="L175" s="12"/>
      <c r="M175" s="25"/>
      <c r="N175" s="4"/>
      <c r="P175" s="144" t="str">
        <f t="shared" si="19"/>
        <v/>
      </c>
    </row>
    <row r="176" spans="3:16">
      <c r="C176">
        <f t="shared" si="21"/>
        <v>0</v>
      </c>
      <c r="D176">
        <f t="shared" si="22"/>
        <v>25</v>
      </c>
      <c r="E176" s="76" t="str">
        <f t="shared" si="20"/>
        <v/>
      </c>
      <c r="F176" s="118"/>
      <c r="G176" s="15"/>
      <c r="H176" s="24"/>
      <c r="I176" s="15"/>
      <c r="J176" s="15"/>
      <c r="K176" s="31"/>
      <c r="L176" s="32"/>
      <c r="M176" s="33"/>
      <c r="N176" s="4"/>
      <c r="P176" s="145" t="str">
        <f t="shared" si="19"/>
        <v/>
      </c>
    </row>
    <row r="177" spans="3:16">
      <c r="C177">
        <f t="shared" si="21"/>
        <v>0</v>
      </c>
      <c r="D177">
        <f t="shared" ref="D177:D191" si="23">D176+C177</f>
        <v>25</v>
      </c>
      <c r="E177" s="62" t="str">
        <f t="shared" ref="E177:E191" si="24">IF(OR(G177=0,G176&gt;0),"",D177)</f>
        <v/>
      </c>
      <c r="G177" s="35"/>
      <c r="H177" s="36"/>
      <c r="I177" s="35"/>
      <c r="J177" s="35"/>
      <c r="K177" s="34"/>
      <c r="L177" s="34"/>
      <c r="M177" s="37"/>
      <c r="N177" s="4"/>
      <c r="P177" s="139"/>
    </row>
    <row r="178" spans="3:16">
      <c r="C178">
        <f t="shared" si="21"/>
        <v>0</v>
      </c>
      <c r="D178">
        <f t="shared" si="23"/>
        <v>25</v>
      </c>
      <c r="E178" t="str">
        <f t="shared" si="24"/>
        <v/>
      </c>
      <c r="P178" s="132"/>
    </row>
    <row r="179" spans="3:16">
      <c r="C179">
        <f t="shared" si="21"/>
        <v>0</v>
      </c>
      <c r="D179">
        <f t="shared" si="23"/>
        <v>25</v>
      </c>
      <c r="E179" t="str">
        <f t="shared" si="24"/>
        <v/>
      </c>
      <c r="P179" s="132"/>
    </row>
    <row r="180" spans="3:16">
      <c r="C180">
        <f t="shared" si="21"/>
        <v>0</v>
      </c>
      <c r="D180">
        <f t="shared" si="23"/>
        <v>25</v>
      </c>
      <c r="E180" t="str">
        <f t="shared" si="24"/>
        <v/>
      </c>
      <c r="P180" s="132"/>
    </row>
    <row r="181" spans="3:16">
      <c r="C181">
        <f t="shared" si="21"/>
        <v>0</v>
      </c>
      <c r="D181">
        <f t="shared" si="23"/>
        <v>25</v>
      </c>
      <c r="E181" t="str">
        <f t="shared" si="24"/>
        <v/>
      </c>
      <c r="P181" s="132"/>
    </row>
    <row r="182" spans="3:16">
      <c r="C182">
        <f t="shared" si="21"/>
        <v>0</v>
      </c>
      <c r="D182">
        <f t="shared" si="23"/>
        <v>25</v>
      </c>
      <c r="E182" t="str">
        <f t="shared" si="24"/>
        <v/>
      </c>
      <c r="P182" s="132"/>
    </row>
    <row r="183" spans="3:16">
      <c r="C183">
        <f t="shared" si="21"/>
        <v>0</v>
      </c>
      <c r="D183">
        <f t="shared" si="23"/>
        <v>25</v>
      </c>
      <c r="E183" t="str">
        <f t="shared" si="24"/>
        <v/>
      </c>
      <c r="P183" s="132"/>
    </row>
    <row r="184" spans="3:16">
      <c r="C184">
        <f t="shared" si="21"/>
        <v>0</v>
      </c>
      <c r="D184">
        <f t="shared" si="23"/>
        <v>25</v>
      </c>
      <c r="E184" t="str">
        <f t="shared" si="24"/>
        <v/>
      </c>
      <c r="P184" s="132"/>
    </row>
    <row r="185" spans="3:16">
      <c r="C185">
        <f t="shared" si="21"/>
        <v>0</v>
      </c>
      <c r="D185">
        <f t="shared" si="23"/>
        <v>25</v>
      </c>
      <c r="E185" t="str">
        <f t="shared" si="24"/>
        <v/>
      </c>
      <c r="P185" s="132"/>
    </row>
    <row r="186" spans="3:16">
      <c r="C186">
        <f t="shared" si="21"/>
        <v>0</v>
      </c>
      <c r="D186">
        <f t="shared" si="23"/>
        <v>25</v>
      </c>
      <c r="E186" t="str">
        <f t="shared" si="24"/>
        <v/>
      </c>
      <c r="P186" s="132"/>
    </row>
    <row r="187" spans="3:16">
      <c r="C187">
        <f t="shared" si="21"/>
        <v>0</v>
      </c>
      <c r="D187">
        <f t="shared" si="23"/>
        <v>25</v>
      </c>
      <c r="E187" t="str">
        <f t="shared" si="24"/>
        <v/>
      </c>
      <c r="P187" s="132"/>
    </row>
    <row r="188" spans="3:16">
      <c r="C188">
        <f>IF(OR(G188&gt;0,G195=""),0,1)</f>
        <v>0</v>
      </c>
      <c r="D188">
        <f t="shared" si="23"/>
        <v>25</v>
      </c>
      <c r="E188" t="str">
        <f t="shared" si="24"/>
        <v/>
      </c>
      <c r="P188" s="132"/>
    </row>
    <row r="189" spans="3:16">
      <c r="C189">
        <f t="shared" ref="C189:C191" si="25">IF(OR(G189&gt;0,G190=""),0,1)</f>
        <v>0</v>
      </c>
      <c r="D189">
        <f t="shared" si="23"/>
        <v>25</v>
      </c>
      <c r="E189" t="str">
        <f t="shared" si="24"/>
        <v/>
      </c>
      <c r="P189" s="132"/>
    </row>
    <row r="190" spans="3:16">
      <c r="C190">
        <f t="shared" si="25"/>
        <v>0</v>
      </c>
      <c r="D190">
        <f t="shared" si="23"/>
        <v>25</v>
      </c>
      <c r="E190" t="str">
        <f t="shared" si="24"/>
        <v/>
      </c>
      <c r="P190" s="132"/>
    </row>
    <row r="191" spans="3:16">
      <c r="C191">
        <f t="shared" si="25"/>
        <v>0</v>
      </c>
      <c r="D191">
        <f t="shared" si="23"/>
        <v>25</v>
      </c>
      <c r="E191" t="str">
        <f t="shared" si="24"/>
        <v/>
      </c>
      <c r="P191" s="132"/>
    </row>
    <row r="192" spans="3:16">
      <c r="D192">
        <f t="shared" ref="D192:D212" si="26">IF(OR(G192&gt;0,G193=""),0,1)</f>
        <v>0</v>
      </c>
      <c r="E192">
        <f>D191+D192</f>
        <v>25</v>
      </c>
      <c r="F192" t="str">
        <f t="shared" ref="F192:F213" si="27">IF(OR(G192=0,G191&gt;0),"",E192)</f>
        <v/>
      </c>
      <c r="P192" s="132"/>
    </row>
    <row r="193" spans="4:16">
      <c r="D193">
        <f t="shared" si="26"/>
        <v>0</v>
      </c>
      <c r="E193">
        <f t="shared" ref="E193:E212" si="28">E192+D193</f>
        <v>25</v>
      </c>
      <c r="F193" t="str">
        <f t="shared" si="27"/>
        <v/>
      </c>
      <c r="P193" s="132"/>
    </row>
    <row r="194" spans="4:16">
      <c r="D194">
        <f t="shared" si="26"/>
        <v>0</v>
      </c>
      <c r="E194">
        <f t="shared" si="28"/>
        <v>25</v>
      </c>
      <c r="F194" t="str">
        <f t="shared" si="27"/>
        <v/>
      </c>
      <c r="P194" s="132"/>
    </row>
    <row r="195" spans="4:16">
      <c r="D195">
        <f t="shared" si="26"/>
        <v>0</v>
      </c>
      <c r="E195">
        <f t="shared" si="28"/>
        <v>25</v>
      </c>
      <c r="F195" t="str">
        <f t="shared" si="27"/>
        <v/>
      </c>
      <c r="P195" s="132"/>
    </row>
    <row r="196" spans="4:16">
      <c r="D196">
        <f t="shared" si="26"/>
        <v>0</v>
      </c>
      <c r="E196">
        <f t="shared" si="28"/>
        <v>25</v>
      </c>
      <c r="F196" t="str">
        <f t="shared" si="27"/>
        <v/>
      </c>
      <c r="P196" s="132"/>
    </row>
    <row r="197" spans="4:16">
      <c r="D197">
        <f t="shared" si="26"/>
        <v>0</v>
      </c>
      <c r="E197">
        <f t="shared" si="28"/>
        <v>25</v>
      </c>
      <c r="F197" t="str">
        <f t="shared" si="27"/>
        <v/>
      </c>
      <c r="P197" s="132"/>
    </row>
    <row r="198" spans="4:16">
      <c r="D198">
        <f t="shared" si="26"/>
        <v>0</v>
      </c>
      <c r="E198">
        <f t="shared" si="28"/>
        <v>25</v>
      </c>
      <c r="F198" t="str">
        <f t="shared" si="27"/>
        <v/>
      </c>
      <c r="P198" s="132"/>
    </row>
    <row r="199" spans="4:16">
      <c r="D199">
        <f t="shared" si="26"/>
        <v>0</v>
      </c>
      <c r="E199">
        <f t="shared" si="28"/>
        <v>25</v>
      </c>
      <c r="F199" t="str">
        <f t="shared" si="27"/>
        <v/>
      </c>
      <c r="P199" s="132"/>
    </row>
    <row r="200" spans="4:16">
      <c r="D200">
        <f t="shared" si="26"/>
        <v>0</v>
      </c>
      <c r="E200">
        <f t="shared" si="28"/>
        <v>25</v>
      </c>
      <c r="F200" t="str">
        <f t="shared" si="27"/>
        <v/>
      </c>
      <c r="P200" s="132"/>
    </row>
    <row r="201" spans="4:16">
      <c r="D201">
        <f t="shared" si="26"/>
        <v>0</v>
      </c>
      <c r="E201">
        <f t="shared" si="28"/>
        <v>25</v>
      </c>
      <c r="F201" t="str">
        <f t="shared" si="27"/>
        <v/>
      </c>
      <c r="P201" s="132"/>
    </row>
    <row r="202" spans="4:16">
      <c r="D202">
        <f t="shared" si="26"/>
        <v>0</v>
      </c>
      <c r="E202">
        <f t="shared" si="28"/>
        <v>25</v>
      </c>
      <c r="F202" t="str">
        <f t="shared" si="27"/>
        <v/>
      </c>
      <c r="P202" s="132"/>
    </row>
    <row r="203" spans="4:16">
      <c r="D203">
        <f t="shared" si="26"/>
        <v>0</v>
      </c>
      <c r="E203">
        <f t="shared" si="28"/>
        <v>25</v>
      </c>
      <c r="F203" t="str">
        <f t="shared" si="27"/>
        <v/>
      </c>
      <c r="P203" s="132"/>
    </row>
    <row r="204" spans="4:16">
      <c r="D204">
        <f t="shared" si="26"/>
        <v>0</v>
      </c>
      <c r="E204">
        <f t="shared" si="28"/>
        <v>25</v>
      </c>
      <c r="F204" t="str">
        <f t="shared" si="27"/>
        <v/>
      </c>
      <c r="P204" s="132"/>
    </row>
    <row r="205" spans="4:16">
      <c r="D205">
        <f t="shared" si="26"/>
        <v>0</v>
      </c>
      <c r="E205">
        <f t="shared" si="28"/>
        <v>25</v>
      </c>
      <c r="F205" t="str">
        <f t="shared" si="27"/>
        <v/>
      </c>
      <c r="P205" s="132"/>
    </row>
    <row r="206" spans="4:16">
      <c r="D206">
        <f t="shared" si="26"/>
        <v>0</v>
      </c>
      <c r="E206">
        <f t="shared" si="28"/>
        <v>25</v>
      </c>
      <c r="F206" t="str">
        <f t="shared" si="27"/>
        <v/>
      </c>
      <c r="P206" s="132"/>
    </row>
    <row r="207" spans="4:16">
      <c r="D207">
        <f t="shared" si="26"/>
        <v>0</v>
      </c>
      <c r="E207">
        <f t="shared" si="28"/>
        <v>25</v>
      </c>
      <c r="F207" t="str">
        <f t="shared" si="27"/>
        <v/>
      </c>
      <c r="P207" s="132"/>
    </row>
    <row r="208" spans="4:16">
      <c r="D208">
        <f t="shared" si="26"/>
        <v>0</v>
      </c>
      <c r="E208">
        <f t="shared" si="28"/>
        <v>25</v>
      </c>
      <c r="F208" t="str">
        <f t="shared" si="27"/>
        <v/>
      </c>
      <c r="P208" s="132"/>
    </row>
    <row r="209" spans="4:16">
      <c r="D209">
        <f t="shared" si="26"/>
        <v>0</v>
      </c>
      <c r="E209">
        <f t="shared" si="28"/>
        <v>25</v>
      </c>
      <c r="F209" t="str">
        <f t="shared" si="27"/>
        <v/>
      </c>
      <c r="P209" s="132"/>
    </row>
    <row r="210" spans="4:16">
      <c r="D210">
        <f t="shared" si="26"/>
        <v>0</v>
      </c>
      <c r="E210">
        <f t="shared" si="28"/>
        <v>25</v>
      </c>
      <c r="F210" t="str">
        <f t="shared" si="27"/>
        <v/>
      </c>
      <c r="P210" s="132"/>
    </row>
    <row r="211" spans="4:16">
      <c r="D211">
        <f t="shared" si="26"/>
        <v>0</v>
      </c>
      <c r="E211">
        <f t="shared" si="28"/>
        <v>25</v>
      </c>
      <c r="F211" t="str">
        <f t="shared" si="27"/>
        <v/>
      </c>
      <c r="P211" s="132"/>
    </row>
    <row r="212" spans="4:16">
      <c r="D212">
        <f t="shared" si="26"/>
        <v>0</v>
      </c>
      <c r="E212">
        <f t="shared" si="28"/>
        <v>25</v>
      </c>
      <c r="F212" t="str">
        <f t="shared" si="27"/>
        <v/>
      </c>
      <c r="P212" s="132"/>
    </row>
    <row r="213" spans="4:16">
      <c r="D213">
        <f t="shared" ref="D213:D230" si="29">IF(OR(G213&gt;0,G214=""),0,1)</f>
        <v>0</v>
      </c>
      <c r="E213">
        <f t="shared" ref="E213:E230" si="30">E212+D213</f>
        <v>25</v>
      </c>
      <c r="F213" t="str">
        <f t="shared" si="27"/>
        <v/>
      </c>
      <c r="P213" s="132"/>
    </row>
    <row r="214" spans="4:16">
      <c r="D214">
        <f t="shared" si="29"/>
        <v>0</v>
      </c>
      <c r="E214">
        <f t="shared" si="30"/>
        <v>25</v>
      </c>
      <c r="F214" t="str">
        <f t="shared" ref="F214:F230" si="31">IF(OR(G214=0,G213&gt;0),"",E214)</f>
        <v/>
      </c>
      <c r="P214" s="132"/>
    </row>
    <row r="215" spans="4:16">
      <c r="D215">
        <f t="shared" si="29"/>
        <v>0</v>
      </c>
      <c r="E215">
        <f t="shared" si="30"/>
        <v>25</v>
      </c>
      <c r="F215" t="str">
        <f t="shared" si="31"/>
        <v/>
      </c>
      <c r="P215" s="132"/>
    </row>
    <row r="216" spans="4:16">
      <c r="D216">
        <f t="shared" si="29"/>
        <v>0</v>
      </c>
      <c r="E216">
        <f t="shared" si="30"/>
        <v>25</v>
      </c>
      <c r="F216" t="str">
        <f t="shared" si="31"/>
        <v/>
      </c>
      <c r="P216" s="132"/>
    </row>
    <row r="217" spans="4:16">
      <c r="D217">
        <f t="shared" si="29"/>
        <v>0</v>
      </c>
      <c r="E217">
        <f t="shared" si="30"/>
        <v>25</v>
      </c>
      <c r="F217" t="str">
        <f t="shared" si="31"/>
        <v/>
      </c>
      <c r="P217" s="132"/>
    </row>
    <row r="218" spans="4:16">
      <c r="D218">
        <f t="shared" si="29"/>
        <v>0</v>
      </c>
      <c r="E218">
        <f t="shared" si="30"/>
        <v>25</v>
      </c>
      <c r="F218" t="str">
        <f t="shared" si="31"/>
        <v/>
      </c>
      <c r="P218" s="132"/>
    </row>
    <row r="219" spans="4:16">
      <c r="D219">
        <f t="shared" si="29"/>
        <v>0</v>
      </c>
      <c r="E219">
        <f t="shared" si="30"/>
        <v>25</v>
      </c>
      <c r="F219" t="str">
        <f t="shared" si="31"/>
        <v/>
      </c>
      <c r="P219" s="132"/>
    </row>
    <row r="220" spans="4:16">
      <c r="D220">
        <f t="shared" si="29"/>
        <v>0</v>
      </c>
      <c r="E220">
        <f t="shared" si="30"/>
        <v>25</v>
      </c>
      <c r="F220" t="str">
        <f t="shared" si="31"/>
        <v/>
      </c>
      <c r="P220" s="132"/>
    </row>
    <row r="221" spans="4:16">
      <c r="D221">
        <f t="shared" si="29"/>
        <v>0</v>
      </c>
      <c r="E221">
        <f t="shared" si="30"/>
        <v>25</v>
      </c>
      <c r="F221" t="str">
        <f t="shared" si="31"/>
        <v/>
      </c>
      <c r="P221" s="132"/>
    </row>
    <row r="222" spans="4:16">
      <c r="D222">
        <f t="shared" si="29"/>
        <v>0</v>
      </c>
      <c r="E222">
        <f t="shared" si="30"/>
        <v>25</v>
      </c>
      <c r="F222" t="str">
        <f t="shared" si="31"/>
        <v/>
      </c>
      <c r="P222" s="132"/>
    </row>
    <row r="223" spans="4:16">
      <c r="D223">
        <f t="shared" si="29"/>
        <v>0</v>
      </c>
      <c r="E223">
        <f t="shared" si="30"/>
        <v>25</v>
      </c>
      <c r="F223" t="str">
        <f t="shared" si="31"/>
        <v/>
      </c>
      <c r="P223" s="132"/>
    </row>
    <row r="224" spans="4:16">
      <c r="D224">
        <f t="shared" si="29"/>
        <v>0</v>
      </c>
      <c r="E224">
        <f t="shared" si="30"/>
        <v>25</v>
      </c>
      <c r="F224" t="str">
        <f t="shared" si="31"/>
        <v/>
      </c>
      <c r="P224" s="132"/>
    </row>
    <row r="225" spans="4:16">
      <c r="D225">
        <f t="shared" si="29"/>
        <v>0</v>
      </c>
      <c r="E225">
        <f t="shared" si="30"/>
        <v>25</v>
      </c>
      <c r="F225" t="str">
        <f t="shared" si="31"/>
        <v/>
      </c>
      <c r="P225" s="132"/>
    </row>
    <row r="226" spans="4:16">
      <c r="D226">
        <f t="shared" si="29"/>
        <v>0</v>
      </c>
      <c r="E226">
        <f t="shared" si="30"/>
        <v>25</v>
      </c>
      <c r="F226" t="str">
        <f t="shared" si="31"/>
        <v/>
      </c>
      <c r="P226" s="132"/>
    </row>
    <row r="227" spans="4:16">
      <c r="D227">
        <f t="shared" si="29"/>
        <v>0</v>
      </c>
      <c r="E227">
        <f t="shared" si="30"/>
        <v>25</v>
      </c>
      <c r="F227" t="str">
        <f t="shared" si="31"/>
        <v/>
      </c>
      <c r="P227" s="132"/>
    </row>
    <row r="228" spans="4:16">
      <c r="D228">
        <f t="shared" si="29"/>
        <v>0</v>
      </c>
      <c r="E228">
        <f t="shared" si="30"/>
        <v>25</v>
      </c>
      <c r="F228" t="str">
        <f t="shared" si="31"/>
        <v/>
      </c>
      <c r="P228" s="132"/>
    </row>
    <row r="229" spans="4:16">
      <c r="D229">
        <f t="shared" si="29"/>
        <v>0</v>
      </c>
      <c r="E229">
        <f t="shared" si="30"/>
        <v>25</v>
      </c>
      <c r="F229" t="str">
        <f t="shared" si="31"/>
        <v/>
      </c>
      <c r="P229" s="132"/>
    </row>
    <row r="230" spans="4:16">
      <c r="D230">
        <f t="shared" si="29"/>
        <v>0</v>
      </c>
      <c r="E230">
        <f t="shared" si="30"/>
        <v>25</v>
      </c>
      <c r="F230" t="str">
        <f t="shared" si="31"/>
        <v/>
      </c>
      <c r="P230" s="132"/>
    </row>
    <row r="231" spans="4:16">
      <c r="P231" s="132"/>
    </row>
    <row r="232" spans="4:16">
      <c r="F232" t="str">
        <f t="shared" ref="F232:F254" si="32">IF(OR(G232=0,G231&gt;0),"",E232)</f>
        <v/>
      </c>
      <c r="P232" s="132"/>
    </row>
    <row r="233" spans="4:16">
      <c r="F233" t="str">
        <f t="shared" si="32"/>
        <v/>
      </c>
      <c r="P233" s="132"/>
    </row>
    <row r="234" spans="4:16">
      <c r="F234" t="str">
        <f t="shared" si="32"/>
        <v/>
      </c>
      <c r="P234" s="132"/>
    </row>
    <row r="235" spans="4:16">
      <c r="F235" t="str">
        <f t="shared" si="32"/>
        <v/>
      </c>
      <c r="P235" s="132"/>
    </row>
    <row r="236" spans="4:16">
      <c r="F236" t="str">
        <f t="shared" si="32"/>
        <v/>
      </c>
      <c r="P236" s="132"/>
    </row>
    <row r="237" spans="4:16">
      <c r="F237" t="str">
        <f t="shared" si="32"/>
        <v/>
      </c>
      <c r="P237" s="132"/>
    </row>
    <row r="238" spans="4:16">
      <c r="F238" t="str">
        <f t="shared" si="32"/>
        <v/>
      </c>
      <c r="P238" s="132"/>
    </row>
    <row r="239" spans="4:16">
      <c r="F239" t="str">
        <f t="shared" si="32"/>
        <v/>
      </c>
      <c r="P239" s="132"/>
    </row>
    <row r="240" spans="4:16">
      <c r="F240" t="str">
        <f t="shared" si="32"/>
        <v/>
      </c>
      <c r="P240" s="132"/>
    </row>
    <row r="241" spans="6:6">
      <c r="F241" t="str">
        <f t="shared" si="32"/>
        <v/>
      </c>
    </row>
    <row r="242" spans="6:6">
      <c r="F242" t="str">
        <f t="shared" si="32"/>
        <v/>
      </c>
    </row>
    <row r="243" spans="6:6">
      <c r="F243" t="str">
        <f t="shared" si="32"/>
        <v/>
      </c>
    </row>
    <row r="244" spans="6:6">
      <c r="F244" t="str">
        <f t="shared" si="32"/>
        <v/>
      </c>
    </row>
    <row r="245" spans="6:6">
      <c r="F245" t="str">
        <f t="shared" si="32"/>
        <v/>
      </c>
    </row>
    <row r="246" spans="6:6">
      <c r="F246" t="str">
        <f t="shared" si="32"/>
        <v/>
      </c>
    </row>
    <row r="247" spans="6:6">
      <c r="F247" t="str">
        <f t="shared" si="32"/>
        <v/>
      </c>
    </row>
    <row r="248" spans="6:6">
      <c r="F248" t="str">
        <f t="shared" si="32"/>
        <v/>
      </c>
    </row>
    <row r="249" spans="6:6">
      <c r="F249" t="str">
        <f t="shared" si="32"/>
        <v/>
      </c>
    </row>
    <row r="250" spans="6:6">
      <c r="F250" t="str">
        <f t="shared" si="32"/>
        <v/>
      </c>
    </row>
    <row r="251" spans="6:6">
      <c r="F251" t="str">
        <f t="shared" si="32"/>
        <v/>
      </c>
    </row>
    <row r="252" spans="6:6">
      <c r="F252" t="str">
        <f t="shared" si="32"/>
        <v/>
      </c>
    </row>
    <row r="253" spans="6:6">
      <c r="F253" t="str">
        <f t="shared" si="32"/>
        <v/>
      </c>
    </row>
    <row r="254" spans="6:6">
      <c r="F254" t="str">
        <f t="shared" si="32"/>
        <v/>
      </c>
    </row>
    <row r="255" spans="6:6">
      <c r="F255" t="str">
        <f t="shared" ref="F255:F271" si="33">IF(OR(G255=0,G254&gt;0),"",E255)</f>
        <v/>
      </c>
    </row>
    <row r="256" spans="6:6">
      <c r="F256" t="str">
        <f t="shared" si="33"/>
        <v/>
      </c>
    </row>
    <row r="257" spans="6:6">
      <c r="F257" t="str">
        <f t="shared" si="33"/>
        <v/>
      </c>
    </row>
    <row r="258" spans="6:6">
      <c r="F258" t="str">
        <f t="shared" si="33"/>
        <v/>
      </c>
    </row>
    <row r="259" spans="6:6">
      <c r="F259" t="str">
        <f t="shared" si="33"/>
        <v/>
      </c>
    </row>
    <row r="260" spans="6:6">
      <c r="F260" t="str">
        <f t="shared" si="33"/>
        <v/>
      </c>
    </row>
    <row r="261" spans="6:6">
      <c r="F261" t="str">
        <f t="shared" si="33"/>
        <v/>
      </c>
    </row>
    <row r="262" spans="6:6">
      <c r="F262" t="str">
        <f t="shared" si="33"/>
        <v/>
      </c>
    </row>
    <row r="263" spans="6:6">
      <c r="F263" t="str">
        <f t="shared" si="33"/>
        <v/>
      </c>
    </row>
    <row r="264" spans="6:6">
      <c r="F264" t="str">
        <f t="shared" si="33"/>
        <v/>
      </c>
    </row>
    <row r="265" spans="6:6">
      <c r="F265" t="str">
        <f t="shared" si="33"/>
        <v/>
      </c>
    </row>
    <row r="266" spans="6:6">
      <c r="F266" t="str">
        <f t="shared" si="33"/>
        <v/>
      </c>
    </row>
    <row r="267" spans="6:6">
      <c r="F267" t="str">
        <f t="shared" si="33"/>
        <v/>
      </c>
    </row>
    <row r="268" spans="6:6">
      <c r="F268" t="str">
        <f t="shared" si="33"/>
        <v/>
      </c>
    </row>
    <row r="269" spans="6:6">
      <c r="F269" t="str">
        <f t="shared" si="33"/>
        <v/>
      </c>
    </row>
    <row r="270" spans="6:6">
      <c r="F270" t="str">
        <f t="shared" si="33"/>
        <v/>
      </c>
    </row>
    <row r="271" spans="6:6">
      <c r="F271" t="str">
        <f t="shared" si="33"/>
        <v/>
      </c>
    </row>
  </sheetData>
  <mergeCells count="11">
    <mergeCell ref="E1:J1"/>
    <mergeCell ref="G10:J10"/>
    <mergeCell ref="G154:J154"/>
    <mergeCell ref="E7:E8"/>
    <mergeCell ref="F7:F8"/>
    <mergeCell ref="G7:J7"/>
    <mergeCell ref="P7:P8"/>
    <mergeCell ref="K7:K8"/>
    <mergeCell ref="M7:M8"/>
    <mergeCell ref="G8:J8"/>
    <mergeCell ref="E4:N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1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T36"/>
  <sheetViews>
    <sheetView workbookViewId="0">
      <selection activeCell="K22" sqref="K22:L24"/>
    </sheetView>
  </sheetViews>
  <sheetFormatPr defaultRowHeight="12.75"/>
  <cols>
    <col min="5" max="5" width="14.85546875" bestFit="1" customWidth="1"/>
    <col min="6" max="6" width="7.42578125" customWidth="1"/>
    <col min="9" max="9" width="9.140625" hidden="1" customWidth="1"/>
    <col min="10" max="10" width="12.42578125" bestFit="1" customWidth="1"/>
    <col min="13" max="13" width="12.42578125" hidden="1" customWidth="1"/>
    <col min="14" max="14" width="0" hidden="1" customWidth="1"/>
    <col min="15" max="15" width="12.28515625" hidden="1" customWidth="1"/>
    <col min="16" max="19" width="0" hidden="1" customWidth="1"/>
    <col min="20" max="20" width="10.28515625" hidden="1" customWidth="1"/>
  </cols>
  <sheetData>
    <row r="6" spans="4:20">
      <c r="D6" s="164" t="s">
        <v>35</v>
      </c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4:20"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4:20">
      <c r="D8" s="165" t="s">
        <v>36</v>
      </c>
      <c r="E8" s="166"/>
      <c r="F8" s="166"/>
      <c r="G8" s="166"/>
      <c r="H8" s="161" t="s">
        <v>37</v>
      </c>
      <c r="I8" s="172"/>
      <c r="J8" s="163"/>
      <c r="K8" s="161" t="s">
        <v>38</v>
      </c>
      <c r="L8" s="167"/>
      <c r="M8" s="165" t="s">
        <v>39</v>
      </c>
      <c r="N8" s="168"/>
      <c r="O8" s="165" t="s">
        <v>40</v>
      </c>
      <c r="P8" s="169"/>
      <c r="Q8" s="40" t="s">
        <v>41</v>
      </c>
      <c r="R8" s="41"/>
      <c r="S8" s="41"/>
      <c r="T8" s="42"/>
    </row>
    <row r="9" spans="4:20">
      <c r="D9" s="161" t="s">
        <v>42</v>
      </c>
      <c r="E9" s="162"/>
      <c r="F9" s="161" t="s">
        <v>43</v>
      </c>
      <c r="G9" s="163"/>
      <c r="H9" s="45" t="s">
        <v>42</v>
      </c>
      <c r="I9" s="51"/>
      <c r="J9" s="44" t="s">
        <v>43</v>
      </c>
      <c r="K9" s="45" t="s">
        <v>42</v>
      </c>
      <c r="L9" s="46" t="s">
        <v>43</v>
      </c>
      <c r="M9" s="45"/>
      <c r="N9" s="47"/>
      <c r="O9" s="48" t="s">
        <v>44</v>
      </c>
      <c r="P9" s="48" t="s">
        <v>45</v>
      </c>
      <c r="Q9" s="49"/>
      <c r="R9" s="49"/>
      <c r="S9" s="44"/>
      <c r="T9" s="47"/>
    </row>
    <row r="10" spans="4:20">
      <c r="D10" s="52">
        <v>0</v>
      </c>
      <c r="E10" s="52">
        <v>58</v>
      </c>
      <c r="F10" s="52">
        <v>0</v>
      </c>
      <c r="G10" s="52">
        <v>562</v>
      </c>
      <c r="H10" s="22">
        <f>E10-D10</f>
        <v>58</v>
      </c>
      <c r="I10" s="22"/>
      <c r="J10" s="22">
        <f>G10-F10</f>
        <v>562</v>
      </c>
      <c r="K10" s="53"/>
      <c r="L10" s="54"/>
      <c r="M10" s="173"/>
      <c r="N10" s="174"/>
      <c r="O10" s="55"/>
      <c r="P10" s="56"/>
      <c r="Q10" s="2"/>
      <c r="R10" s="2"/>
      <c r="S10" s="57"/>
      <c r="T10" s="21"/>
    </row>
    <row r="11" spans="4:20">
      <c r="D11" s="58">
        <v>220</v>
      </c>
      <c r="E11" s="58">
        <v>400</v>
      </c>
      <c r="F11" s="58">
        <v>640</v>
      </c>
      <c r="G11" s="58">
        <v>1225</v>
      </c>
      <c r="H11" s="22">
        <f t="shared" ref="H11:H13" si="0">E11-D11</f>
        <v>180</v>
      </c>
      <c r="I11" s="22"/>
      <c r="J11" s="22">
        <f>G11-F11</f>
        <v>585</v>
      </c>
      <c r="K11" s="59"/>
      <c r="L11" s="54"/>
      <c r="M11" s="173"/>
      <c r="N11" s="174"/>
      <c r="O11" s="55"/>
      <c r="P11" s="17"/>
      <c r="Q11" s="2"/>
      <c r="R11" s="2"/>
      <c r="S11" s="57"/>
      <c r="T11" s="21"/>
    </row>
    <row r="12" spans="4:20">
      <c r="D12" s="58">
        <v>562</v>
      </c>
      <c r="E12" s="58">
        <v>835</v>
      </c>
      <c r="F12" s="58"/>
      <c r="G12" s="58"/>
      <c r="H12" s="22">
        <f t="shared" si="0"/>
        <v>273</v>
      </c>
      <c r="I12" s="22"/>
      <c r="J12" s="22"/>
      <c r="K12" s="59"/>
      <c r="L12" s="54"/>
      <c r="M12" s="173"/>
      <c r="N12" s="174"/>
      <c r="O12" s="55"/>
      <c r="P12" s="17"/>
      <c r="Q12" s="2"/>
      <c r="R12" s="2"/>
      <c r="S12" s="57"/>
      <c r="T12" s="21"/>
    </row>
    <row r="13" spans="4:20">
      <c r="D13" s="58">
        <v>1110</v>
      </c>
      <c r="E13" s="58">
        <v>1225</v>
      </c>
      <c r="F13" s="58"/>
      <c r="G13" s="58"/>
      <c r="H13" s="22">
        <f t="shared" si="0"/>
        <v>115</v>
      </c>
      <c r="I13" s="22"/>
      <c r="J13" s="22"/>
      <c r="K13" s="59"/>
      <c r="L13" s="54"/>
      <c r="M13" s="173"/>
      <c r="N13" s="174"/>
      <c r="O13" s="55"/>
      <c r="P13" s="17"/>
      <c r="Q13" s="2"/>
      <c r="R13" s="2"/>
      <c r="S13" s="57"/>
      <c r="T13" s="21"/>
    </row>
    <row r="14" spans="4:20">
      <c r="D14" s="52">
        <v>0</v>
      </c>
      <c r="E14" s="52">
        <v>100</v>
      </c>
      <c r="F14" s="52"/>
      <c r="G14" s="52"/>
      <c r="H14" s="56"/>
      <c r="I14" s="125"/>
      <c r="J14" s="125"/>
      <c r="K14" s="126"/>
      <c r="L14" s="61">
        <v>200</v>
      </c>
      <c r="M14" s="173"/>
      <c r="N14" s="174"/>
      <c r="O14" s="55"/>
      <c r="P14" s="17"/>
      <c r="Q14" s="20"/>
      <c r="R14" s="2"/>
      <c r="S14" s="57"/>
      <c r="T14" s="21"/>
    </row>
    <row r="15" spans="4:20">
      <c r="D15" s="58">
        <v>220</v>
      </c>
      <c r="E15" s="58">
        <v>380</v>
      </c>
      <c r="F15" s="58"/>
      <c r="G15" s="58"/>
      <c r="H15" s="3"/>
      <c r="I15" s="22"/>
      <c r="J15" s="22"/>
      <c r="K15" s="22">
        <v>320</v>
      </c>
      <c r="L15" s="54"/>
      <c r="M15" s="173"/>
      <c r="N15" s="174"/>
      <c r="O15" s="55"/>
      <c r="P15" s="17"/>
      <c r="Q15" s="2"/>
      <c r="R15" s="2"/>
      <c r="S15" s="57"/>
      <c r="T15" s="21"/>
    </row>
    <row r="16" spans="4:20">
      <c r="D16" s="58">
        <v>316</v>
      </c>
      <c r="E16" s="58">
        <v>560</v>
      </c>
      <c r="F16" s="58"/>
      <c r="G16" s="58"/>
      <c r="I16" s="54"/>
      <c r="J16" s="54"/>
      <c r="K16" s="54"/>
      <c r="L16" s="54">
        <v>480</v>
      </c>
      <c r="M16" s="165"/>
      <c r="N16" s="166"/>
      <c r="O16" s="56"/>
      <c r="P16" s="56"/>
      <c r="Q16" s="62"/>
      <c r="R16" s="40"/>
      <c r="S16" s="40"/>
      <c r="T16" s="63"/>
    </row>
    <row r="17" spans="4:20">
      <c r="D17" s="58">
        <v>640</v>
      </c>
      <c r="E17" s="58">
        <v>700</v>
      </c>
      <c r="F17" s="58"/>
      <c r="G17" s="58"/>
      <c r="I17" s="54"/>
      <c r="J17" s="54"/>
      <c r="K17" s="54">
        <v>120</v>
      </c>
      <c r="L17" s="54">
        <v>120</v>
      </c>
      <c r="M17" s="170"/>
      <c r="N17" s="171"/>
      <c r="O17" s="55"/>
      <c r="P17" s="64"/>
      <c r="Q17" s="65"/>
      <c r="R17" s="57"/>
      <c r="S17" s="57"/>
      <c r="T17" s="21"/>
    </row>
    <row r="18" spans="4:20">
      <c r="D18" s="58">
        <v>750</v>
      </c>
      <c r="E18" s="58">
        <v>830</v>
      </c>
      <c r="F18" s="58"/>
      <c r="G18" s="58"/>
      <c r="I18" s="54"/>
      <c r="J18" s="54"/>
      <c r="K18" s="54"/>
      <c r="L18" s="54">
        <v>160</v>
      </c>
      <c r="M18" s="165"/>
      <c r="N18" s="166"/>
      <c r="O18" s="50"/>
      <c r="P18" s="17"/>
      <c r="Q18" s="66"/>
      <c r="R18" s="40"/>
      <c r="S18" s="40"/>
      <c r="T18" s="67"/>
    </row>
    <row r="19" spans="4:20">
      <c r="D19" s="58">
        <v>850</v>
      </c>
      <c r="E19" s="58">
        <v>900</v>
      </c>
      <c r="F19" s="58"/>
      <c r="G19" s="58"/>
      <c r="I19" s="54"/>
      <c r="J19" s="54"/>
      <c r="K19" s="54"/>
      <c r="L19" s="54">
        <v>100</v>
      </c>
      <c r="M19" s="170"/>
      <c r="N19" s="171"/>
      <c r="O19" s="55"/>
      <c r="P19" s="68"/>
      <c r="Q19" s="57"/>
      <c r="R19" s="57"/>
      <c r="S19" s="57"/>
      <c r="T19" s="21"/>
    </row>
    <row r="20" spans="4:20">
      <c r="D20" s="58">
        <v>1032</v>
      </c>
      <c r="E20" s="58">
        <v>1067</v>
      </c>
      <c r="F20" s="58"/>
      <c r="G20" s="58"/>
      <c r="I20" s="54"/>
      <c r="J20" s="54"/>
      <c r="K20" s="54"/>
      <c r="L20" s="54">
        <v>70</v>
      </c>
      <c r="M20" s="170"/>
      <c r="N20" s="164"/>
      <c r="O20" s="55"/>
      <c r="P20" s="68"/>
      <c r="Q20" s="57"/>
      <c r="R20" s="57"/>
      <c r="S20" s="57"/>
      <c r="T20" s="21"/>
    </row>
    <row r="21" spans="4:20">
      <c r="D21" s="58">
        <v>1127</v>
      </c>
      <c r="E21" s="58">
        <v>1225</v>
      </c>
      <c r="F21" s="58"/>
      <c r="G21" s="58"/>
      <c r="I21" s="54"/>
      <c r="J21" s="54"/>
      <c r="K21" s="54">
        <v>460</v>
      </c>
      <c r="L21" s="54"/>
      <c r="M21" s="57"/>
      <c r="N21" s="57"/>
      <c r="O21" s="55"/>
      <c r="P21" s="68"/>
      <c r="Q21" s="57"/>
      <c r="R21" s="57"/>
      <c r="S21" s="57"/>
      <c r="T21" s="21"/>
    </row>
    <row r="22" spans="4:20">
      <c r="D22" s="58">
        <v>1146</v>
      </c>
      <c r="E22" s="58">
        <v>1210</v>
      </c>
      <c r="F22" s="58"/>
      <c r="G22" s="58"/>
      <c r="I22" s="54"/>
      <c r="J22" s="54"/>
      <c r="K22" s="54"/>
      <c r="L22" s="54"/>
      <c r="M22" s="57"/>
      <c r="N22" s="57"/>
      <c r="O22" s="55"/>
      <c r="P22" s="68"/>
      <c r="Q22" s="57"/>
      <c r="R22" s="57"/>
      <c r="S22" s="57"/>
      <c r="T22" s="21"/>
    </row>
    <row r="23" spans="4:20">
      <c r="D23" s="58">
        <v>1210</v>
      </c>
      <c r="E23" s="58">
        <v>1400</v>
      </c>
      <c r="F23" s="58"/>
      <c r="G23" s="58"/>
      <c r="I23" s="54"/>
      <c r="J23" s="54"/>
      <c r="K23" s="55"/>
      <c r="L23" s="54"/>
      <c r="M23" s="57"/>
      <c r="N23" s="57"/>
      <c r="O23" s="55"/>
      <c r="P23" s="68"/>
      <c r="Q23" s="57"/>
      <c r="R23" s="57"/>
      <c r="S23" s="57"/>
      <c r="T23" s="21"/>
    </row>
    <row r="24" spans="4:20">
      <c r="D24" s="58">
        <v>1600</v>
      </c>
      <c r="E24" s="58">
        <v>1610</v>
      </c>
      <c r="F24" s="58"/>
      <c r="G24" s="58"/>
      <c r="I24" s="54"/>
      <c r="J24" s="54"/>
      <c r="K24" s="55"/>
      <c r="L24" s="54"/>
      <c r="M24" s="57"/>
      <c r="N24" s="57"/>
      <c r="O24" s="55"/>
      <c r="P24" s="68"/>
      <c r="Q24" s="57"/>
      <c r="R24" s="57"/>
      <c r="S24" s="57"/>
      <c r="T24" s="21"/>
    </row>
    <row r="25" spans="4:20" hidden="1">
      <c r="D25" s="58"/>
      <c r="E25" s="58"/>
      <c r="F25" s="58"/>
      <c r="G25" s="58"/>
      <c r="H25" s="54"/>
      <c r="I25" s="54"/>
      <c r="J25" s="54"/>
      <c r="K25" s="55"/>
      <c r="L25" s="55"/>
      <c r="M25" s="165"/>
      <c r="N25" s="166"/>
      <c r="O25" s="50"/>
      <c r="P25" s="50"/>
      <c r="Q25" s="40"/>
      <c r="R25" s="40"/>
      <c r="S25" s="40"/>
      <c r="T25" s="63"/>
    </row>
    <row r="26" spans="4:20" hidden="1">
      <c r="D26" s="58"/>
      <c r="E26" s="58"/>
      <c r="F26" s="58"/>
      <c r="G26" s="58"/>
      <c r="H26" s="54"/>
      <c r="I26" s="54"/>
      <c r="J26" s="54"/>
      <c r="K26" s="55"/>
      <c r="L26" s="55"/>
      <c r="M26" s="170"/>
      <c r="N26" s="171"/>
      <c r="O26" s="55"/>
      <c r="P26" s="68"/>
      <c r="Q26" s="57"/>
      <c r="R26" s="57"/>
      <c r="S26" s="57"/>
      <c r="T26" s="21"/>
    </row>
    <row r="27" spans="4:20" hidden="1">
      <c r="D27" s="58"/>
      <c r="E27" s="58"/>
      <c r="F27" s="58"/>
      <c r="G27" s="58"/>
      <c r="H27" s="54"/>
      <c r="I27" s="54"/>
      <c r="J27" s="54"/>
      <c r="K27" s="55"/>
      <c r="L27" s="55"/>
      <c r="M27" s="57"/>
      <c r="N27" s="57"/>
      <c r="O27" s="55"/>
      <c r="P27" s="68"/>
      <c r="Q27" s="57"/>
      <c r="R27" s="57"/>
      <c r="S27" s="57"/>
      <c r="T27" s="21"/>
    </row>
    <row r="28" spans="4:20" hidden="1">
      <c r="D28" s="58"/>
      <c r="E28" s="58"/>
      <c r="F28" s="58"/>
      <c r="G28" s="58"/>
      <c r="H28" s="54"/>
      <c r="I28" s="54"/>
      <c r="J28" s="54"/>
      <c r="K28" s="55"/>
      <c r="L28" s="55"/>
      <c r="M28" s="165"/>
      <c r="N28" s="168"/>
      <c r="O28" s="50"/>
      <c r="P28" s="63"/>
      <c r="Q28" s="40"/>
      <c r="R28" s="40"/>
      <c r="S28" s="40"/>
      <c r="T28" s="63"/>
    </row>
    <row r="29" spans="4:20" hidden="1">
      <c r="D29" s="58"/>
      <c r="E29" s="58"/>
      <c r="F29" s="58"/>
      <c r="G29" s="58"/>
      <c r="H29" s="54"/>
      <c r="I29" s="54"/>
      <c r="J29" s="54"/>
      <c r="K29" s="55"/>
      <c r="L29" s="55"/>
      <c r="M29" s="57"/>
      <c r="N29" s="57"/>
      <c r="O29" s="55"/>
      <c r="P29" s="68"/>
      <c r="Q29" s="57"/>
      <c r="R29" s="57"/>
      <c r="S29" s="57"/>
      <c r="T29" s="21"/>
    </row>
    <row r="30" spans="4:20" hidden="1">
      <c r="D30" s="58"/>
      <c r="E30" s="58"/>
      <c r="F30" s="58"/>
      <c r="G30" s="58"/>
      <c r="H30" s="54"/>
      <c r="I30" s="54"/>
      <c r="J30" s="54"/>
      <c r="K30" s="55"/>
      <c r="L30" s="55"/>
      <c r="M30" s="57"/>
      <c r="N30" s="57"/>
      <c r="O30" s="55"/>
      <c r="P30" s="68"/>
      <c r="Q30" s="57"/>
      <c r="R30" s="57"/>
      <c r="S30" s="57"/>
      <c r="T30" s="21"/>
    </row>
    <row r="31" spans="4:20" hidden="1">
      <c r="D31" s="60"/>
      <c r="E31" s="60"/>
      <c r="F31" s="60"/>
      <c r="G31" s="60"/>
      <c r="H31" s="43"/>
      <c r="I31" s="43"/>
      <c r="J31" s="43"/>
      <c r="K31" s="43"/>
      <c r="L31" s="43"/>
      <c r="M31" s="44"/>
      <c r="N31" s="44"/>
      <c r="O31" s="43"/>
      <c r="P31" s="69"/>
      <c r="Q31" s="44"/>
      <c r="R31" s="44"/>
      <c r="S31" s="44"/>
      <c r="T31" s="47"/>
    </row>
    <row r="32" spans="4:20">
      <c r="D32" s="127"/>
      <c r="E32" s="127"/>
      <c r="F32" s="127"/>
      <c r="G32" s="127"/>
      <c r="H32" s="128">
        <f>SUM(H10:H31)</f>
        <v>626</v>
      </c>
      <c r="I32" s="128"/>
      <c r="J32" s="128">
        <f>SUM(J10:J31)</f>
        <v>1147</v>
      </c>
      <c r="K32" s="128">
        <f>SUM(K10:K31)</f>
        <v>900</v>
      </c>
      <c r="L32" s="128">
        <f>SUM(L10:L31)</f>
        <v>1130</v>
      </c>
      <c r="M32" s="57"/>
      <c r="N32" s="57"/>
      <c r="O32" s="53">
        <f>SUM(O10:O31)</f>
        <v>0</v>
      </c>
      <c r="P32" s="53">
        <f>SUM(P10:P31)</f>
        <v>0</v>
      </c>
      <c r="Q32" s="57"/>
      <c r="R32" s="57"/>
      <c r="S32" s="57"/>
      <c r="T32" s="57"/>
    </row>
    <row r="33" spans="4:12">
      <c r="D33" s="2"/>
      <c r="J33" s="2"/>
      <c r="K33" s="2"/>
      <c r="L33" s="2"/>
    </row>
    <row r="34" spans="4:12">
      <c r="D34" s="2"/>
      <c r="J34" s="2"/>
      <c r="K34" s="2"/>
      <c r="L34" s="2"/>
    </row>
    <row r="35" spans="4:12">
      <c r="E35" s="129" t="s">
        <v>0</v>
      </c>
      <c r="F35" s="130">
        <v>0.57999999999999996</v>
      </c>
      <c r="G35" s="130" t="s">
        <v>48</v>
      </c>
      <c r="H35" s="131">
        <f>(H32+J32)*F35</f>
        <v>1028.3399999999999</v>
      </c>
    </row>
    <row r="36" spans="4:12">
      <c r="E36" s="130" t="s">
        <v>49</v>
      </c>
      <c r="F36" s="130">
        <v>2.2000000000000002</v>
      </c>
      <c r="G36" s="130" t="s">
        <v>50</v>
      </c>
      <c r="H36" s="131">
        <f>(H32+J32)*F36</f>
        <v>3900.6000000000004</v>
      </c>
    </row>
  </sheetData>
  <mergeCells count="17">
    <mergeCell ref="M25:N25"/>
    <mergeCell ref="M26:N26"/>
    <mergeCell ref="M28:N28"/>
    <mergeCell ref="H8:J8"/>
    <mergeCell ref="M10:N15"/>
    <mergeCell ref="M16:N16"/>
    <mergeCell ref="M17:N17"/>
    <mergeCell ref="M18:N18"/>
    <mergeCell ref="M19:N19"/>
    <mergeCell ref="M20:N20"/>
    <mergeCell ref="D9:E9"/>
    <mergeCell ref="F9:G9"/>
    <mergeCell ref="D6:T6"/>
    <mergeCell ref="D8:G8"/>
    <mergeCell ref="K8:L8"/>
    <mergeCell ref="M8:N8"/>
    <mergeCell ref="O8:P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U50"/>
  <sheetViews>
    <sheetView workbookViewId="0">
      <selection activeCell="Z24" sqref="Z24:AH28"/>
    </sheetView>
  </sheetViews>
  <sheetFormatPr defaultRowHeight="12.75"/>
  <cols>
    <col min="5" max="5" width="0" hidden="1" customWidth="1"/>
    <col min="7" max="7" width="11" customWidth="1"/>
    <col min="8" max="8" width="11.7109375" bestFit="1" customWidth="1"/>
    <col min="13" max="20" width="0" hidden="1" customWidth="1"/>
    <col min="23" max="23" width="11" hidden="1" customWidth="1"/>
    <col min="24" max="25" width="10.42578125" hidden="1" customWidth="1"/>
    <col min="26" max="26" width="12" customWidth="1"/>
    <col min="27" max="27" width="12.85546875" customWidth="1"/>
    <col min="28" max="28" width="10.42578125" customWidth="1"/>
    <col min="29" max="29" width="10.7109375" bestFit="1" customWidth="1"/>
    <col min="30" max="30" width="12" hidden="1" customWidth="1"/>
    <col min="31" max="31" width="10.7109375" bestFit="1" customWidth="1"/>
    <col min="32" max="33" width="11.140625" hidden="1" customWidth="1"/>
    <col min="34" max="34" width="11.140625" customWidth="1"/>
  </cols>
  <sheetData>
    <row r="4" spans="2:47">
      <c r="C4" s="175" t="s">
        <v>95</v>
      </c>
      <c r="D4" s="175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</row>
    <row r="5" spans="2:47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Q5" s="89"/>
      <c r="AR5" s="62" t="s">
        <v>96</v>
      </c>
      <c r="AS5" s="62"/>
      <c r="AT5" s="62"/>
      <c r="AU5" s="90"/>
    </row>
    <row r="6" spans="2:47" ht="14.25">
      <c r="B6" s="96"/>
      <c r="C6" s="70"/>
      <c r="D6" s="71"/>
      <c r="E6" s="71"/>
      <c r="F6" s="71"/>
      <c r="G6" s="71"/>
      <c r="H6" s="71"/>
      <c r="I6" s="72" t="s">
        <v>51</v>
      </c>
      <c r="J6" s="72" t="s">
        <v>51</v>
      </c>
      <c r="K6" s="73" t="s">
        <v>52</v>
      </c>
      <c r="L6" s="73" t="s">
        <v>53</v>
      </c>
      <c r="M6" s="73"/>
      <c r="N6" s="73"/>
      <c r="O6" s="73"/>
      <c r="P6" s="73"/>
      <c r="Q6" s="73"/>
      <c r="R6" s="73"/>
      <c r="S6" s="73"/>
      <c r="T6" s="73"/>
      <c r="U6" s="73" t="s">
        <v>54</v>
      </c>
      <c r="V6" s="73" t="s">
        <v>54</v>
      </c>
      <c r="W6" s="176" t="s">
        <v>55</v>
      </c>
      <c r="X6" s="177"/>
      <c r="Y6" s="177"/>
      <c r="Z6" s="177"/>
      <c r="AA6" s="177"/>
      <c r="AB6" s="178"/>
      <c r="AC6" s="72" t="s">
        <v>56</v>
      </c>
      <c r="AD6" s="73" t="s">
        <v>57</v>
      </c>
      <c r="AE6" s="72" t="s">
        <v>57</v>
      </c>
      <c r="AF6" s="72" t="s">
        <v>58</v>
      </c>
      <c r="AG6" s="72" t="s">
        <v>59</v>
      </c>
      <c r="AH6" s="72" t="s">
        <v>60</v>
      </c>
      <c r="AQ6" s="91" t="s">
        <v>97</v>
      </c>
      <c r="AR6" s="2"/>
      <c r="AS6" s="2"/>
      <c r="AT6" s="2">
        <f>4+4+20+20</f>
        <v>48</v>
      </c>
      <c r="AU6" s="17" t="s">
        <v>98</v>
      </c>
    </row>
    <row r="7" spans="2:47">
      <c r="B7" s="96"/>
      <c r="C7" s="74" t="s">
        <v>61</v>
      </c>
      <c r="D7" s="75" t="s">
        <v>4</v>
      </c>
      <c r="E7" s="75" t="s">
        <v>4</v>
      </c>
      <c r="F7" s="75" t="s">
        <v>62</v>
      </c>
      <c r="G7" s="74" t="s">
        <v>63</v>
      </c>
      <c r="H7" s="74" t="s">
        <v>63</v>
      </c>
      <c r="I7" s="74" t="s">
        <v>64</v>
      </c>
      <c r="J7" s="74" t="s">
        <v>65</v>
      </c>
      <c r="K7" s="74" t="s">
        <v>66</v>
      </c>
      <c r="L7" s="74" t="s">
        <v>66</v>
      </c>
      <c r="M7" s="74" t="s">
        <v>67</v>
      </c>
      <c r="N7" s="74" t="s">
        <v>67</v>
      </c>
      <c r="O7" s="74" t="s">
        <v>68</v>
      </c>
      <c r="P7" s="74" t="s">
        <v>68</v>
      </c>
      <c r="Q7" s="74" t="s">
        <v>69</v>
      </c>
      <c r="R7" s="74" t="s">
        <v>69</v>
      </c>
      <c r="S7" s="74" t="s">
        <v>70</v>
      </c>
      <c r="T7" s="74" t="s">
        <v>71</v>
      </c>
      <c r="U7" s="74" t="s">
        <v>66</v>
      </c>
      <c r="V7" s="74" t="s">
        <v>66</v>
      </c>
      <c r="W7" s="76" t="s">
        <v>72</v>
      </c>
      <c r="X7" s="77" t="s">
        <v>73</v>
      </c>
      <c r="Y7" s="78" t="s">
        <v>74</v>
      </c>
      <c r="Z7" s="78" t="s">
        <v>75</v>
      </c>
      <c r="AA7" s="78" t="s">
        <v>75</v>
      </c>
      <c r="AB7" s="78" t="s">
        <v>109</v>
      </c>
      <c r="AC7" s="74" t="s">
        <v>76</v>
      </c>
      <c r="AD7" s="74" t="s">
        <v>66</v>
      </c>
      <c r="AE7" s="74" t="s">
        <v>66</v>
      </c>
      <c r="AF7" s="74"/>
      <c r="AG7" s="74"/>
      <c r="AH7" s="74" t="s">
        <v>103</v>
      </c>
      <c r="AQ7" s="19" t="s">
        <v>99</v>
      </c>
      <c r="AR7" s="2"/>
      <c r="AS7" s="2"/>
      <c r="AT7" s="2">
        <v>0</v>
      </c>
      <c r="AU7" s="17" t="s">
        <v>98</v>
      </c>
    </row>
    <row r="8" spans="2:47">
      <c r="B8" s="96"/>
      <c r="C8" s="74"/>
      <c r="D8" s="74" t="s">
        <v>77</v>
      </c>
      <c r="E8" s="74" t="s">
        <v>77</v>
      </c>
      <c r="F8" s="79"/>
      <c r="G8" s="74" t="s">
        <v>78</v>
      </c>
      <c r="H8" s="74" t="s">
        <v>79</v>
      </c>
      <c r="I8" s="74" t="s">
        <v>80</v>
      </c>
      <c r="J8" s="74" t="s">
        <v>80</v>
      </c>
      <c r="K8" s="74" t="s">
        <v>81</v>
      </c>
      <c r="L8" s="74"/>
      <c r="M8" s="74"/>
      <c r="N8" s="74"/>
      <c r="O8" s="74"/>
      <c r="P8" s="74"/>
      <c r="Q8" s="74"/>
      <c r="R8" s="74"/>
      <c r="S8" s="74"/>
      <c r="T8" s="74"/>
      <c r="U8" s="74" t="s">
        <v>82</v>
      </c>
      <c r="V8" s="74"/>
      <c r="W8" s="74" t="s">
        <v>83</v>
      </c>
      <c r="X8" s="74"/>
      <c r="Y8" s="74"/>
      <c r="Z8" s="74" t="s">
        <v>84</v>
      </c>
      <c r="AA8" s="74" t="s">
        <v>84</v>
      </c>
      <c r="AB8" s="74"/>
      <c r="AC8" s="74"/>
      <c r="AD8" s="74" t="s">
        <v>85</v>
      </c>
      <c r="AE8" s="74" t="s">
        <v>73</v>
      </c>
      <c r="AF8" s="74" t="s">
        <v>86</v>
      </c>
      <c r="AG8" s="74" t="s">
        <v>86</v>
      </c>
      <c r="AH8" s="74" t="s">
        <v>101</v>
      </c>
      <c r="AQ8" s="19"/>
      <c r="AR8" s="2" t="s">
        <v>100</v>
      </c>
      <c r="AS8" s="2"/>
      <c r="AT8" s="2"/>
      <c r="AU8" s="17"/>
    </row>
    <row r="9" spans="2:47">
      <c r="B9" s="96"/>
      <c r="C9" s="74"/>
      <c r="D9" s="74"/>
      <c r="E9" s="80"/>
      <c r="F9" s="79"/>
      <c r="G9" s="81"/>
      <c r="H9" s="81"/>
      <c r="I9" s="82" t="s">
        <v>87</v>
      </c>
      <c r="J9" s="82" t="s">
        <v>87</v>
      </c>
      <c r="K9" s="82" t="s">
        <v>88</v>
      </c>
      <c r="L9" s="74" t="s">
        <v>86</v>
      </c>
      <c r="M9" s="74"/>
      <c r="N9" s="74"/>
      <c r="O9" s="74"/>
      <c r="P9" s="74"/>
      <c r="Q9" s="74"/>
      <c r="R9" s="74"/>
      <c r="S9" s="74" t="s">
        <v>89</v>
      </c>
      <c r="T9" s="74" t="s">
        <v>89</v>
      </c>
      <c r="U9" s="74" t="s">
        <v>86</v>
      </c>
      <c r="V9" s="74" t="s">
        <v>86</v>
      </c>
      <c r="W9" s="74" t="s">
        <v>90</v>
      </c>
      <c r="X9" s="74" t="s">
        <v>90</v>
      </c>
      <c r="Y9" s="74" t="s">
        <v>90</v>
      </c>
      <c r="Z9" s="74" t="s">
        <v>91</v>
      </c>
      <c r="AA9" s="74" t="s">
        <v>110</v>
      </c>
      <c r="AB9" s="74" t="s">
        <v>90</v>
      </c>
      <c r="AC9" s="74" t="s">
        <v>92</v>
      </c>
      <c r="AD9" s="74" t="s">
        <v>90</v>
      </c>
      <c r="AE9" s="74" t="s">
        <v>90</v>
      </c>
      <c r="AF9" s="78"/>
      <c r="AG9" s="83"/>
      <c r="AH9" s="77" t="s">
        <v>86</v>
      </c>
      <c r="AQ9" s="91" t="s">
        <v>97</v>
      </c>
      <c r="AR9" s="2"/>
      <c r="AS9" s="2"/>
      <c r="AT9" s="2">
        <v>0</v>
      </c>
      <c r="AU9" s="17" t="s">
        <v>98</v>
      </c>
    </row>
    <row r="10" spans="2:47">
      <c r="B10" s="96"/>
      <c r="C10" s="84">
        <v>1</v>
      </c>
      <c r="D10" s="85">
        <f>C10+1</f>
        <v>2</v>
      </c>
      <c r="E10" s="85">
        <f>D10+1</f>
        <v>3</v>
      </c>
      <c r="F10" s="85">
        <f t="shared" ref="F10:L10" si="0">E10+1</f>
        <v>4</v>
      </c>
      <c r="G10" s="85">
        <f t="shared" si="0"/>
        <v>5</v>
      </c>
      <c r="H10" s="85">
        <f t="shared" si="0"/>
        <v>6</v>
      </c>
      <c r="I10" s="85">
        <f t="shared" si="0"/>
        <v>7</v>
      </c>
      <c r="J10" s="85">
        <f t="shared" si="0"/>
        <v>8</v>
      </c>
      <c r="K10" s="85">
        <f t="shared" si="0"/>
        <v>9</v>
      </c>
      <c r="L10" s="85">
        <f t="shared" si="0"/>
        <v>10</v>
      </c>
      <c r="M10" s="85"/>
      <c r="N10" s="85"/>
      <c r="O10" s="85"/>
      <c r="P10" s="85"/>
      <c r="Q10" s="85"/>
      <c r="R10" s="85"/>
      <c r="S10" s="85"/>
      <c r="T10" s="85"/>
      <c r="U10" s="85">
        <f>L10+1</f>
        <v>11</v>
      </c>
      <c r="V10" s="85">
        <f>U10+1</f>
        <v>12</v>
      </c>
      <c r="W10" s="85">
        <f t="shared" ref="W10:AB10" si="1">V10+1</f>
        <v>13</v>
      </c>
      <c r="X10" s="85">
        <f t="shared" si="1"/>
        <v>14</v>
      </c>
      <c r="Y10" s="85">
        <f>X10+1</f>
        <v>15</v>
      </c>
      <c r="Z10" s="85">
        <f>Y10+1</f>
        <v>16</v>
      </c>
      <c r="AA10" s="85">
        <f t="shared" si="1"/>
        <v>17</v>
      </c>
      <c r="AB10" s="85">
        <f t="shared" si="1"/>
        <v>18</v>
      </c>
      <c r="AC10" s="85">
        <v>13</v>
      </c>
      <c r="AD10" s="85">
        <f t="shared" ref="AD10:AG10" si="2">AC10+1</f>
        <v>14</v>
      </c>
      <c r="AE10" s="85">
        <v>14</v>
      </c>
      <c r="AF10" s="85">
        <f t="shared" si="2"/>
        <v>15</v>
      </c>
      <c r="AG10" s="85">
        <f t="shared" si="2"/>
        <v>16</v>
      </c>
      <c r="AH10" s="85">
        <v>15</v>
      </c>
      <c r="AK10" s="94" t="s">
        <v>43</v>
      </c>
      <c r="AL10" s="94" t="s">
        <v>42</v>
      </c>
      <c r="AQ10" s="92" t="s">
        <v>99</v>
      </c>
      <c r="AR10" s="49"/>
      <c r="AS10" s="49"/>
      <c r="AT10" s="49"/>
      <c r="AU10" s="93" t="s">
        <v>98</v>
      </c>
    </row>
    <row r="11" spans="2:47" ht="14.25">
      <c r="B11" s="96"/>
      <c r="C11" s="84">
        <v>1</v>
      </c>
      <c r="D11" s="86">
        <v>42</v>
      </c>
      <c r="E11" s="86">
        <f>[3]Odl!B28</f>
        <v>157.64897644484108</v>
      </c>
      <c r="F11" s="87" t="s">
        <v>93</v>
      </c>
      <c r="G11" s="88" t="s">
        <v>94</v>
      </c>
      <c r="H11" s="87" t="s">
        <v>73</v>
      </c>
      <c r="I11" s="87">
        <v>3</v>
      </c>
      <c r="J11" s="87">
        <v>3</v>
      </c>
      <c r="K11" s="87">
        <v>90</v>
      </c>
      <c r="L11" s="97">
        <v>4</v>
      </c>
      <c r="M11" s="97">
        <f t="shared" ref="M11:M16" si="3">K11/360*3.1415927*2</f>
        <v>1.57079635</v>
      </c>
      <c r="N11" s="97">
        <f t="shared" ref="N11:N16" si="4">(180-K11)/360*3.14158*2</f>
        <v>1.5707899999999999</v>
      </c>
      <c r="O11" s="97">
        <f t="shared" ref="O11:P11" si="5">TAN(M11/2)</f>
        <v>1.0000000232051036</v>
      </c>
      <c r="P11" s="97">
        <f t="shared" si="5"/>
        <v>0.99999367322511734</v>
      </c>
      <c r="Q11" s="97">
        <f t="shared" ref="Q11:R11" si="6">I11*O11</f>
        <v>3.0000000696153108</v>
      </c>
      <c r="R11" s="97">
        <f t="shared" si="6"/>
        <v>2.999981019675352</v>
      </c>
      <c r="S11" s="97">
        <f t="shared" ref="S11:S28" si="7">$I11*$Q11-3.1415927*$I11*$I11*$K11/360</f>
        <v>1.9314166338459327</v>
      </c>
      <c r="T11" s="97">
        <f t="shared" ref="T11:T28" si="8">$J11*$R11-3.1415927*$J11*$J11*(180-$K11)/360</f>
        <v>1.9313594840260553</v>
      </c>
      <c r="U11" s="98">
        <f t="shared" ref="U11:U16" si="9">Q11+R11+V11/SIN(M11)</f>
        <v>10.999981089290664</v>
      </c>
      <c r="V11" s="97">
        <v>5</v>
      </c>
      <c r="W11" s="99"/>
      <c r="X11" s="99"/>
      <c r="Y11" s="99"/>
      <c r="Z11" s="99"/>
      <c r="AA11" s="99"/>
      <c r="AB11" s="99"/>
      <c r="AC11" s="97">
        <f t="shared" ref="AC11:AC16" si="10">AE11*$AT$6/100-Y11*$AT$7/100</f>
        <v>11.454132536578554</v>
      </c>
      <c r="AD11" s="97"/>
      <c r="AE11" s="99">
        <f t="shared" ref="AE11:AE16" si="11">S11+T11+V11*L11</f>
        <v>23.862776117871988</v>
      </c>
      <c r="AF11" s="99"/>
      <c r="AG11" s="100"/>
      <c r="AH11" s="109">
        <f t="shared" ref="AH11:AH41" si="12">AK11+AL11</f>
        <v>8.5</v>
      </c>
      <c r="AK11" s="95">
        <f>IF(F11="L",0,V11+3.5)</f>
        <v>0</v>
      </c>
      <c r="AL11" s="95">
        <f>IF(F11="L",V11+3.5,0)</f>
        <v>8.5</v>
      </c>
    </row>
    <row r="12" spans="2:47" ht="14.25">
      <c r="B12" s="96"/>
      <c r="C12" s="84">
        <v>2</v>
      </c>
      <c r="D12" s="86">
        <v>58</v>
      </c>
      <c r="E12" s="86">
        <f>E11+8</f>
        <v>165.64897644484108</v>
      </c>
      <c r="F12" s="87" t="s">
        <v>93</v>
      </c>
      <c r="G12" s="88" t="s">
        <v>94</v>
      </c>
      <c r="H12" s="87" t="s">
        <v>73</v>
      </c>
      <c r="I12" s="87">
        <v>3</v>
      </c>
      <c r="J12" s="87">
        <v>3</v>
      </c>
      <c r="K12" s="87">
        <v>90</v>
      </c>
      <c r="L12" s="97">
        <v>4</v>
      </c>
      <c r="M12" s="97">
        <f t="shared" si="3"/>
        <v>1.57079635</v>
      </c>
      <c r="N12" s="97">
        <f t="shared" si="4"/>
        <v>1.5707899999999999</v>
      </c>
      <c r="O12" s="97">
        <f t="shared" ref="O12" si="13">TAN(M12/2)</f>
        <v>1.0000000232051036</v>
      </c>
      <c r="P12" s="97">
        <f t="shared" ref="P12" si="14">TAN(N12/2)</f>
        <v>0.99999367322511734</v>
      </c>
      <c r="Q12" s="97">
        <f t="shared" ref="Q12" si="15">I12*O12</f>
        <v>3.0000000696153108</v>
      </c>
      <c r="R12" s="97">
        <f t="shared" ref="R12" si="16">J12*P12</f>
        <v>2.999981019675352</v>
      </c>
      <c r="S12" s="97">
        <f t="shared" si="7"/>
        <v>1.9314166338459327</v>
      </c>
      <c r="T12" s="97">
        <f t="shared" si="8"/>
        <v>1.9313594840260553</v>
      </c>
      <c r="U12" s="98">
        <f t="shared" si="9"/>
        <v>9.9999810892906638</v>
      </c>
      <c r="V12" s="97">
        <v>4</v>
      </c>
      <c r="W12" s="99"/>
      <c r="X12" s="99"/>
      <c r="Y12" s="99"/>
      <c r="Z12" s="99"/>
      <c r="AA12" s="99"/>
      <c r="AB12" s="99"/>
      <c r="AC12" s="97">
        <f t="shared" si="10"/>
        <v>9.5341325365785536</v>
      </c>
      <c r="AD12" s="97"/>
      <c r="AE12" s="99">
        <f t="shared" si="11"/>
        <v>19.862776117871988</v>
      </c>
      <c r="AF12" s="99"/>
      <c r="AG12" s="100"/>
      <c r="AH12" s="109">
        <f t="shared" si="12"/>
        <v>7.5</v>
      </c>
      <c r="AK12" s="95">
        <f t="shared" ref="AK12:AK28" si="17">IF(F12="L",0,V12+3.5)</f>
        <v>0</v>
      </c>
      <c r="AL12" s="95">
        <f t="shared" ref="AL12:AL28" si="18">IF(F12="L",V12+3.5,0)</f>
        <v>7.5</v>
      </c>
    </row>
    <row r="13" spans="2:47" ht="14.25">
      <c r="B13" s="96"/>
      <c r="C13" s="84">
        <f>C12+1</f>
        <v>3</v>
      </c>
      <c r="D13" s="86">
        <v>164</v>
      </c>
      <c r="E13" s="86"/>
      <c r="F13" s="87" t="s">
        <v>3</v>
      </c>
      <c r="G13" s="88" t="s">
        <v>94</v>
      </c>
      <c r="H13" s="87" t="s">
        <v>73</v>
      </c>
      <c r="I13" s="87">
        <v>3</v>
      </c>
      <c r="J13" s="87">
        <v>3</v>
      </c>
      <c r="K13" s="87">
        <v>90</v>
      </c>
      <c r="L13" s="97">
        <v>4</v>
      </c>
      <c r="M13" s="97">
        <f t="shared" si="3"/>
        <v>1.57079635</v>
      </c>
      <c r="N13" s="97">
        <f t="shared" si="4"/>
        <v>1.5707899999999999</v>
      </c>
      <c r="O13" s="97">
        <f t="shared" ref="O13" si="19">TAN(M13/2)</f>
        <v>1.0000000232051036</v>
      </c>
      <c r="P13" s="97">
        <f t="shared" ref="P13" si="20">TAN(N13/2)</f>
        <v>0.99999367322511734</v>
      </c>
      <c r="Q13" s="97">
        <f t="shared" ref="Q13" si="21">I13*O13</f>
        <v>3.0000000696153108</v>
      </c>
      <c r="R13" s="97">
        <f t="shared" ref="R13" si="22">J13*P13</f>
        <v>2.999981019675352</v>
      </c>
      <c r="S13" s="97">
        <f t="shared" si="7"/>
        <v>1.9314166338459327</v>
      </c>
      <c r="T13" s="97">
        <f t="shared" si="8"/>
        <v>1.9313594840260553</v>
      </c>
      <c r="U13" s="98">
        <f t="shared" si="9"/>
        <v>13.999981089290664</v>
      </c>
      <c r="V13" s="97">
        <v>8</v>
      </c>
      <c r="W13" s="99"/>
      <c r="X13" s="99"/>
      <c r="Y13" s="99"/>
      <c r="Z13" s="99"/>
      <c r="AA13" s="99"/>
      <c r="AB13" s="99"/>
      <c r="AC13" s="97">
        <f t="shared" si="10"/>
        <v>17.214132536578553</v>
      </c>
      <c r="AD13" s="97"/>
      <c r="AE13" s="99">
        <f t="shared" si="11"/>
        <v>35.862776117871988</v>
      </c>
      <c r="AF13" s="99"/>
      <c r="AG13" s="100"/>
      <c r="AH13" s="109">
        <f t="shared" si="12"/>
        <v>11.5</v>
      </c>
      <c r="AK13" s="95">
        <f t="shared" si="17"/>
        <v>11.5</v>
      </c>
      <c r="AL13" s="95">
        <f t="shared" si="18"/>
        <v>0</v>
      </c>
    </row>
    <row r="14" spans="2:47" ht="14.25">
      <c r="B14" s="96"/>
      <c r="C14" s="84">
        <f t="shared" ref="C14:C46" si="23">C13+1</f>
        <v>4</v>
      </c>
      <c r="D14" s="86">
        <v>301</v>
      </c>
      <c r="E14" s="86"/>
      <c r="F14" s="87" t="s">
        <v>3</v>
      </c>
      <c r="G14" s="88" t="s">
        <v>94</v>
      </c>
      <c r="H14" s="87" t="s">
        <v>73</v>
      </c>
      <c r="I14" s="87">
        <v>3</v>
      </c>
      <c r="J14" s="87">
        <v>3</v>
      </c>
      <c r="K14" s="87">
        <v>90</v>
      </c>
      <c r="L14" s="97">
        <v>4</v>
      </c>
      <c r="M14" s="97">
        <f t="shared" si="3"/>
        <v>1.57079635</v>
      </c>
      <c r="N14" s="97">
        <f t="shared" si="4"/>
        <v>1.5707899999999999</v>
      </c>
      <c r="O14" s="97">
        <f t="shared" ref="O14" si="24">TAN(M14/2)</f>
        <v>1.0000000232051036</v>
      </c>
      <c r="P14" s="97">
        <f t="shared" ref="P14" si="25">TAN(N14/2)</f>
        <v>0.99999367322511734</v>
      </c>
      <c r="Q14" s="97">
        <f t="shared" ref="Q14" si="26">I14*O14</f>
        <v>3.0000000696153108</v>
      </c>
      <c r="R14" s="97">
        <f t="shared" ref="R14" si="27">J14*P14</f>
        <v>2.999981019675352</v>
      </c>
      <c r="S14" s="97">
        <f t="shared" si="7"/>
        <v>1.9314166338459327</v>
      </c>
      <c r="T14" s="97">
        <f t="shared" si="8"/>
        <v>1.9313594840260553</v>
      </c>
      <c r="U14" s="98">
        <f t="shared" si="9"/>
        <v>11.999981089290664</v>
      </c>
      <c r="V14" s="97">
        <v>6</v>
      </c>
      <c r="W14" s="99"/>
      <c r="X14" s="99"/>
      <c r="Y14" s="99"/>
      <c r="Z14" s="99"/>
      <c r="AA14" s="99"/>
      <c r="AB14" s="99"/>
      <c r="AC14" s="97">
        <f t="shared" si="10"/>
        <v>13.374132536578553</v>
      </c>
      <c r="AD14" s="97"/>
      <c r="AE14" s="99">
        <f t="shared" si="11"/>
        <v>27.862776117871988</v>
      </c>
      <c r="AF14" s="102"/>
      <c r="AG14" s="103"/>
      <c r="AH14" s="109">
        <f t="shared" si="12"/>
        <v>9.5</v>
      </c>
      <c r="AK14" s="95">
        <f t="shared" si="17"/>
        <v>9.5</v>
      </c>
      <c r="AL14" s="95">
        <f t="shared" si="18"/>
        <v>0</v>
      </c>
    </row>
    <row r="15" spans="2:47" ht="14.25">
      <c r="B15" s="96"/>
      <c r="C15" s="84">
        <f t="shared" si="23"/>
        <v>5</v>
      </c>
      <c r="D15" s="86">
        <v>316</v>
      </c>
      <c r="E15" s="86"/>
      <c r="F15" s="87" t="s">
        <v>3</v>
      </c>
      <c r="G15" s="88" t="s">
        <v>94</v>
      </c>
      <c r="H15" s="87" t="s">
        <v>73</v>
      </c>
      <c r="I15" s="87">
        <v>3</v>
      </c>
      <c r="J15" s="87">
        <v>3</v>
      </c>
      <c r="K15" s="87">
        <v>90</v>
      </c>
      <c r="L15" s="97">
        <v>4</v>
      </c>
      <c r="M15" s="97">
        <f t="shared" si="3"/>
        <v>1.57079635</v>
      </c>
      <c r="N15" s="97">
        <f t="shared" si="4"/>
        <v>1.5707899999999999</v>
      </c>
      <c r="O15" s="97">
        <f t="shared" ref="O15" si="28">TAN(M15/2)</f>
        <v>1.0000000232051036</v>
      </c>
      <c r="P15" s="97">
        <f t="shared" ref="P15" si="29">TAN(N15/2)</f>
        <v>0.99999367322511734</v>
      </c>
      <c r="Q15" s="97">
        <f t="shared" ref="Q15" si="30">I15*O15</f>
        <v>3.0000000696153108</v>
      </c>
      <c r="R15" s="97">
        <f t="shared" ref="R15" si="31">J15*P15</f>
        <v>2.999981019675352</v>
      </c>
      <c r="S15" s="97">
        <f t="shared" si="7"/>
        <v>1.9314166338459327</v>
      </c>
      <c r="T15" s="97">
        <f t="shared" si="8"/>
        <v>1.9313594840260553</v>
      </c>
      <c r="U15" s="98">
        <f t="shared" si="9"/>
        <v>9.9999810892906638</v>
      </c>
      <c r="V15" s="97">
        <v>4</v>
      </c>
      <c r="W15" s="99"/>
      <c r="X15" s="99"/>
      <c r="Y15" s="99"/>
      <c r="Z15" s="99"/>
      <c r="AA15" s="99"/>
      <c r="AB15" s="99"/>
      <c r="AC15" s="97">
        <f t="shared" si="10"/>
        <v>9.5341325365785536</v>
      </c>
      <c r="AD15" s="97"/>
      <c r="AE15" s="99">
        <f t="shared" si="11"/>
        <v>19.862776117871988</v>
      </c>
      <c r="AF15" s="99"/>
      <c r="AG15" s="100"/>
      <c r="AH15" s="109">
        <f t="shared" si="12"/>
        <v>7.5</v>
      </c>
      <c r="AK15" s="95">
        <f t="shared" si="17"/>
        <v>7.5</v>
      </c>
      <c r="AL15" s="95">
        <f t="shared" si="18"/>
        <v>0</v>
      </c>
    </row>
    <row r="16" spans="2:47" ht="14.25">
      <c r="B16" s="96"/>
      <c r="C16" s="84">
        <f t="shared" si="23"/>
        <v>6</v>
      </c>
      <c r="D16" s="86">
        <v>632</v>
      </c>
      <c r="E16" s="86"/>
      <c r="F16" s="87" t="s">
        <v>3</v>
      </c>
      <c r="G16" s="88" t="s">
        <v>94</v>
      </c>
      <c r="H16" s="87" t="s">
        <v>73</v>
      </c>
      <c r="I16" s="87">
        <v>3</v>
      </c>
      <c r="J16" s="87">
        <v>3</v>
      </c>
      <c r="K16" s="87">
        <v>90</v>
      </c>
      <c r="L16" s="97">
        <v>4</v>
      </c>
      <c r="M16" s="97">
        <f t="shared" si="3"/>
        <v>1.57079635</v>
      </c>
      <c r="N16" s="97">
        <f t="shared" si="4"/>
        <v>1.5707899999999999</v>
      </c>
      <c r="O16" s="97">
        <f t="shared" ref="O16" si="32">TAN(M16/2)</f>
        <v>1.0000000232051036</v>
      </c>
      <c r="P16" s="97">
        <f t="shared" ref="P16" si="33">TAN(N16/2)</f>
        <v>0.99999367322511734</v>
      </c>
      <c r="Q16" s="97">
        <f t="shared" ref="Q16" si="34">I16*O16</f>
        <v>3.0000000696153108</v>
      </c>
      <c r="R16" s="97">
        <f t="shared" ref="R16" si="35">J16*P16</f>
        <v>2.999981019675352</v>
      </c>
      <c r="S16" s="97">
        <f t="shared" si="7"/>
        <v>1.9314166338459327</v>
      </c>
      <c r="T16" s="97">
        <f t="shared" si="8"/>
        <v>1.9313594840260553</v>
      </c>
      <c r="U16" s="98">
        <f t="shared" si="9"/>
        <v>13.999981089290664</v>
      </c>
      <c r="V16" s="97">
        <v>8</v>
      </c>
      <c r="W16" s="99"/>
      <c r="X16" s="99"/>
      <c r="Y16" s="99"/>
      <c r="Z16" s="99"/>
      <c r="AA16" s="99"/>
      <c r="AB16" s="99"/>
      <c r="AC16" s="97">
        <f t="shared" si="10"/>
        <v>17.214132536578553</v>
      </c>
      <c r="AD16" s="97"/>
      <c r="AE16" s="99">
        <f t="shared" si="11"/>
        <v>35.862776117871988</v>
      </c>
      <c r="AF16" s="99"/>
      <c r="AG16" s="100"/>
      <c r="AH16" s="109"/>
      <c r="AK16" s="95">
        <f t="shared" si="17"/>
        <v>11.5</v>
      </c>
      <c r="AL16" s="95">
        <f t="shared" si="18"/>
        <v>0</v>
      </c>
    </row>
    <row r="17" spans="2:38" ht="14.25">
      <c r="B17" s="96"/>
      <c r="C17" s="84">
        <f t="shared" si="23"/>
        <v>7</v>
      </c>
      <c r="D17" s="86">
        <v>833</v>
      </c>
      <c r="E17" s="86"/>
      <c r="F17" s="87" t="s">
        <v>3</v>
      </c>
      <c r="G17" s="88" t="s">
        <v>94</v>
      </c>
      <c r="H17" s="87" t="s">
        <v>73</v>
      </c>
      <c r="I17" s="87">
        <v>3</v>
      </c>
      <c r="J17" s="87">
        <v>3</v>
      </c>
      <c r="K17" s="87">
        <v>90</v>
      </c>
      <c r="L17" s="97">
        <v>4</v>
      </c>
      <c r="M17" s="97">
        <f t="shared" ref="M17" si="36">K17/360*3.1415927*2</f>
        <v>1.57079635</v>
      </c>
      <c r="N17" s="97">
        <f t="shared" ref="N17" si="37">(180-K17)/360*3.14158*2</f>
        <v>1.5707899999999999</v>
      </c>
      <c r="O17" s="97">
        <f t="shared" ref="O17" si="38">TAN(M17/2)</f>
        <v>1.0000000232051036</v>
      </c>
      <c r="P17" s="97">
        <f t="shared" ref="P17" si="39">TAN(N17/2)</f>
        <v>0.99999367322511734</v>
      </c>
      <c r="Q17" s="97">
        <f t="shared" ref="Q17" si="40">I17*O17</f>
        <v>3.0000000696153108</v>
      </c>
      <c r="R17" s="97">
        <f t="shared" ref="R17" si="41">J17*P17</f>
        <v>2.999981019675352</v>
      </c>
      <c r="S17" s="97">
        <f t="shared" si="7"/>
        <v>1.9314166338459327</v>
      </c>
      <c r="T17" s="97">
        <f t="shared" si="8"/>
        <v>1.9313594840260553</v>
      </c>
      <c r="U17" s="98">
        <f t="shared" ref="U17" si="42">Q17+R17+V17/SIN(M17)</f>
        <v>9.9999810892906638</v>
      </c>
      <c r="V17" s="97">
        <v>4</v>
      </c>
      <c r="W17" s="99"/>
      <c r="X17" s="99"/>
      <c r="Y17" s="99"/>
      <c r="Z17" s="99"/>
      <c r="AA17" s="99"/>
      <c r="AB17" s="99"/>
      <c r="AC17" s="97">
        <f t="shared" ref="AC17" si="43">AE17*$AT$6/100-Y17*$AT$7/100</f>
        <v>9.5341325365785536</v>
      </c>
      <c r="AD17" s="97"/>
      <c r="AE17" s="99">
        <f t="shared" ref="AE17" si="44">S17+T17+V17*L17</f>
        <v>19.862776117871988</v>
      </c>
      <c r="AF17" s="99"/>
      <c r="AG17" s="100"/>
      <c r="AH17" s="109">
        <f t="shared" ref="AH17" si="45">AK17+AL17</f>
        <v>7.5</v>
      </c>
      <c r="AK17" s="95">
        <f t="shared" si="17"/>
        <v>7.5</v>
      </c>
      <c r="AL17" s="95">
        <f t="shared" si="18"/>
        <v>0</v>
      </c>
    </row>
    <row r="18" spans="2:38" ht="14.25">
      <c r="B18" s="96"/>
      <c r="C18" s="84">
        <f t="shared" si="23"/>
        <v>8</v>
      </c>
      <c r="D18" s="86">
        <v>852</v>
      </c>
      <c r="E18" s="86"/>
      <c r="F18" s="87" t="s">
        <v>3</v>
      </c>
      <c r="G18" s="88" t="s">
        <v>94</v>
      </c>
      <c r="H18" s="87" t="s">
        <v>73</v>
      </c>
      <c r="I18" s="87">
        <v>3</v>
      </c>
      <c r="J18" s="87">
        <v>3</v>
      </c>
      <c r="K18" s="87">
        <v>90</v>
      </c>
      <c r="L18" s="97">
        <v>4</v>
      </c>
      <c r="M18" s="97">
        <f t="shared" ref="M18" si="46">K18/360*3.1415927*2</f>
        <v>1.57079635</v>
      </c>
      <c r="N18" s="97">
        <f t="shared" ref="N18" si="47">(180-K18)/360*3.14158*2</f>
        <v>1.5707899999999999</v>
      </c>
      <c r="O18" s="97">
        <f t="shared" ref="O18" si="48">TAN(M18/2)</f>
        <v>1.0000000232051036</v>
      </c>
      <c r="P18" s="97">
        <f t="shared" ref="P18" si="49">TAN(N18/2)</f>
        <v>0.99999367322511734</v>
      </c>
      <c r="Q18" s="97">
        <f t="shared" ref="Q18" si="50">I18*O18</f>
        <v>3.0000000696153108</v>
      </c>
      <c r="R18" s="97">
        <f t="shared" ref="R18" si="51">J18*P18</f>
        <v>2.999981019675352</v>
      </c>
      <c r="S18" s="97">
        <f t="shared" si="7"/>
        <v>1.9314166338459327</v>
      </c>
      <c r="T18" s="97">
        <f t="shared" si="8"/>
        <v>1.9313594840260553</v>
      </c>
      <c r="U18" s="98">
        <f t="shared" ref="U18" si="52">Q18+R18+V18/SIN(M18)</f>
        <v>9.9999810892906638</v>
      </c>
      <c r="V18" s="97">
        <v>4</v>
      </c>
      <c r="W18" s="99"/>
      <c r="X18" s="99"/>
      <c r="Y18" s="99"/>
      <c r="Z18" s="99"/>
      <c r="AA18" s="99"/>
      <c r="AB18" s="99"/>
      <c r="AC18" s="97">
        <f t="shared" ref="AC18" si="53">AE18*$AT$6/100-Y18*$AT$7/100</f>
        <v>9.5341325365785536</v>
      </c>
      <c r="AD18" s="97"/>
      <c r="AE18" s="99">
        <f t="shared" ref="AE18" si="54">S18+T18+V18*L18</f>
        <v>19.862776117871988</v>
      </c>
      <c r="AF18" s="99"/>
      <c r="AG18" s="100"/>
      <c r="AH18" s="109">
        <f t="shared" ref="AH18" si="55">AK18+AL18</f>
        <v>7.5</v>
      </c>
      <c r="AK18" s="95">
        <f t="shared" si="17"/>
        <v>7.5</v>
      </c>
      <c r="AL18" s="95">
        <f t="shared" si="18"/>
        <v>0</v>
      </c>
    </row>
    <row r="19" spans="2:38" ht="14.25">
      <c r="B19" s="96"/>
      <c r="C19" s="84">
        <f t="shared" si="23"/>
        <v>9</v>
      </c>
      <c r="D19" s="86">
        <v>925</v>
      </c>
      <c r="E19" s="86"/>
      <c r="F19" s="87" t="s">
        <v>93</v>
      </c>
      <c r="G19" s="88" t="s">
        <v>73</v>
      </c>
      <c r="H19" s="87" t="s">
        <v>73</v>
      </c>
      <c r="I19" s="104"/>
      <c r="J19" s="104"/>
      <c r="K19" s="87"/>
      <c r="L19" s="99"/>
      <c r="M19" s="99"/>
      <c r="N19" s="99"/>
      <c r="O19" s="99"/>
      <c r="P19" s="99"/>
      <c r="Q19" s="105"/>
      <c r="R19" s="105"/>
      <c r="S19" s="105"/>
      <c r="T19" s="105"/>
      <c r="U19" s="97"/>
      <c r="V19" s="98"/>
      <c r="W19" s="99"/>
      <c r="X19" s="99"/>
      <c r="Y19" s="99"/>
      <c r="Z19" s="99"/>
      <c r="AA19" s="99"/>
      <c r="AB19" s="99"/>
      <c r="AC19" s="97"/>
      <c r="AD19" s="99"/>
      <c r="AE19" s="99">
        <v>19.862776117871988</v>
      </c>
      <c r="AF19" s="102"/>
      <c r="AG19" s="103"/>
      <c r="AH19" s="101"/>
      <c r="AK19" s="95">
        <f t="shared" si="17"/>
        <v>0</v>
      </c>
      <c r="AL19" s="95">
        <f t="shared" si="18"/>
        <v>3.5</v>
      </c>
    </row>
    <row r="20" spans="2:38" ht="14.25">
      <c r="B20" s="96"/>
      <c r="C20" s="84">
        <f t="shared" si="23"/>
        <v>10</v>
      </c>
      <c r="D20" s="86">
        <v>1003</v>
      </c>
      <c r="E20" s="86"/>
      <c r="F20" s="87" t="s">
        <v>3</v>
      </c>
      <c r="G20" s="88" t="s">
        <v>109</v>
      </c>
      <c r="H20" s="87" t="s">
        <v>73</v>
      </c>
      <c r="I20" s="87">
        <v>3</v>
      </c>
      <c r="J20" s="87">
        <v>3</v>
      </c>
      <c r="K20" s="87">
        <v>90</v>
      </c>
      <c r="L20" s="97">
        <v>4</v>
      </c>
      <c r="M20" s="97">
        <f t="shared" ref="M20:M21" si="56">K20/360*3.1415927*2</f>
        <v>1.57079635</v>
      </c>
      <c r="N20" s="97">
        <f t="shared" ref="N20:N21" si="57">(180-K20)/360*3.14158*2</f>
        <v>1.5707899999999999</v>
      </c>
      <c r="O20" s="97">
        <f t="shared" ref="O20:O21" si="58">TAN(M20/2)</f>
        <v>1.0000000232051036</v>
      </c>
      <c r="P20" s="97">
        <f t="shared" ref="P20:P21" si="59">TAN(N20/2)</f>
        <v>0.99999367322511734</v>
      </c>
      <c r="Q20" s="97">
        <f t="shared" ref="Q20:Q21" si="60">I20*O20</f>
        <v>3.0000000696153108</v>
      </c>
      <c r="R20" s="97">
        <f t="shared" ref="R20:R21" si="61">J20*P20</f>
        <v>2.999981019675352</v>
      </c>
      <c r="S20" s="97">
        <f t="shared" si="7"/>
        <v>1.9314166338459327</v>
      </c>
      <c r="T20" s="97">
        <f t="shared" si="8"/>
        <v>1.9313594840260553</v>
      </c>
      <c r="U20" s="98">
        <f t="shared" ref="U20:U21" si="62">Q20+R20+V20/SIN(M20)</f>
        <v>9.9999810892906638</v>
      </c>
      <c r="V20" s="97">
        <v>4</v>
      </c>
      <c r="W20" s="99"/>
      <c r="X20" s="99"/>
      <c r="Y20" s="99"/>
      <c r="Z20" s="99"/>
      <c r="AA20" s="99"/>
      <c r="AB20" s="99">
        <f>12</f>
        <v>12</v>
      </c>
      <c r="AC20" s="97">
        <f t="shared" ref="AC20:AC21" si="63">AE20*$AT$6/100-Y20*$AT$7/100</f>
        <v>9.5341325365785536</v>
      </c>
      <c r="AD20" s="97"/>
      <c r="AE20" s="99">
        <f t="shared" ref="AE20:AE21" si="64">S20+T20+V20*L20</f>
        <v>19.862776117871988</v>
      </c>
      <c r="AF20" s="99"/>
      <c r="AG20" s="100"/>
      <c r="AH20" s="109">
        <f t="shared" ref="AH20:AH21" si="65">AK20+AL20</f>
        <v>7.5</v>
      </c>
      <c r="AK20" s="95">
        <f t="shared" si="17"/>
        <v>7.5</v>
      </c>
      <c r="AL20" s="95">
        <f t="shared" si="18"/>
        <v>0</v>
      </c>
    </row>
    <row r="21" spans="2:38" ht="14.25">
      <c r="B21" s="96"/>
      <c r="C21" s="84">
        <f t="shared" si="23"/>
        <v>11</v>
      </c>
      <c r="D21" s="86">
        <v>1098</v>
      </c>
      <c r="E21" s="86"/>
      <c r="F21" s="87" t="s">
        <v>3</v>
      </c>
      <c r="G21" s="88" t="s">
        <v>94</v>
      </c>
      <c r="H21" s="87" t="s">
        <v>73</v>
      </c>
      <c r="I21" s="87">
        <v>3</v>
      </c>
      <c r="J21" s="87">
        <v>3</v>
      </c>
      <c r="K21" s="87">
        <v>90</v>
      </c>
      <c r="L21" s="97">
        <v>4</v>
      </c>
      <c r="M21" s="97">
        <f t="shared" si="56"/>
        <v>1.57079635</v>
      </c>
      <c r="N21" s="97">
        <f t="shared" si="57"/>
        <v>1.5707899999999999</v>
      </c>
      <c r="O21" s="97">
        <f t="shared" si="58"/>
        <v>1.0000000232051036</v>
      </c>
      <c r="P21" s="97">
        <f t="shared" si="59"/>
        <v>0.99999367322511734</v>
      </c>
      <c r="Q21" s="97">
        <f t="shared" si="60"/>
        <v>3.0000000696153108</v>
      </c>
      <c r="R21" s="97">
        <f t="shared" si="61"/>
        <v>2.999981019675352</v>
      </c>
      <c r="S21" s="97">
        <f t="shared" si="7"/>
        <v>1.9314166338459327</v>
      </c>
      <c r="T21" s="97">
        <f t="shared" si="8"/>
        <v>1.9313594840260553</v>
      </c>
      <c r="U21" s="98">
        <f t="shared" si="62"/>
        <v>9.9999810892906638</v>
      </c>
      <c r="V21" s="97">
        <v>4</v>
      </c>
      <c r="W21" s="99"/>
      <c r="X21" s="99"/>
      <c r="Y21" s="99"/>
      <c r="Z21" s="99"/>
      <c r="AA21" s="99"/>
      <c r="AB21" s="99"/>
      <c r="AC21" s="97">
        <f t="shared" si="63"/>
        <v>9.5341325365785536</v>
      </c>
      <c r="AD21" s="97"/>
      <c r="AE21" s="99">
        <f t="shared" si="64"/>
        <v>19.862776117871988</v>
      </c>
      <c r="AF21" s="99"/>
      <c r="AG21" s="100"/>
      <c r="AH21" s="109">
        <f t="shared" si="65"/>
        <v>7.5</v>
      </c>
      <c r="AK21" s="95">
        <f t="shared" si="17"/>
        <v>7.5</v>
      </c>
      <c r="AL21" s="95">
        <f t="shared" si="18"/>
        <v>0</v>
      </c>
    </row>
    <row r="22" spans="2:38" ht="14.25">
      <c r="B22" s="96"/>
      <c r="C22" s="84">
        <f t="shared" si="23"/>
        <v>12</v>
      </c>
      <c r="D22" s="86">
        <v>1137</v>
      </c>
      <c r="E22" s="86"/>
      <c r="F22" s="87" t="s">
        <v>3</v>
      </c>
      <c r="G22" s="88"/>
      <c r="H22" s="87"/>
      <c r="I22" s="87"/>
      <c r="J22" s="87"/>
      <c r="K22" s="87"/>
      <c r="L22" s="97"/>
      <c r="M22" s="97"/>
      <c r="N22" s="97"/>
      <c r="O22" s="97"/>
      <c r="P22" s="97"/>
      <c r="Q22" s="97"/>
      <c r="R22" s="97"/>
      <c r="S22" s="97"/>
      <c r="T22" s="97"/>
      <c r="U22" s="98"/>
      <c r="V22" s="97"/>
      <c r="W22" s="99"/>
      <c r="X22" s="99"/>
      <c r="Y22" s="99"/>
      <c r="Z22" s="99">
        <f>AA22*2</f>
        <v>38</v>
      </c>
      <c r="AA22" s="99">
        <f>1146-1127</f>
        <v>19</v>
      </c>
      <c r="AB22" s="99"/>
      <c r="AC22" s="97"/>
      <c r="AD22" s="97"/>
      <c r="AE22" s="99"/>
      <c r="AF22" s="99"/>
      <c r="AG22" s="100"/>
      <c r="AH22" s="101"/>
      <c r="AK22" s="95">
        <f t="shared" si="17"/>
        <v>3.5</v>
      </c>
      <c r="AL22" s="95">
        <f t="shared" si="18"/>
        <v>0</v>
      </c>
    </row>
    <row r="23" spans="2:38" ht="14.25">
      <c r="B23" s="96"/>
      <c r="C23" s="84">
        <f t="shared" si="23"/>
        <v>13</v>
      </c>
      <c r="D23" s="86">
        <v>1203</v>
      </c>
      <c r="E23" s="86"/>
      <c r="F23" s="87" t="s">
        <v>3</v>
      </c>
      <c r="G23" s="88" t="s">
        <v>109</v>
      </c>
      <c r="H23" s="87" t="s">
        <v>73</v>
      </c>
      <c r="I23" s="87">
        <v>3</v>
      </c>
      <c r="J23" s="87">
        <v>3</v>
      </c>
      <c r="K23" s="87">
        <v>90</v>
      </c>
      <c r="L23" s="97">
        <v>4</v>
      </c>
      <c r="M23" s="97">
        <f t="shared" ref="M23" si="66">K23/360*3.1415927*2</f>
        <v>1.57079635</v>
      </c>
      <c r="N23" s="97">
        <f t="shared" ref="N23" si="67">(180-K23)/360*3.14158*2</f>
        <v>1.5707899999999999</v>
      </c>
      <c r="O23" s="97">
        <f t="shared" ref="O23" si="68">TAN(M23/2)</f>
        <v>1.0000000232051036</v>
      </c>
      <c r="P23" s="97">
        <f t="shared" ref="P23" si="69">TAN(N23/2)</f>
        <v>0.99999367322511734</v>
      </c>
      <c r="Q23" s="97">
        <f t="shared" ref="Q23" si="70">I23*O23</f>
        <v>3.0000000696153108</v>
      </c>
      <c r="R23" s="97">
        <f t="shared" ref="R23" si="71">J23*P23</f>
        <v>2.999981019675352</v>
      </c>
      <c r="S23" s="97">
        <f t="shared" si="7"/>
        <v>1.9314166338459327</v>
      </c>
      <c r="T23" s="97">
        <f t="shared" si="8"/>
        <v>1.9313594840260553</v>
      </c>
      <c r="U23" s="98">
        <f t="shared" ref="U23" si="72">Q23+R23+V23/SIN(M23)</f>
        <v>9.9999810892906638</v>
      </c>
      <c r="V23" s="97">
        <v>4</v>
      </c>
      <c r="W23" s="99"/>
      <c r="X23" s="99"/>
      <c r="Y23" s="99"/>
      <c r="Z23" s="99"/>
      <c r="AA23" s="99"/>
      <c r="AB23" s="99">
        <f>12</f>
        <v>12</v>
      </c>
      <c r="AC23" s="97">
        <f t="shared" ref="AC23" si="73">AE23*$AT$6/100-Y23*$AT$7/100</f>
        <v>9.5341325365785536</v>
      </c>
      <c r="AD23" s="97"/>
      <c r="AE23" s="99">
        <f t="shared" ref="AE23" si="74">S23+T23+V23*L23</f>
        <v>19.862776117871988</v>
      </c>
      <c r="AF23" s="99"/>
      <c r="AG23" s="100"/>
      <c r="AH23" s="109">
        <f t="shared" ref="AH23" si="75">AK23+AL23</f>
        <v>7.5</v>
      </c>
      <c r="AK23" s="95">
        <f t="shared" si="17"/>
        <v>7.5</v>
      </c>
      <c r="AL23" s="95">
        <f t="shared" si="18"/>
        <v>0</v>
      </c>
    </row>
    <row r="24" spans="2:38" ht="14.25">
      <c r="B24" s="96"/>
      <c r="C24" s="84">
        <f t="shared" si="23"/>
        <v>14</v>
      </c>
      <c r="D24" s="86">
        <v>1300</v>
      </c>
      <c r="E24" s="86"/>
      <c r="F24" s="87" t="s">
        <v>3</v>
      </c>
      <c r="G24" s="88" t="s">
        <v>109</v>
      </c>
      <c r="H24" s="87" t="s">
        <v>73</v>
      </c>
      <c r="I24" s="87">
        <v>3</v>
      </c>
      <c r="J24" s="87">
        <v>3</v>
      </c>
      <c r="K24" s="87">
        <v>90</v>
      </c>
      <c r="L24" s="97">
        <v>4</v>
      </c>
      <c r="M24" s="97">
        <f t="shared" ref="M24:M25" si="76">K24/360*3.1415927*2</f>
        <v>1.57079635</v>
      </c>
      <c r="N24" s="97">
        <f t="shared" ref="N24:N25" si="77">(180-K24)/360*3.14158*2</f>
        <v>1.5707899999999999</v>
      </c>
      <c r="O24" s="97">
        <f t="shared" ref="O24:O25" si="78">TAN(M24/2)</f>
        <v>1.0000000232051036</v>
      </c>
      <c r="P24" s="97">
        <f t="shared" ref="P24:P25" si="79">TAN(N24/2)</f>
        <v>0.99999367322511734</v>
      </c>
      <c r="Q24" s="97">
        <f t="shared" ref="Q24:Q25" si="80">I24*O24</f>
        <v>3.0000000696153108</v>
      </c>
      <c r="R24" s="97">
        <f t="shared" ref="R24:R25" si="81">J24*P24</f>
        <v>2.999981019675352</v>
      </c>
      <c r="S24" s="97">
        <f t="shared" si="7"/>
        <v>1.9314166338459327</v>
      </c>
      <c r="T24" s="97">
        <f t="shared" si="8"/>
        <v>1.9313594840260553</v>
      </c>
      <c r="U24" s="98">
        <f t="shared" ref="U24:U25" si="82">Q24+R24+V24/SIN(M24)</f>
        <v>24.999981089290667</v>
      </c>
      <c r="V24" s="97">
        <v>19</v>
      </c>
      <c r="W24" s="99"/>
      <c r="X24" s="99"/>
      <c r="Y24" s="99"/>
      <c r="Z24" s="99"/>
      <c r="AA24" s="99"/>
      <c r="AB24" s="99"/>
      <c r="AC24" s="97"/>
      <c r="AD24" s="97"/>
      <c r="AE24" s="99"/>
      <c r="AF24" s="99"/>
      <c r="AG24" s="100"/>
      <c r="AH24" s="109"/>
      <c r="AK24" s="95">
        <f>IF(F24="L",0,V24+3.5)</f>
        <v>22.5</v>
      </c>
      <c r="AL24" s="95">
        <f t="shared" si="18"/>
        <v>0</v>
      </c>
    </row>
    <row r="25" spans="2:38" ht="14.25">
      <c r="B25" s="96"/>
      <c r="C25" s="84">
        <f t="shared" si="23"/>
        <v>15</v>
      </c>
      <c r="D25" s="86">
        <v>1357</v>
      </c>
      <c r="E25" s="86"/>
      <c r="F25" s="87" t="s">
        <v>93</v>
      </c>
      <c r="G25" s="88" t="s">
        <v>94</v>
      </c>
      <c r="H25" s="87" t="s">
        <v>73</v>
      </c>
      <c r="I25" s="87">
        <v>3</v>
      </c>
      <c r="J25" s="87">
        <v>3</v>
      </c>
      <c r="K25" s="87">
        <v>90</v>
      </c>
      <c r="L25" s="97">
        <v>4</v>
      </c>
      <c r="M25" s="97">
        <f t="shared" si="76"/>
        <v>1.57079635</v>
      </c>
      <c r="N25" s="97">
        <f t="shared" si="77"/>
        <v>1.5707899999999999</v>
      </c>
      <c r="O25" s="97">
        <f t="shared" si="78"/>
        <v>1.0000000232051036</v>
      </c>
      <c r="P25" s="97">
        <f t="shared" si="79"/>
        <v>0.99999367322511734</v>
      </c>
      <c r="Q25" s="97">
        <f t="shared" si="80"/>
        <v>3.0000000696153108</v>
      </c>
      <c r="R25" s="97">
        <f t="shared" si="81"/>
        <v>2.999981019675352</v>
      </c>
      <c r="S25" s="97">
        <f t="shared" si="7"/>
        <v>1.9314166338459327</v>
      </c>
      <c r="T25" s="97">
        <f t="shared" si="8"/>
        <v>1.9313594840260553</v>
      </c>
      <c r="U25" s="98">
        <f t="shared" si="82"/>
        <v>9.9999810892906638</v>
      </c>
      <c r="V25" s="97">
        <v>4</v>
      </c>
      <c r="W25" s="99"/>
      <c r="X25" s="99"/>
      <c r="Y25" s="99"/>
      <c r="Z25" s="99"/>
      <c r="AA25" s="99"/>
      <c r="AB25" s="99"/>
      <c r="AC25" s="97"/>
      <c r="AD25" s="97"/>
      <c r="AE25" s="99"/>
      <c r="AF25" s="99"/>
      <c r="AG25" s="100"/>
      <c r="AH25" s="109"/>
      <c r="AK25" s="95">
        <f t="shared" si="17"/>
        <v>0</v>
      </c>
      <c r="AL25" s="95">
        <f t="shared" si="18"/>
        <v>7.5</v>
      </c>
    </row>
    <row r="26" spans="2:38" ht="14.25">
      <c r="B26" s="96"/>
      <c r="C26" s="84">
        <f t="shared" si="23"/>
        <v>16</v>
      </c>
      <c r="D26" s="86">
        <v>1513</v>
      </c>
      <c r="E26" s="86"/>
      <c r="F26" s="87" t="s">
        <v>3</v>
      </c>
      <c r="G26" s="88" t="s">
        <v>94</v>
      </c>
      <c r="H26" s="87" t="s">
        <v>73</v>
      </c>
      <c r="I26" s="87">
        <v>3</v>
      </c>
      <c r="J26" s="87">
        <v>3</v>
      </c>
      <c r="K26" s="87">
        <v>90</v>
      </c>
      <c r="L26" s="97">
        <v>4</v>
      </c>
      <c r="M26" s="97">
        <f t="shared" ref="M26" si="83">K26/360*3.1415927*2</f>
        <v>1.57079635</v>
      </c>
      <c r="N26" s="97">
        <f t="shared" ref="N26" si="84">(180-K26)/360*3.14158*2</f>
        <v>1.5707899999999999</v>
      </c>
      <c r="O26" s="97">
        <f t="shared" ref="O26" si="85">TAN(M26/2)</f>
        <v>1.0000000232051036</v>
      </c>
      <c r="P26" s="97">
        <f t="shared" ref="P26" si="86">TAN(N26/2)</f>
        <v>0.99999367322511734</v>
      </c>
      <c r="Q26" s="97">
        <f t="shared" ref="Q26" si="87">I26*O26</f>
        <v>3.0000000696153108</v>
      </c>
      <c r="R26" s="97">
        <f t="shared" ref="R26" si="88">J26*P26</f>
        <v>2.999981019675352</v>
      </c>
      <c r="S26" s="97">
        <f t="shared" si="7"/>
        <v>1.9314166338459327</v>
      </c>
      <c r="T26" s="97">
        <f t="shared" si="8"/>
        <v>1.9313594840260553</v>
      </c>
      <c r="U26" s="98">
        <f t="shared" ref="U26" si="89">Q26+R26+V26/SIN(M26)</f>
        <v>9.9999810892906638</v>
      </c>
      <c r="V26" s="97">
        <v>4</v>
      </c>
      <c r="W26" s="99"/>
      <c r="X26" s="99"/>
      <c r="Y26" s="99"/>
      <c r="Z26" s="99"/>
      <c r="AA26" s="99"/>
      <c r="AB26" s="99"/>
      <c r="AC26" s="97"/>
      <c r="AD26" s="97"/>
      <c r="AE26" s="99"/>
      <c r="AF26" s="99"/>
      <c r="AG26" s="100"/>
      <c r="AH26" s="109"/>
      <c r="AK26" s="95">
        <f t="shared" si="17"/>
        <v>7.5</v>
      </c>
      <c r="AL26" s="95">
        <f t="shared" si="18"/>
        <v>0</v>
      </c>
    </row>
    <row r="27" spans="2:38" ht="14.25">
      <c r="B27" s="96"/>
      <c r="C27" s="84">
        <f t="shared" si="23"/>
        <v>17</v>
      </c>
      <c r="D27" s="86">
        <v>1600</v>
      </c>
      <c r="E27" s="86"/>
      <c r="F27" s="87" t="s">
        <v>3</v>
      </c>
      <c r="G27" s="88" t="s">
        <v>94</v>
      </c>
      <c r="H27" s="87" t="s">
        <v>73</v>
      </c>
      <c r="I27" s="87">
        <v>3</v>
      </c>
      <c r="J27" s="87">
        <v>3</v>
      </c>
      <c r="K27" s="87">
        <v>90</v>
      </c>
      <c r="L27" s="97">
        <v>4</v>
      </c>
      <c r="M27" s="97">
        <f t="shared" ref="M27:M28" si="90">K27/360*3.1415927*2</f>
        <v>1.57079635</v>
      </c>
      <c r="N27" s="97">
        <f t="shared" ref="N27:N28" si="91">(180-K27)/360*3.14158*2</f>
        <v>1.5707899999999999</v>
      </c>
      <c r="O27" s="97">
        <f t="shared" ref="O27:O28" si="92">TAN(M27/2)</f>
        <v>1.0000000232051036</v>
      </c>
      <c r="P27" s="97">
        <f t="shared" ref="P27:P28" si="93">TAN(N27/2)</f>
        <v>0.99999367322511734</v>
      </c>
      <c r="Q27" s="97">
        <f t="shared" ref="Q27:Q28" si="94">I27*O27</f>
        <v>3.0000000696153108</v>
      </c>
      <c r="R27" s="97">
        <f t="shared" ref="R27:R28" si="95">J27*P27</f>
        <v>2.999981019675352</v>
      </c>
      <c r="S27" s="97">
        <f t="shared" si="7"/>
        <v>1.9314166338459327</v>
      </c>
      <c r="T27" s="97">
        <f t="shared" si="8"/>
        <v>1.9313594840260553</v>
      </c>
      <c r="U27" s="98">
        <f t="shared" ref="U27:U28" si="96">Q27+R27+V27/SIN(M27)</f>
        <v>9.9999810892906638</v>
      </c>
      <c r="V27" s="97">
        <v>4</v>
      </c>
      <c r="W27" s="99"/>
      <c r="X27" s="99"/>
      <c r="Y27" s="99"/>
      <c r="Z27" s="99"/>
      <c r="AA27" s="99"/>
      <c r="AB27" s="99"/>
      <c r="AC27" s="97"/>
      <c r="AD27" s="97"/>
      <c r="AE27" s="99"/>
      <c r="AF27" s="99"/>
      <c r="AG27" s="100"/>
      <c r="AH27" s="109"/>
      <c r="AK27" s="95">
        <f t="shared" si="17"/>
        <v>7.5</v>
      </c>
      <c r="AL27" s="95">
        <f t="shared" si="18"/>
        <v>0</v>
      </c>
    </row>
    <row r="28" spans="2:38" ht="14.25">
      <c r="B28" s="96"/>
      <c r="C28" s="84">
        <f t="shared" si="23"/>
        <v>18</v>
      </c>
      <c r="D28" s="86">
        <v>1609</v>
      </c>
      <c r="E28" s="86"/>
      <c r="F28" s="87" t="s">
        <v>93</v>
      </c>
      <c r="G28" s="88" t="s">
        <v>94</v>
      </c>
      <c r="H28" s="87" t="s">
        <v>73</v>
      </c>
      <c r="I28" s="87">
        <v>3</v>
      </c>
      <c r="J28" s="87">
        <v>3</v>
      </c>
      <c r="K28" s="87">
        <v>90</v>
      </c>
      <c r="L28" s="97">
        <v>4</v>
      </c>
      <c r="M28" s="97">
        <f t="shared" si="90"/>
        <v>1.57079635</v>
      </c>
      <c r="N28" s="97">
        <f t="shared" si="91"/>
        <v>1.5707899999999999</v>
      </c>
      <c r="O28" s="97">
        <f t="shared" si="92"/>
        <v>1.0000000232051036</v>
      </c>
      <c r="P28" s="97">
        <f t="shared" si="93"/>
        <v>0.99999367322511734</v>
      </c>
      <c r="Q28" s="97">
        <f t="shared" si="94"/>
        <v>3.0000000696153108</v>
      </c>
      <c r="R28" s="97">
        <f t="shared" si="95"/>
        <v>2.999981019675352</v>
      </c>
      <c r="S28" s="97">
        <f t="shared" si="7"/>
        <v>1.9314166338459327</v>
      </c>
      <c r="T28" s="97">
        <f t="shared" si="8"/>
        <v>1.9313594840260553</v>
      </c>
      <c r="U28" s="98">
        <f t="shared" si="96"/>
        <v>9.9999810892906638</v>
      </c>
      <c r="V28" s="97">
        <v>4</v>
      </c>
      <c r="W28" s="99"/>
      <c r="X28" s="99"/>
      <c r="Y28" s="99"/>
      <c r="Z28" s="99"/>
      <c r="AA28" s="99"/>
      <c r="AB28" s="99"/>
      <c r="AC28" s="97"/>
      <c r="AD28" s="97"/>
      <c r="AE28" s="99"/>
      <c r="AF28" s="99"/>
      <c r="AG28" s="100"/>
      <c r="AH28" s="109"/>
      <c r="AK28" s="95">
        <f t="shared" si="17"/>
        <v>0</v>
      </c>
      <c r="AL28" s="95">
        <f t="shared" si="18"/>
        <v>7.5</v>
      </c>
    </row>
    <row r="29" spans="2:38" ht="14.25" hidden="1">
      <c r="B29" s="96"/>
      <c r="C29" s="84">
        <f t="shared" si="23"/>
        <v>19</v>
      </c>
      <c r="D29" s="86"/>
      <c r="E29" s="86"/>
      <c r="F29" s="87"/>
      <c r="G29" s="88"/>
      <c r="H29" s="87"/>
      <c r="I29" s="104"/>
      <c r="J29" s="104"/>
      <c r="K29" s="87"/>
      <c r="L29" s="99"/>
      <c r="M29" s="99"/>
      <c r="N29" s="99"/>
      <c r="O29" s="99"/>
      <c r="P29" s="99"/>
      <c r="Q29" s="105"/>
      <c r="R29" s="105"/>
      <c r="S29" s="105"/>
      <c r="T29" s="105"/>
      <c r="U29" s="97"/>
      <c r="V29" s="98"/>
      <c r="W29" s="99"/>
      <c r="X29" s="99"/>
      <c r="Y29" s="99"/>
      <c r="Z29" s="99"/>
      <c r="AA29" s="99"/>
      <c r="AB29" s="99"/>
      <c r="AC29" s="97"/>
      <c r="AD29" s="99"/>
      <c r="AE29" s="106"/>
      <c r="AF29" s="102"/>
      <c r="AG29" s="103"/>
      <c r="AH29" s="101">
        <f t="shared" si="12"/>
        <v>0</v>
      </c>
      <c r="AK29" s="95"/>
      <c r="AL29" s="95"/>
    </row>
    <row r="30" spans="2:38" ht="14.25" hidden="1">
      <c r="B30" s="96"/>
      <c r="C30" s="84">
        <f t="shared" si="23"/>
        <v>20</v>
      </c>
      <c r="D30" s="86"/>
      <c r="E30" s="86"/>
      <c r="F30" s="87"/>
      <c r="G30" s="88"/>
      <c r="H30" s="87"/>
      <c r="I30" s="104"/>
      <c r="J30" s="104"/>
      <c r="K30" s="87"/>
      <c r="L30" s="99"/>
      <c r="M30" s="99"/>
      <c r="N30" s="99"/>
      <c r="O30" s="99"/>
      <c r="P30" s="99"/>
      <c r="Q30" s="105"/>
      <c r="R30" s="105"/>
      <c r="S30" s="105"/>
      <c r="T30" s="105"/>
      <c r="U30" s="97"/>
      <c r="V30" s="98"/>
      <c r="W30" s="99"/>
      <c r="X30" s="99"/>
      <c r="Y30" s="99"/>
      <c r="Z30" s="99"/>
      <c r="AA30" s="99"/>
      <c r="AB30" s="99"/>
      <c r="AC30" s="97"/>
      <c r="AD30" s="99"/>
      <c r="AE30" s="106"/>
      <c r="AF30" s="102"/>
      <c r="AG30" s="103"/>
      <c r="AH30" s="101">
        <f t="shared" si="12"/>
        <v>0</v>
      </c>
      <c r="AK30" s="95"/>
      <c r="AL30" s="95"/>
    </row>
    <row r="31" spans="2:38" ht="14.25" hidden="1">
      <c r="B31" s="96"/>
      <c r="C31" s="84">
        <f t="shared" si="23"/>
        <v>21</v>
      </c>
      <c r="D31" s="86"/>
      <c r="E31" s="86"/>
      <c r="F31" s="87"/>
      <c r="G31" s="88"/>
      <c r="H31" s="87"/>
      <c r="I31" s="87"/>
      <c r="J31" s="87"/>
      <c r="K31" s="87"/>
      <c r="L31" s="97"/>
      <c r="M31" s="97"/>
      <c r="N31" s="97"/>
      <c r="O31" s="97"/>
      <c r="P31" s="97"/>
      <c r="Q31" s="97"/>
      <c r="R31" s="97"/>
      <c r="S31" s="97"/>
      <c r="T31" s="97"/>
      <c r="U31" s="98"/>
      <c r="V31" s="97"/>
      <c r="W31" s="99"/>
      <c r="X31" s="99"/>
      <c r="Y31" s="99"/>
      <c r="Z31" s="99"/>
      <c r="AA31" s="99"/>
      <c r="AB31" s="99"/>
      <c r="AC31" s="97"/>
      <c r="AD31" s="97"/>
      <c r="AE31" s="99"/>
      <c r="AF31" s="99"/>
      <c r="AG31" s="100"/>
      <c r="AH31" s="101">
        <f t="shared" si="12"/>
        <v>0</v>
      </c>
      <c r="AK31" s="95"/>
      <c r="AL31" s="95"/>
    </row>
    <row r="32" spans="2:38" ht="14.25" hidden="1">
      <c r="B32" s="96"/>
      <c r="C32" s="84">
        <f t="shared" si="23"/>
        <v>22</v>
      </c>
      <c r="D32" s="86"/>
      <c r="E32" s="86"/>
      <c r="F32" s="87"/>
      <c r="G32" s="88"/>
      <c r="H32" s="87"/>
      <c r="I32" s="87"/>
      <c r="J32" s="87"/>
      <c r="K32" s="87"/>
      <c r="L32" s="97"/>
      <c r="M32" s="97"/>
      <c r="N32" s="97"/>
      <c r="O32" s="97"/>
      <c r="P32" s="97"/>
      <c r="Q32" s="97"/>
      <c r="R32" s="97"/>
      <c r="S32" s="97"/>
      <c r="T32" s="97"/>
      <c r="U32" s="98"/>
      <c r="V32" s="97"/>
      <c r="W32" s="99"/>
      <c r="X32" s="99"/>
      <c r="Y32" s="99"/>
      <c r="Z32" s="99"/>
      <c r="AA32" s="99"/>
      <c r="AB32" s="99"/>
      <c r="AC32" s="97"/>
      <c r="AD32" s="97"/>
      <c r="AE32" s="99"/>
      <c r="AF32" s="99"/>
      <c r="AG32" s="100"/>
      <c r="AH32" s="107">
        <f t="shared" si="12"/>
        <v>0</v>
      </c>
      <c r="AK32" s="95"/>
      <c r="AL32" s="95"/>
    </row>
    <row r="33" spans="2:34" ht="14.25" hidden="1">
      <c r="B33" s="96"/>
      <c r="C33" s="84">
        <f t="shared" si="23"/>
        <v>23</v>
      </c>
      <c r="D33" s="86"/>
      <c r="E33" s="86"/>
      <c r="F33" s="87"/>
      <c r="G33" s="88"/>
      <c r="H33" s="87"/>
      <c r="I33" s="104"/>
      <c r="J33" s="104"/>
      <c r="K33" s="87"/>
      <c r="L33" s="99"/>
      <c r="M33" s="99"/>
      <c r="N33" s="99"/>
      <c r="O33" s="99"/>
      <c r="P33" s="99"/>
      <c r="Q33" s="105"/>
      <c r="R33" s="105"/>
      <c r="S33" s="105"/>
      <c r="T33" s="105"/>
      <c r="U33" s="97"/>
      <c r="V33" s="98"/>
      <c r="W33" s="99"/>
      <c r="X33" s="99"/>
      <c r="Y33" s="99"/>
      <c r="Z33" s="99"/>
      <c r="AA33" s="99"/>
      <c r="AB33" s="99"/>
      <c r="AC33" s="97"/>
      <c r="AD33" s="99"/>
      <c r="AE33" s="106"/>
      <c r="AF33" s="102"/>
      <c r="AG33" s="103"/>
      <c r="AH33" s="107">
        <f t="shared" si="12"/>
        <v>0</v>
      </c>
    </row>
    <row r="34" spans="2:34" ht="14.25" hidden="1">
      <c r="B34" s="96"/>
      <c r="C34" s="84">
        <f t="shared" si="23"/>
        <v>24</v>
      </c>
      <c r="D34" s="86"/>
      <c r="E34" s="86"/>
      <c r="F34" s="87"/>
      <c r="G34" s="88"/>
      <c r="H34" s="87"/>
      <c r="I34" s="104"/>
      <c r="J34" s="104"/>
      <c r="K34" s="87"/>
      <c r="L34" s="99"/>
      <c r="M34" s="99"/>
      <c r="N34" s="99"/>
      <c r="O34" s="99"/>
      <c r="P34" s="99"/>
      <c r="Q34" s="105"/>
      <c r="R34" s="105"/>
      <c r="S34" s="105"/>
      <c r="T34" s="105"/>
      <c r="U34" s="97"/>
      <c r="V34" s="98"/>
      <c r="W34" s="99"/>
      <c r="X34" s="99"/>
      <c r="Y34" s="99"/>
      <c r="Z34" s="99"/>
      <c r="AA34" s="99"/>
      <c r="AB34" s="99"/>
      <c r="AC34" s="97"/>
      <c r="AD34" s="99"/>
      <c r="AE34" s="106"/>
      <c r="AF34" s="102"/>
      <c r="AG34" s="103"/>
      <c r="AH34" s="107">
        <f t="shared" si="12"/>
        <v>0</v>
      </c>
    </row>
    <row r="35" spans="2:34" ht="14.25" hidden="1">
      <c r="B35" s="96"/>
      <c r="C35" s="84">
        <f t="shared" si="23"/>
        <v>25</v>
      </c>
      <c r="D35" s="86"/>
      <c r="E35" s="86"/>
      <c r="F35" s="87"/>
      <c r="G35" s="88"/>
      <c r="H35" s="87"/>
      <c r="I35" s="104"/>
      <c r="J35" s="104"/>
      <c r="K35" s="87"/>
      <c r="L35" s="99"/>
      <c r="M35" s="99"/>
      <c r="N35" s="99"/>
      <c r="O35" s="99"/>
      <c r="P35" s="99"/>
      <c r="Q35" s="105"/>
      <c r="R35" s="105"/>
      <c r="S35" s="105"/>
      <c r="T35" s="105"/>
      <c r="U35" s="97"/>
      <c r="V35" s="98"/>
      <c r="W35" s="99"/>
      <c r="X35" s="99"/>
      <c r="Y35" s="99"/>
      <c r="Z35" s="99"/>
      <c r="AA35" s="99"/>
      <c r="AB35" s="99"/>
      <c r="AC35" s="97"/>
      <c r="AD35" s="99"/>
      <c r="AE35" s="106"/>
      <c r="AF35" s="102"/>
      <c r="AG35" s="103"/>
      <c r="AH35" s="107">
        <f t="shared" si="12"/>
        <v>0</v>
      </c>
    </row>
    <row r="36" spans="2:34" ht="14.25" hidden="1">
      <c r="B36" s="96"/>
      <c r="C36" s="84">
        <f t="shared" si="23"/>
        <v>26</v>
      </c>
      <c r="D36" s="86"/>
      <c r="E36" s="86"/>
      <c r="F36" s="87"/>
      <c r="G36" s="88"/>
      <c r="H36" s="87"/>
      <c r="I36" s="104"/>
      <c r="J36" s="104"/>
      <c r="K36" s="87"/>
      <c r="L36" s="99"/>
      <c r="M36" s="99"/>
      <c r="N36" s="99"/>
      <c r="O36" s="99"/>
      <c r="P36" s="99"/>
      <c r="Q36" s="105"/>
      <c r="R36" s="105"/>
      <c r="S36" s="105"/>
      <c r="T36" s="105"/>
      <c r="U36" s="97"/>
      <c r="V36" s="98"/>
      <c r="W36" s="99"/>
      <c r="X36" s="99"/>
      <c r="Y36" s="99"/>
      <c r="Z36" s="99"/>
      <c r="AA36" s="99"/>
      <c r="AB36" s="99"/>
      <c r="AC36" s="97"/>
      <c r="AD36" s="99"/>
      <c r="AE36" s="106"/>
      <c r="AF36" s="102"/>
      <c r="AG36" s="103"/>
      <c r="AH36" s="107">
        <f t="shared" si="12"/>
        <v>0</v>
      </c>
    </row>
    <row r="37" spans="2:34" ht="14.25" hidden="1">
      <c r="B37" s="96"/>
      <c r="C37" s="84">
        <f t="shared" si="23"/>
        <v>27</v>
      </c>
      <c r="D37" s="86"/>
      <c r="E37" s="86"/>
      <c r="F37" s="87"/>
      <c r="G37" s="88"/>
      <c r="H37" s="87"/>
      <c r="I37" s="87"/>
      <c r="J37" s="87"/>
      <c r="K37" s="87"/>
      <c r="L37" s="97"/>
      <c r="M37" s="97"/>
      <c r="N37" s="97"/>
      <c r="O37" s="97"/>
      <c r="P37" s="97"/>
      <c r="Q37" s="97"/>
      <c r="R37" s="97"/>
      <c r="S37" s="97"/>
      <c r="T37" s="97"/>
      <c r="U37" s="98"/>
      <c r="V37" s="97"/>
      <c r="W37" s="99"/>
      <c r="X37" s="99"/>
      <c r="Y37" s="99"/>
      <c r="Z37" s="99"/>
      <c r="AA37" s="99"/>
      <c r="AB37" s="99"/>
      <c r="AC37" s="97"/>
      <c r="AD37" s="97"/>
      <c r="AE37" s="99"/>
      <c r="AF37" s="99"/>
      <c r="AG37" s="100"/>
      <c r="AH37" s="107">
        <f t="shared" si="12"/>
        <v>0</v>
      </c>
    </row>
    <row r="38" spans="2:34" ht="14.25" hidden="1">
      <c r="B38" s="96"/>
      <c r="C38" s="84">
        <f t="shared" si="23"/>
        <v>28</v>
      </c>
      <c r="D38" s="86"/>
      <c r="E38" s="86"/>
      <c r="F38" s="87"/>
      <c r="G38" s="88"/>
      <c r="H38" s="87"/>
      <c r="I38" s="87"/>
      <c r="J38" s="87"/>
      <c r="K38" s="87"/>
      <c r="L38" s="97"/>
      <c r="M38" s="97"/>
      <c r="N38" s="97"/>
      <c r="O38" s="97"/>
      <c r="P38" s="97"/>
      <c r="Q38" s="97"/>
      <c r="R38" s="97"/>
      <c r="S38" s="97"/>
      <c r="T38" s="97"/>
      <c r="U38" s="98"/>
      <c r="V38" s="97"/>
      <c r="W38" s="99"/>
      <c r="X38" s="99"/>
      <c r="Y38" s="99"/>
      <c r="Z38" s="99"/>
      <c r="AA38" s="99"/>
      <c r="AB38" s="99"/>
      <c r="AC38" s="97"/>
      <c r="AD38" s="97"/>
      <c r="AE38" s="99"/>
      <c r="AF38" s="99"/>
      <c r="AG38" s="100"/>
      <c r="AH38" s="107">
        <f t="shared" si="12"/>
        <v>0</v>
      </c>
    </row>
    <row r="39" spans="2:34" ht="14.25" hidden="1">
      <c r="B39" s="96"/>
      <c r="C39" s="84">
        <f t="shared" si="23"/>
        <v>29</v>
      </c>
      <c r="D39" s="86"/>
      <c r="E39" s="86"/>
      <c r="F39" s="87"/>
      <c r="G39" s="88"/>
      <c r="H39" s="87"/>
      <c r="I39" s="104"/>
      <c r="J39" s="104"/>
      <c r="K39" s="87"/>
      <c r="L39" s="99"/>
      <c r="M39" s="99"/>
      <c r="N39" s="99"/>
      <c r="O39" s="99"/>
      <c r="P39" s="99"/>
      <c r="Q39" s="105"/>
      <c r="R39" s="105"/>
      <c r="S39" s="105"/>
      <c r="T39" s="105"/>
      <c r="U39" s="97"/>
      <c r="V39" s="98"/>
      <c r="W39" s="99"/>
      <c r="X39" s="99"/>
      <c r="Y39" s="99"/>
      <c r="Z39" s="99"/>
      <c r="AA39" s="99"/>
      <c r="AB39" s="99"/>
      <c r="AC39" s="97"/>
      <c r="AD39" s="99"/>
      <c r="AE39" s="106"/>
      <c r="AF39" s="102"/>
      <c r="AG39" s="103"/>
      <c r="AH39" s="107">
        <f t="shared" si="12"/>
        <v>0</v>
      </c>
    </row>
    <row r="40" spans="2:34" ht="14.25" hidden="1">
      <c r="B40" s="96"/>
      <c r="C40" s="84">
        <f t="shared" si="23"/>
        <v>30</v>
      </c>
      <c r="D40" s="86"/>
      <c r="E40" s="86"/>
      <c r="F40" s="87"/>
      <c r="G40" s="88"/>
      <c r="H40" s="87"/>
      <c r="I40" s="87"/>
      <c r="J40" s="87"/>
      <c r="K40" s="87"/>
      <c r="L40" s="97"/>
      <c r="M40" s="97"/>
      <c r="N40" s="97"/>
      <c r="O40" s="97"/>
      <c r="P40" s="97"/>
      <c r="Q40" s="97"/>
      <c r="R40" s="97"/>
      <c r="S40" s="97"/>
      <c r="T40" s="97"/>
      <c r="U40" s="98"/>
      <c r="V40" s="97"/>
      <c r="W40" s="99"/>
      <c r="X40" s="99"/>
      <c r="Y40" s="99"/>
      <c r="Z40" s="99"/>
      <c r="AA40" s="99"/>
      <c r="AB40" s="99"/>
      <c r="AC40" s="97"/>
      <c r="AD40" s="99"/>
      <c r="AE40" s="99"/>
      <c r="AF40" s="99"/>
      <c r="AG40" s="100"/>
      <c r="AH40" s="107">
        <f t="shared" si="12"/>
        <v>0</v>
      </c>
    </row>
    <row r="41" spans="2:34" ht="14.25" hidden="1">
      <c r="B41" s="96"/>
      <c r="C41" s="84">
        <f t="shared" si="23"/>
        <v>31</v>
      </c>
      <c r="D41" s="86"/>
      <c r="E41" s="86"/>
      <c r="F41" s="87"/>
      <c r="G41" s="88"/>
      <c r="H41" s="87"/>
      <c r="I41" s="87"/>
      <c r="J41" s="87"/>
      <c r="K41" s="87"/>
      <c r="L41" s="97"/>
      <c r="M41" s="97"/>
      <c r="N41" s="97"/>
      <c r="O41" s="97"/>
      <c r="P41" s="97"/>
      <c r="Q41" s="97"/>
      <c r="R41" s="97"/>
      <c r="S41" s="97"/>
      <c r="T41" s="97"/>
      <c r="U41" s="98"/>
      <c r="V41" s="97"/>
      <c r="W41" s="99"/>
      <c r="X41" s="99"/>
      <c r="Y41" s="99"/>
      <c r="Z41" s="99"/>
      <c r="AA41" s="99"/>
      <c r="AB41" s="99"/>
      <c r="AC41" s="97"/>
      <c r="AD41" s="97"/>
      <c r="AE41" s="99"/>
      <c r="AF41" s="99"/>
      <c r="AG41" s="100"/>
      <c r="AH41" s="107">
        <f t="shared" si="12"/>
        <v>0</v>
      </c>
    </row>
    <row r="42" spans="2:34" ht="14.25" hidden="1">
      <c r="B42" s="96"/>
      <c r="C42" s="84">
        <f t="shared" si="23"/>
        <v>32</v>
      </c>
      <c r="D42" s="86"/>
      <c r="E42" s="86"/>
      <c r="F42" s="87"/>
      <c r="G42" s="88"/>
      <c r="H42" s="87"/>
      <c r="I42" s="104"/>
      <c r="J42" s="104"/>
      <c r="K42" s="87"/>
      <c r="L42" s="99"/>
      <c r="M42" s="99"/>
      <c r="N42" s="99"/>
      <c r="O42" s="99"/>
      <c r="P42" s="99"/>
      <c r="Q42" s="105"/>
      <c r="R42" s="105"/>
      <c r="S42" s="105"/>
      <c r="T42" s="105"/>
      <c r="U42" s="97"/>
      <c r="V42" s="98"/>
      <c r="W42" s="99"/>
      <c r="X42" s="99"/>
      <c r="Y42" s="99"/>
      <c r="Z42" s="99"/>
      <c r="AA42" s="99"/>
      <c r="AB42" s="99"/>
      <c r="AC42" s="97"/>
      <c r="AD42" s="99"/>
      <c r="AE42" s="106"/>
      <c r="AF42" s="102"/>
      <c r="AG42" s="103"/>
      <c r="AH42" s="107"/>
    </row>
    <row r="43" spans="2:34" ht="14.25" hidden="1">
      <c r="B43" s="96"/>
      <c r="C43" s="84">
        <f t="shared" si="23"/>
        <v>33</v>
      </c>
      <c r="D43" s="86"/>
      <c r="E43" s="86"/>
      <c r="F43" s="87"/>
      <c r="G43" s="88"/>
      <c r="H43" s="87"/>
      <c r="I43" s="87"/>
      <c r="J43" s="87"/>
      <c r="K43" s="87"/>
      <c r="L43" s="97"/>
      <c r="M43" s="97"/>
      <c r="N43" s="97"/>
      <c r="O43" s="97"/>
      <c r="P43" s="97"/>
      <c r="Q43" s="97"/>
      <c r="R43" s="97"/>
      <c r="S43" s="97"/>
      <c r="T43" s="97"/>
      <c r="U43" s="98"/>
      <c r="V43" s="97"/>
      <c r="W43" s="99"/>
      <c r="X43" s="99"/>
      <c r="Y43" s="99"/>
      <c r="Z43" s="99"/>
      <c r="AA43" s="99"/>
      <c r="AB43" s="99"/>
      <c r="AC43" s="97"/>
      <c r="AD43" s="99"/>
      <c r="AE43" s="99"/>
      <c r="AF43" s="99"/>
      <c r="AG43" s="100"/>
      <c r="AH43" s="107"/>
    </row>
    <row r="44" spans="2:34" ht="14.25" hidden="1">
      <c r="B44" s="96"/>
      <c r="C44" s="84">
        <f t="shared" si="23"/>
        <v>34</v>
      </c>
      <c r="D44" s="86"/>
      <c r="E44" s="86"/>
      <c r="F44" s="87"/>
      <c r="G44" s="88"/>
      <c r="H44" s="87"/>
      <c r="I44" s="87"/>
      <c r="J44" s="87"/>
      <c r="K44" s="87"/>
      <c r="L44" s="97"/>
      <c r="M44" s="97"/>
      <c r="N44" s="97"/>
      <c r="O44" s="97"/>
      <c r="P44" s="97"/>
      <c r="Q44" s="97"/>
      <c r="R44" s="97"/>
      <c r="S44" s="97"/>
      <c r="T44" s="97"/>
      <c r="U44" s="98"/>
      <c r="V44" s="97"/>
      <c r="W44" s="99"/>
      <c r="X44" s="99"/>
      <c r="Y44" s="99"/>
      <c r="Z44" s="99"/>
      <c r="AA44" s="99"/>
      <c r="AB44" s="99"/>
      <c r="AC44" s="97"/>
      <c r="AD44" s="99"/>
      <c r="AE44" s="99"/>
      <c r="AF44" s="99"/>
      <c r="AG44" s="108"/>
      <c r="AH44" s="107"/>
    </row>
    <row r="45" spans="2:34" ht="14.25" hidden="1">
      <c r="B45" s="96"/>
      <c r="C45" s="84">
        <f t="shared" si="23"/>
        <v>35</v>
      </c>
      <c r="D45" s="86"/>
      <c r="E45" s="86"/>
      <c r="F45" s="87"/>
      <c r="G45" s="88"/>
      <c r="H45" s="87"/>
      <c r="I45" s="104"/>
      <c r="J45" s="104"/>
      <c r="K45" s="87"/>
      <c r="L45" s="99"/>
      <c r="M45" s="99"/>
      <c r="N45" s="99"/>
      <c r="O45" s="99"/>
      <c r="P45" s="99"/>
      <c r="Q45" s="105"/>
      <c r="R45" s="105"/>
      <c r="S45" s="105"/>
      <c r="T45" s="105"/>
      <c r="U45" s="97"/>
      <c r="V45" s="98"/>
      <c r="W45" s="99"/>
      <c r="X45" s="99"/>
      <c r="Y45" s="99"/>
      <c r="Z45" s="99"/>
      <c r="AA45" s="99"/>
      <c r="AB45" s="99"/>
      <c r="AC45" s="97"/>
      <c r="AD45" s="99"/>
      <c r="AE45" s="106"/>
      <c r="AF45" s="102"/>
      <c r="AG45" s="103"/>
      <c r="AH45" s="107"/>
    </row>
    <row r="46" spans="2:34" ht="14.25" hidden="1">
      <c r="B46" s="96"/>
      <c r="C46" s="84">
        <f t="shared" si="23"/>
        <v>36</v>
      </c>
      <c r="D46" s="86"/>
      <c r="E46" s="86"/>
      <c r="F46" s="87"/>
      <c r="G46" s="88"/>
      <c r="H46" s="87"/>
      <c r="I46" s="87"/>
      <c r="J46" s="87"/>
      <c r="K46" s="87"/>
      <c r="L46" s="97"/>
      <c r="M46" s="97"/>
      <c r="N46" s="97"/>
      <c r="O46" s="97"/>
      <c r="P46" s="97"/>
      <c r="Q46" s="97"/>
      <c r="R46" s="97"/>
      <c r="S46" s="97"/>
      <c r="T46" s="97"/>
      <c r="U46" s="98"/>
      <c r="V46" s="97"/>
      <c r="W46" s="99"/>
      <c r="X46" s="99"/>
      <c r="Y46" s="99"/>
      <c r="Z46" s="99"/>
      <c r="AA46" s="99"/>
      <c r="AB46" s="99"/>
      <c r="AC46" s="97"/>
      <c r="AD46" s="99"/>
      <c r="AE46" s="99"/>
      <c r="AF46" s="99"/>
      <c r="AG46" s="108"/>
      <c r="AH46" s="107"/>
    </row>
    <row r="47" spans="2:34"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101">
        <f t="shared" ref="Z47" si="97">SUM(Z11:Z32)</f>
        <v>38</v>
      </c>
      <c r="AA47" s="101">
        <f>SUM(AA11:AA32)</f>
        <v>19</v>
      </c>
      <c r="AB47" s="101">
        <f>SUM(AB11:AB32)</f>
        <v>24</v>
      </c>
      <c r="AC47" s="101">
        <f>SUM(AC11:AD32)</f>
        <v>125.99545790236409</v>
      </c>
      <c r="AD47" s="96"/>
      <c r="AE47" s="101">
        <f>SUM(AE11:AF32)</f>
        <v>282.35331341446386</v>
      </c>
      <c r="AF47" s="101">
        <f t="shared" ref="AF47:AG47" si="98">SUM(AF11:AG32)</f>
        <v>0</v>
      </c>
      <c r="AG47" s="101">
        <f t="shared" si="98"/>
        <v>82</v>
      </c>
      <c r="AH47" s="101">
        <f>SUM(AH11:AH32)</f>
        <v>82</v>
      </c>
    </row>
    <row r="48" spans="2:34"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</row>
    <row r="49" spans="2:34"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</row>
    <row r="50" spans="2:34"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</row>
  </sheetData>
  <mergeCells count="2">
    <mergeCell ref="C4:AH4"/>
    <mergeCell ref="W6:AB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</vt:lpstr>
      <vt:lpstr>rowy</vt:lpstr>
      <vt:lpstr>zjazdy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</dc:creator>
  <cp:lastModifiedBy>Dyrektor</cp:lastModifiedBy>
  <cp:lastPrinted>2021-06-10T11:44:13Z</cp:lastPrinted>
  <dcterms:created xsi:type="dcterms:W3CDTF">2005-01-23T15:45:39Z</dcterms:created>
  <dcterms:modified xsi:type="dcterms:W3CDTF">2021-06-14T08:26:20Z</dcterms:modified>
</cp:coreProperties>
</file>