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isthesis/Documents/1. Voltra/1. Grupy Zakupowe/2. Gaz/38. 38 Grupa Zakupowa/SWZ+Załaczniki - VOL:GAZ:38:2023_sprostowanie_24.11.23/"/>
    </mc:Choice>
  </mc:AlternateContent>
  <xr:revisionPtr revIDLastSave="0" documentId="13_ncr:1_{74891749-E6BF-4B49-B42F-6D06692692C5}" xr6:coauthVersionLast="47" xr6:coauthVersionMax="47" xr10:uidLastSave="{00000000-0000-0000-0000-000000000000}"/>
  <bookViews>
    <workbookView xWindow="0" yWindow="500" windowWidth="16380" windowHeight="8200" tabRatio="500" xr2:uid="{00000000-000D-0000-FFFF-FFFF00000000}"/>
  </bookViews>
  <sheets>
    <sheet name="Rok 2026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4" i="1" l="1"/>
  <c r="I34" i="1" s="1"/>
  <c r="D34" i="1"/>
  <c r="L34" i="1" s="1"/>
  <c r="L33" i="1"/>
  <c r="L35" i="1" s="1"/>
  <c r="E33" i="1"/>
  <c r="I33" i="1" s="1"/>
  <c r="D33" i="1"/>
  <c r="M32" i="1"/>
  <c r="F23" i="1"/>
  <c r="E23" i="1"/>
  <c r="D23" i="1"/>
  <c r="M46" i="1" s="1"/>
  <c r="C23" i="1"/>
  <c r="L22" i="1"/>
  <c r="I22" i="1"/>
  <c r="M22" i="1" s="1"/>
  <c r="L21" i="1"/>
  <c r="I21" i="1"/>
  <c r="M21" i="1" s="1"/>
  <c r="M20" i="1"/>
  <c r="L20" i="1"/>
  <c r="I20" i="1"/>
  <c r="L19" i="1"/>
  <c r="I19" i="1"/>
  <c r="M19" i="1" s="1"/>
  <c r="L18" i="1"/>
  <c r="I18" i="1"/>
  <c r="M18" i="1" s="1"/>
  <c r="L17" i="1"/>
  <c r="I17" i="1"/>
  <c r="M17" i="1" s="1"/>
  <c r="L16" i="1"/>
  <c r="I16" i="1"/>
  <c r="M16" i="1" s="1"/>
  <c r="L15" i="1"/>
  <c r="L23" i="1" s="1"/>
  <c r="M48" i="1" s="1"/>
  <c r="I15" i="1"/>
  <c r="F10" i="1"/>
  <c r="E10" i="1"/>
  <c r="D10" i="1"/>
  <c r="M38" i="1" s="1"/>
  <c r="C10" i="1"/>
  <c r="L9" i="1"/>
  <c r="I9" i="1"/>
  <c r="M9" i="1" s="1"/>
  <c r="L8" i="1"/>
  <c r="L10" i="1" s="1"/>
  <c r="M40" i="1" s="1"/>
  <c r="I8" i="1"/>
  <c r="I10" i="1" s="1"/>
  <c r="M39" i="1" s="1"/>
  <c r="M7" i="1"/>
  <c r="M33" i="1" l="1"/>
  <c r="I35" i="1"/>
  <c r="M34" i="1"/>
  <c r="M15" i="1"/>
  <c r="M23" i="1" s="1"/>
  <c r="M49" i="1" s="1"/>
  <c r="I23" i="1"/>
  <c r="M47" i="1" s="1"/>
  <c r="M8" i="1"/>
  <c r="M10" i="1" s="1"/>
  <c r="M41" i="1" s="1"/>
  <c r="M42" i="1" l="1"/>
  <c r="M43" i="1" s="1"/>
  <c r="M50" i="1"/>
  <c r="M51" i="1" s="1"/>
  <c r="M35" i="1"/>
</calcChain>
</file>

<file path=xl/sharedStrings.xml><?xml version="1.0" encoding="utf-8"?>
<sst xmlns="http://schemas.openxmlformats.org/spreadsheetml/2006/main" count="93" uniqueCount="43">
  <si>
    <t>1.</t>
  </si>
  <si>
    <t>Nazwa OSD</t>
  </si>
  <si>
    <t>PSG Sp. z o.o. O/Tarnów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</si>
  <si>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</si>
  <si>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</si>
  <si>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</si>
  <si>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</si>
  <si>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</si>
  <si>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</si>
  <si>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</si>
  <si>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</si>
  <si>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</si>
  <si>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</si>
  <si>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</si>
  <si>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</si>
  <si>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</si>
  <si>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</si>
  <si>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</si>
  <si>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W-3.6</t>
  </si>
  <si>
    <t>P</t>
  </si>
  <si>
    <t>ZW</t>
  </si>
  <si>
    <t>SUMA</t>
  </si>
  <si>
    <t>Punkty objęte niższą taryfą</t>
  </si>
  <si>
    <t>W-2.1</t>
  </si>
  <si>
    <t>W-4</t>
  </si>
  <si>
    <t>W-5.1</t>
  </si>
  <si>
    <t>3.</t>
  </si>
  <si>
    <t>PSG Sp. z o.o. O/Warszawa</t>
  </si>
  <si>
    <t>Punkt objęty taryfą ochronną częściowo</t>
  </si>
  <si>
    <t xml:space="preserve">8018590365500019263682   </t>
  </si>
  <si>
    <t>W-6A.1</t>
  </si>
  <si>
    <t>Część objęta ochroną</t>
  </si>
  <si>
    <t>Część nieobjęta ochroną</t>
  </si>
  <si>
    <t>x</t>
  </si>
  <si>
    <t>Razem WOLUMEN [kWh]</t>
  </si>
  <si>
    <t xml:space="preserve">Razem DYSTRYBUCJA </t>
  </si>
  <si>
    <t>Razem SPRZEDAŻ</t>
  </si>
  <si>
    <t>Razem WARTOŚĆ NETTO</t>
  </si>
  <si>
    <t>podatek VAT 23%</t>
  </si>
  <si>
    <t>* P - przeznaczonego do celów opałowych (z akcyzą)</t>
  </si>
  <si>
    <t>Razem brutto</t>
  </si>
  <si>
    <t>** ZW - bez akcyzy, z zerową stawką akcyzy lub uwzględniająca zwolnienie od akcyzy</t>
  </si>
  <si>
    <t>Załącznik nr 2.c do SWZ - formularz cenowy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</si>
</sst>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7" x14ac:knownFonts="1">
    <font>
      <sz val="12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</fonts>
  <fills count="12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4" fontId="5" fillId="8" borderId="2" xfId="0" applyNumberFormat="1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4" fontId="4" fillId="9" borderId="1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4" fillId="8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1"/>
  <sheetViews>
    <sheetView tabSelected="1" zoomScale="91" zoomScaleNormal="91" workbookViewId="0">
      <selection activeCell="E3" sqref="E3"/>
    </sheetView>
  </sheetViews>
  <sheetFormatPr baseColWidth="10" defaultColWidth="9" defaultRowHeight="16" x14ac:dyDescent="0.2"/>
  <cols>
    <col min="1" max="1" width="9.83203125" style="15" customWidth="1"/>
    <col min="2" max="2" width="6" style="15" customWidth="1"/>
    <col min="3" max="3" width="8.1640625" style="15" customWidth="1"/>
    <col min="4" max="4" width="16.33203125" style="15" customWidth="1"/>
    <col min="5" max="5" width="16.83203125" style="15" customWidth="1"/>
    <col min="6" max="6" width="14.6640625" style="16" customWidth="1"/>
    <col min="7" max="7" width="12" style="15" customWidth="1"/>
    <col min="8" max="8" width="12.33203125" style="15" customWidth="1"/>
    <col min="9" max="9" width="11.83203125" style="17" customWidth="1"/>
    <col min="10" max="10" width="13" style="15" customWidth="1"/>
    <col min="11" max="11" width="14.6640625" style="15" customWidth="1"/>
    <col min="12" max="12" width="19" style="15" customWidth="1"/>
    <col min="13" max="13" width="16.1640625" style="15" customWidth="1"/>
    <col min="14" max="1023" width="9" style="15"/>
    <col min="1024" max="1024" width="10.5" style="15" customWidth="1"/>
  </cols>
  <sheetData>
    <row r="1" spans="1:13" x14ac:dyDescent="0.2">
      <c r="A1" s="18"/>
    </row>
    <row r="2" spans="1:13" ht="34.5" customHeight="1" x14ac:dyDescent="0.2">
      <c r="A2" s="18"/>
      <c r="B2" s="14" t="s">
        <v>42</v>
      </c>
      <c r="C2" s="14"/>
      <c r="D2" s="14"/>
      <c r="E2" s="14"/>
      <c r="F2" s="14"/>
      <c r="G2" s="14"/>
      <c r="H2" s="14"/>
    </row>
    <row r="3" spans="1:13" x14ac:dyDescent="0.2">
      <c r="A3" s="19" t="s">
        <v>0</v>
      </c>
    </row>
    <row r="4" spans="1:13" x14ac:dyDescent="0.2">
      <c r="A4" s="13" t="s">
        <v>1</v>
      </c>
      <c r="B4" s="13"/>
      <c r="C4" s="13"/>
      <c r="D4" s="17"/>
    </row>
    <row r="5" spans="1:13" x14ac:dyDescent="0.2">
      <c r="A5" s="12" t="s">
        <v>2</v>
      </c>
      <c r="B5" s="12"/>
      <c r="C5" s="12"/>
      <c r="D5" s="17"/>
      <c r="G5" s="11" t="s">
        <v>3</v>
      </c>
      <c r="H5" s="11"/>
      <c r="I5" s="11"/>
      <c r="J5" s="10" t="s">
        <v>4</v>
      </c>
      <c r="K5" s="10"/>
      <c r="L5" s="10"/>
    </row>
    <row r="6" spans="1:13" ht="24" customHeight="1" x14ac:dyDescent="0.2">
      <c r="A6" s="9" t="s">
        <v>5</v>
      </c>
      <c r="B6" s="9" t="s">
        <v>6</v>
      </c>
      <c r="C6" s="8" t="s">
        <v>7</v>
      </c>
      <c r="D6" s="7" t="s">
        <v>8</v>
      </c>
      <c r="E6" s="9" t="s">
        <v>9</v>
      </c>
      <c r="F6" s="6" t="s">
        <v>10</v>
      </c>
      <c r="G6" s="5" t="s">
        <v>11</v>
      </c>
      <c r="H6" s="5" t="s">
        <v>12</v>
      </c>
      <c r="I6" s="4" t="s">
        <v>13</v>
      </c>
      <c r="J6" s="5" t="s">
        <v>14</v>
      </c>
      <c r="K6" s="5" t="s">
        <v>15</v>
      </c>
      <c r="L6" s="3" t="s">
        <v>16</v>
      </c>
      <c r="M6" s="2" t="s">
        <v>17</v>
      </c>
    </row>
    <row r="7" spans="1:13" ht="60.75" customHeight="1" x14ac:dyDescent="0.2">
      <c r="A7" s="9"/>
      <c r="B7" s="9"/>
      <c r="C7" s="8"/>
      <c r="D7" s="7"/>
      <c r="E7" s="9"/>
      <c r="F7" s="6"/>
      <c r="G7" s="5"/>
      <c r="H7" s="5"/>
      <c r="I7" s="4"/>
      <c r="J7" s="5"/>
      <c r="K7" s="5"/>
      <c r="L7" s="3"/>
      <c r="M7" s="2" t="e">
        <f>I7+L7+#REF!</f>
        <v>#REF!</v>
      </c>
    </row>
    <row r="8" spans="1:13" ht="12.75" customHeight="1" x14ac:dyDescent="0.2">
      <c r="A8" s="9" t="s">
        <v>18</v>
      </c>
      <c r="B8" s="21" t="s">
        <v>19</v>
      </c>
      <c r="C8" s="22">
        <v>1</v>
      </c>
      <c r="D8" s="23">
        <v>5259</v>
      </c>
      <c r="E8" s="24"/>
      <c r="F8" s="25">
        <v>3</v>
      </c>
      <c r="G8" s="1">
        <v>42.35</v>
      </c>
      <c r="H8" s="1">
        <v>3.5569999999999997E-2</v>
      </c>
      <c r="I8" s="55">
        <f>G8*(F8+F9)+H8*(D8+D9)</f>
        <v>1169.6718000000001</v>
      </c>
      <c r="J8" s="26"/>
      <c r="K8" s="26"/>
      <c r="L8" s="28">
        <f>J8*F8+K8*D8</f>
        <v>0</v>
      </c>
      <c r="M8" s="56">
        <f>I8+L8+L9</f>
        <v>1169.6718000000001</v>
      </c>
    </row>
    <row r="9" spans="1:13" ht="12.75" customHeight="1" x14ac:dyDescent="0.2">
      <c r="A9" s="9"/>
      <c r="B9" s="21" t="s">
        <v>20</v>
      </c>
      <c r="C9" s="22">
        <v>1</v>
      </c>
      <c r="D9" s="23">
        <v>20481</v>
      </c>
      <c r="E9" s="24"/>
      <c r="F9" s="25">
        <v>3</v>
      </c>
      <c r="G9" s="1"/>
      <c r="H9" s="1"/>
      <c r="I9" s="55">
        <f>G9*(E9+E12)+H9*(D9+D12)</f>
        <v>0</v>
      </c>
      <c r="J9" s="26"/>
      <c r="K9" s="26"/>
      <c r="L9" s="28">
        <f>J9*F9+K9*D9</f>
        <v>0</v>
      </c>
      <c r="M9" s="56">
        <f>I9+L9+L12</f>
        <v>0</v>
      </c>
    </row>
    <row r="10" spans="1:13" ht="12.75" customHeight="1" x14ac:dyDescent="0.2">
      <c r="A10" s="57" t="s">
        <v>21</v>
      </c>
      <c r="B10" s="57"/>
      <c r="C10" s="31">
        <f>SUM(C8:C9)</f>
        <v>2</v>
      </c>
      <c r="D10" s="32">
        <f>SUM(D8:D9)</f>
        <v>25740</v>
      </c>
      <c r="E10" s="32">
        <f>SUM(E8:E9)</f>
        <v>0</v>
      </c>
      <c r="F10" s="33">
        <f>SUM(F8:F9)</f>
        <v>6</v>
      </c>
      <c r="G10" s="58"/>
      <c r="H10" s="58"/>
      <c r="I10" s="34">
        <f>I8</f>
        <v>1169.6718000000001</v>
      </c>
      <c r="J10" s="58"/>
      <c r="K10" s="58"/>
      <c r="L10" s="35">
        <f>SUM(L8:L9)</f>
        <v>0</v>
      </c>
      <c r="M10" s="36">
        <f>M8</f>
        <v>1169.6718000000001</v>
      </c>
    </row>
    <row r="12" spans="1:13" x14ac:dyDescent="0.2">
      <c r="A12" s="59" t="s">
        <v>22</v>
      </c>
      <c r="B12" s="59"/>
      <c r="C12" s="59"/>
      <c r="D12" s="59"/>
      <c r="G12" s="11" t="s">
        <v>3</v>
      </c>
      <c r="H12" s="11"/>
      <c r="I12" s="11"/>
      <c r="J12" s="10" t="s">
        <v>4</v>
      </c>
      <c r="K12" s="10"/>
      <c r="L12" s="10"/>
    </row>
    <row r="13" spans="1:13" ht="39.75" customHeight="1" x14ac:dyDescent="0.2">
      <c r="A13" s="9" t="s">
        <v>5</v>
      </c>
      <c r="B13" s="9" t="s">
        <v>6</v>
      </c>
      <c r="C13" s="60" t="s">
        <v>7</v>
      </c>
      <c r="D13" s="7" t="s">
        <v>8</v>
      </c>
      <c r="E13" s="9" t="s">
        <v>9</v>
      </c>
      <c r="F13" s="6" t="s">
        <v>10</v>
      </c>
      <c r="G13" s="5" t="s">
        <v>11</v>
      </c>
      <c r="H13" s="5" t="s">
        <v>12</v>
      </c>
      <c r="I13" s="4" t="s">
        <v>13</v>
      </c>
      <c r="J13" s="5" t="s">
        <v>14</v>
      </c>
      <c r="K13" s="5" t="s">
        <v>15</v>
      </c>
      <c r="L13" s="5" t="s">
        <v>16</v>
      </c>
      <c r="M13" s="61" t="s">
        <v>17</v>
      </c>
    </row>
    <row r="14" spans="1:13" ht="29.25" customHeight="1" x14ac:dyDescent="0.2">
      <c r="A14" s="9"/>
      <c r="B14" s="9"/>
      <c r="C14" s="60"/>
      <c r="D14" s="7"/>
      <c r="E14" s="9"/>
      <c r="F14" s="6"/>
      <c r="G14" s="5"/>
      <c r="H14" s="5"/>
      <c r="I14" s="4"/>
      <c r="J14" s="5"/>
      <c r="K14" s="5"/>
      <c r="L14" s="5"/>
      <c r="M14" s="61"/>
    </row>
    <row r="15" spans="1:13" x14ac:dyDescent="0.2">
      <c r="A15" s="13" t="s">
        <v>23</v>
      </c>
      <c r="B15" s="20" t="s">
        <v>19</v>
      </c>
      <c r="C15" s="37"/>
      <c r="D15" s="38"/>
      <c r="E15" s="39"/>
      <c r="F15" s="39"/>
      <c r="G15" s="58">
        <v>9.0399999999999991</v>
      </c>
      <c r="H15" s="1">
        <v>3.9100000000000003E-2</v>
      </c>
      <c r="I15" s="55">
        <f>G15*(F15+F16)+H15*(D15+D16)</f>
        <v>622.84050000000002</v>
      </c>
      <c r="J15" s="27"/>
      <c r="K15" s="40"/>
      <c r="L15" s="28">
        <f t="shared" ref="L15:L22" si="0">J15*F15+K15*D15</f>
        <v>0</v>
      </c>
      <c r="M15" s="55">
        <f>I15+L15+L16</f>
        <v>622.84050000000002</v>
      </c>
    </row>
    <row r="16" spans="1:13" x14ac:dyDescent="0.2">
      <c r="A16" s="13"/>
      <c r="B16" s="20" t="s">
        <v>20</v>
      </c>
      <c r="C16" s="37">
        <v>4</v>
      </c>
      <c r="D16" s="38">
        <v>13155</v>
      </c>
      <c r="E16" s="27"/>
      <c r="F16" s="39">
        <v>12</v>
      </c>
      <c r="G16" s="58"/>
      <c r="H16" s="1"/>
      <c r="I16" s="55" t="e">
        <f>G16*(F16+#REF!)+H16*(D16+#REF!)</f>
        <v>#REF!</v>
      </c>
      <c r="J16" s="27"/>
      <c r="K16" s="40"/>
      <c r="L16" s="28">
        <f t="shared" si="0"/>
        <v>0</v>
      </c>
      <c r="M16" s="55" t="e">
        <f>I16+L16+#REF!</f>
        <v>#REF!</v>
      </c>
    </row>
    <row r="17" spans="1:13" x14ac:dyDescent="0.2">
      <c r="A17" s="13" t="s">
        <v>18</v>
      </c>
      <c r="B17" s="20" t="s">
        <v>19</v>
      </c>
      <c r="C17" s="37"/>
      <c r="D17" s="38"/>
      <c r="E17" s="39"/>
      <c r="F17" s="39"/>
      <c r="G17" s="58">
        <v>34.9</v>
      </c>
      <c r="H17" s="1">
        <v>2.9309999999999999E-2</v>
      </c>
      <c r="I17" s="55">
        <f>G17*(F17+F18)+H17*(D17+D18)</f>
        <v>2529.1586699999998</v>
      </c>
      <c r="J17" s="27"/>
      <c r="K17" s="40"/>
      <c r="L17" s="28">
        <f t="shared" si="0"/>
        <v>0</v>
      </c>
      <c r="M17" s="55">
        <f>I17+L17+L18</f>
        <v>2529.1586699999998</v>
      </c>
    </row>
    <row r="18" spans="1:13" x14ac:dyDescent="0.2">
      <c r="A18" s="13"/>
      <c r="B18" s="20" t="s">
        <v>20</v>
      </c>
      <c r="C18" s="37">
        <v>6</v>
      </c>
      <c r="D18" s="38">
        <v>64857</v>
      </c>
      <c r="E18" s="27"/>
      <c r="F18" s="39">
        <v>18</v>
      </c>
      <c r="G18" s="58"/>
      <c r="H18" s="1"/>
      <c r="I18" s="55" t="e">
        <f>G18*(F18+#REF!)+H18*(D18+#REF!)</f>
        <v>#REF!</v>
      </c>
      <c r="J18" s="27"/>
      <c r="K18" s="40"/>
      <c r="L18" s="28">
        <f t="shared" si="0"/>
        <v>0</v>
      </c>
      <c r="M18" s="55" t="e">
        <f>I18+L18+#REF!</f>
        <v>#REF!</v>
      </c>
    </row>
    <row r="19" spans="1:13" x14ac:dyDescent="0.2">
      <c r="A19" s="13" t="s">
        <v>24</v>
      </c>
      <c r="B19" s="20" t="s">
        <v>19</v>
      </c>
      <c r="C19" s="37"/>
      <c r="D19" s="38"/>
      <c r="E19" s="27"/>
      <c r="F19" s="39"/>
      <c r="G19" s="58">
        <v>194.95</v>
      </c>
      <c r="H19" s="58">
        <v>2.8729999999999999E-2</v>
      </c>
      <c r="I19" s="55">
        <f>G19*(F19+F20)+H19*(D19+D20)</f>
        <v>1510.0134599999999</v>
      </c>
      <c r="J19" s="27"/>
      <c r="K19" s="40"/>
      <c r="L19" s="28">
        <f t="shared" si="0"/>
        <v>0</v>
      </c>
      <c r="M19" s="55">
        <f>I19+L19+L20</f>
        <v>1510.0134599999999</v>
      </c>
    </row>
    <row r="20" spans="1:13" x14ac:dyDescent="0.2">
      <c r="A20" s="13"/>
      <c r="B20" s="20" t="s">
        <v>20</v>
      </c>
      <c r="C20" s="37">
        <v>1</v>
      </c>
      <c r="D20" s="38">
        <v>32202</v>
      </c>
      <c r="E20" s="27"/>
      <c r="F20" s="39">
        <v>3</v>
      </c>
      <c r="G20" s="58"/>
      <c r="H20" s="58"/>
      <c r="I20" s="55" t="e">
        <f>G20*(F20+#REF!)+H20*(D20+#REF!)</f>
        <v>#REF!</v>
      </c>
      <c r="J20" s="27"/>
      <c r="K20" s="40"/>
      <c r="L20" s="28">
        <f t="shared" si="0"/>
        <v>0</v>
      </c>
      <c r="M20" s="55" t="e">
        <f>I20+L20+#REF!</f>
        <v>#REF!</v>
      </c>
    </row>
    <row r="21" spans="1:13" x14ac:dyDescent="0.2">
      <c r="A21" s="13" t="s">
        <v>25</v>
      </c>
      <c r="B21" s="20" t="s">
        <v>19</v>
      </c>
      <c r="C21" s="37"/>
      <c r="D21" s="38"/>
      <c r="E21" s="27"/>
      <c r="F21" s="39"/>
      <c r="G21" s="58">
        <v>5.0499999999999998E-3</v>
      </c>
      <c r="H21" s="58">
        <v>2.605E-2</v>
      </c>
      <c r="I21" s="55">
        <f>G21*(E21+E22)+H21*(D21+D22)</f>
        <v>14204.57085</v>
      </c>
      <c r="J21" s="27"/>
      <c r="K21" s="40"/>
      <c r="L21" s="28">
        <f t="shared" si="0"/>
        <v>0</v>
      </c>
      <c r="M21" s="55">
        <f>I21+L21+L22</f>
        <v>14204.57085</v>
      </c>
    </row>
    <row r="22" spans="1:13" x14ac:dyDescent="0.2">
      <c r="A22" s="13"/>
      <c r="B22" s="20" t="s">
        <v>20</v>
      </c>
      <c r="C22" s="37">
        <v>5</v>
      </c>
      <c r="D22" s="38">
        <v>209457</v>
      </c>
      <c r="E22" s="27">
        <v>1732320</v>
      </c>
      <c r="F22" s="39">
        <v>15</v>
      </c>
      <c r="G22" s="58"/>
      <c r="H22" s="58"/>
      <c r="I22" s="55" t="e">
        <f>G22*(F22+#REF!)+H22*(D22+#REF!)</f>
        <v>#REF!</v>
      </c>
      <c r="J22" s="27"/>
      <c r="K22" s="40"/>
      <c r="L22" s="28">
        <f t="shared" si="0"/>
        <v>0</v>
      </c>
      <c r="M22" s="55" t="e">
        <f>I22+L22+#REF!</f>
        <v>#REF!</v>
      </c>
    </row>
    <row r="23" spans="1:13" x14ac:dyDescent="0.2">
      <c r="A23" s="57" t="s">
        <v>21</v>
      </c>
      <c r="B23" s="57" t="s">
        <v>21</v>
      </c>
      <c r="C23" s="30">
        <f>SUM(C15:C22)</f>
        <v>16</v>
      </c>
      <c r="D23" s="41">
        <f>SUM(D15:D22)</f>
        <v>319671</v>
      </c>
      <c r="E23" s="41">
        <f>SUM(E15:E22)</f>
        <v>1732320</v>
      </c>
      <c r="F23" s="42">
        <f>SUM(F15:F22)</f>
        <v>48</v>
      </c>
      <c r="G23" s="58"/>
      <c r="H23" s="58"/>
      <c r="I23" s="34">
        <f>I15+I21+I17</f>
        <v>17356.570019999999</v>
      </c>
      <c r="J23" s="58"/>
      <c r="K23" s="58"/>
      <c r="L23" s="43">
        <f>SUM(L15:L22)</f>
        <v>0</v>
      </c>
      <c r="M23" s="43">
        <f>M15+M21+M17</f>
        <v>17356.570019999999</v>
      </c>
    </row>
    <row r="25" spans="1:13" s="44" customFormat="1" ht="14" x14ac:dyDescent="0.2">
      <c r="F25" s="45"/>
      <c r="I25" s="46"/>
    </row>
    <row r="26" spans="1:13" x14ac:dyDescent="0.2">
      <c r="A26" s="19" t="s">
        <v>26</v>
      </c>
    </row>
    <row r="27" spans="1:13" x14ac:dyDescent="0.2">
      <c r="A27" s="13" t="s">
        <v>1</v>
      </c>
      <c r="B27" s="13"/>
      <c r="C27" s="13"/>
      <c r="D27" s="17"/>
    </row>
    <row r="28" spans="1:13" x14ac:dyDescent="0.2">
      <c r="A28" s="12" t="s">
        <v>27</v>
      </c>
      <c r="B28" s="12"/>
      <c r="C28" s="12"/>
      <c r="D28" s="17"/>
      <c r="G28" s="47"/>
      <c r="H28" s="47"/>
      <c r="I28" s="47"/>
      <c r="J28" s="19"/>
      <c r="K28" s="19"/>
      <c r="L28" s="19"/>
    </row>
    <row r="29" spans="1:13" x14ac:dyDescent="0.2">
      <c r="A29" s="62" t="s">
        <v>28</v>
      </c>
      <c r="B29" s="62"/>
      <c r="C29" s="62"/>
      <c r="D29" s="62"/>
      <c r="G29" s="47"/>
      <c r="H29" s="47"/>
      <c r="I29" s="47"/>
      <c r="J29" s="19"/>
      <c r="K29" s="19"/>
      <c r="L29" s="19"/>
    </row>
    <row r="30" spans="1:13" x14ac:dyDescent="0.2">
      <c r="A30" s="63" t="s">
        <v>29</v>
      </c>
      <c r="B30" s="63"/>
      <c r="C30" s="63"/>
      <c r="D30" s="48"/>
      <c r="G30" s="11" t="s">
        <v>3</v>
      </c>
      <c r="H30" s="11"/>
      <c r="I30" s="11"/>
      <c r="J30" s="10" t="s">
        <v>4</v>
      </c>
      <c r="K30" s="10"/>
      <c r="L30" s="10"/>
    </row>
    <row r="31" spans="1:13" ht="36" customHeight="1" x14ac:dyDescent="0.2">
      <c r="A31" s="9" t="s">
        <v>5</v>
      </c>
      <c r="B31" s="9" t="s">
        <v>6</v>
      </c>
      <c r="C31" s="7"/>
      <c r="D31" s="7" t="s">
        <v>8</v>
      </c>
      <c r="E31" s="9" t="s">
        <v>9</v>
      </c>
      <c r="F31" s="6" t="s">
        <v>10</v>
      </c>
      <c r="G31" s="5" t="s">
        <v>11</v>
      </c>
      <c r="H31" s="5" t="s">
        <v>12</v>
      </c>
      <c r="I31" s="4" t="s">
        <v>13</v>
      </c>
      <c r="J31" s="5" t="s">
        <v>14</v>
      </c>
      <c r="K31" s="5" t="s">
        <v>15</v>
      </c>
      <c r="L31" s="3" t="s">
        <v>16</v>
      </c>
      <c r="M31" s="2" t="s">
        <v>17</v>
      </c>
    </row>
    <row r="32" spans="1:13" ht="36" customHeight="1" x14ac:dyDescent="0.2">
      <c r="A32" s="9"/>
      <c r="B32" s="9"/>
      <c r="C32" s="7"/>
      <c r="D32" s="7"/>
      <c r="E32" s="9"/>
      <c r="F32" s="6"/>
      <c r="G32" s="5"/>
      <c r="H32" s="5"/>
      <c r="I32" s="4"/>
      <c r="J32" s="5"/>
      <c r="K32" s="5"/>
      <c r="L32" s="3"/>
      <c r="M32" s="2" t="e">
        <f>I32+L32+#REF!</f>
        <v>#REF!</v>
      </c>
    </row>
    <row r="33" spans="1:13" ht="36.75" customHeight="1" x14ac:dyDescent="0.2">
      <c r="A33" s="9" t="s">
        <v>30</v>
      </c>
      <c r="B33" s="9" t="s">
        <v>20</v>
      </c>
      <c r="C33" s="23" t="s">
        <v>31</v>
      </c>
      <c r="D33" s="23">
        <f>D35*99.96%</f>
        <v>445035.91439999995</v>
      </c>
      <c r="E33" s="23">
        <f>E35*99.96%</f>
        <v>1535145.696</v>
      </c>
      <c r="F33" s="25">
        <v>3</v>
      </c>
      <c r="G33" s="26">
        <v>5.8799999999999998E-3</v>
      </c>
      <c r="H33" s="26">
        <v>1.584E-2</v>
      </c>
      <c r="I33" s="27">
        <f>G33*E33*99.96%+H33*D33</f>
        <v>16072.414913899007</v>
      </c>
      <c r="J33" s="26"/>
      <c r="K33" s="26"/>
      <c r="L33" s="28">
        <f>J33*F33+K33*D33</f>
        <v>0</v>
      </c>
      <c r="M33" s="29">
        <f>I33+L33</f>
        <v>16072.414913899007</v>
      </c>
    </row>
    <row r="34" spans="1:13" ht="45" x14ac:dyDescent="0.2">
      <c r="A34" s="9"/>
      <c r="B34" s="9"/>
      <c r="C34" s="23" t="s">
        <v>32</v>
      </c>
      <c r="D34" s="23">
        <f>D35*0.04%</f>
        <v>178.0856</v>
      </c>
      <c r="E34" s="23">
        <f>E35*0.04%</f>
        <v>614.30399999999997</v>
      </c>
      <c r="F34" s="25">
        <v>3</v>
      </c>
      <c r="G34" s="26">
        <v>7.1399999999999996E-3</v>
      </c>
      <c r="H34" s="26">
        <v>1.9220000000000001E-2</v>
      </c>
      <c r="I34" s="27">
        <f>G34*E34*0.04%+H34*D34</f>
        <v>3.424559684224</v>
      </c>
      <c r="J34" s="26" t="s">
        <v>33</v>
      </c>
      <c r="K34" s="26"/>
      <c r="L34" s="28">
        <f>K34*D34</f>
        <v>0</v>
      </c>
      <c r="M34" s="29">
        <f>I34+L34</f>
        <v>3.424559684224</v>
      </c>
    </row>
    <row r="35" spans="1:13" x14ac:dyDescent="0.2">
      <c r="A35" s="57" t="s">
        <v>21</v>
      </c>
      <c r="B35" s="57"/>
      <c r="C35" s="49"/>
      <c r="D35" s="32">
        <v>445214</v>
      </c>
      <c r="E35" s="32">
        <v>1535760</v>
      </c>
      <c r="F35" s="33">
        <v>3</v>
      </c>
      <c r="G35" s="58"/>
      <c r="H35" s="58"/>
      <c r="I35" s="34">
        <f>I33+I34</f>
        <v>16075.839473583232</v>
      </c>
      <c r="J35" s="58"/>
      <c r="K35" s="58"/>
      <c r="L35" s="35">
        <f>SUM(L33:L34)</f>
        <v>0</v>
      </c>
      <c r="M35" s="36">
        <f>M33+M34</f>
        <v>16075.839473583232</v>
      </c>
    </row>
    <row r="38" spans="1:13" x14ac:dyDescent="0.2">
      <c r="K38" s="58" t="s">
        <v>34</v>
      </c>
      <c r="L38" s="58"/>
      <c r="M38" s="27">
        <f>D10+D34</f>
        <v>25918.085599999999</v>
      </c>
    </row>
    <row r="39" spans="1:13" x14ac:dyDescent="0.2">
      <c r="F39" s="15"/>
      <c r="K39" s="58" t="s">
        <v>35</v>
      </c>
      <c r="L39" s="58"/>
      <c r="M39" s="50">
        <f>I10+I34</f>
        <v>1173.0963596842241</v>
      </c>
    </row>
    <row r="40" spans="1:13" ht="15" customHeight="1" x14ac:dyDescent="0.2">
      <c r="F40" s="15"/>
      <c r="K40" s="64" t="s">
        <v>36</v>
      </c>
      <c r="L40" s="64"/>
      <c r="M40" s="51">
        <f>L10+L34</f>
        <v>0</v>
      </c>
    </row>
    <row r="41" spans="1:13" x14ac:dyDescent="0.2">
      <c r="K41" s="65" t="s">
        <v>37</v>
      </c>
      <c r="L41" s="65"/>
      <c r="M41" s="52">
        <f>M10+M34</f>
        <v>1173.0963596842241</v>
      </c>
    </row>
    <row r="42" spans="1:13" x14ac:dyDescent="0.2">
      <c r="K42" s="66" t="s">
        <v>38</v>
      </c>
      <c r="L42" s="66"/>
      <c r="M42" s="53">
        <f>M41*23/100</f>
        <v>269.81216272737151</v>
      </c>
    </row>
    <row r="43" spans="1:13" x14ac:dyDescent="0.2">
      <c r="A43" s="15" t="s">
        <v>39</v>
      </c>
      <c r="K43" s="67" t="s">
        <v>40</v>
      </c>
      <c r="L43" s="67"/>
      <c r="M43" s="54">
        <f>M41+M42</f>
        <v>1442.9085224115956</v>
      </c>
    </row>
    <row r="44" spans="1:13" x14ac:dyDescent="0.2">
      <c r="A44" s="18"/>
    </row>
    <row r="45" spans="1:13" x14ac:dyDescent="0.2">
      <c r="A45" s="18" t="s">
        <v>41</v>
      </c>
      <c r="K45" s="68" t="s">
        <v>22</v>
      </c>
      <c r="L45" s="68"/>
      <c r="M45" s="68"/>
    </row>
    <row r="46" spans="1:13" x14ac:dyDescent="0.2">
      <c r="K46" s="58" t="s">
        <v>34</v>
      </c>
      <c r="L46" s="58"/>
      <c r="M46" s="27">
        <f>D23+D33</f>
        <v>764706.91439999989</v>
      </c>
    </row>
    <row r="47" spans="1:13" x14ac:dyDescent="0.2">
      <c r="K47" s="58" t="s">
        <v>35</v>
      </c>
      <c r="L47" s="58"/>
      <c r="M47" s="50">
        <f>I23+I33</f>
        <v>33428.984933899002</v>
      </c>
    </row>
    <row r="48" spans="1:13" x14ac:dyDescent="0.2">
      <c r="K48" s="64" t="s">
        <v>36</v>
      </c>
      <c r="L48" s="64"/>
      <c r="M48" s="51">
        <f>L23+L33</f>
        <v>0</v>
      </c>
    </row>
    <row r="49" spans="11:13" x14ac:dyDescent="0.2">
      <c r="K49" s="65" t="s">
        <v>37</v>
      </c>
      <c r="L49" s="65"/>
      <c r="M49" s="52">
        <f>M23+M33</f>
        <v>33428.984933899002</v>
      </c>
    </row>
    <row r="50" spans="11:13" x14ac:dyDescent="0.2">
      <c r="K50" s="66" t="s">
        <v>38</v>
      </c>
      <c r="L50" s="66"/>
      <c r="M50" s="53">
        <f>M49*23/100</f>
        <v>7688.6665347967701</v>
      </c>
    </row>
    <row r="51" spans="11:13" x14ac:dyDescent="0.2">
      <c r="K51" s="67" t="s">
        <v>40</v>
      </c>
      <c r="L51" s="67"/>
      <c r="M51" s="54">
        <f>M49+M50</f>
        <v>41117.651468695774</v>
      </c>
    </row>
  </sheetData>
  <mergeCells count="102">
    <mergeCell ref="K48:L48"/>
    <mergeCell ref="K49:L49"/>
    <mergeCell ref="K50:L50"/>
    <mergeCell ref="K51:L51"/>
    <mergeCell ref="K38:L38"/>
    <mergeCell ref="K39:L39"/>
    <mergeCell ref="K40:L40"/>
    <mergeCell ref="K41:L41"/>
    <mergeCell ref="K42:L42"/>
    <mergeCell ref="K43:L43"/>
    <mergeCell ref="K45:M45"/>
    <mergeCell ref="K46:L46"/>
    <mergeCell ref="K47:L47"/>
    <mergeCell ref="J31:J32"/>
    <mergeCell ref="K31:K32"/>
    <mergeCell ref="L31:L32"/>
    <mergeCell ref="M31:M32"/>
    <mergeCell ref="A33:A34"/>
    <mergeCell ref="B33:B34"/>
    <mergeCell ref="A35:B35"/>
    <mergeCell ref="G35:H35"/>
    <mergeCell ref="J35:K35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A23:B23"/>
    <mergeCell ref="G23:H23"/>
    <mergeCell ref="J23:K23"/>
    <mergeCell ref="A27:C27"/>
    <mergeCell ref="A28:C28"/>
    <mergeCell ref="A29:D29"/>
    <mergeCell ref="A30:C30"/>
    <mergeCell ref="G30:I30"/>
    <mergeCell ref="J30:L30"/>
    <mergeCell ref="A19:A20"/>
    <mergeCell ref="G19:G20"/>
    <mergeCell ref="H19:H20"/>
    <mergeCell ref="I19:I20"/>
    <mergeCell ref="M19:M20"/>
    <mergeCell ref="A21:A22"/>
    <mergeCell ref="G21:G22"/>
    <mergeCell ref="H21:H22"/>
    <mergeCell ref="I21:I22"/>
    <mergeCell ref="M21:M22"/>
    <mergeCell ref="M13:M14"/>
    <mergeCell ref="A15:A16"/>
    <mergeCell ref="G15:G16"/>
    <mergeCell ref="H15:H16"/>
    <mergeCell ref="I15:I16"/>
    <mergeCell ref="M15:M16"/>
    <mergeCell ref="A17:A18"/>
    <mergeCell ref="G17:G18"/>
    <mergeCell ref="H17:H18"/>
    <mergeCell ref="I17:I18"/>
    <mergeCell ref="M17:M18"/>
    <mergeCell ref="A12:D12"/>
    <mergeCell ref="G12:I12"/>
    <mergeCell ref="J12:L12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6:M7"/>
    <mergeCell ref="A8:A9"/>
    <mergeCell ref="G8:G9"/>
    <mergeCell ref="H8:H9"/>
    <mergeCell ref="I8:I9"/>
    <mergeCell ref="M8:M9"/>
    <mergeCell ref="A10:B10"/>
    <mergeCell ref="G10:H10"/>
    <mergeCell ref="J10:K10"/>
    <mergeCell ref="B2:H2"/>
    <mergeCell ref="A4:C4"/>
    <mergeCell ref="A5:C5"/>
    <mergeCell ref="G5:I5"/>
    <mergeCell ref="J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C15:C22">
    <cfRule type="cellIs" dxfId="1" priority="2" operator="equal">
      <formula>0</formula>
    </cfRule>
  </conditionalFormatting>
  <conditionalFormatting sqref="D15:F22">
    <cfRule type="cellIs" dxfId="0" priority="3" operator="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488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Rok 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dc:description/>
  <cp:lastModifiedBy>Roman Bartyzel</cp:lastModifiedBy>
  <cp:revision>179</cp:revision>
  <dcterms:created xsi:type="dcterms:W3CDTF">2022-08-11T08:27:19Z</dcterms:created>
  <dcterms:modified xsi:type="dcterms:W3CDTF">2023-11-24T12:36:15Z</dcterms:modified>
  <dc:language>pl-PL</dc:language>
</cp:coreProperties>
</file>