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C\01. KJ\20. Komisja najem - 52 szt. autobusów\Pytania od dostawców\Dokumenty - odp\Pyt. 2\"/>
    </mc:Choice>
  </mc:AlternateContent>
  <bookViews>
    <workbookView xWindow="240" yWindow="60" windowWidth="20115" windowHeight="9030" activeTab="1"/>
  </bookViews>
  <sheets>
    <sheet name="BS" sheetId="1" r:id="rId1"/>
    <sheet name="P&amp;L" sheetId="2" r:id="rId2"/>
  </sheets>
  <calcPr calcId="162913"/>
</workbook>
</file>

<file path=xl/calcChain.xml><?xml version="1.0" encoding="utf-8"?>
<calcChain xmlns="http://schemas.openxmlformats.org/spreadsheetml/2006/main">
  <c r="D2" i="2" l="1"/>
  <c r="E2" i="2" s="1"/>
  <c r="F2" i="2" s="1"/>
  <c r="G2" i="2" s="1"/>
  <c r="H2" i="2" s="1"/>
  <c r="I2" i="2" s="1"/>
  <c r="J2" i="2" s="1"/>
  <c r="K2" i="2" s="1"/>
  <c r="L2" i="2" s="1"/>
  <c r="M2" i="2" s="1"/>
  <c r="K95" i="1"/>
  <c r="K94" i="1" s="1"/>
  <c r="G95" i="1"/>
  <c r="G94" i="1" s="1"/>
  <c r="K85" i="1"/>
  <c r="G85" i="1"/>
  <c r="K72" i="1"/>
  <c r="G72" i="1"/>
  <c r="M69" i="1"/>
  <c r="I69" i="1"/>
  <c r="E69" i="1"/>
  <c r="C69" i="1"/>
  <c r="M29" i="1"/>
  <c r="M23" i="1"/>
  <c r="M21" i="1"/>
  <c r="M13" i="1"/>
  <c r="M12" i="1" s="1"/>
  <c r="L23" i="1"/>
  <c r="L21" i="1"/>
  <c r="K23" i="1"/>
  <c r="K21" i="1"/>
  <c r="K13" i="1"/>
  <c r="K12" i="1" s="1"/>
  <c r="J23" i="1"/>
  <c r="J21" i="1"/>
  <c r="I23" i="1"/>
  <c r="I21" i="1"/>
  <c r="I13" i="1"/>
  <c r="I12" i="1" s="1"/>
  <c r="H23" i="1"/>
  <c r="H21" i="1"/>
  <c r="G23" i="1"/>
  <c r="G21" i="1"/>
  <c r="F23" i="1"/>
  <c r="F21" i="1"/>
  <c r="E23" i="1"/>
  <c r="E21" i="1"/>
  <c r="D29" i="1"/>
  <c r="D25" i="1"/>
  <c r="D23" i="1"/>
  <c r="D21" i="1"/>
  <c r="C29" i="1"/>
  <c r="C23" i="1"/>
  <c r="C21" i="1"/>
  <c r="C95" i="1"/>
  <c r="C94" i="1" s="1"/>
  <c r="C85" i="1"/>
  <c r="C76" i="1"/>
  <c r="C75" i="1" s="1"/>
  <c r="C72" i="1"/>
  <c r="D2" i="1"/>
  <c r="E2" i="1" s="1"/>
  <c r="F2" i="1" s="1"/>
  <c r="G2" i="1" s="1"/>
  <c r="H2" i="1" s="1"/>
  <c r="I2" i="1" s="1"/>
  <c r="J2" i="1" s="1"/>
  <c r="K2" i="1" s="1"/>
  <c r="L2" i="1" s="1"/>
  <c r="M2" i="1" s="1"/>
  <c r="H9" i="1" l="1"/>
  <c r="G69" i="1"/>
  <c r="I72" i="1"/>
  <c r="I67" i="1" s="1"/>
  <c r="K76" i="1"/>
  <c r="K75" i="1" s="1"/>
  <c r="I85" i="1"/>
  <c r="E95" i="1"/>
  <c r="E94" i="1" s="1"/>
  <c r="I95" i="1"/>
  <c r="I94" i="1" s="1"/>
  <c r="M95" i="1"/>
  <c r="M94" i="1" s="1"/>
  <c r="L13" i="2"/>
  <c r="M13" i="2"/>
  <c r="D9" i="1"/>
  <c r="G9" i="1"/>
  <c r="H29" i="1"/>
  <c r="J29" i="1"/>
  <c r="L29" i="1"/>
  <c r="M9" i="1"/>
  <c r="L9" i="1"/>
  <c r="K69" i="1"/>
  <c r="E72" i="1"/>
  <c r="E67" i="1" s="1"/>
  <c r="M72" i="1"/>
  <c r="M67" i="1" s="1"/>
  <c r="G76" i="1"/>
  <c r="G75" i="1" s="1"/>
  <c r="E85" i="1"/>
  <c r="E81" i="1" s="1"/>
  <c r="E80" i="1" s="1"/>
  <c r="M85" i="1"/>
  <c r="F9" i="1"/>
  <c r="F29" i="1"/>
  <c r="C13" i="2"/>
  <c r="H13" i="2"/>
  <c r="C25" i="1"/>
  <c r="E25" i="1"/>
  <c r="J9" i="1"/>
  <c r="C55" i="1"/>
  <c r="E29" i="1"/>
  <c r="I9" i="1"/>
  <c r="K9" i="1"/>
  <c r="D13" i="1"/>
  <c r="D12" i="1" s="1"/>
  <c r="J25" i="1"/>
  <c r="L25" i="1"/>
  <c r="K13" i="2"/>
  <c r="E9" i="1"/>
  <c r="I29" i="1"/>
  <c r="K29" i="1"/>
  <c r="G29" i="1"/>
  <c r="H13" i="1"/>
  <c r="H12" i="1" s="1"/>
  <c r="G67" i="1"/>
  <c r="K67" i="1"/>
  <c r="I81" i="1"/>
  <c r="I80" i="1" s="1"/>
  <c r="M81" i="1"/>
  <c r="M80" i="1" s="1"/>
  <c r="J13" i="2"/>
  <c r="E13" i="1"/>
  <c r="E12" i="1" s="1"/>
  <c r="C35" i="1"/>
  <c r="C34" i="1" s="1"/>
  <c r="C33" i="1" s="1"/>
  <c r="G13" i="1"/>
  <c r="G12" i="1" s="1"/>
  <c r="J13" i="1"/>
  <c r="J12" i="1" s="1"/>
  <c r="L13" i="1"/>
  <c r="L12" i="1" s="1"/>
  <c r="D69" i="1"/>
  <c r="H69" i="1"/>
  <c r="L69" i="1"/>
  <c r="F72" i="1"/>
  <c r="J72" i="1"/>
  <c r="D76" i="1"/>
  <c r="D75" i="1" s="1"/>
  <c r="H76" i="1"/>
  <c r="H75" i="1" s="1"/>
  <c r="L76" i="1"/>
  <c r="L75" i="1" s="1"/>
  <c r="G81" i="1"/>
  <c r="G80" i="1" s="1"/>
  <c r="K81" i="1"/>
  <c r="K80" i="1" s="1"/>
  <c r="F85" i="1"/>
  <c r="F81" i="1" s="1"/>
  <c r="F80" i="1" s="1"/>
  <c r="J85" i="1"/>
  <c r="J81" i="1" s="1"/>
  <c r="J80" i="1" s="1"/>
  <c r="F95" i="1"/>
  <c r="F94" i="1" s="1"/>
  <c r="J95" i="1"/>
  <c r="J94" i="1" s="1"/>
  <c r="E76" i="1"/>
  <c r="E75" i="1" s="1"/>
  <c r="I76" i="1"/>
  <c r="I75" i="1" s="1"/>
  <c r="M76" i="1"/>
  <c r="M75" i="1" s="1"/>
  <c r="L8" i="2"/>
  <c r="C13" i="1"/>
  <c r="C12" i="1" s="1"/>
  <c r="F13" i="1"/>
  <c r="F12" i="1" s="1"/>
  <c r="G25" i="1"/>
  <c r="I25" i="1"/>
  <c r="K25" i="1"/>
  <c r="K8" i="1" s="1"/>
  <c r="M25" i="1"/>
  <c r="F69" i="1"/>
  <c r="F67" i="1" s="1"/>
  <c r="J69" i="1"/>
  <c r="D72" i="1"/>
  <c r="H72" i="1"/>
  <c r="L72" i="1"/>
  <c r="L67" i="1" s="1"/>
  <c r="F76" i="1"/>
  <c r="F75" i="1" s="1"/>
  <c r="J76" i="1"/>
  <c r="J75" i="1" s="1"/>
  <c r="D85" i="1"/>
  <c r="D81" i="1" s="1"/>
  <c r="D80" i="1" s="1"/>
  <c r="H85" i="1"/>
  <c r="H81" i="1" s="1"/>
  <c r="H80" i="1" s="1"/>
  <c r="L85" i="1"/>
  <c r="L81" i="1" s="1"/>
  <c r="L80" i="1" s="1"/>
  <c r="D95" i="1"/>
  <c r="D94" i="1" s="1"/>
  <c r="H95" i="1"/>
  <c r="H94" i="1" s="1"/>
  <c r="L95" i="1"/>
  <c r="L94" i="1" s="1"/>
  <c r="I13" i="2"/>
  <c r="F25" i="1"/>
  <c r="H25" i="1"/>
  <c r="E8" i="2"/>
  <c r="L22" i="2"/>
  <c r="L27" i="2" s="1"/>
  <c r="L29" i="2" s="1"/>
  <c r="C8" i="2"/>
  <c r="C22" i="2" s="1"/>
  <c r="C27" i="2" s="1"/>
  <c r="C29" i="2" s="1"/>
  <c r="J8" i="2"/>
  <c r="D13" i="2"/>
  <c r="F13" i="2"/>
  <c r="G13" i="2"/>
  <c r="H8" i="2"/>
  <c r="H22" i="2" s="1"/>
  <c r="H27" i="2" s="1"/>
  <c r="H29" i="2" s="1"/>
  <c r="D8" i="2"/>
  <c r="D22" i="2" s="1"/>
  <c r="D27" i="2" s="1"/>
  <c r="D29" i="2" s="1"/>
  <c r="I8" i="2"/>
  <c r="I22" i="2" s="1"/>
  <c r="I27" i="2" s="1"/>
  <c r="I29" i="2" s="1"/>
  <c r="K8" i="2"/>
  <c r="K22" i="2" s="1"/>
  <c r="K27" i="2" s="1"/>
  <c r="K29" i="2" s="1"/>
  <c r="M8" i="2"/>
  <c r="M22" i="2" s="1"/>
  <c r="M27" i="2" s="1"/>
  <c r="M29" i="2" s="1"/>
  <c r="G8" i="2"/>
  <c r="G22" i="2" s="1"/>
  <c r="G27" i="2" s="1"/>
  <c r="G29" i="2" s="1"/>
  <c r="L31" i="2"/>
  <c r="E13" i="2"/>
  <c r="F8" i="2"/>
  <c r="G66" i="1"/>
  <c r="M8" i="1"/>
  <c r="L8" i="1"/>
  <c r="H8" i="1"/>
  <c r="D8" i="1"/>
  <c r="C43" i="1"/>
  <c r="C42" i="1" s="1"/>
  <c r="C41" i="1" s="1"/>
  <c r="C28" i="1" s="1"/>
  <c r="C9" i="1"/>
  <c r="C81" i="1"/>
  <c r="C80" i="1" s="1"/>
  <c r="C67" i="1"/>
  <c r="H67" i="1" l="1"/>
  <c r="C8" i="1"/>
  <c r="D67" i="1"/>
  <c r="J67" i="1"/>
  <c r="J66" i="1" s="1"/>
  <c r="F66" i="1"/>
  <c r="G8" i="1"/>
  <c r="J8" i="1"/>
  <c r="I66" i="1"/>
  <c r="E66" i="1"/>
  <c r="K66" i="1"/>
  <c r="I8" i="1"/>
  <c r="E8" i="1"/>
  <c r="M66" i="1"/>
  <c r="F8" i="1"/>
  <c r="E22" i="2"/>
  <c r="E27" i="2" s="1"/>
  <c r="E29" i="2" s="1"/>
  <c r="E31" i="2" s="1"/>
  <c r="H31" i="2"/>
  <c r="J22" i="2"/>
  <c r="J27" i="2" s="1"/>
  <c r="J29" i="2" s="1"/>
  <c r="D66" i="1"/>
  <c r="L66" i="1"/>
  <c r="H66" i="1"/>
  <c r="F22" i="2"/>
  <c r="F27" i="2" s="1"/>
  <c r="F29" i="2" s="1"/>
  <c r="D31" i="2"/>
  <c r="G31" i="2"/>
  <c r="M31" i="2"/>
  <c r="C31" i="2"/>
  <c r="K31" i="2"/>
  <c r="I31" i="2"/>
  <c r="C49" i="1"/>
  <c r="C66" i="1"/>
  <c r="C98" i="1" s="1"/>
  <c r="F31" i="2" l="1"/>
  <c r="J31" i="2"/>
  <c r="C99" i="1"/>
  <c r="D55" i="1" l="1"/>
  <c r="D98" i="1" s="1"/>
  <c r="E55" i="1" l="1"/>
  <c r="E98" i="1" s="1"/>
  <c r="F55" i="1" l="1"/>
  <c r="F98" i="1" s="1"/>
  <c r="G55" i="1" l="1"/>
  <c r="G98" i="1" s="1"/>
  <c r="H55" i="1" l="1"/>
  <c r="H98" i="1" s="1"/>
  <c r="I55" i="1" l="1"/>
  <c r="I98" i="1" s="1"/>
  <c r="J55" i="1" l="1"/>
  <c r="J98" i="1" s="1"/>
  <c r="K55" i="1" l="1"/>
  <c r="K98" i="1" s="1"/>
  <c r="L55" i="1" l="1"/>
  <c r="L98" i="1" s="1"/>
  <c r="M55" i="1" l="1"/>
  <c r="M98" i="1" s="1"/>
  <c r="D35" i="1" l="1"/>
  <c r="D34" i="1" s="1"/>
  <c r="D33" i="1" s="1"/>
  <c r="E35" i="1" l="1"/>
  <c r="E34" i="1" s="1"/>
  <c r="E33" i="1" s="1"/>
  <c r="F35" i="1" l="1"/>
  <c r="F34" i="1" s="1"/>
  <c r="F33" i="1" s="1"/>
  <c r="G35" i="1" l="1"/>
  <c r="G34" i="1" s="1"/>
  <c r="G33" i="1" s="1"/>
  <c r="H35" i="1" l="1"/>
  <c r="H34" i="1" s="1"/>
  <c r="H33" i="1" s="1"/>
  <c r="I35" i="1" l="1"/>
  <c r="I34" i="1" s="1"/>
  <c r="I33" i="1" s="1"/>
  <c r="J35" i="1" l="1"/>
  <c r="J34" i="1" s="1"/>
  <c r="J33" i="1" s="1"/>
  <c r="K35" i="1" l="1"/>
  <c r="K34" i="1" s="1"/>
  <c r="K33" i="1" s="1"/>
  <c r="L35" i="1" l="1"/>
  <c r="L34" i="1" s="1"/>
  <c r="L33" i="1" s="1"/>
  <c r="M35" i="1" l="1"/>
  <c r="M34" i="1" s="1"/>
  <c r="M33" i="1" s="1"/>
  <c r="D43" i="1" l="1"/>
  <c r="D42" i="1" s="1"/>
  <c r="D41" i="1" s="1"/>
  <c r="D28" i="1" s="1"/>
  <c r="D49" i="1" s="1"/>
  <c r="D99" i="1" s="1"/>
  <c r="E43" i="1" l="1"/>
  <c r="E42" i="1" s="1"/>
  <c r="E41" i="1" s="1"/>
  <c r="E28" i="1" s="1"/>
  <c r="E49" i="1" s="1"/>
  <c r="E99" i="1" s="1"/>
  <c r="F43" i="1" l="1"/>
  <c r="F42" i="1" s="1"/>
  <c r="F41" i="1" s="1"/>
  <c r="F28" i="1" s="1"/>
  <c r="F49" i="1" s="1"/>
  <c r="F99" i="1" s="1"/>
  <c r="G43" i="1" l="1"/>
  <c r="G42" i="1" s="1"/>
  <c r="G41" i="1" s="1"/>
  <c r="G28" i="1" s="1"/>
  <c r="G49" i="1" s="1"/>
  <c r="G99" i="1" s="1"/>
  <c r="H43" i="1" l="1"/>
  <c r="H42" i="1" s="1"/>
  <c r="H41" i="1" s="1"/>
  <c r="H28" i="1" s="1"/>
  <c r="H49" i="1" s="1"/>
  <c r="H99" i="1" s="1"/>
  <c r="I43" i="1" l="1"/>
  <c r="I42" i="1" s="1"/>
  <c r="I41" i="1" s="1"/>
  <c r="I28" i="1" s="1"/>
  <c r="I49" i="1" s="1"/>
  <c r="I99" i="1" s="1"/>
  <c r="J43" i="1" l="1"/>
  <c r="J42" i="1" s="1"/>
  <c r="J41" i="1" s="1"/>
  <c r="J28" i="1" s="1"/>
  <c r="J49" i="1" s="1"/>
  <c r="J99" i="1" s="1"/>
  <c r="K43" i="1" l="1"/>
  <c r="K42" i="1" s="1"/>
  <c r="K41" i="1" s="1"/>
  <c r="K28" i="1" s="1"/>
  <c r="K49" i="1" s="1"/>
  <c r="K99" i="1" s="1"/>
  <c r="L43" i="1" l="1"/>
  <c r="L42" i="1" s="1"/>
  <c r="L41" i="1" s="1"/>
  <c r="L28" i="1" s="1"/>
  <c r="L49" i="1" s="1"/>
  <c r="L99" i="1" s="1"/>
  <c r="M43" i="1" l="1"/>
  <c r="M42" i="1" s="1"/>
  <c r="M41" i="1" s="1"/>
  <c r="M28" i="1" s="1"/>
  <c r="M49" i="1" s="1"/>
  <c r="M99" i="1" s="1"/>
</calcChain>
</file>

<file path=xl/sharedStrings.xml><?xml version="1.0" encoding="utf-8"?>
<sst xmlns="http://schemas.openxmlformats.org/spreadsheetml/2006/main" count="116" uniqueCount="110">
  <si>
    <t>AKTYWA</t>
  </si>
  <si>
    <t>A. AKTYWA TRWAŁE</t>
  </si>
  <si>
    <t xml:space="preserve">    I. Wartości niematerialne i prawne</t>
  </si>
  <si>
    <t xml:space="preserve">          1. Inne wartości niematerialne i prawne</t>
  </si>
  <si>
    <t xml:space="preserve">          2. Zaliczki na wartości niematerialne i prawne</t>
  </si>
  <si>
    <t xml:space="preserve">   II. Rzeczowe aktywa trwałe</t>
  </si>
  <si>
    <t xml:space="preserve">          1. Środki trwałe</t>
  </si>
  <si>
    <t xml:space="preserve">                 grunty</t>
  </si>
  <si>
    <t xml:space="preserve">                 budynki, lokale, prawa do lokali i obiekty</t>
  </si>
  <si>
    <t xml:space="preserve">                 urządzenia techniczne i maszyny</t>
  </si>
  <si>
    <t xml:space="preserve">                 środki transportu</t>
  </si>
  <si>
    <t xml:space="preserve">                 inne środki trwałe</t>
  </si>
  <si>
    <t xml:space="preserve">          2. Środki trwałe w budowie</t>
  </si>
  <si>
    <t xml:space="preserve">          3. Zaliczki na środki trwałe w budowie</t>
  </si>
  <si>
    <t xml:space="preserve">    IV. Należności długoterminowe</t>
  </si>
  <si>
    <t xml:space="preserve">          1. Od pozostałych jednostek</t>
  </si>
  <si>
    <t xml:space="preserve">     V. Inwestycje długoterminowe</t>
  </si>
  <si>
    <t xml:space="preserve">          1. Nieruchomości</t>
  </si>
  <si>
    <t xml:space="preserve">    VI. Długoterminowe rozliczenia międzyokresowe</t>
  </si>
  <si>
    <t xml:space="preserve">          1. Aktywa z tytułu odroczonego podatku dochodowego</t>
  </si>
  <si>
    <t xml:space="preserve">          2. Inne rozliczenia międzyokresowe</t>
  </si>
  <si>
    <t>B. AKTYWA OBROTOWE</t>
  </si>
  <si>
    <t xml:space="preserve">     I. Zapasy</t>
  </si>
  <si>
    <t xml:space="preserve">          1. Materiały</t>
  </si>
  <si>
    <t xml:space="preserve">          2. Półprodukty i produkty w toku</t>
  </si>
  <si>
    <t xml:space="preserve">          3. Zaliczki na dostawy i usługi</t>
  </si>
  <si>
    <t xml:space="preserve">    II. Należności krótkoterminowe</t>
  </si>
  <si>
    <t xml:space="preserve">          1. Należności od pozostałych jednostek</t>
  </si>
  <si>
    <t xml:space="preserve">               a)  z tytułu dostaw i usług, o okresie spłaty:</t>
  </si>
  <si>
    <t xml:space="preserve">                     a1) do 12 miesięcy</t>
  </si>
  <si>
    <t xml:space="preserve">                     a2) powyżej 12 miesięcy</t>
  </si>
  <si>
    <t xml:space="preserve">               b) z tyt.podatków, dotacji, ceł, i innych</t>
  </si>
  <si>
    <t xml:space="preserve">               c) inne</t>
  </si>
  <si>
    <t xml:space="preserve">               d) dochodzone na drodze sądowej</t>
  </si>
  <si>
    <t xml:space="preserve">   III. Inwestycje krótkoterminowe</t>
  </si>
  <si>
    <t xml:space="preserve">          1.  Krótkoterminowe aktywa finansowe</t>
  </si>
  <si>
    <t xml:space="preserve">                 a) środki pieniężne i inne aktywa pieniężne</t>
  </si>
  <si>
    <t xml:space="preserve">                       a1) środki pieniężne w kasie i na rachunkach</t>
  </si>
  <si>
    <t xml:space="preserve">                       a2) inne środki pieniężne</t>
  </si>
  <si>
    <t xml:space="preserve">    IV. Krótkoterminowe rozliczenia międzyokresowe</t>
  </si>
  <si>
    <t xml:space="preserve">      V. NALEŻNE WPŁATY NA KAPITAŁ PODSTAWOWY</t>
  </si>
  <si>
    <t xml:space="preserve">    VI. UDZIAŁY WŁASNE</t>
  </si>
  <si>
    <t>SUMA AKTYWÓW</t>
  </si>
  <si>
    <t>PASYWA</t>
  </si>
  <si>
    <t>A. KAPITAŁ WŁASNY</t>
  </si>
  <si>
    <t xml:space="preserve">      I. Kapitał zakładowy, w tym:</t>
  </si>
  <si>
    <t xml:space="preserve">                 dokapitalizowanie ŁTR</t>
  </si>
  <si>
    <t xml:space="preserve">                 dokapitalizowanie Powierzenie</t>
  </si>
  <si>
    <t xml:space="preserve">                 dokapitalizowanie inwestycje</t>
  </si>
  <si>
    <t xml:space="preserve">     II. Kapitał zapasowy</t>
  </si>
  <si>
    <t xml:space="preserve">   III. Kapitał z aktualizacji wyceny</t>
  </si>
  <si>
    <t xml:space="preserve">    IV. Pozostałe kapitały rezerwowe</t>
  </si>
  <si>
    <t xml:space="preserve">      V. Zysk (strata) z lat ubiegłych</t>
  </si>
  <si>
    <t xml:space="preserve">     VI. Zysk (strata) netto</t>
  </si>
  <si>
    <t xml:space="preserve">   VII. Odpisy z zysku netto w ciągu roku obrotowego</t>
  </si>
  <si>
    <t>B. ZOBOWIĄZANIA I REZERWY NA ZOBOWIĄZANIA</t>
  </si>
  <si>
    <t xml:space="preserve">    I. Rezerwy na zobowiązania</t>
  </si>
  <si>
    <t xml:space="preserve">        1. Rezerwa z tytułu odroczonego podatku dochodowego</t>
  </si>
  <si>
    <t xml:space="preserve">        2. Rezerwa na świadczenia emerytalne i podobne</t>
  </si>
  <si>
    <t xml:space="preserve">              a) długoterminowa</t>
  </si>
  <si>
    <t xml:space="preserve">              b) krótkoterminowa</t>
  </si>
  <si>
    <t xml:space="preserve">        3. Pozostałe rezerwy</t>
  </si>
  <si>
    <t xml:space="preserve">              a) długoterminowe</t>
  </si>
  <si>
    <t xml:space="preserve">              b) krótkoterminowe</t>
  </si>
  <si>
    <t xml:space="preserve">    II. Zobowiązania długoterminowe</t>
  </si>
  <si>
    <t xml:space="preserve">         1. Zobowiązania wobec pozostałych jednostek</t>
  </si>
  <si>
    <t xml:space="preserve">              a) kredyty i pożyczki</t>
  </si>
  <si>
    <t xml:space="preserve">              b) z tytułu emisji dłużnych papierów wartościowych</t>
  </si>
  <si>
    <t xml:space="preserve">              c) inne zobowiazania finansowe</t>
  </si>
  <si>
    <t xml:space="preserve">   III. Zobowiązania krótkoterminowe</t>
  </si>
  <si>
    <t xml:space="preserve">              d) z tytułu dostaw i usług, o okresie wymagalności</t>
  </si>
  <si>
    <t xml:space="preserve">                    d1) do 12 miesięcy</t>
  </si>
  <si>
    <t xml:space="preserve">                    d2) powyżej 12 miesięcy</t>
  </si>
  <si>
    <t xml:space="preserve">              e) zaliczki otrzymane na dostawy i usługi</t>
  </si>
  <si>
    <t xml:space="preserve">              f)  zobowiązania wekslowe</t>
  </si>
  <si>
    <t xml:space="preserve">              g) z tyt.podatków, dotacji, ceł, oraz pozostałe</t>
  </si>
  <si>
    <t xml:space="preserve">              h) z tytułu wynagrodzeń</t>
  </si>
  <si>
    <t xml:space="preserve">               i) inne</t>
  </si>
  <si>
    <t xml:space="preserve">        2. Fundusze specjalne</t>
  </si>
  <si>
    <t xml:space="preserve">    IV. Rozliczenia międzyokresowe</t>
  </si>
  <si>
    <t xml:space="preserve">           1. Inne rozliczenia międzyokresowe</t>
  </si>
  <si>
    <t xml:space="preserve">                   a) długoterminowe</t>
  </si>
  <si>
    <t xml:space="preserve">                   b) krótkoterminowe</t>
  </si>
  <si>
    <t>SUMA PASYWÓW</t>
  </si>
  <si>
    <t>Przychody netto ze sprzedaży</t>
  </si>
  <si>
    <t xml:space="preserve">    Przychody netto ze sprzedaży produktów</t>
  </si>
  <si>
    <t xml:space="preserve">    Zmiana stanu produktów</t>
  </si>
  <si>
    <t xml:space="preserve">    Koszt wytworzenia produktów na własne potrzeby jednostki</t>
  </si>
  <si>
    <t xml:space="preserve">    Przychody netto ze sprzedaży towarów i materiałów</t>
  </si>
  <si>
    <t>Koszty działalności operacyjnej</t>
  </si>
  <si>
    <t xml:space="preserve">    Amortyzacja</t>
  </si>
  <si>
    <t xml:space="preserve">    Zużycie materiałów i energii</t>
  </si>
  <si>
    <t xml:space="preserve">    Usługi obce</t>
  </si>
  <si>
    <t xml:space="preserve">    Podatki i opłaty</t>
  </si>
  <si>
    <t xml:space="preserve">    Wynagrodzenia</t>
  </si>
  <si>
    <t xml:space="preserve">    Ubezpieczenia społeczne i inne świadczenia</t>
  </si>
  <si>
    <t xml:space="preserve">    Pozostałe koszty rodzajowe</t>
  </si>
  <si>
    <t xml:space="preserve">    Wartość sprzedanych towarów i materiałów</t>
  </si>
  <si>
    <t>Zysk (strata) ze sprzedaży</t>
  </si>
  <si>
    <t>Pozostałe przychody operacyjne</t>
  </si>
  <si>
    <t>Pozostałe koszty operacyjne</t>
  </si>
  <si>
    <t>Przychody finansowe</t>
  </si>
  <si>
    <t>Koszty finansowe</t>
  </si>
  <si>
    <t>Podatek dochodowy</t>
  </si>
  <si>
    <t>Zysk (strata) netto</t>
  </si>
  <si>
    <t>P&amp;L</t>
  </si>
  <si>
    <t>[zł]</t>
  </si>
  <si>
    <t>Rok</t>
  </si>
  <si>
    <t>Zysk (strata) brutto*</t>
  </si>
  <si>
    <t>* od 2023 roku Spółka prognozuje ujemny wynik brutto. Wynika to z planowanego w 2023 roku wniesienia przez Miasto (wstępnie założono formułę dokapitalizowania na inwestycję), 30 sztuk tramwajów Modertrans (komórka D59 w zakładce BS). W konstrukcji rekompensaty amortyazcja od majątku wniesionego przez Miasto pomniejsza należną rekompensatę, zatem obniża wynik brutto Spółki.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</si>
</sst>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/mm"/>
    <numFmt numFmtId="165" formatCode="#,##0.0000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0" fontId="4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Alignment="1">
      <alignment wrapText="1"/>
    </xf>
    <xf numFmtId="165" fontId="1" fillId="0" borderId="0" xfId="0" applyNumberFormat="1" applyFont="1"/>
    <xf numFmtId="3" fontId="4" fillId="2" borderId="0" xfId="0" applyNumberFormat="1" applyFont="1" applyFill="1"/>
    <xf numFmtId="4" fontId="6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4" fillId="0" borderId="0" xfId="2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4" fillId="2" borderId="0" xfId="2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>
      <alignment vertical="center"/>
    </xf>
    <xf numFmtId="3" fontId="2" fillId="2" borderId="0" xfId="0" applyNumberFormat="1" applyFont="1" applyFill="1"/>
  </cellXfs>
  <cellStyles count="3">
    <cellStyle name="Normalny" xfId="0" builtinId="0"/>
    <cellStyle name="Normalny 3" xfId="1"/>
    <cellStyle name="Normalny 3_PROGNOZA DO 2030_22.02-w.9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16" sqref="M16"/>
    </sheetView>
  </sheetViews>
  <sheetFormatPr defaultRowHeight="12.75" x14ac:dyDescent="0.2"/>
  <cols>
    <col min="1" max="1" width="9.140625" style="1" customWidth="1"/>
    <col min="2" max="2" width="55.85546875" style="1" bestFit="1" customWidth="1"/>
    <col min="3" max="13" width="16.140625" style="1" customWidth="1"/>
    <col min="14" max="16384" width="9.140625" style="1"/>
  </cols>
  <sheetData>
    <row r="1" spans="1:13" x14ac:dyDescent="0.2">
      <c r="A1" s="1" t="s">
        <v>106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">
      <c r="B2" s="18" t="s">
        <v>107</v>
      </c>
      <c r="C2" s="17">
        <v>2022</v>
      </c>
      <c r="D2" s="17">
        <f>C2+1</f>
        <v>2023</v>
      </c>
      <c r="E2" s="17">
        <f t="shared" ref="E2:M2" si="0">D2+1</f>
        <v>2024</v>
      </c>
      <c r="F2" s="17">
        <f t="shared" si="0"/>
        <v>2025</v>
      </c>
      <c r="G2" s="17">
        <f t="shared" si="0"/>
        <v>2026</v>
      </c>
      <c r="H2" s="17">
        <f t="shared" si="0"/>
        <v>2027</v>
      </c>
      <c r="I2" s="17">
        <f t="shared" si="0"/>
        <v>2028</v>
      </c>
      <c r="J2" s="17">
        <f t="shared" si="0"/>
        <v>2029</v>
      </c>
      <c r="K2" s="17">
        <f t="shared" si="0"/>
        <v>2030</v>
      </c>
      <c r="L2" s="17">
        <f t="shared" si="0"/>
        <v>2031</v>
      </c>
      <c r="M2" s="17">
        <f t="shared" si="0"/>
        <v>2032</v>
      </c>
    </row>
    <row r="5" spans="1:13" ht="13.5" thickBot="1" x14ac:dyDescent="0.25">
      <c r="B5" s="2" t="s">
        <v>0</v>
      </c>
    </row>
    <row r="6" spans="1:13" ht="13.5" thickTop="1" x14ac:dyDescent="0.2"/>
    <row r="8" spans="1:13" x14ac:dyDescent="0.2">
      <c r="B8" s="3" t="s">
        <v>1</v>
      </c>
      <c r="C8" s="11">
        <f t="shared" ref="C8" si="1">C9+C12+C21+C23+C25</f>
        <v>861323785.00061822</v>
      </c>
      <c r="D8" s="11">
        <f t="shared" ref="D8" si="2">D9+D12+D21+D23+D25</f>
        <v>1174853493.2959971</v>
      </c>
      <c r="E8" s="11">
        <f t="shared" ref="E8" si="3">E9+E12+E21+E23+E25</f>
        <v>1196243464.328773</v>
      </c>
      <c r="F8" s="11">
        <f t="shared" ref="F8" si="4">F9+F12+F21+F23+F25</f>
        <v>1238051401.7464643</v>
      </c>
      <c r="G8" s="11">
        <f t="shared" ref="G8" si="5">G9+G12+G21+G23+G25</f>
        <v>1136680593.1039534</v>
      </c>
      <c r="H8" s="11">
        <f t="shared" ref="H8" si="6">H9+H12+H21+H23+H25</f>
        <v>1034252342.1369456</v>
      </c>
      <c r="I8" s="11">
        <f t="shared" ref="I8" si="7">I9+I12+I21+I23+I25</f>
        <v>932393608.71825504</v>
      </c>
      <c r="J8" s="11">
        <f t="shared" ref="J8" si="8">J9+J12+J21+J23+J25</f>
        <v>836372244.53946161</v>
      </c>
      <c r="K8" s="11">
        <f t="shared" ref="K8" si="9">K9+K12+K21+K23+K25</f>
        <v>752709665.30756879</v>
      </c>
      <c r="L8" s="11">
        <f t="shared" ref="L8" si="10">L9+L12+L21+L23+L25</f>
        <v>673201322.44705379</v>
      </c>
      <c r="M8" s="11">
        <f t="shared" ref="M8" si="11">M9+M12+M21+M23+M25</f>
        <v>587155925.41170168</v>
      </c>
    </row>
    <row r="9" spans="1:13" x14ac:dyDescent="0.2">
      <c r="B9" s="4" t="s">
        <v>2</v>
      </c>
      <c r="C9" s="13">
        <f t="shared" ref="C9" si="12">C10+C11</f>
        <v>1840936.6666666665</v>
      </c>
      <c r="D9" s="13">
        <f t="shared" ref="D9" si="13">D10+D11</f>
        <v>2852762.6633333331</v>
      </c>
      <c r="E9" s="13">
        <f t="shared" ref="E9" si="14">E10+E11</f>
        <v>3708704.0866666669</v>
      </c>
      <c r="F9" s="13">
        <f t="shared" ref="F9" si="15">F10+F11</f>
        <v>4336085.9016000004</v>
      </c>
      <c r="G9" s="13">
        <f t="shared" ref="G9" si="16">G10+G11</f>
        <v>4683846.1909813331</v>
      </c>
      <c r="H9" s="13">
        <f t="shared" ref="H9" si="17">H10+H11</f>
        <v>4818526.9775774404</v>
      </c>
      <c r="I9" s="13">
        <f t="shared" ref="I9" si="18">I10+I11</f>
        <v>4957980.7179714302</v>
      </c>
      <c r="J9" s="13">
        <f t="shared" ref="J9" si="19">J10+J11</f>
        <v>5099210.579110574</v>
      </c>
      <c r="K9" s="13">
        <f t="shared" ref="K9" si="20">K10+K11</f>
        <v>5246210.4612838915</v>
      </c>
      <c r="L9" s="13">
        <f t="shared" ref="L9" si="21">L10+L11</f>
        <v>5401134.8096224079</v>
      </c>
      <c r="M9" s="13">
        <f t="shared" ref="M9" si="22">M10+M11</f>
        <v>4123322.9104265822</v>
      </c>
    </row>
    <row r="10" spans="1:13" x14ac:dyDescent="0.2">
      <c r="B10" s="5" t="s">
        <v>3</v>
      </c>
      <c r="C10" s="14">
        <v>1828382.6666666665</v>
      </c>
      <c r="D10" s="14">
        <v>2840208.6633333331</v>
      </c>
      <c r="E10" s="14">
        <v>3696150.0866666669</v>
      </c>
      <c r="F10" s="14">
        <v>4323531.9016000004</v>
      </c>
      <c r="G10" s="14">
        <v>4671292.1909813331</v>
      </c>
      <c r="H10" s="14">
        <v>4805972.9775774404</v>
      </c>
      <c r="I10" s="14">
        <v>4945426.7179714302</v>
      </c>
      <c r="J10" s="14">
        <v>5086656.579110574</v>
      </c>
      <c r="K10" s="14">
        <v>5233656.4612838915</v>
      </c>
      <c r="L10" s="14">
        <v>5388580.8096224079</v>
      </c>
      <c r="M10" s="14">
        <v>4110768.9104265822</v>
      </c>
    </row>
    <row r="11" spans="1:13" x14ac:dyDescent="0.2">
      <c r="B11" s="5" t="s">
        <v>4</v>
      </c>
      <c r="C11" s="14">
        <v>12554</v>
      </c>
      <c r="D11" s="14">
        <v>12554</v>
      </c>
      <c r="E11" s="14">
        <v>12554</v>
      </c>
      <c r="F11" s="14">
        <v>12554</v>
      </c>
      <c r="G11" s="14">
        <v>12554</v>
      </c>
      <c r="H11" s="14">
        <v>12554</v>
      </c>
      <c r="I11" s="14">
        <v>12554</v>
      </c>
      <c r="J11" s="14">
        <v>12554</v>
      </c>
      <c r="K11" s="14">
        <v>12554</v>
      </c>
      <c r="L11" s="14">
        <v>12554</v>
      </c>
      <c r="M11" s="14">
        <v>12554</v>
      </c>
    </row>
    <row r="12" spans="1:13" x14ac:dyDescent="0.2">
      <c r="B12" s="4" t="s">
        <v>5</v>
      </c>
      <c r="C12" s="13">
        <f t="shared" ref="C12" si="23">C13+C19+C20</f>
        <v>798542410.03138614</v>
      </c>
      <c r="D12" s="13">
        <f t="shared" ref="D12" si="24">D13+D19+D20</f>
        <v>1114433764.4079235</v>
      </c>
      <c r="E12" s="13">
        <f t="shared" ref="E12" si="25">E13+E19+E20</f>
        <v>1138638390.9287751</v>
      </c>
      <c r="F12" s="13">
        <f t="shared" ref="F12" si="26">F13+F19+F20</f>
        <v>1182678093.6228471</v>
      </c>
      <c r="G12" s="13">
        <f t="shared" ref="G12" si="27">G13+G19+G20</f>
        <v>1084680846.82142</v>
      </c>
      <c r="H12" s="13">
        <f t="shared" ref="H12" si="28">H13+H19+H20</f>
        <v>985839198.73473096</v>
      </c>
      <c r="I12" s="13">
        <f t="shared" ref="I12" si="29">I13+I19+I20</f>
        <v>887062248.93118918</v>
      </c>
      <c r="J12" s="13">
        <f t="shared" ref="J12" si="30">J13+J19+J20</f>
        <v>793420979.01500475</v>
      </c>
      <c r="K12" s="13">
        <f t="shared" ref="K12" si="31">K13+K19+K20</f>
        <v>711181272.98659122</v>
      </c>
      <c r="L12" s="13">
        <f t="shared" ref="L12" si="32">L13+L19+L20</f>
        <v>632755803.85259318</v>
      </c>
      <c r="M12" s="13">
        <f t="shared" ref="M12" si="33">M13+M19+M20</f>
        <v>548285350.56598818</v>
      </c>
    </row>
    <row r="13" spans="1:13" x14ac:dyDescent="0.2">
      <c r="B13" s="5" t="s">
        <v>6</v>
      </c>
      <c r="C13" s="14">
        <f t="shared" ref="C13" si="34">SUM(C14:C18)</f>
        <v>752374975.08158481</v>
      </c>
      <c r="D13" s="14">
        <f t="shared" ref="D13" si="35">SUM(D14:D18)</f>
        <v>1012792088.5036545</v>
      </c>
      <c r="E13" s="14">
        <f t="shared" ref="E13" si="36">SUM(E14:E18)</f>
        <v>1121741194.1087751</v>
      </c>
      <c r="F13" s="14">
        <f t="shared" ref="F13" si="37">SUM(F14:F18)</f>
        <v>1165780896.8028471</v>
      </c>
      <c r="G13" s="14">
        <f t="shared" ref="G13" si="38">SUM(G14:G18)</f>
        <v>1067783650.0014199</v>
      </c>
      <c r="H13" s="14">
        <f t="shared" ref="H13" si="39">SUM(H14:H18)</f>
        <v>968942001.91473091</v>
      </c>
      <c r="I13" s="14">
        <f t="shared" ref="I13" si="40">SUM(I14:I18)</f>
        <v>870165052.11118913</v>
      </c>
      <c r="J13" s="14">
        <f t="shared" ref="J13" si="41">SUM(J14:J18)</f>
        <v>776523782.1950047</v>
      </c>
      <c r="K13" s="14">
        <f t="shared" ref="K13" si="42">SUM(K14:K18)</f>
        <v>694284076.16659117</v>
      </c>
      <c r="L13" s="14">
        <f t="shared" ref="L13" si="43">SUM(L14:L18)</f>
        <v>615858607.03259313</v>
      </c>
      <c r="M13" s="14">
        <f t="shared" ref="M13" si="44">SUM(M14:M18)</f>
        <v>531388153.74598819</v>
      </c>
    </row>
    <row r="14" spans="1:13" x14ac:dyDescent="0.2">
      <c r="B14" s="5" t="s">
        <v>7</v>
      </c>
      <c r="C14" s="14">
        <v>19209250</v>
      </c>
      <c r="D14" s="14">
        <v>19209250</v>
      </c>
      <c r="E14" s="14">
        <v>14646518</v>
      </c>
      <c r="F14" s="14">
        <v>14646518</v>
      </c>
      <c r="G14" s="14">
        <v>14646518</v>
      </c>
      <c r="H14" s="14">
        <v>14646518</v>
      </c>
      <c r="I14" s="14">
        <v>14646518</v>
      </c>
      <c r="J14" s="14">
        <v>14646518</v>
      </c>
      <c r="K14" s="14">
        <v>14646518</v>
      </c>
      <c r="L14" s="14">
        <v>14646518</v>
      </c>
      <c r="M14" s="14">
        <v>14646518</v>
      </c>
    </row>
    <row r="15" spans="1:13" x14ac:dyDescent="0.2">
      <c r="B15" s="5" t="s">
        <v>8</v>
      </c>
      <c r="C15" s="14">
        <v>206624171.81151506</v>
      </c>
      <c r="D15" s="14">
        <v>214687045.69636348</v>
      </c>
      <c r="E15" s="14">
        <v>302536101.74144739</v>
      </c>
      <c r="F15" s="14">
        <v>299674594.85784191</v>
      </c>
      <c r="G15" s="14">
        <v>296583626.93393648</v>
      </c>
      <c r="H15" s="14">
        <v>293357260.93692207</v>
      </c>
      <c r="I15" s="14">
        <v>289971616.94540542</v>
      </c>
      <c r="J15" s="14">
        <v>286480067.10115141</v>
      </c>
      <c r="K15" s="14">
        <v>283523566.71947789</v>
      </c>
      <c r="L15" s="14">
        <v>280344164.21256238</v>
      </c>
      <c r="M15" s="14">
        <v>266211461.46005797</v>
      </c>
    </row>
    <row r="16" spans="1:13" x14ac:dyDescent="0.2">
      <c r="B16" s="5" t="s">
        <v>9</v>
      </c>
      <c r="C16" s="14">
        <v>32405837.146666665</v>
      </c>
      <c r="D16" s="14">
        <v>33601258.206666656</v>
      </c>
      <c r="E16" s="14">
        <v>34439275.142666653</v>
      </c>
      <c r="F16" s="14">
        <v>34882609.887546651</v>
      </c>
      <c r="G16" s="14">
        <v>35006886.509006381</v>
      </c>
      <c r="H16" s="14">
        <v>34724023.455643237</v>
      </c>
      <c r="I16" s="14">
        <v>34204666.500279188</v>
      </c>
      <c r="J16" s="14">
        <v>33565850.119420893</v>
      </c>
      <c r="K16" s="14">
        <v>32850654.856836848</v>
      </c>
      <c r="L16" s="14">
        <v>31962766.689275287</v>
      </c>
      <c r="M16" s="14">
        <v>28263742.435482621</v>
      </c>
    </row>
    <row r="17" spans="2:13" x14ac:dyDescent="0.2">
      <c r="B17" s="5" t="s">
        <v>10</v>
      </c>
      <c r="C17" s="14">
        <v>490513241.03340298</v>
      </c>
      <c r="D17" s="14">
        <v>742356831.06062436</v>
      </c>
      <c r="E17" s="14">
        <v>767833671.43466103</v>
      </c>
      <c r="F17" s="14">
        <v>814870212.40745854</v>
      </c>
      <c r="G17" s="14">
        <v>720214153.3784771</v>
      </c>
      <c r="H17" s="14">
        <v>625190933.44216549</v>
      </c>
      <c r="I17" s="14">
        <v>530577809.84550446</v>
      </c>
      <c r="J17" s="14">
        <v>441280175.94443244</v>
      </c>
      <c r="K17" s="14">
        <v>362872543.41027647</v>
      </c>
      <c r="L17" s="14">
        <v>288577138.04075545</v>
      </c>
      <c r="M17" s="14">
        <v>221947109.33044761</v>
      </c>
    </row>
    <row r="18" spans="2:13" x14ac:dyDescent="0.2">
      <c r="B18" s="5" t="s">
        <v>11</v>
      </c>
      <c r="C18" s="14">
        <v>3622475.09</v>
      </c>
      <c r="D18" s="14">
        <v>2937703.5399999996</v>
      </c>
      <c r="E18" s="14">
        <v>2285627.790000001</v>
      </c>
      <c r="F18" s="14">
        <v>1706961.6500000001</v>
      </c>
      <c r="G18" s="14">
        <v>1332465.1799999997</v>
      </c>
      <c r="H18" s="14">
        <v>1023266.0800000001</v>
      </c>
      <c r="I18" s="14">
        <v>764440.8200000003</v>
      </c>
      <c r="J18" s="14">
        <v>551171.03000000014</v>
      </c>
      <c r="K18" s="14">
        <v>390793.18000000017</v>
      </c>
      <c r="L18" s="14">
        <v>328020.09000000008</v>
      </c>
      <c r="M18" s="14">
        <v>319322.52000000025</v>
      </c>
    </row>
    <row r="19" spans="2:13" x14ac:dyDescent="0.2">
      <c r="B19" s="5" t="s">
        <v>12</v>
      </c>
      <c r="C19" s="14">
        <v>46119434.949801378</v>
      </c>
      <c r="D19" s="14">
        <v>101593675.90426908</v>
      </c>
      <c r="E19" s="14">
        <v>16849196.82</v>
      </c>
      <c r="F19" s="14">
        <v>16849196.82</v>
      </c>
      <c r="G19" s="14">
        <v>16849196.82</v>
      </c>
      <c r="H19" s="14">
        <v>16849196.82</v>
      </c>
      <c r="I19" s="14">
        <v>16849196.82</v>
      </c>
      <c r="J19" s="14">
        <v>16849196.82</v>
      </c>
      <c r="K19" s="14">
        <v>16849196.82</v>
      </c>
      <c r="L19" s="14">
        <v>16849196.82</v>
      </c>
      <c r="M19" s="14">
        <v>16849196.82</v>
      </c>
    </row>
    <row r="20" spans="2:13" x14ac:dyDescent="0.2">
      <c r="B20" s="5" t="s">
        <v>13</v>
      </c>
      <c r="C20" s="14">
        <v>48000</v>
      </c>
      <c r="D20" s="14">
        <v>48000</v>
      </c>
      <c r="E20" s="14">
        <v>48000</v>
      </c>
      <c r="F20" s="14">
        <v>48000</v>
      </c>
      <c r="G20" s="14">
        <v>48000</v>
      </c>
      <c r="H20" s="14">
        <v>48000</v>
      </c>
      <c r="I20" s="14">
        <v>48000</v>
      </c>
      <c r="J20" s="14">
        <v>48000</v>
      </c>
      <c r="K20" s="14">
        <v>48000</v>
      </c>
      <c r="L20" s="14">
        <v>48000</v>
      </c>
      <c r="M20" s="14">
        <v>48000</v>
      </c>
    </row>
    <row r="21" spans="2:13" x14ac:dyDescent="0.2">
      <c r="B21" s="4" t="s">
        <v>14</v>
      </c>
      <c r="C21" s="13">
        <f t="shared" ref="C21" si="45">C22</f>
        <v>25112.344542215586</v>
      </c>
      <c r="D21" s="13">
        <f t="shared" ref="D21" si="46">D22</f>
        <v>26184.243062257949</v>
      </c>
      <c r="E21" s="13">
        <f t="shared" ref="E21" si="47">E22</f>
        <v>28390.699907320421</v>
      </c>
      <c r="F21" s="13">
        <f t="shared" ref="F21" si="48">F22</f>
        <v>29249.176371285113</v>
      </c>
      <c r="G21" s="13">
        <f t="shared" ref="G21" si="49">G22</f>
        <v>29910.18088536639</v>
      </c>
      <c r="H21" s="13">
        <f t="shared" ref="H21" si="50">H22</f>
        <v>30609.648949571801</v>
      </c>
      <c r="I21" s="13">
        <f t="shared" ref="I21" si="51">I22</f>
        <v>31233.128386107415</v>
      </c>
      <c r="J21" s="13">
        <f t="shared" ref="J21" si="52">J22</f>
        <v>31598.619617154938</v>
      </c>
      <c r="K21" s="13">
        <f t="shared" ref="K21" si="53">K22</f>
        <v>32267.678943710682</v>
      </c>
      <c r="L21" s="13">
        <f t="shared" ref="L21" si="54">L22</f>
        <v>33066.179067540274</v>
      </c>
      <c r="M21" s="13">
        <f t="shared" ref="M21" si="55">M22</f>
        <v>33330.904291001047</v>
      </c>
    </row>
    <row r="22" spans="2:13" x14ac:dyDescent="0.2">
      <c r="B22" s="5" t="s">
        <v>15</v>
      </c>
      <c r="C22" s="14">
        <v>25112.344542215586</v>
      </c>
      <c r="D22" s="14">
        <v>26184.243062257949</v>
      </c>
      <c r="E22" s="14">
        <v>28390.699907320421</v>
      </c>
      <c r="F22" s="14">
        <v>29249.176371285113</v>
      </c>
      <c r="G22" s="14">
        <v>29910.18088536639</v>
      </c>
      <c r="H22" s="14">
        <v>30609.648949571801</v>
      </c>
      <c r="I22" s="14">
        <v>31233.128386107415</v>
      </c>
      <c r="J22" s="14">
        <v>31598.619617154938</v>
      </c>
      <c r="K22" s="14">
        <v>32267.678943710682</v>
      </c>
      <c r="L22" s="14">
        <v>33066.179067540274</v>
      </c>
      <c r="M22" s="14">
        <v>33330.904291001047</v>
      </c>
    </row>
    <row r="23" spans="2:13" x14ac:dyDescent="0.2">
      <c r="B23" s="4" t="s">
        <v>16</v>
      </c>
      <c r="C23" s="13">
        <f t="shared" ref="C23" si="56">C24</f>
        <v>0</v>
      </c>
      <c r="D23" s="13">
        <f t="shared" ref="D23" si="57">D24</f>
        <v>0</v>
      </c>
      <c r="E23" s="13">
        <f t="shared" ref="E23" si="58">E24</f>
        <v>0</v>
      </c>
      <c r="F23" s="13">
        <f t="shared" ref="F23" si="59">F24</f>
        <v>0</v>
      </c>
      <c r="G23" s="13">
        <f t="shared" ref="G23" si="60">G24</f>
        <v>0</v>
      </c>
      <c r="H23" s="13">
        <f t="shared" ref="H23" si="61">H24</f>
        <v>0</v>
      </c>
      <c r="I23" s="13">
        <f t="shared" ref="I23" si="62">I24</f>
        <v>0</v>
      </c>
      <c r="J23" s="13">
        <f t="shared" ref="J23" si="63">J24</f>
        <v>0</v>
      </c>
      <c r="K23" s="13">
        <f t="shared" ref="K23" si="64">K24</f>
        <v>0</v>
      </c>
      <c r="L23" s="13">
        <f t="shared" ref="L23" si="65">L24</f>
        <v>0</v>
      </c>
      <c r="M23" s="13">
        <f t="shared" ref="M23" si="66">M24</f>
        <v>0</v>
      </c>
    </row>
    <row r="24" spans="2:13" x14ac:dyDescent="0.2"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2:13" x14ac:dyDescent="0.2">
      <c r="B25" s="4" t="s">
        <v>18</v>
      </c>
      <c r="C25" s="13">
        <f t="shared" ref="C25" si="67">C26+C27</f>
        <v>60915325.95802322</v>
      </c>
      <c r="D25" s="13">
        <f t="shared" ref="D25" si="68">D26+D27</f>
        <v>57540781.981678113</v>
      </c>
      <c r="E25" s="13">
        <f t="shared" ref="E25" si="69">E26+E27</f>
        <v>53867978.613424093</v>
      </c>
      <c r="F25" s="13">
        <f t="shared" ref="F25" si="70">F26+F27</f>
        <v>51007973.045645952</v>
      </c>
      <c r="G25" s="13">
        <f t="shared" ref="G25" si="71">G26+G27</f>
        <v>47285989.910666727</v>
      </c>
      <c r="H25" s="13">
        <f t="shared" ref="H25" si="72">H26+H27</f>
        <v>43564006.775687523</v>
      </c>
      <c r="I25" s="13">
        <f t="shared" ref="I25" si="73">I26+I27</f>
        <v>40342145.940708317</v>
      </c>
      <c r="J25" s="13">
        <f t="shared" ref="J25" si="74">J26+J27</f>
        <v>37820456.325729169</v>
      </c>
      <c r="K25" s="13">
        <f t="shared" ref="K25" si="75">K26+K27</f>
        <v>36249914.180749878</v>
      </c>
      <c r="L25" s="13">
        <f t="shared" ref="L25" si="76">L26+L27</f>
        <v>35011317.6057707</v>
      </c>
      <c r="M25" s="13">
        <f t="shared" ref="M25" si="77">M26+M27</f>
        <v>34713921.030995883</v>
      </c>
    </row>
    <row r="26" spans="2:13" x14ac:dyDescent="0.2">
      <c r="B26" s="5" t="s">
        <v>19</v>
      </c>
      <c r="C26" s="14">
        <v>34636596.600000001</v>
      </c>
      <c r="D26" s="14">
        <v>34636596.600000001</v>
      </c>
      <c r="E26" s="14">
        <v>34636596.600000001</v>
      </c>
      <c r="F26" s="14">
        <v>34636596.600000001</v>
      </c>
      <c r="G26" s="14">
        <v>34636596.600000001</v>
      </c>
      <c r="H26" s="14">
        <v>34636596.600000001</v>
      </c>
      <c r="I26" s="14">
        <v>34636596.600000001</v>
      </c>
      <c r="J26" s="14">
        <v>34636596.600000001</v>
      </c>
      <c r="K26" s="14">
        <v>34636596.600000001</v>
      </c>
      <c r="L26" s="14">
        <v>34636596.600000001</v>
      </c>
      <c r="M26" s="14">
        <v>34636596.600000001</v>
      </c>
    </row>
    <row r="27" spans="2:13" x14ac:dyDescent="0.2">
      <c r="B27" s="5" t="s">
        <v>20</v>
      </c>
      <c r="C27" s="14">
        <v>26278729.358023219</v>
      </c>
      <c r="D27" s="14">
        <v>22904185.381678116</v>
      </c>
      <c r="E27" s="14">
        <v>19231382.013424091</v>
      </c>
      <c r="F27" s="14">
        <v>16371376.445645949</v>
      </c>
      <c r="G27" s="14">
        <v>12649393.310666725</v>
      </c>
      <c r="H27" s="14">
        <v>8927410.1756875217</v>
      </c>
      <c r="I27" s="14">
        <v>5705549.3407083182</v>
      </c>
      <c r="J27" s="14">
        <v>3183859.7257291679</v>
      </c>
      <c r="K27" s="14">
        <v>1613317.5807498773</v>
      </c>
      <c r="L27" s="14">
        <v>374721.00577069778</v>
      </c>
      <c r="M27" s="14">
        <v>77324.430995882722</v>
      </c>
    </row>
    <row r="28" spans="2:13" x14ac:dyDescent="0.2">
      <c r="B28" s="3" t="s">
        <v>21</v>
      </c>
      <c r="C28" s="11">
        <f t="shared" ref="C28" si="78">C29+C33+C41+C46+C47+C48</f>
        <v>247467686.24001575</v>
      </c>
      <c r="D28" s="11">
        <f t="shared" ref="D28" si="79">D29+D33+D41+D46+D47+D48</f>
        <v>241265925.40142384</v>
      </c>
      <c r="E28" s="11">
        <f t="shared" ref="E28" si="80">E29+E33+E41+E46+E47+E48</f>
        <v>219409215.50980809</v>
      </c>
      <c r="F28" s="11">
        <f t="shared" ref="F28" si="81">F29+F33+F41+F46+F47+F48</f>
        <v>220990952.82898203</v>
      </c>
      <c r="G28" s="11">
        <f t="shared" ref="G28" si="82">G29+G33+G41+G46+G47+G48</f>
        <v>233225802.49309433</v>
      </c>
      <c r="H28" s="11">
        <f t="shared" ref="H28" si="83">H29+H33+H41+H46+H47+H48</f>
        <v>247411666.12697017</v>
      </c>
      <c r="I28" s="11">
        <f t="shared" ref="I28" si="84">I29+I33+I41+I46+I47+I48</f>
        <v>261067314.54561681</v>
      </c>
      <c r="J28" s="11">
        <f t="shared" ref="J28" si="85">J29+J33+J41+J46+J47+J48</f>
        <v>271749546.97716731</v>
      </c>
      <c r="K28" s="11">
        <f t="shared" ref="K28" si="86">K29+K33+K41+K46+K47+K48</f>
        <v>273901556.55297095</v>
      </c>
      <c r="L28" s="11">
        <f t="shared" ref="L28" si="87">L29+L33+L41+L46+L47+L48</f>
        <v>301244025.11487418</v>
      </c>
      <c r="M28" s="11">
        <f t="shared" ref="M28" si="88">M29+M33+M41+M46+M47+M48</f>
        <v>335860495.53571069</v>
      </c>
    </row>
    <row r="29" spans="2:13" x14ac:dyDescent="0.2">
      <c r="B29" s="6" t="s">
        <v>22</v>
      </c>
      <c r="C29" s="13">
        <f t="shared" ref="C29" si="89">SUM(C30:C32)</f>
        <v>28648374.729356073</v>
      </c>
      <c r="D29" s="13">
        <f t="shared" ref="D29" si="90">SUM(D30:D32)</f>
        <v>30324087.079899985</v>
      </c>
      <c r="E29" s="13">
        <f t="shared" ref="E29" si="91">SUM(E30:E32)</f>
        <v>32579460.450310826</v>
      </c>
      <c r="F29" s="13">
        <f t="shared" ref="F29" si="92">SUM(F30:F32)</f>
        <v>33418600.08555856</v>
      </c>
      <c r="G29" s="13">
        <f t="shared" ref="G29" si="93">SUM(G30:G32)</f>
        <v>34266254.602857552</v>
      </c>
      <c r="H29" s="13">
        <f t="shared" ref="H29" si="94">SUM(H30:H32)</f>
        <v>35182776.951474786</v>
      </c>
      <c r="I29" s="13">
        <f t="shared" ref="I29" si="95">SUM(I30:I32)</f>
        <v>36103260.623948656</v>
      </c>
      <c r="J29" s="13">
        <f t="shared" ref="J29" si="96">SUM(J30:J32)</f>
        <v>36618017.600200288</v>
      </c>
      <c r="K29" s="13">
        <f t="shared" ref="K29" si="97">SUM(K30:K32)</f>
        <v>37287943.695744053</v>
      </c>
      <c r="L29" s="13">
        <f t="shared" ref="L29" si="98">SUM(L30:L32)</f>
        <v>38311099.241288058</v>
      </c>
      <c r="M29" s="13">
        <f t="shared" ref="M29" si="99">SUM(M30:M32)</f>
        <v>38759914.999194212</v>
      </c>
    </row>
    <row r="30" spans="2:13" x14ac:dyDescent="0.2">
      <c r="B30" s="1" t="s">
        <v>23</v>
      </c>
      <c r="C30" s="14">
        <v>28290576.550622351</v>
      </c>
      <c r="D30" s="14">
        <v>29945360.425021619</v>
      </c>
      <c r="E30" s="14">
        <v>32172565.758260332</v>
      </c>
      <c r="F30" s="14">
        <v>33001225.125917625</v>
      </c>
      <c r="G30" s="14">
        <v>33838293.030700192</v>
      </c>
      <c r="H30" s="14">
        <v>34743368.65571785</v>
      </c>
      <c r="I30" s="14">
        <v>35652356.130425647</v>
      </c>
      <c r="J30" s="14">
        <v>36160684.151794732</v>
      </c>
      <c r="K30" s="14">
        <v>36822243.338599823</v>
      </c>
      <c r="L30" s="14">
        <v>37832620.38643793</v>
      </c>
      <c r="M30" s="14">
        <v>38275830.749193996</v>
      </c>
    </row>
    <row r="31" spans="2:13" x14ac:dyDescent="0.2">
      <c r="B31" s="1" t="s">
        <v>24</v>
      </c>
      <c r="C31" s="14">
        <v>357798.17873372056</v>
      </c>
      <c r="D31" s="14">
        <v>378726.6548783668</v>
      </c>
      <c r="E31" s="14">
        <v>406894.69205049396</v>
      </c>
      <c r="F31" s="14">
        <v>417374.95964093634</v>
      </c>
      <c r="G31" s="14">
        <v>427961.57215735974</v>
      </c>
      <c r="H31" s="14">
        <v>439408.29575693514</v>
      </c>
      <c r="I31" s="14">
        <v>450904.49352300924</v>
      </c>
      <c r="J31" s="14">
        <v>457333.44840555551</v>
      </c>
      <c r="K31" s="14">
        <v>465700.35714422585</v>
      </c>
      <c r="L31" s="14">
        <v>478478.85485012986</v>
      </c>
      <c r="M31" s="14">
        <v>484084.25000021711</v>
      </c>
    </row>
    <row r="32" spans="2:13" x14ac:dyDescent="0.2">
      <c r="B32" s="1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2:13" x14ac:dyDescent="0.2">
      <c r="B33" s="6" t="s">
        <v>26</v>
      </c>
      <c r="C33" s="13">
        <f t="shared" ref="C33" si="100">C34</f>
        <v>186220308.45627928</v>
      </c>
      <c r="D33" s="13">
        <f t="shared" ref="D33" si="101">D34</f>
        <v>177385175.57888249</v>
      </c>
      <c r="E33" s="13">
        <f t="shared" ref="E33" si="102">E34</f>
        <v>153589649.13999948</v>
      </c>
      <c r="F33" s="13">
        <f t="shared" ref="F33" si="103">F34</f>
        <v>155648973.56150404</v>
      </c>
      <c r="G33" s="13">
        <f t="shared" ref="G33" si="104">G34</f>
        <v>166172571.64804935</v>
      </c>
      <c r="H33" s="13">
        <f t="shared" ref="H33" si="105">H34</f>
        <v>180756036.48009801</v>
      </c>
      <c r="I33" s="13">
        <f t="shared" ref="I33" si="106">I34</f>
        <v>193770502.35338897</v>
      </c>
      <c r="J33" s="13">
        <f t="shared" ref="J33" si="107">J34</f>
        <v>205361366.08977187</v>
      </c>
      <c r="K33" s="13">
        <f t="shared" ref="K33" si="108">K34</f>
        <v>206320419.38795352</v>
      </c>
      <c r="L33" s="13">
        <f t="shared" ref="L33" si="109">L34</f>
        <v>231883847.57982063</v>
      </c>
      <c r="M33" s="13">
        <f t="shared" ref="M33" si="110">M34</f>
        <v>265948699.44340447</v>
      </c>
    </row>
    <row r="34" spans="2:13" x14ac:dyDescent="0.2">
      <c r="B34" s="1" t="s">
        <v>27</v>
      </c>
      <c r="C34" s="14">
        <f t="shared" ref="C34" si="111">C35+C38+C39+C40</f>
        <v>186220308.45627928</v>
      </c>
      <c r="D34" s="14">
        <f t="shared" ref="D34" si="112">D35+D38+D39+D40</f>
        <v>177385175.57888249</v>
      </c>
      <c r="E34" s="14">
        <f t="shared" ref="E34" si="113">E35+E38+E39+E40</f>
        <v>153589649.13999948</v>
      </c>
      <c r="F34" s="14">
        <f t="shared" ref="F34" si="114">F35+F38+F39+F40</f>
        <v>155648973.56150404</v>
      </c>
      <c r="G34" s="14">
        <f t="shared" ref="G34" si="115">G35+G38+G39+G40</f>
        <v>166172571.64804935</v>
      </c>
      <c r="H34" s="14">
        <f t="shared" ref="H34" si="116">H35+H38+H39+H40</f>
        <v>180756036.48009801</v>
      </c>
      <c r="I34" s="14">
        <f t="shared" ref="I34" si="117">I35+I38+I39+I40</f>
        <v>193770502.35338897</v>
      </c>
      <c r="J34" s="14">
        <f t="shared" ref="J34" si="118">J35+J38+J39+J40</f>
        <v>205361366.08977187</v>
      </c>
      <c r="K34" s="14">
        <f t="shared" ref="K34" si="119">K35+K38+K39+K40</f>
        <v>206320419.38795352</v>
      </c>
      <c r="L34" s="14">
        <f t="shared" ref="L34" si="120">L35+L38+L39+L40</f>
        <v>231883847.57982063</v>
      </c>
      <c r="M34" s="14">
        <f t="shared" ref="M34" si="121">M35+M38+M39+M40</f>
        <v>265948699.44340447</v>
      </c>
    </row>
    <row r="35" spans="2:13" x14ac:dyDescent="0.2">
      <c r="B35" s="1" t="s">
        <v>28</v>
      </c>
      <c r="C35" s="14">
        <f t="shared" ref="C35" si="122">C36+C37</f>
        <v>171586863.58071765</v>
      </c>
      <c r="D35" s="14">
        <f t="shared" ref="D35" si="123">D36+D37</f>
        <v>162127114.87428635</v>
      </c>
      <c r="E35" s="14">
        <f t="shared" ref="E35" si="124">E36+E37</f>
        <v>137045843.70701891</v>
      </c>
      <c r="F35" s="14">
        <f t="shared" ref="F35" si="125">F36+F37</f>
        <v>138604917.42547676</v>
      </c>
      <c r="G35" s="14">
        <f t="shared" ref="G35" si="126">G36+G37</f>
        <v>148743335.50212514</v>
      </c>
      <c r="H35" s="14">
        <f t="shared" ref="H35" si="127">H36+H37</f>
        <v>162919206.87580281</v>
      </c>
      <c r="I35" s="14">
        <f t="shared" ref="I35" si="128">I36+I37</f>
        <v>175570359.32169741</v>
      </c>
      <c r="J35" s="14">
        <f t="shared" ref="J35" si="129">J36+J37</f>
        <v>186948244.30681142</v>
      </c>
      <c r="K35" s="14">
        <f t="shared" ref="K35" si="130">K36+K37</f>
        <v>187517423.90135798</v>
      </c>
      <c r="L35" s="14">
        <f t="shared" ref="L35" si="131">L36+L37</f>
        <v>212615550.7540552</v>
      </c>
      <c r="M35" s="14">
        <f t="shared" ref="M35" si="132">M36+M37</f>
        <v>246526142.15190786</v>
      </c>
    </row>
    <row r="36" spans="2:13" x14ac:dyDescent="0.2">
      <c r="B36" s="1" t="s">
        <v>29</v>
      </c>
      <c r="C36" s="14">
        <v>171490441.50909901</v>
      </c>
      <c r="D36" s="14">
        <v>162026577.11065441</v>
      </c>
      <c r="E36" s="14">
        <v>136936833.96899286</v>
      </c>
      <c r="F36" s="14">
        <v>138492611.45682785</v>
      </c>
      <c r="G36" s="14">
        <v>148628491.52176294</v>
      </c>
      <c r="H36" s="14">
        <v>162801677.19798738</v>
      </c>
      <c r="I36" s="14">
        <v>175450435.7145226</v>
      </c>
      <c r="J36" s="14">
        <v>186826917.34912121</v>
      </c>
      <c r="K36" s="14">
        <v>187393528.00446761</v>
      </c>
      <c r="L36" s="14">
        <v>212488588.91340166</v>
      </c>
      <c r="M36" s="14">
        <v>246398163.86476472</v>
      </c>
    </row>
    <row r="37" spans="2:13" x14ac:dyDescent="0.2">
      <c r="B37" s="1" t="s">
        <v>30</v>
      </c>
      <c r="C37" s="14">
        <v>96422.071618645976</v>
      </c>
      <c r="D37" s="14">
        <v>100537.76363193845</v>
      </c>
      <c r="E37" s="14">
        <v>109009.73802606226</v>
      </c>
      <c r="F37" s="14">
        <v>112305.96864890089</v>
      </c>
      <c r="G37" s="14">
        <v>114843.9803622178</v>
      </c>
      <c r="H37" s="14">
        <v>117529.67781545207</v>
      </c>
      <c r="I37" s="14">
        <v>119923.60717482865</v>
      </c>
      <c r="J37" s="14">
        <v>121326.95769022191</v>
      </c>
      <c r="K37" s="14">
        <v>123895.8968903763</v>
      </c>
      <c r="L37" s="14">
        <v>126961.84065353086</v>
      </c>
      <c r="M37" s="14">
        <v>127978.28714314027</v>
      </c>
    </row>
    <row r="38" spans="2:13" x14ac:dyDescent="0.2">
      <c r="B38" s="1" t="s">
        <v>31</v>
      </c>
      <c r="C38" s="14">
        <v>8172290.5978086609</v>
      </c>
      <c r="D38" s="14">
        <v>8521117.6928822137</v>
      </c>
      <c r="E38" s="14">
        <v>9239163.2142417151</v>
      </c>
      <c r="F38" s="14">
        <v>9518536.5369159374</v>
      </c>
      <c r="G38" s="14">
        <v>9733646.7177457083</v>
      </c>
      <c r="H38" s="14">
        <v>9961274.0615392718</v>
      </c>
      <c r="I38" s="14">
        <v>10164172.485800756</v>
      </c>
      <c r="J38" s="14">
        <v>10283114.010597456</v>
      </c>
      <c r="K38" s="14">
        <v>10500845.462736305</v>
      </c>
      <c r="L38" s="14">
        <v>10760700.732058197</v>
      </c>
      <c r="M38" s="14">
        <v>10846850.054000419</v>
      </c>
    </row>
    <row r="39" spans="2:13" x14ac:dyDescent="0.2">
      <c r="B39" s="1" t="s">
        <v>32</v>
      </c>
      <c r="C39" s="14">
        <v>6404717.8668524958</v>
      </c>
      <c r="D39" s="14">
        <v>6678097.6618464356</v>
      </c>
      <c r="E39" s="14">
        <v>7240838.1719670333</v>
      </c>
      <c r="F39" s="14">
        <v>7459786.2489888342</v>
      </c>
      <c r="G39" s="14">
        <v>7628370.56473401</v>
      </c>
      <c r="H39" s="14">
        <v>7806764.7246491909</v>
      </c>
      <c r="I39" s="14">
        <v>7965778.5467191255</v>
      </c>
      <c r="J39" s="14">
        <v>8058994.3838040633</v>
      </c>
      <c r="K39" s="14">
        <v>8229633.0199366733</v>
      </c>
      <c r="L39" s="14">
        <v>8433284.5747000296</v>
      </c>
      <c r="M39" s="14">
        <v>8500800.7863247767</v>
      </c>
    </row>
    <row r="40" spans="2:13" x14ac:dyDescent="0.2">
      <c r="B40" s="1" t="s">
        <v>33</v>
      </c>
      <c r="C40" s="14">
        <v>56436.41090047895</v>
      </c>
      <c r="D40" s="14">
        <v>58845.349867489029</v>
      </c>
      <c r="E40" s="14">
        <v>63804.046771825699</v>
      </c>
      <c r="F40" s="14">
        <v>65733.350122504678</v>
      </c>
      <c r="G40" s="14">
        <v>67218.86344449062</v>
      </c>
      <c r="H40" s="14">
        <v>68790.818106744409</v>
      </c>
      <c r="I40" s="14">
        <v>70191.999171665346</v>
      </c>
      <c r="J40" s="14">
        <v>71013.388558914492</v>
      </c>
      <c r="K40" s="14">
        <v>72517.003922538614</v>
      </c>
      <c r="L40" s="14">
        <v>74311.519007212351</v>
      </c>
      <c r="M40" s="14">
        <v>74906.451171424982</v>
      </c>
    </row>
    <row r="41" spans="2:13" x14ac:dyDescent="0.2">
      <c r="B41" s="6" t="s">
        <v>34</v>
      </c>
      <c r="C41" s="13">
        <f t="shared" ref="C41:C42" si="133">C42</f>
        <v>26055809.70015613</v>
      </c>
      <c r="D41" s="13">
        <f t="shared" ref="D41:D42" si="134">D42</f>
        <v>27013469.388417087</v>
      </c>
      <c r="E41" s="13">
        <f t="shared" ref="E41:E42" si="135">E42</f>
        <v>26696912.565273523</v>
      </c>
      <c r="F41" s="13">
        <f t="shared" ref="F41:F42" si="136">F42</f>
        <v>25380185.827695154</v>
      </c>
      <c r="G41" s="13">
        <f t="shared" ref="G41:G42" si="137">G42</f>
        <v>26243782.887963153</v>
      </c>
      <c r="H41" s="13">
        <f t="shared" ref="H41:H42" si="138">H42</f>
        <v>24929659.341173112</v>
      </c>
      <c r="I41" s="13">
        <f t="shared" ref="I41:I42" si="139">I42</f>
        <v>24650358.214054927</v>
      </c>
      <c r="J41" s="13">
        <f t="shared" ref="J41:J42" si="140">J42</f>
        <v>23226969.932970881</v>
      </c>
      <c r="K41" s="13">
        <f t="shared" ref="K41:K42" si="141">K42</f>
        <v>23750000.115049131</v>
      </c>
      <c r="L41" s="13">
        <f t="shared" ref="L41:L42" si="142">L42</f>
        <v>24505884.939541236</v>
      </c>
      <c r="M41" s="13">
        <f t="shared" ref="M41:M42" si="143">M42</f>
        <v>24608687.738887742</v>
      </c>
    </row>
    <row r="42" spans="2:13" x14ac:dyDescent="0.2">
      <c r="B42" s="1" t="s">
        <v>35</v>
      </c>
      <c r="C42" s="14">
        <f t="shared" si="133"/>
        <v>26055809.70015613</v>
      </c>
      <c r="D42" s="14">
        <f t="shared" si="134"/>
        <v>27013469.388417087</v>
      </c>
      <c r="E42" s="14">
        <f t="shared" si="135"/>
        <v>26696912.565273523</v>
      </c>
      <c r="F42" s="14">
        <f t="shared" si="136"/>
        <v>25380185.827695154</v>
      </c>
      <c r="G42" s="14">
        <f t="shared" si="137"/>
        <v>26243782.887963153</v>
      </c>
      <c r="H42" s="14">
        <f t="shared" si="138"/>
        <v>24929659.341173112</v>
      </c>
      <c r="I42" s="14">
        <f t="shared" si="139"/>
        <v>24650358.214054927</v>
      </c>
      <c r="J42" s="14">
        <f t="shared" si="140"/>
        <v>23226969.932970881</v>
      </c>
      <c r="K42" s="14">
        <f t="shared" si="141"/>
        <v>23750000.115049131</v>
      </c>
      <c r="L42" s="14">
        <f t="shared" si="142"/>
        <v>24505884.939541236</v>
      </c>
      <c r="M42" s="14">
        <f t="shared" si="143"/>
        <v>24608687.738887742</v>
      </c>
    </row>
    <row r="43" spans="2:13" x14ac:dyDescent="0.2">
      <c r="B43" s="1" t="s">
        <v>36</v>
      </c>
      <c r="C43" s="14">
        <f t="shared" ref="C43" si="144">C44+C45</f>
        <v>26055809.70015613</v>
      </c>
      <c r="D43" s="14">
        <f t="shared" ref="D43" si="145">D44+D45</f>
        <v>27013469.388417087</v>
      </c>
      <c r="E43" s="14">
        <f t="shared" ref="E43" si="146">E44+E45</f>
        <v>26696912.565273523</v>
      </c>
      <c r="F43" s="14">
        <f t="shared" ref="F43" si="147">F44+F45</f>
        <v>25380185.827695154</v>
      </c>
      <c r="G43" s="14">
        <f t="shared" ref="G43" si="148">G44+G45</f>
        <v>26243782.887963153</v>
      </c>
      <c r="H43" s="14">
        <f t="shared" ref="H43" si="149">H44+H45</f>
        <v>24929659.341173112</v>
      </c>
      <c r="I43" s="14">
        <f t="shared" ref="I43" si="150">I44+I45</f>
        <v>24650358.214054927</v>
      </c>
      <c r="J43" s="14">
        <f t="shared" ref="J43" si="151">J44+J45</f>
        <v>23226969.932970881</v>
      </c>
      <c r="K43" s="14">
        <f t="shared" ref="K43" si="152">K44+K45</f>
        <v>23750000.115049131</v>
      </c>
      <c r="L43" s="14">
        <f t="shared" ref="L43" si="153">L44+L45</f>
        <v>24505884.939541236</v>
      </c>
      <c r="M43" s="14">
        <f t="shared" ref="M43" si="154">M44+M45</f>
        <v>24608687.738887742</v>
      </c>
    </row>
    <row r="44" spans="2:13" x14ac:dyDescent="0.2">
      <c r="B44" s="1" t="s">
        <v>37</v>
      </c>
      <c r="C44" s="14">
        <v>26055809.70015613</v>
      </c>
      <c r="D44" s="14">
        <v>27013469.388417087</v>
      </c>
      <c r="E44" s="14">
        <v>26696912.565273523</v>
      </c>
      <c r="F44" s="14">
        <v>25380185.827695154</v>
      </c>
      <c r="G44" s="14">
        <v>26243782.887963153</v>
      </c>
      <c r="H44" s="14">
        <v>24929659.341173112</v>
      </c>
      <c r="I44" s="14">
        <v>24650358.214054927</v>
      </c>
      <c r="J44" s="14">
        <v>23226969.932970881</v>
      </c>
      <c r="K44" s="14">
        <v>23750000.115049131</v>
      </c>
      <c r="L44" s="14">
        <v>24505884.939541236</v>
      </c>
      <c r="M44" s="14">
        <v>24608687.738887742</v>
      </c>
    </row>
    <row r="45" spans="2:13" x14ac:dyDescent="0.2">
      <c r="B45" s="1" t="s">
        <v>38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</row>
    <row r="46" spans="2:13" x14ac:dyDescent="0.2">
      <c r="B46" s="6" t="s">
        <v>39</v>
      </c>
      <c r="C46" s="13">
        <v>6543193.3542242609</v>
      </c>
      <c r="D46" s="13">
        <v>6543193.3542242609</v>
      </c>
      <c r="E46" s="13">
        <v>6543193.35422426</v>
      </c>
      <c r="F46" s="13">
        <v>6543193.3542242628</v>
      </c>
      <c r="G46" s="13">
        <v>6543193.3542242637</v>
      </c>
      <c r="H46" s="13">
        <v>6543193.3542242739</v>
      </c>
      <c r="I46" s="13">
        <v>6543193.3542242721</v>
      </c>
      <c r="J46" s="13">
        <v>6543193.3542242702</v>
      </c>
      <c r="K46" s="13">
        <v>6543193.3542242656</v>
      </c>
      <c r="L46" s="13">
        <v>6543193.3542242609</v>
      </c>
      <c r="M46" s="13">
        <v>6543193.35422426</v>
      </c>
    </row>
    <row r="47" spans="2:13" x14ac:dyDescent="0.2">
      <c r="B47" s="6" t="s">
        <v>40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 spans="2:13" x14ac:dyDescent="0.2">
      <c r="B48" s="6" t="s">
        <v>41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</row>
    <row r="49" spans="2:13" x14ac:dyDescent="0.2">
      <c r="B49" s="7" t="s">
        <v>42</v>
      </c>
      <c r="C49" s="11">
        <f t="shared" ref="C49" si="155">C8+C28</f>
        <v>1108791471.240634</v>
      </c>
      <c r="D49" s="11">
        <f t="shared" ref="D49" si="156">D8+D28</f>
        <v>1416119418.6974211</v>
      </c>
      <c r="E49" s="11">
        <f t="shared" ref="E49" si="157">E8+E28</f>
        <v>1415652679.8385811</v>
      </c>
      <c r="F49" s="11">
        <f t="shared" ref="F49" si="158">F8+F28</f>
        <v>1459042354.5754464</v>
      </c>
      <c r="G49" s="11">
        <f t="shared" ref="G49" si="159">G8+G28</f>
        <v>1369906395.5970478</v>
      </c>
      <c r="H49" s="11">
        <f t="shared" ref="H49" si="160">H8+H28</f>
        <v>1281664008.2639158</v>
      </c>
      <c r="I49" s="11">
        <f t="shared" ref="I49" si="161">I8+I28</f>
        <v>1193460923.2638719</v>
      </c>
      <c r="J49" s="11">
        <f t="shared" ref="J49" si="162">J8+J28</f>
        <v>1108121791.516629</v>
      </c>
      <c r="K49" s="11">
        <f t="shared" ref="K49" si="163">K8+K28</f>
        <v>1026611221.8605397</v>
      </c>
      <c r="L49" s="11">
        <f t="shared" ref="L49" si="164">L8+L28</f>
        <v>974445347.56192803</v>
      </c>
      <c r="M49" s="11">
        <f t="shared" ref="M49" si="165">M8+M28</f>
        <v>923016420.94741237</v>
      </c>
    </row>
    <row r="50" spans="2:13" x14ac:dyDescent="0.2">
      <c r="C50" s="14"/>
    </row>
    <row r="51" spans="2:13" x14ac:dyDescent="0.2">
      <c r="C51" s="15"/>
    </row>
    <row r="52" spans="2:13" x14ac:dyDescent="0.2">
      <c r="C52" s="15"/>
    </row>
    <row r="53" spans="2:13" ht="13.5" thickBot="1" x14ac:dyDescent="0.25">
      <c r="B53" s="2" t="s">
        <v>43</v>
      </c>
    </row>
    <row r="54" spans="2:13" ht="13.5" thickTop="1" x14ac:dyDescent="0.2"/>
    <row r="55" spans="2:13" x14ac:dyDescent="0.2">
      <c r="B55" s="8" t="s">
        <v>44</v>
      </c>
      <c r="C55" s="11">
        <f t="shared" ref="C55:M55" si="166">C56+C60+C61+C62+C63+C64+C65</f>
        <v>182570860.69242021</v>
      </c>
      <c r="D55" s="11">
        <f t="shared" si="166"/>
        <v>401153576.14965683</v>
      </c>
      <c r="E55" s="11">
        <f t="shared" si="166"/>
        <v>403101094.49520004</v>
      </c>
      <c r="F55" s="11">
        <f t="shared" si="166"/>
        <v>400823626.58896869</v>
      </c>
      <c r="G55" s="11">
        <f t="shared" si="166"/>
        <v>398006212.35500711</v>
      </c>
      <c r="H55" s="11">
        <f t="shared" si="166"/>
        <v>395616318.48072296</v>
      </c>
      <c r="I55" s="11">
        <f t="shared" si="166"/>
        <v>393082136.15064943</v>
      </c>
      <c r="J55" s="11">
        <f t="shared" si="166"/>
        <v>389817487.23995793</v>
      </c>
      <c r="K55" s="11">
        <f t="shared" si="166"/>
        <v>386881653.08854592</v>
      </c>
      <c r="L55" s="11">
        <f t="shared" si="166"/>
        <v>381323650.52126616</v>
      </c>
      <c r="M55" s="11">
        <f t="shared" si="166"/>
        <v>374404183.84201574</v>
      </c>
    </row>
    <row r="56" spans="2:13" x14ac:dyDescent="0.2">
      <c r="B56" s="6" t="s">
        <v>45</v>
      </c>
      <c r="C56" s="14">
        <v>177211050.74000001</v>
      </c>
      <c r="D56" s="14">
        <v>399390040.73999995</v>
      </c>
      <c r="E56" s="14">
        <v>403110110.73999995</v>
      </c>
      <c r="F56" s="14">
        <v>406678450.73999995</v>
      </c>
      <c r="G56" s="14">
        <v>410095070.73999995</v>
      </c>
      <c r="H56" s="14">
        <v>413359960.73999995</v>
      </c>
      <c r="I56" s="14">
        <v>416473130.73999995</v>
      </c>
      <c r="J56" s="14">
        <v>419434570.73999995</v>
      </c>
      <c r="K56" s="14">
        <v>422244290.73999995</v>
      </c>
      <c r="L56" s="14">
        <v>422244290.73999995</v>
      </c>
      <c r="M56" s="14">
        <v>422244290.73999995</v>
      </c>
    </row>
    <row r="57" spans="2:13" x14ac:dyDescent="0.2">
      <c r="B57" s="1" t="s">
        <v>46</v>
      </c>
      <c r="C57" s="14">
        <v>4023520</v>
      </c>
      <c r="D57" s="14">
        <v>3871790</v>
      </c>
      <c r="E57" s="14">
        <v>3720070</v>
      </c>
      <c r="F57" s="14">
        <v>3568340</v>
      </c>
      <c r="G57" s="14">
        <v>3416620</v>
      </c>
      <c r="H57" s="14">
        <v>3264890</v>
      </c>
      <c r="I57" s="14">
        <v>3113170</v>
      </c>
      <c r="J57" s="14">
        <v>2961440</v>
      </c>
      <c r="K57" s="14">
        <v>2809720</v>
      </c>
      <c r="L57" s="14">
        <v>0</v>
      </c>
      <c r="M57" s="14">
        <v>0</v>
      </c>
    </row>
    <row r="58" spans="2:13" x14ac:dyDescent="0.2">
      <c r="B58" s="1" t="s">
        <v>47</v>
      </c>
      <c r="C58" s="14">
        <v>45410169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</row>
    <row r="59" spans="2:13" x14ac:dyDescent="0.2">
      <c r="B59" s="1" t="s">
        <v>48</v>
      </c>
      <c r="C59" s="14">
        <v>0</v>
      </c>
      <c r="D59" s="14">
        <v>218307200.00000003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</row>
    <row r="60" spans="2:13" x14ac:dyDescent="0.2">
      <c r="B60" s="6" t="s">
        <v>49</v>
      </c>
      <c r="C60" s="13">
        <v>470689</v>
      </c>
      <c r="D60" s="13">
        <v>470689</v>
      </c>
      <c r="E60" s="13">
        <v>470689</v>
      </c>
      <c r="F60" s="13">
        <v>470689</v>
      </c>
      <c r="G60" s="13">
        <v>470689</v>
      </c>
      <c r="H60" s="13">
        <v>470689</v>
      </c>
      <c r="I60" s="13">
        <v>470689</v>
      </c>
      <c r="J60" s="13">
        <v>470689</v>
      </c>
      <c r="K60" s="13">
        <v>470689</v>
      </c>
      <c r="L60" s="13">
        <v>470689</v>
      </c>
      <c r="M60" s="13">
        <v>470689</v>
      </c>
    </row>
    <row r="61" spans="2:13" x14ac:dyDescent="0.2">
      <c r="B61" s="6" t="s">
        <v>50</v>
      </c>
      <c r="C61" s="13">
        <v>93551</v>
      </c>
      <c r="D61" s="13">
        <v>93551</v>
      </c>
      <c r="E61" s="13">
        <v>93551</v>
      </c>
      <c r="F61" s="13">
        <v>93551</v>
      </c>
      <c r="G61" s="13">
        <v>93551</v>
      </c>
      <c r="H61" s="13">
        <v>93551</v>
      </c>
      <c r="I61" s="13">
        <v>93551</v>
      </c>
      <c r="J61" s="13">
        <v>93551</v>
      </c>
      <c r="K61" s="13">
        <v>93551</v>
      </c>
      <c r="L61" s="13">
        <v>93551</v>
      </c>
      <c r="M61" s="13">
        <v>93551</v>
      </c>
    </row>
    <row r="62" spans="2:13" x14ac:dyDescent="0.2">
      <c r="B62" s="6" t="s">
        <v>51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</row>
    <row r="63" spans="2:13" x14ac:dyDescent="0.2">
      <c r="B63" s="6" t="s">
        <v>52</v>
      </c>
      <c r="C63" s="13">
        <v>0</v>
      </c>
      <c r="D63" s="13">
        <v>4795569.952420203</v>
      </c>
      <c r="E63" s="13">
        <v>1199295.4096569344</v>
      </c>
      <c r="F63" s="13">
        <v>-573256.24479994131</v>
      </c>
      <c r="G63" s="13">
        <v>-6419064.1510312762</v>
      </c>
      <c r="H63" s="13">
        <v>-12653098.384992843</v>
      </c>
      <c r="I63" s="13">
        <v>-18307882.259276997</v>
      </c>
      <c r="J63" s="13">
        <v>-23955234.589350555</v>
      </c>
      <c r="K63" s="13">
        <v>-30181323.500042014</v>
      </c>
      <c r="L63" s="13">
        <v>-35926877.651454017</v>
      </c>
      <c r="M63" s="13">
        <v>-41484880.218733765</v>
      </c>
    </row>
    <row r="64" spans="2:13" x14ac:dyDescent="0.2">
      <c r="B64" s="6" t="s">
        <v>53</v>
      </c>
      <c r="C64" s="13">
        <v>4795569.952420203</v>
      </c>
      <c r="D64" s="13">
        <v>-3596274.5427632686</v>
      </c>
      <c r="E64" s="13">
        <v>-1772551.6544568758</v>
      </c>
      <c r="F64" s="13">
        <v>-5845807.9062313344</v>
      </c>
      <c r="G64" s="13">
        <v>-6234034.2339615673</v>
      </c>
      <c r="H64" s="13">
        <v>-5654783.8742841547</v>
      </c>
      <c r="I64" s="13">
        <v>-5647352.3300735587</v>
      </c>
      <c r="J64" s="13">
        <v>-6226088.9106914587</v>
      </c>
      <c r="K64" s="13">
        <v>-5745554.1514120027</v>
      </c>
      <c r="L64" s="13">
        <v>-5558002.5672797514</v>
      </c>
      <c r="M64" s="13">
        <v>-6919466.6792504471</v>
      </c>
    </row>
    <row r="65" spans="2:13" x14ac:dyDescent="0.2">
      <c r="B65" s="6" t="s">
        <v>54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 spans="2:13" x14ac:dyDescent="0.2">
      <c r="B66" s="8" t="s">
        <v>55</v>
      </c>
      <c r="C66" s="11">
        <f t="shared" ref="C66:M66" si="167">C67+C75+C80+C94</f>
        <v>926220610.54821408</v>
      </c>
      <c r="D66" s="11">
        <f t="shared" si="167"/>
        <v>1014965842.5477645</v>
      </c>
      <c r="E66" s="11">
        <f t="shared" si="167"/>
        <v>1012551585.3433814</v>
      </c>
      <c r="F66" s="11">
        <f t="shared" si="167"/>
        <v>1058218727.9864777</v>
      </c>
      <c r="G66" s="11">
        <f t="shared" si="167"/>
        <v>971900183.24204051</v>
      </c>
      <c r="H66" s="11">
        <f t="shared" si="167"/>
        <v>886047689.7831924</v>
      </c>
      <c r="I66" s="11">
        <f t="shared" si="167"/>
        <v>800378787.11322224</v>
      </c>
      <c r="J66" s="11">
        <f t="shared" si="167"/>
        <v>718304304.27667058</v>
      </c>
      <c r="K66" s="11">
        <f t="shared" si="167"/>
        <v>639729568.77199328</v>
      </c>
      <c r="L66" s="11">
        <f t="shared" si="167"/>
        <v>593121697.04066145</v>
      </c>
      <c r="M66" s="11">
        <f t="shared" si="167"/>
        <v>548612237.10539651</v>
      </c>
    </row>
    <row r="67" spans="2:13" x14ac:dyDescent="0.2">
      <c r="B67" s="6" t="s">
        <v>56</v>
      </c>
      <c r="C67" s="13">
        <f t="shared" ref="C67:M67" si="168">C68+C69+C72</f>
        <v>142082062.4343574</v>
      </c>
      <c r="D67" s="13">
        <f t="shared" si="168"/>
        <v>151292821.97435743</v>
      </c>
      <c r="E67" s="13">
        <f t="shared" si="168"/>
        <v>160732011.89595741</v>
      </c>
      <c r="F67" s="13">
        <f t="shared" si="168"/>
        <v>170349377.51520541</v>
      </c>
      <c r="G67" s="13">
        <f t="shared" si="168"/>
        <v>180150264.10303086</v>
      </c>
      <c r="H67" s="13">
        <f t="shared" si="168"/>
        <v>190140177.28849107</v>
      </c>
      <c r="I67" s="13">
        <f t="shared" si="168"/>
        <v>200324787.86951506</v>
      </c>
      <c r="J67" s="13">
        <f t="shared" si="168"/>
        <v>210709936.76796979</v>
      </c>
      <c r="K67" s="13">
        <f t="shared" si="168"/>
        <v>221301640.13337815</v>
      </c>
      <c r="L67" s="13">
        <f t="shared" si="168"/>
        <v>232106094.59974879</v>
      </c>
      <c r="M67" s="13">
        <f t="shared" si="168"/>
        <v>243129682.70011052</v>
      </c>
    </row>
    <row r="68" spans="2:13" x14ac:dyDescent="0.2">
      <c r="B68" s="1" t="s">
        <v>57</v>
      </c>
      <c r="C68" s="14">
        <v>19990296.504357409</v>
      </c>
      <c r="D68" s="14">
        <v>19990296.504357409</v>
      </c>
      <c r="E68" s="14">
        <v>19990296.504357409</v>
      </c>
      <c r="F68" s="14">
        <v>19990296.504357409</v>
      </c>
      <c r="G68" s="14">
        <v>19990296.504357409</v>
      </c>
      <c r="H68" s="14">
        <v>19990296.504357409</v>
      </c>
      <c r="I68" s="14">
        <v>19990296.504357409</v>
      </c>
      <c r="J68" s="14">
        <v>19990296.504357409</v>
      </c>
      <c r="K68" s="14">
        <v>19990296.504357409</v>
      </c>
      <c r="L68" s="14">
        <v>19990296.504357409</v>
      </c>
      <c r="M68" s="14">
        <v>19990296.504357409</v>
      </c>
    </row>
    <row r="69" spans="2:13" x14ac:dyDescent="0.2">
      <c r="B69" s="1" t="s">
        <v>58</v>
      </c>
      <c r="C69" s="14">
        <f t="shared" ref="C69:M69" si="169">C70+C71</f>
        <v>76211879</v>
      </c>
      <c r="D69" s="14">
        <f t="shared" si="169"/>
        <v>79711879</v>
      </c>
      <c r="E69" s="14">
        <f t="shared" si="169"/>
        <v>83211879</v>
      </c>
      <c r="F69" s="14">
        <f t="shared" si="169"/>
        <v>86711879</v>
      </c>
      <c r="G69" s="14">
        <f t="shared" si="169"/>
        <v>90211879</v>
      </c>
      <c r="H69" s="14">
        <f t="shared" si="169"/>
        <v>93711879</v>
      </c>
      <c r="I69" s="14">
        <f t="shared" si="169"/>
        <v>97211879</v>
      </c>
      <c r="J69" s="14">
        <f t="shared" si="169"/>
        <v>100711879</v>
      </c>
      <c r="K69" s="14">
        <f t="shared" si="169"/>
        <v>104211879</v>
      </c>
      <c r="L69" s="14">
        <f t="shared" si="169"/>
        <v>107711879</v>
      </c>
      <c r="M69" s="14">
        <f t="shared" si="169"/>
        <v>111211879</v>
      </c>
    </row>
    <row r="70" spans="2:13" x14ac:dyDescent="0.2">
      <c r="B70" s="1" t="s">
        <v>59</v>
      </c>
      <c r="C70" s="14">
        <v>61054932</v>
      </c>
      <c r="D70" s="14">
        <v>64554932</v>
      </c>
      <c r="E70" s="14">
        <v>68054932</v>
      </c>
      <c r="F70" s="14">
        <v>71554932</v>
      </c>
      <c r="G70" s="14">
        <v>75054932</v>
      </c>
      <c r="H70" s="14">
        <v>78554932</v>
      </c>
      <c r="I70" s="14">
        <v>82054932</v>
      </c>
      <c r="J70" s="14">
        <v>85554932</v>
      </c>
      <c r="K70" s="14">
        <v>89054932</v>
      </c>
      <c r="L70" s="14">
        <v>92554932</v>
      </c>
      <c r="M70" s="14">
        <v>96054932</v>
      </c>
    </row>
    <row r="71" spans="2:13" x14ac:dyDescent="0.2">
      <c r="B71" s="1" t="s">
        <v>60</v>
      </c>
      <c r="C71" s="14">
        <v>15156947</v>
      </c>
      <c r="D71" s="14">
        <v>15156947</v>
      </c>
      <c r="E71" s="14">
        <v>15156947</v>
      </c>
      <c r="F71" s="14">
        <v>15156947</v>
      </c>
      <c r="G71" s="14">
        <v>15156947</v>
      </c>
      <c r="H71" s="14">
        <v>15156947</v>
      </c>
      <c r="I71" s="14">
        <v>15156947</v>
      </c>
      <c r="J71" s="14">
        <v>15156947</v>
      </c>
      <c r="K71" s="14">
        <v>15156947</v>
      </c>
      <c r="L71" s="14">
        <v>15156947</v>
      </c>
      <c r="M71" s="14">
        <v>15156947</v>
      </c>
    </row>
    <row r="72" spans="2:13" x14ac:dyDescent="0.2">
      <c r="B72" s="1" t="s">
        <v>61</v>
      </c>
      <c r="C72" s="14">
        <f t="shared" ref="C72:M72" si="170">C73+C74</f>
        <v>45879886.93</v>
      </c>
      <c r="D72" s="14">
        <f t="shared" si="170"/>
        <v>51590646.469999999</v>
      </c>
      <c r="E72" s="14">
        <f t="shared" si="170"/>
        <v>57529836.391599998</v>
      </c>
      <c r="F72" s="14">
        <f t="shared" si="170"/>
        <v>63647202.010848001</v>
      </c>
      <c r="G72" s="14">
        <f t="shared" si="170"/>
        <v>69948088.598673433</v>
      </c>
      <c r="H72" s="14">
        <f t="shared" si="170"/>
        <v>76438001.784133643</v>
      </c>
      <c r="I72" s="14">
        <f t="shared" si="170"/>
        <v>83122612.365157649</v>
      </c>
      <c r="J72" s="14">
        <f t="shared" si="170"/>
        <v>90007761.263612375</v>
      </c>
      <c r="K72" s="14">
        <f t="shared" si="170"/>
        <v>97099464.629020751</v>
      </c>
      <c r="L72" s="14">
        <f t="shared" si="170"/>
        <v>104403919.09539136</v>
      </c>
      <c r="M72" s="14">
        <f t="shared" si="170"/>
        <v>111927507.19575311</v>
      </c>
    </row>
    <row r="73" spans="2:13" x14ac:dyDescent="0.2">
      <c r="B73" s="1" t="s">
        <v>62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</row>
    <row r="74" spans="2:13" x14ac:dyDescent="0.2">
      <c r="B74" s="1" t="s">
        <v>63</v>
      </c>
      <c r="C74" s="14">
        <v>45879886.93</v>
      </c>
      <c r="D74" s="14">
        <v>51590646.469999999</v>
      </c>
      <c r="E74" s="14">
        <v>57529836.391599998</v>
      </c>
      <c r="F74" s="14">
        <v>63647202.010848001</v>
      </c>
      <c r="G74" s="14">
        <v>69948088.598673433</v>
      </c>
      <c r="H74" s="14">
        <v>76438001.784133643</v>
      </c>
      <c r="I74" s="14">
        <v>83122612.365157649</v>
      </c>
      <c r="J74" s="14">
        <v>90007761.263612375</v>
      </c>
      <c r="K74" s="14">
        <v>97099464.629020751</v>
      </c>
      <c r="L74" s="14">
        <v>104403919.09539136</v>
      </c>
      <c r="M74" s="14">
        <v>111927507.19575311</v>
      </c>
    </row>
    <row r="75" spans="2:13" x14ac:dyDescent="0.2">
      <c r="B75" s="6" t="s">
        <v>64</v>
      </c>
      <c r="C75" s="13">
        <f t="shared" ref="C75:M75" si="171">C76</f>
        <v>342570672.36164063</v>
      </c>
      <c r="D75" s="13">
        <f t="shared" si="171"/>
        <v>392582846.57690024</v>
      </c>
      <c r="E75" s="13">
        <f t="shared" si="171"/>
        <v>416378938.03633618</v>
      </c>
      <c r="F75" s="13">
        <f t="shared" si="171"/>
        <v>458973411.66887677</v>
      </c>
      <c r="G75" s="13">
        <f t="shared" si="171"/>
        <v>377949733.92000031</v>
      </c>
      <c r="H75" s="13">
        <f t="shared" si="171"/>
        <v>296926056.17112362</v>
      </c>
      <c r="I75" s="13">
        <f t="shared" si="171"/>
        <v>220222855.222247</v>
      </c>
      <c r="J75" s="13">
        <f t="shared" si="171"/>
        <v>148800267.47337037</v>
      </c>
      <c r="K75" s="13">
        <f t="shared" si="171"/>
        <v>98694222.814493731</v>
      </c>
      <c r="L75" s="13">
        <f t="shared" si="171"/>
        <v>51918806.793598048</v>
      </c>
      <c r="M75" s="13">
        <f t="shared" si="171"/>
        <v>24383670.497331847</v>
      </c>
    </row>
    <row r="76" spans="2:13" x14ac:dyDescent="0.2">
      <c r="B76" s="1" t="s">
        <v>65</v>
      </c>
      <c r="C76" s="14">
        <f t="shared" ref="C76:M76" si="172">C77+C78+C79</f>
        <v>342570672.36164063</v>
      </c>
      <c r="D76" s="14">
        <f t="shared" si="172"/>
        <v>392582846.57690024</v>
      </c>
      <c r="E76" s="14">
        <f t="shared" si="172"/>
        <v>416378938.03633618</v>
      </c>
      <c r="F76" s="14">
        <f t="shared" si="172"/>
        <v>458973411.66887677</v>
      </c>
      <c r="G76" s="14">
        <f t="shared" si="172"/>
        <v>377949733.92000031</v>
      </c>
      <c r="H76" s="14">
        <f t="shared" si="172"/>
        <v>296926056.17112362</v>
      </c>
      <c r="I76" s="14">
        <f t="shared" si="172"/>
        <v>220222855.222247</v>
      </c>
      <c r="J76" s="14">
        <f t="shared" si="172"/>
        <v>148800267.47337037</v>
      </c>
      <c r="K76" s="14">
        <f t="shared" si="172"/>
        <v>98694222.814493731</v>
      </c>
      <c r="L76" s="14">
        <f t="shared" si="172"/>
        <v>51918806.793598048</v>
      </c>
      <c r="M76" s="14">
        <f t="shared" si="172"/>
        <v>24383670.497331847</v>
      </c>
    </row>
    <row r="77" spans="2:13" x14ac:dyDescent="0.2">
      <c r="B77" s="1" t="s">
        <v>66</v>
      </c>
      <c r="C77" s="14">
        <v>111497999.99980138</v>
      </c>
      <c r="D77" s="14">
        <v>196244173.74526533</v>
      </c>
      <c r="E77" s="14">
        <v>254624064.1649057</v>
      </c>
      <c r="F77" s="14">
        <v>327212816.75765061</v>
      </c>
      <c r="G77" s="14">
        <v>276183417.96897852</v>
      </c>
      <c r="H77" s="14">
        <v>225154019.18030623</v>
      </c>
      <c r="I77" s="14">
        <v>175692620.39163396</v>
      </c>
      <c r="J77" s="14">
        <v>128060221.60296169</v>
      </c>
      <c r="K77" s="14">
        <v>89739822.81428951</v>
      </c>
      <c r="L77" s="14">
        <v>51918806.79359819</v>
      </c>
      <c r="M77" s="14">
        <v>24383670.497331988</v>
      </c>
    </row>
    <row r="78" spans="2:13" x14ac:dyDescent="0.2">
      <c r="B78" s="1" t="s">
        <v>67</v>
      </c>
      <c r="C78" s="14">
        <v>50801312</v>
      </c>
      <c r="D78" s="14">
        <v>43601394</v>
      </c>
      <c r="E78" s="14">
        <v>36401476</v>
      </c>
      <c r="F78" s="14">
        <v>29201558</v>
      </c>
      <c r="G78" s="14">
        <v>22001640</v>
      </c>
      <c r="H78" s="14">
        <v>14801722</v>
      </c>
      <c r="I78" s="14">
        <v>7601804</v>
      </c>
      <c r="J78" s="14">
        <v>0</v>
      </c>
      <c r="K78" s="14">
        <v>0</v>
      </c>
      <c r="L78" s="14">
        <v>0</v>
      </c>
      <c r="M78" s="14">
        <v>0</v>
      </c>
    </row>
    <row r="79" spans="2:13" x14ac:dyDescent="0.2">
      <c r="B79" s="1" t="s">
        <v>68</v>
      </c>
      <c r="C79" s="14">
        <v>180271360.36183923</v>
      </c>
      <c r="D79" s="14">
        <v>152737278.83163488</v>
      </c>
      <c r="E79" s="14">
        <v>125353397.87143052</v>
      </c>
      <c r="F79" s="14">
        <v>102559036.91122614</v>
      </c>
      <c r="G79" s="14">
        <v>79764675.951021776</v>
      </c>
      <c r="H79" s="14">
        <v>56970314.990817413</v>
      </c>
      <c r="I79" s="14">
        <v>36928430.830613047</v>
      </c>
      <c r="J79" s="14">
        <v>20740045.870408699</v>
      </c>
      <c r="K79" s="14">
        <v>8954400.0002042186</v>
      </c>
      <c r="L79" s="14">
        <v>-1.3969838619232178E-7</v>
      </c>
      <c r="M79" s="14">
        <v>-1.3979388313600793E-7</v>
      </c>
    </row>
    <row r="80" spans="2:13" x14ac:dyDescent="0.2">
      <c r="B80" s="6" t="s">
        <v>69</v>
      </c>
      <c r="C80" s="13">
        <f t="shared" ref="C80:M80" si="173">C81+C93</f>
        <v>272499796.1870122</v>
      </c>
      <c r="D80" s="13">
        <f t="shared" si="173"/>
        <v>319606718.15769815</v>
      </c>
      <c r="E80" s="13">
        <f t="shared" si="173"/>
        <v>301541803.29867399</v>
      </c>
      <c r="F80" s="13">
        <f t="shared" si="173"/>
        <v>312581730.41637683</v>
      </c>
      <c r="G80" s="13">
        <f t="shared" si="173"/>
        <v>315070600.55938548</v>
      </c>
      <c r="H80" s="13">
        <f t="shared" si="173"/>
        <v>317836495.39034903</v>
      </c>
      <c r="I80" s="13">
        <f t="shared" si="173"/>
        <v>316270806.81462646</v>
      </c>
      <c r="J80" s="13">
        <f t="shared" si="173"/>
        <v>312818386.55489171</v>
      </c>
      <c r="K80" s="13">
        <f t="shared" si="173"/>
        <v>289856554.34007776</v>
      </c>
      <c r="L80" s="13">
        <f t="shared" si="173"/>
        <v>289435389.00966585</v>
      </c>
      <c r="M80" s="13">
        <f t="shared" si="173"/>
        <v>271653222.11670047</v>
      </c>
    </row>
    <row r="81" spans="2:13" x14ac:dyDescent="0.2">
      <c r="B81" s="1" t="s">
        <v>65</v>
      </c>
      <c r="C81" s="14">
        <f t="shared" ref="C81:M81" si="174">C82+C83+C84+C85+C88+C89+C90+C91+C92</f>
        <v>261766060.7035768</v>
      </c>
      <c r="D81" s="14">
        <f t="shared" si="174"/>
        <v>308855240.3314321</v>
      </c>
      <c r="E81" s="14">
        <f t="shared" si="174"/>
        <v>290790325.47240794</v>
      </c>
      <c r="F81" s="14">
        <f t="shared" si="174"/>
        <v>301830252.59011078</v>
      </c>
      <c r="G81" s="14">
        <f t="shared" si="174"/>
        <v>304319122.73311943</v>
      </c>
      <c r="H81" s="14">
        <f t="shared" si="174"/>
        <v>307085017.56408298</v>
      </c>
      <c r="I81" s="14">
        <f t="shared" si="174"/>
        <v>305519328.9883604</v>
      </c>
      <c r="J81" s="14">
        <f t="shared" si="174"/>
        <v>302066908.72862566</v>
      </c>
      <c r="K81" s="14">
        <f t="shared" si="174"/>
        <v>279105076.51381171</v>
      </c>
      <c r="L81" s="14">
        <f t="shared" si="174"/>
        <v>278683911.1833998</v>
      </c>
      <c r="M81" s="14">
        <f t="shared" si="174"/>
        <v>260901744.29043442</v>
      </c>
    </row>
    <row r="82" spans="2:13" x14ac:dyDescent="0.2">
      <c r="B82" s="1" t="s">
        <v>66</v>
      </c>
      <c r="C82" s="14">
        <v>90080156.94375433</v>
      </c>
      <c r="D82" s="14">
        <v>135351283.9797686</v>
      </c>
      <c r="E82" s="14">
        <v>110606321.01164393</v>
      </c>
      <c r="F82" s="14">
        <v>123614814.72724371</v>
      </c>
      <c r="G82" s="14">
        <v>123610871.45532589</v>
      </c>
      <c r="H82" s="14">
        <v>123598754.22244918</v>
      </c>
      <c r="I82" s="14">
        <v>122033670.48751767</v>
      </c>
      <c r="J82" s="14">
        <v>120201213.7251889</v>
      </c>
      <c r="K82" s="14">
        <v>110885756.96286015</v>
      </c>
      <c r="L82" s="14">
        <v>110386374.19487938</v>
      </c>
      <c r="M82" s="14">
        <v>100100494.47045426</v>
      </c>
    </row>
    <row r="83" spans="2:13" x14ac:dyDescent="0.2">
      <c r="B83" s="1" t="s">
        <v>67</v>
      </c>
      <c r="C83" s="14">
        <v>9467955.1002301369</v>
      </c>
      <c r="D83" s="14">
        <v>9652575.2018175349</v>
      </c>
      <c r="E83" s="14">
        <v>9855294.6227956172</v>
      </c>
      <c r="F83" s="14">
        <v>10048964.384078357</v>
      </c>
      <c r="G83" s="14">
        <v>10242634.145361096</v>
      </c>
      <c r="H83" s="14">
        <v>10432384.571750686</v>
      </c>
      <c r="I83" s="14">
        <v>10629973.667926576</v>
      </c>
      <c r="J83" s="14">
        <v>11225529.429209316</v>
      </c>
      <c r="K83" s="14">
        <v>0</v>
      </c>
      <c r="L83" s="14">
        <v>0</v>
      </c>
      <c r="M83" s="14">
        <v>0</v>
      </c>
    </row>
    <row r="84" spans="2:13" x14ac:dyDescent="0.2">
      <c r="B84" s="1" t="s">
        <v>68</v>
      </c>
      <c r="C84" s="14">
        <v>27545547.960204359</v>
      </c>
      <c r="D84" s="14">
        <v>27534081.530204359</v>
      </c>
      <c r="E84" s="14">
        <v>27383880.960204359</v>
      </c>
      <c r="F84" s="14">
        <v>22794360.960204359</v>
      </c>
      <c r="G84" s="14">
        <v>22794360.960204359</v>
      </c>
      <c r="H84" s="14">
        <v>22794360.960204359</v>
      </c>
      <c r="I84" s="14">
        <v>20041884.160204362</v>
      </c>
      <c r="J84" s="14">
        <v>16188384.960204361</v>
      </c>
      <c r="K84" s="14">
        <v>11785645.870204499</v>
      </c>
      <c r="L84" s="14">
        <v>8954400.0002043601</v>
      </c>
      <c r="M84" s="14">
        <v>0</v>
      </c>
    </row>
    <row r="85" spans="2:13" x14ac:dyDescent="0.2">
      <c r="B85" s="1" t="s">
        <v>70</v>
      </c>
      <c r="C85" s="14">
        <f t="shared" ref="C85:M85" si="175">C86+C87</f>
        <v>40365618.412439294</v>
      </c>
      <c r="D85" s="14">
        <f t="shared" si="175"/>
        <v>42307339.269628748</v>
      </c>
      <c r="E85" s="14">
        <f t="shared" si="175"/>
        <v>44920738.587629199</v>
      </c>
      <c r="F85" s="14">
        <f t="shared" si="175"/>
        <v>45893086.217176728</v>
      </c>
      <c r="G85" s="14">
        <f t="shared" si="175"/>
        <v>46875300.411275178</v>
      </c>
      <c r="H85" s="14">
        <f t="shared" si="175"/>
        <v>47937314.759867109</v>
      </c>
      <c r="I85" s="14">
        <f t="shared" si="175"/>
        <v>49003919.266878545</v>
      </c>
      <c r="J85" s="14">
        <f t="shared" si="175"/>
        <v>49600390.586581558</v>
      </c>
      <c r="K85" s="14">
        <f t="shared" si="175"/>
        <v>50376663.120510548</v>
      </c>
      <c r="L85" s="14">
        <f t="shared" si="175"/>
        <v>51562237.996942654</v>
      </c>
      <c r="M85" s="14">
        <f t="shared" si="175"/>
        <v>52082300.356021643</v>
      </c>
    </row>
    <row r="86" spans="2:13" x14ac:dyDescent="0.2">
      <c r="B86" s="1" t="s">
        <v>71</v>
      </c>
      <c r="C86" s="14">
        <v>32912424.079800546</v>
      </c>
      <c r="D86" s="14">
        <v>34418189.672085956</v>
      </c>
      <c r="E86" s="14">
        <v>36444828.44324445</v>
      </c>
      <c r="F86" s="14">
        <v>37198864.533906937</v>
      </c>
      <c r="G86" s="14">
        <v>37960551.947549157</v>
      </c>
      <c r="H86" s="14">
        <v>38784122.78096845</v>
      </c>
      <c r="I86" s="14">
        <v>39611253.190207116</v>
      </c>
      <c r="J86" s="14">
        <v>40073804.739091381</v>
      </c>
      <c r="K86" s="14">
        <v>40675788.524504483</v>
      </c>
      <c r="L86" s="14">
        <v>41595178.069814041</v>
      </c>
      <c r="M86" s="14">
        <v>41998476.00177189</v>
      </c>
    </row>
    <row r="87" spans="2:13" x14ac:dyDescent="0.2">
      <c r="B87" s="1" t="s">
        <v>72</v>
      </c>
      <c r="C87" s="14">
        <v>7453194.3326387508</v>
      </c>
      <c r="D87" s="14">
        <v>7889149.5975427916</v>
      </c>
      <c r="E87" s="14">
        <v>8475910.144384753</v>
      </c>
      <c r="F87" s="14">
        <v>8694221.6832697932</v>
      </c>
      <c r="G87" s="14">
        <v>8914748.4637260195</v>
      </c>
      <c r="H87" s="14">
        <v>9153191.9788986612</v>
      </c>
      <c r="I87" s="14">
        <v>9392666.0766714327</v>
      </c>
      <c r="J87" s="14">
        <v>9526585.8474901766</v>
      </c>
      <c r="K87" s="14">
        <v>9700874.5960060619</v>
      </c>
      <c r="L87" s="14">
        <v>9967059.927128613</v>
      </c>
      <c r="M87" s="14">
        <v>10083824.354249757</v>
      </c>
    </row>
    <row r="88" spans="2:13" x14ac:dyDescent="0.2">
      <c r="B88" s="1" t="s">
        <v>73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</row>
    <row r="89" spans="2:13" x14ac:dyDescent="0.2">
      <c r="B89" s="1" t="s">
        <v>74</v>
      </c>
      <c r="C89" s="14">
        <v>53466669.009999998</v>
      </c>
      <c r="D89" s="14">
        <v>53466669.009999998</v>
      </c>
      <c r="E89" s="14">
        <v>53466669.009999998</v>
      </c>
      <c r="F89" s="14">
        <v>53466669.009999998</v>
      </c>
      <c r="G89" s="14">
        <v>53466669.009999998</v>
      </c>
      <c r="H89" s="14">
        <v>53466669.009999998</v>
      </c>
      <c r="I89" s="14">
        <v>53466669.009999998</v>
      </c>
      <c r="J89" s="14">
        <v>53466669.009999998</v>
      </c>
      <c r="K89" s="14">
        <v>53466669.009999998</v>
      </c>
      <c r="L89" s="14">
        <v>53466669.009999998</v>
      </c>
      <c r="M89" s="14">
        <v>53466669.009999998</v>
      </c>
    </row>
    <row r="90" spans="2:13" x14ac:dyDescent="0.2">
      <c r="B90" s="9" t="s">
        <v>75</v>
      </c>
      <c r="C90" s="14">
        <v>21020920.984030079</v>
      </c>
      <c r="D90" s="14">
        <v>19722930.716363829</v>
      </c>
      <c r="E90" s="14">
        <v>22158886.531325407</v>
      </c>
      <c r="F90" s="14">
        <v>23036591.795688037</v>
      </c>
      <c r="G90" s="14">
        <v>23815400.788047291</v>
      </c>
      <c r="H90" s="14">
        <v>24685449.781260036</v>
      </c>
      <c r="I90" s="14">
        <v>25499883.470090952</v>
      </c>
      <c r="J90" s="14">
        <v>25925281.555438876</v>
      </c>
      <c r="K90" s="14">
        <v>26468947.515257142</v>
      </c>
      <c r="L90" s="14">
        <v>27448253.251978796</v>
      </c>
      <c r="M90" s="14">
        <v>27727714.44940415</v>
      </c>
    </row>
    <row r="91" spans="2:13" x14ac:dyDescent="0.2">
      <c r="B91" s="1" t="s">
        <v>76</v>
      </c>
      <c r="C91" s="14">
        <v>14590760.914937364</v>
      </c>
      <c r="D91" s="14">
        <v>15286105.717568044</v>
      </c>
      <c r="E91" s="14">
        <v>16452666.094642583</v>
      </c>
      <c r="F91" s="14">
        <v>16876750.841443378</v>
      </c>
      <c r="G91" s="14">
        <v>17260171.311934918</v>
      </c>
      <c r="H91" s="14">
        <v>17749100.984093506</v>
      </c>
      <c r="I91" s="14">
        <v>18254354.071952064</v>
      </c>
      <c r="J91" s="14">
        <v>18776519.609513722</v>
      </c>
      <c r="K91" s="14">
        <v>19316210.261693593</v>
      </c>
      <c r="L91" s="14">
        <v>19874063.390839726</v>
      </c>
      <c r="M91" s="14">
        <v>20450742.176705126</v>
      </c>
    </row>
    <row r="92" spans="2:13" x14ac:dyDescent="0.2">
      <c r="B92" s="1" t="s">
        <v>77</v>
      </c>
      <c r="C92" s="14">
        <v>5228431.377981239</v>
      </c>
      <c r="D92" s="14">
        <v>5534254.9060809575</v>
      </c>
      <c r="E92" s="14">
        <v>5945868.6541668475</v>
      </c>
      <c r="F92" s="14">
        <v>6099014.6542762788</v>
      </c>
      <c r="G92" s="14">
        <v>6253714.650970757</v>
      </c>
      <c r="H92" s="14">
        <v>6420983.2744581858</v>
      </c>
      <c r="I92" s="14">
        <v>6588974.8537902664</v>
      </c>
      <c r="J92" s="14">
        <v>6682919.8524889499</v>
      </c>
      <c r="K92" s="14">
        <v>6805183.7732858351</v>
      </c>
      <c r="L92" s="14">
        <v>6991913.3385548964</v>
      </c>
      <c r="M92" s="14">
        <v>7073823.8278492298</v>
      </c>
    </row>
    <row r="93" spans="2:13" x14ac:dyDescent="0.2">
      <c r="B93" s="1" t="s">
        <v>78</v>
      </c>
      <c r="C93" s="14">
        <v>10733735.483435409</v>
      </c>
      <c r="D93" s="14">
        <v>10751477.826266048</v>
      </c>
      <c r="E93" s="14">
        <v>10751477.82626605</v>
      </c>
      <c r="F93" s="14">
        <v>10751477.82626605</v>
      </c>
      <c r="G93" s="14">
        <v>10751477.82626605</v>
      </c>
      <c r="H93" s="14">
        <v>10751477.82626605</v>
      </c>
      <c r="I93" s="14">
        <v>10751477.82626605</v>
      </c>
      <c r="J93" s="14">
        <v>10751477.82626605</v>
      </c>
      <c r="K93" s="14">
        <v>10751477.82626605</v>
      </c>
      <c r="L93" s="14">
        <v>10751477.82626605</v>
      </c>
      <c r="M93" s="14">
        <v>10751477.82626605</v>
      </c>
    </row>
    <row r="94" spans="2:13" x14ac:dyDescent="0.2">
      <c r="B94" s="6" t="s">
        <v>79</v>
      </c>
      <c r="C94" s="13">
        <f t="shared" ref="C94:M94" si="176">C95</f>
        <v>169068079.56520379</v>
      </c>
      <c r="D94" s="13">
        <f t="shared" si="176"/>
        <v>151483455.83880877</v>
      </c>
      <c r="E94" s="13">
        <f t="shared" si="176"/>
        <v>133898832.11241375</v>
      </c>
      <c r="F94" s="13">
        <f t="shared" si="176"/>
        <v>116314208.38601875</v>
      </c>
      <c r="G94" s="13">
        <f t="shared" si="176"/>
        <v>98729584.659623742</v>
      </c>
      <c r="H94" s="13">
        <f t="shared" si="176"/>
        <v>81144960.933228746</v>
      </c>
      <c r="I94" s="13">
        <f t="shared" si="176"/>
        <v>63560337.206833743</v>
      </c>
      <c r="J94" s="13">
        <f t="shared" si="176"/>
        <v>45975713.480438732</v>
      </c>
      <c r="K94" s="13">
        <f t="shared" si="176"/>
        <v>29877151.484043732</v>
      </c>
      <c r="L94" s="13">
        <f t="shared" si="176"/>
        <v>19661406.637648735</v>
      </c>
      <c r="M94" s="13">
        <f t="shared" si="176"/>
        <v>9445661.7912537325</v>
      </c>
    </row>
    <row r="95" spans="2:13" x14ac:dyDescent="0.2">
      <c r="B95" s="1" t="s">
        <v>80</v>
      </c>
      <c r="C95" s="14">
        <f t="shared" ref="C95:M95" si="177">C96+C97</f>
        <v>169068079.56520379</v>
      </c>
      <c r="D95" s="14">
        <f t="shared" si="177"/>
        <v>151483455.83880877</v>
      </c>
      <c r="E95" s="14">
        <f t="shared" si="177"/>
        <v>133898832.11241375</v>
      </c>
      <c r="F95" s="14">
        <f t="shared" si="177"/>
        <v>116314208.38601875</v>
      </c>
      <c r="G95" s="14">
        <f t="shared" si="177"/>
        <v>98729584.659623742</v>
      </c>
      <c r="H95" s="14">
        <f t="shared" si="177"/>
        <v>81144960.933228746</v>
      </c>
      <c r="I95" s="14">
        <f t="shared" si="177"/>
        <v>63560337.206833743</v>
      </c>
      <c r="J95" s="14">
        <f t="shared" si="177"/>
        <v>45975713.480438732</v>
      </c>
      <c r="K95" s="14">
        <f t="shared" si="177"/>
        <v>29877151.484043732</v>
      </c>
      <c r="L95" s="14">
        <f t="shared" si="177"/>
        <v>19661406.637648735</v>
      </c>
      <c r="M95" s="14">
        <f t="shared" si="177"/>
        <v>9445661.7912537325</v>
      </c>
    </row>
    <row r="96" spans="2:13" x14ac:dyDescent="0.2">
      <c r="B96" s="1" t="s">
        <v>81</v>
      </c>
      <c r="C96" s="14">
        <v>168273685.32520378</v>
      </c>
      <c r="D96" s="14">
        <v>150689061.59880877</v>
      </c>
      <c r="E96" s="14">
        <v>133104437.87241375</v>
      </c>
      <c r="F96" s="14">
        <v>115519814.14601876</v>
      </c>
      <c r="G96" s="14">
        <v>97935190.419623747</v>
      </c>
      <c r="H96" s="14">
        <v>80350566.693228751</v>
      </c>
      <c r="I96" s="14">
        <v>62765942.96683374</v>
      </c>
      <c r="J96" s="14">
        <v>45181319.24043873</v>
      </c>
      <c r="K96" s="14">
        <v>29082757.244043734</v>
      </c>
      <c r="L96" s="14">
        <v>18867012.397648737</v>
      </c>
      <c r="M96" s="14">
        <v>8651267.5512537323</v>
      </c>
    </row>
    <row r="97" spans="2:13" x14ac:dyDescent="0.2">
      <c r="B97" s="1" t="s">
        <v>82</v>
      </c>
      <c r="C97" s="14">
        <v>794394.24</v>
      </c>
      <c r="D97" s="14">
        <v>794394.24</v>
      </c>
      <c r="E97" s="14">
        <v>794394.24</v>
      </c>
      <c r="F97" s="14">
        <v>794394.24</v>
      </c>
      <c r="G97" s="14">
        <v>794394.24</v>
      </c>
      <c r="H97" s="14">
        <v>794394.24</v>
      </c>
      <c r="I97" s="14">
        <v>794394.24</v>
      </c>
      <c r="J97" s="14">
        <v>794394.24</v>
      </c>
      <c r="K97" s="14">
        <v>794394.24</v>
      </c>
      <c r="L97" s="14">
        <v>794394.24</v>
      </c>
      <c r="M97" s="14">
        <v>794394.24</v>
      </c>
    </row>
    <row r="98" spans="2:13" x14ac:dyDescent="0.2">
      <c r="B98" s="7" t="s">
        <v>83</v>
      </c>
      <c r="C98" s="11">
        <f t="shared" ref="C98:M98" si="178">C55+C66</f>
        <v>1108791471.2406342</v>
      </c>
      <c r="D98" s="11">
        <f t="shared" si="178"/>
        <v>1416119418.6974213</v>
      </c>
      <c r="E98" s="11">
        <f t="shared" si="178"/>
        <v>1415652679.8385816</v>
      </c>
      <c r="F98" s="11">
        <f t="shared" si="178"/>
        <v>1459042354.5754464</v>
      </c>
      <c r="G98" s="11">
        <f t="shared" si="178"/>
        <v>1369906395.5970476</v>
      </c>
      <c r="H98" s="11">
        <f t="shared" si="178"/>
        <v>1281664008.2639153</v>
      </c>
      <c r="I98" s="11">
        <f t="shared" si="178"/>
        <v>1193460923.2638717</v>
      </c>
      <c r="J98" s="11">
        <f t="shared" si="178"/>
        <v>1108121791.5166285</v>
      </c>
      <c r="K98" s="11">
        <f t="shared" si="178"/>
        <v>1026611221.8605392</v>
      </c>
      <c r="L98" s="11">
        <f t="shared" si="178"/>
        <v>974445347.56192756</v>
      </c>
      <c r="M98" s="11">
        <f t="shared" si="178"/>
        <v>923016420.94741225</v>
      </c>
    </row>
    <row r="99" spans="2:13" x14ac:dyDescent="0.2">
      <c r="B99" s="10"/>
      <c r="C99" s="12">
        <f t="shared" ref="C99:M99" si="179">C49-C98</f>
        <v>0</v>
      </c>
      <c r="D99" s="12">
        <f>D49-D98</f>
        <v>0</v>
      </c>
      <c r="E99" s="12">
        <f t="shared" si="179"/>
        <v>0</v>
      </c>
      <c r="F99" s="12">
        <f t="shared" si="179"/>
        <v>0</v>
      </c>
      <c r="G99" s="12">
        <f t="shared" si="179"/>
        <v>0</v>
      </c>
      <c r="H99" s="12">
        <f t="shared" si="179"/>
        <v>0</v>
      </c>
      <c r="I99" s="12">
        <f t="shared" si="179"/>
        <v>0</v>
      </c>
      <c r="J99" s="12">
        <f t="shared" si="179"/>
        <v>0</v>
      </c>
      <c r="K99" s="12">
        <f t="shared" si="179"/>
        <v>0</v>
      </c>
      <c r="L99" s="12">
        <f t="shared" si="179"/>
        <v>0</v>
      </c>
      <c r="M99" s="12">
        <f t="shared" si="179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7" sqref="H7"/>
    </sheetView>
  </sheetViews>
  <sheetFormatPr defaultRowHeight="12.75" x14ac:dyDescent="0.2"/>
  <cols>
    <col min="1" max="1" width="9.140625" style="1"/>
    <col min="2" max="2" width="56.5703125" style="1" bestFit="1" customWidth="1"/>
    <col min="3" max="13" width="15.28515625" style="1" customWidth="1"/>
    <col min="14" max="16384" width="9.140625" style="1"/>
  </cols>
  <sheetData>
    <row r="1" spans="1:13" x14ac:dyDescent="0.2">
      <c r="A1" s="1" t="s">
        <v>106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">
      <c r="B2" s="18" t="s">
        <v>107</v>
      </c>
      <c r="C2" s="17">
        <v>2022</v>
      </c>
      <c r="D2" s="17">
        <f>C2+1</f>
        <v>2023</v>
      </c>
      <c r="E2" s="17">
        <f t="shared" ref="E2:M2" si="0">D2+1</f>
        <v>2024</v>
      </c>
      <c r="F2" s="17">
        <f t="shared" si="0"/>
        <v>2025</v>
      </c>
      <c r="G2" s="17">
        <f t="shared" si="0"/>
        <v>2026</v>
      </c>
      <c r="H2" s="17">
        <f t="shared" si="0"/>
        <v>2027</v>
      </c>
      <c r="I2" s="17">
        <f t="shared" si="0"/>
        <v>2028</v>
      </c>
      <c r="J2" s="17">
        <f t="shared" si="0"/>
        <v>2029</v>
      </c>
      <c r="K2" s="17">
        <f t="shared" si="0"/>
        <v>2030</v>
      </c>
      <c r="L2" s="17">
        <f t="shared" si="0"/>
        <v>2031</v>
      </c>
      <c r="M2" s="17">
        <f t="shared" si="0"/>
        <v>2032</v>
      </c>
    </row>
    <row r="5" spans="1:13" ht="13.5" thickBot="1" x14ac:dyDescent="0.25">
      <c r="B5" s="2" t="s">
        <v>105</v>
      </c>
    </row>
    <row r="6" spans="1:13" ht="13.5" thickTop="1" x14ac:dyDescent="0.2"/>
    <row r="8" spans="1:13" x14ac:dyDescent="0.2">
      <c r="B8" s="20" t="s">
        <v>84</v>
      </c>
      <c r="C8" s="16">
        <f t="shared" ref="C8:M8" si="1">SUM(C9:C12)</f>
        <v>830888766.72946262</v>
      </c>
      <c r="D8" s="16">
        <f t="shared" si="1"/>
        <v>883533458.73427331</v>
      </c>
      <c r="E8" s="16">
        <f t="shared" si="1"/>
        <v>924156124.93622613</v>
      </c>
      <c r="F8" s="16">
        <f t="shared" si="1"/>
        <v>990252685.4712683</v>
      </c>
      <c r="G8" s="16">
        <f t="shared" si="1"/>
        <v>1012421531.3946588</v>
      </c>
      <c r="H8" s="16">
        <f t="shared" si="1"/>
        <v>1037356931.6805085</v>
      </c>
      <c r="I8" s="16">
        <f t="shared" si="1"/>
        <v>1061446175.9303365</v>
      </c>
      <c r="J8" s="16">
        <f t="shared" si="1"/>
        <v>1078498789.2057679</v>
      </c>
      <c r="K8" s="16">
        <f t="shared" si="1"/>
        <v>1093068096.0642071</v>
      </c>
      <c r="L8" s="16">
        <f t="shared" si="1"/>
        <v>1123185501.5238347</v>
      </c>
      <c r="M8" s="16">
        <f t="shared" si="1"/>
        <v>1134986554.3967795</v>
      </c>
    </row>
    <row r="9" spans="1:13" x14ac:dyDescent="0.2">
      <c r="B9" s="21" t="s">
        <v>85</v>
      </c>
      <c r="C9" s="15">
        <v>804621189.8790822</v>
      </c>
      <c r="D9" s="15">
        <v>851188307.16793954</v>
      </c>
      <c r="E9" s="15">
        <v>889890253.6269784</v>
      </c>
      <c r="F9" s="15">
        <v>954343528.91505492</v>
      </c>
      <c r="G9" s="15">
        <v>976957437.64536953</v>
      </c>
      <c r="H9" s="15">
        <v>1000778887.3858249</v>
      </c>
      <c r="I9" s="15">
        <v>1023379235.4073508</v>
      </c>
      <c r="J9" s="15">
        <v>1039079592.9929705</v>
      </c>
      <c r="K9" s="15">
        <v>1052025512.1829559</v>
      </c>
      <c r="L9" s="15">
        <v>1080315349.4638987</v>
      </c>
      <c r="M9" s="15">
        <v>1091001955.8694658</v>
      </c>
    </row>
    <row r="10" spans="1:13" x14ac:dyDescent="0.2">
      <c r="B10" s="21" t="s">
        <v>86</v>
      </c>
      <c r="C10" s="15">
        <v>-4391446.5411772346</v>
      </c>
      <c r="D10" s="15">
        <v>3916825.3776739575</v>
      </c>
      <c r="E10" s="15">
        <v>5046088.8302658135</v>
      </c>
      <c r="F10" s="15">
        <v>6072038.1707802732</v>
      </c>
      <c r="G10" s="15">
        <v>4991119.3802115275</v>
      </c>
      <c r="H10" s="15">
        <v>5450138.2624516673</v>
      </c>
      <c r="I10" s="15">
        <v>6264454.8777051102</v>
      </c>
      <c r="J10" s="15">
        <v>6921893.5660765432</v>
      </c>
      <c r="K10" s="15">
        <v>7829619.7230469985</v>
      </c>
      <c r="L10" s="15">
        <v>8920056.5449040681</v>
      </c>
      <c r="M10" s="15">
        <v>10167974.227249328</v>
      </c>
    </row>
    <row r="11" spans="1:13" x14ac:dyDescent="0.2">
      <c r="B11" s="21" t="s">
        <v>87</v>
      </c>
      <c r="C11" s="15">
        <v>29402469.530301951</v>
      </c>
      <c r="D11" s="15">
        <v>27319177.315728799</v>
      </c>
      <c r="E11" s="15">
        <v>28066267.651133604</v>
      </c>
      <c r="F11" s="15">
        <v>28648998.112749357</v>
      </c>
      <c r="G11" s="15">
        <v>29249210.488213569</v>
      </c>
      <c r="H11" s="15">
        <v>29867429.234941717</v>
      </c>
      <c r="I11" s="15">
        <v>30504194.544071708</v>
      </c>
      <c r="J11" s="15">
        <v>31160062.812475592</v>
      </c>
      <c r="K11" s="15">
        <v>31835607.128931604</v>
      </c>
      <c r="L11" s="15">
        <v>32531417.774881285</v>
      </c>
      <c r="M11" s="15">
        <v>32355386.227709167</v>
      </c>
    </row>
    <row r="12" spans="1:13" x14ac:dyDescent="0.2">
      <c r="B12" s="21" t="s">
        <v>88</v>
      </c>
      <c r="C12" s="15">
        <v>1256553.8612557077</v>
      </c>
      <c r="D12" s="15">
        <v>1109148.8729310501</v>
      </c>
      <c r="E12" s="15">
        <v>1153514.8278482924</v>
      </c>
      <c r="F12" s="15">
        <v>1188120.2726837411</v>
      </c>
      <c r="G12" s="15">
        <v>1223763.8808642535</v>
      </c>
      <c r="H12" s="15">
        <v>1260476.797290181</v>
      </c>
      <c r="I12" s="15">
        <v>1298291.1012088866</v>
      </c>
      <c r="J12" s="15">
        <v>1337239.8342451535</v>
      </c>
      <c r="K12" s="15">
        <v>1377357.0292725076</v>
      </c>
      <c r="L12" s="15">
        <v>1418677.7401506831</v>
      </c>
      <c r="M12" s="15">
        <v>1461238.0723552036</v>
      </c>
    </row>
    <row r="13" spans="1:13" x14ac:dyDescent="0.2">
      <c r="B13" s="22" t="s">
        <v>89</v>
      </c>
      <c r="C13" s="16">
        <f t="shared" ref="C13:M13" si="2">SUM(C14:C21)</f>
        <v>823714403.77988553</v>
      </c>
      <c r="D13" s="16">
        <f t="shared" si="2"/>
        <v>880905113.67886138</v>
      </c>
      <c r="E13" s="16">
        <f t="shared" si="2"/>
        <v>941853072.22483134</v>
      </c>
      <c r="F13" s="16">
        <f t="shared" si="2"/>
        <v>977596869.43952608</v>
      </c>
      <c r="G13" s="16">
        <f t="shared" si="2"/>
        <v>999640751.42421603</v>
      </c>
      <c r="H13" s="16">
        <f t="shared" si="2"/>
        <v>1027646463.1012689</v>
      </c>
      <c r="I13" s="16">
        <f t="shared" si="2"/>
        <v>1055437860.4769701</v>
      </c>
      <c r="J13" s="16">
        <f t="shared" si="2"/>
        <v>1077018291.0741322</v>
      </c>
      <c r="K13" s="16">
        <f t="shared" si="2"/>
        <v>1093252106.3641276</v>
      </c>
      <c r="L13" s="16">
        <f t="shared" si="2"/>
        <v>1120307771.8930449</v>
      </c>
      <c r="M13" s="16">
        <f t="shared" si="2"/>
        <v>1136088603.652144</v>
      </c>
    </row>
    <row r="14" spans="1:13" x14ac:dyDescent="0.2">
      <c r="B14" s="21" t="s">
        <v>90</v>
      </c>
      <c r="C14" s="15">
        <v>80474448.758415028</v>
      </c>
      <c r="D14" s="15">
        <v>102423871.28466326</v>
      </c>
      <c r="E14" s="15">
        <v>122562081.47015949</v>
      </c>
      <c r="F14" s="15">
        <v>137341204.96898848</v>
      </c>
      <c r="G14" s="15">
        <v>141612623.7029486</v>
      </c>
      <c r="H14" s="15">
        <v>143688998.60672253</v>
      </c>
      <c r="I14" s="15">
        <v>144668988.30897641</v>
      </c>
      <c r="J14" s="15">
        <v>140612477.06824872</v>
      </c>
      <c r="K14" s="15">
        <v>130318516.26983982</v>
      </c>
      <c r="L14" s="15">
        <v>127643129.21296717</v>
      </c>
      <c r="M14" s="15">
        <v>118558143.96664433</v>
      </c>
    </row>
    <row r="15" spans="1:13" x14ac:dyDescent="0.2">
      <c r="B15" s="21" t="s">
        <v>91</v>
      </c>
      <c r="C15" s="15">
        <v>204863210.11242658</v>
      </c>
      <c r="D15" s="15">
        <v>210040525.66265795</v>
      </c>
      <c r="E15" s="15">
        <v>223089110.60232431</v>
      </c>
      <c r="F15" s="15">
        <v>225070185.11375582</v>
      </c>
      <c r="G15" s="15">
        <v>228977921.03718212</v>
      </c>
      <c r="H15" s="15">
        <v>235706102.02876744</v>
      </c>
      <c r="I15" s="15">
        <v>242636128.45022729</v>
      </c>
      <c r="J15" s="15">
        <v>249774055.66433239</v>
      </c>
      <c r="K15" s="15">
        <v>257126120.69486067</v>
      </c>
      <c r="L15" s="15">
        <v>264698747.67630467</v>
      </c>
      <c r="M15" s="15">
        <v>271994907.06350142</v>
      </c>
    </row>
    <row r="16" spans="1:13" x14ac:dyDescent="0.2">
      <c r="B16" s="21" t="s">
        <v>92</v>
      </c>
      <c r="C16" s="15">
        <v>207518594.46028665</v>
      </c>
      <c r="D16" s="15">
        <v>216482814.57888407</v>
      </c>
      <c r="E16" s="15">
        <v>222425868.80185753</v>
      </c>
      <c r="F16" s="15">
        <v>228706917.13002965</v>
      </c>
      <c r="G16" s="15">
        <v>232732050.6152961</v>
      </c>
      <c r="H16" s="15">
        <v>239887938.2623041</v>
      </c>
      <c r="I16" s="15">
        <v>247308000.34035632</v>
      </c>
      <c r="J16" s="15">
        <v>252908047.94783643</v>
      </c>
      <c r="K16" s="15">
        <v>258724068.91247594</v>
      </c>
      <c r="L16" s="15">
        <v>267053668.42752412</v>
      </c>
      <c r="M16" s="15">
        <v>270303411.44849873</v>
      </c>
    </row>
    <row r="17" spans="2:13" x14ac:dyDescent="0.2">
      <c r="B17" s="21" t="s">
        <v>93</v>
      </c>
      <c r="C17" s="15">
        <v>16215798.947793026</v>
      </c>
      <c r="D17" s="15">
        <v>16969782.95892426</v>
      </c>
      <c r="E17" s="15">
        <v>17459012.554291714</v>
      </c>
      <c r="F17" s="15">
        <v>17874347.003139377</v>
      </c>
      <c r="G17" s="15">
        <v>18124422.896774907</v>
      </c>
      <c r="H17" s="15">
        <v>18385071.658195954</v>
      </c>
      <c r="I17" s="15">
        <v>18657589.418104958</v>
      </c>
      <c r="J17" s="15">
        <v>18948408.910824761</v>
      </c>
      <c r="K17" s="15">
        <v>19264804.063603815</v>
      </c>
      <c r="L17" s="15">
        <v>19598719.193594407</v>
      </c>
      <c r="M17" s="15">
        <v>19954939.301884811</v>
      </c>
    </row>
    <row r="18" spans="2:13" x14ac:dyDescent="0.2">
      <c r="B18" s="21" t="s">
        <v>94</v>
      </c>
      <c r="C18" s="15">
        <v>250885463.52585256</v>
      </c>
      <c r="D18" s="15">
        <v>268059091.35120177</v>
      </c>
      <c r="E18" s="15">
        <v>285128725.66203046</v>
      </c>
      <c r="F18" s="15">
        <v>294754832.48215711</v>
      </c>
      <c r="G18" s="15">
        <v>303706909.10107225</v>
      </c>
      <c r="H18" s="15">
        <v>312954477.40022284</v>
      </c>
      <c r="I18" s="15">
        <v>322508017.89291614</v>
      </c>
      <c r="J18" s="15">
        <v>332378422.45363253</v>
      </c>
      <c r="K18" s="15">
        <v>342577012.47560716</v>
      </c>
      <c r="L18" s="15">
        <v>353115557.92214411</v>
      </c>
      <c r="M18" s="15">
        <v>364006297.31941426</v>
      </c>
    </row>
    <row r="19" spans="2:13" x14ac:dyDescent="0.2">
      <c r="B19" s="21" t="s">
        <v>95</v>
      </c>
      <c r="C19" s="15">
        <v>58217060.088627808</v>
      </c>
      <c r="D19" s="15">
        <v>61056810.282857165</v>
      </c>
      <c r="E19" s="15">
        <v>65081166.872107998</v>
      </c>
      <c r="F19" s="15">
        <v>67559063.291533992</v>
      </c>
      <c r="G19" s="15">
        <v>68007795.037522733</v>
      </c>
      <c r="H19" s="15">
        <v>70350475.240634158</v>
      </c>
      <c r="I19" s="15">
        <v>72785534.16483441</v>
      </c>
      <c r="J19" s="15">
        <v>75317069.070655912</v>
      </c>
      <c r="K19" s="15">
        <v>77949379.690380976</v>
      </c>
      <c r="L19" s="15">
        <v>80686979.075430483</v>
      </c>
      <c r="M19" s="15">
        <v>83534605.055568114</v>
      </c>
    </row>
    <row r="20" spans="2:13" x14ac:dyDescent="0.2">
      <c r="B20" s="21" t="s">
        <v>96</v>
      </c>
      <c r="C20" s="15">
        <v>5191038.9327320354</v>
      </c>
      <c r="D20" s="15">
        <v>5502501.2686959561</v>
      </c>
      <c r="E20" s="15">
        <v>5722601.3194437958</v>
      </c>
      <c r="F20" s="15">
        <v>5894279.359027111</v>
      </c>
      <c r="G20" s="15">
        <v>6071107.7397979228</v>
      </c>
      <c r="H20" s="15">
        <v>6253240.9719918612</v>
      </c>
      <c r="I20" s="15">
        <v>6440838.2011516169</v>
      </c>
      <c r="J20" s="15">
        <v>6634063.3471861659</v>
      </c>
      <c r="K20" s="15">
        <v>6833085.2476017522</v>
      </c>
      <c r="L20" s="15">
        <v>7038077.8050298039</v>
      </c>
      <c r="M20" s="15">
        <v>7249220.1391806975</v>
      </c>
    </row>
    <row r="21" spans="2:13" x14ac:dyDescent="0.2">
      <c r="B21" s="21" t="s">
        <v>97</v>
      </c>
      <c r="C21" s="15">
        <v>348788.95375190262</v>
      </c>
      <c r="D21" s="15">
        <v>369716.29097701673</v>
      </c>
      <c r="E21" s="15">
        <v>384504.9426160974</v>
      </c>
      <c r="F21" s="15">
        <v>396040.09089458035</v>
      </c>
      <c r="G21" s="15">
        <v>407921.29362141778</v>
      </c>
      <c r="H21" s="15">
        <v>420158.93243006041</v>
      </c>
      <c r="I21" s="15">
        <v>432763.70040296216</v>
      </c>
      <c r="J21" s="15">
        <v>445746.61141505104</v>
      </c>
      <c r="K21" s="15">
        <v>459119.00975750264</v>
      </c>
      <c r="L21" s="15">
        <v>472892.5800502277</v>
      </c>
      <c r="M21" s="15">
        <v>487079.35745173454</v>
      </c>
    </row>
    <row r="22" spans="2:13" x14ac:dyDescent="0.2">
      <c r="B22" s="22" t="s">
        <v>98</v>
      </c>
      <c r="C22" s="16">
        <f t="shared" ref="C22:M22" si="3">C8-C13</f>
        <v>7174362.9495770931</v>
      </c>
      <c r="D22" s="16">
        <f t="shared" si="3"/>
        <v>2628345.0554119349</v>
      </c>
      <c r="E22" s="16">
        <f t="shared" si="3"/>
        <v>-17696947.288605213</v>
      </c>
      <c r="F22" s="16">
        <f t="shared" si="3"/>
        <v>12655816.031742215</v>
      </c>
      <c r="G22" s="16">
        <f t="shared" si="3"/>
        <v>12780779.970442772</v>
      </c>
      <c r="H22" s="16">
        <f t="shared" si="3"/>
        <v>9710468.5792396069</v>
      </c>
      <c r="I22" s="16">
        <f t="shared" si="3"/>
        <v>6008315.4533663988</v>
      </c>
      <c r="J22" s="16">
        <f t="shared" si="3"/>
        <v>1480498.1316356659</v>
      </c>
      <c r="K22" s="16">
        <f t="shared" si="3"/>
        <v>-184010.29992055893</v>
      </c>
      <c r="L22" s="16">
        <f t="shared" si="3"/>
        <v>2877729.6307897568</v>
      </c>
      <c r="M22" s="16">
        <f t="shared" si="3"/>
        <v>-1102049.255364418</v>
      </c>
    </row>
    <row r="23" spans="2:13" x14ac:dyDescent="0.2">
      <c r="B23" s="22" t="s">
        <v>99</v>
      </c>
      <c r="C23" s="15">
        <v>21938542.008866098</v>
      </c>
      <c r="D23" s="15">
        <v>23207472.711309034</v>
      </c>
      <c r="E23" s="15">
        <v>53869654.670705602</v>
      </c>
      <c r="F23" s="15">
        <v>23607819.559034921</v>
      </c>
      <c r="G23" s="15">
        <v>23788515.434014115</v>
      </c>
      <c r="H23" s="15">
        <v>23974632.18524269</v>
      </c>
      <c r="I23" s="15">
        <v>24166332.439008117</v>
      </c>
      <c r="J23" s="15">
        <v>24363783.700386513</v>
      </c>
      <c r="K23" s="15">
        <v>23081096.769606251</v>
      </c>
      <c r="L23" s="15">
        <v>17407755.662802599</v>
      </c>
      <c r="M23" s="15">
        <v>17623515.987294823</v>
      </c>
    </row>
    <row r="24" spans="2:13" x14ac:dyDescent="0.2">
      <c r="B24" s="20" t="s">
        <v>100</v>
      </c>
      <c r="C24" s="15">
        <v>7428854.765568655</v>
      </c>
      <c r="D24" s="15">
        <v>7874586.0515027773</v>
      </c>
      <c r="E24" s="15">
        <v>8189569.4935628865</v>
      </c>
      <c r="F24" s="15">
        <v>8435256.5783697739</v>
      </c>
      <c r="G24" s="15">
        <v>8688314.2757208664</v>
      </c>
      <c r="H24" s="15">
        <v>8948963.7039924935</v>
      </c>
      <c r="I24" s="15">
        <v>9217432.6151122693</v>
      </c>
      <c r="J24" s="15">
        <v>9493955.5935656372</v>
      </c>
      <c r="K24" s="15">
        <v>9778774.2613726053</v>
      </c>
      <c r="L24" s="15">
        <v>10072137.489213785</v>
      </c>
      <c r="M24" s="15">
        <v>10374301.613890201</v>
      </c>
    </row>
    <row r="25" spans="2:13" x14ac:dyDescent="0.2">
      <c r="B25" s="23" t="s">
        <v>101</v>
      </c>
      <c r="C25" s="15">
        <v>232499.06577541993</v>
      </c>
      <c r="D25" s="15">
        <v>246565.52537553987</v>
      </c>
      <c r="E25" s="15">
        <v>256389.17519056145</v>
      </c>
      <c r="F25" s="15">
        <v>264051.62204627832</v>
      </c>
      <c r="G25" s="15">
        <v>271943.94230766664</v>
      </c>
      <c r="H25" s="15">
        <v>280073.03217689664</v>
      </c>
      <c r="I25" s="15">
        <v>288445.99474220356</v>
      </c>
      <c r="J25" s="15">
        <v>297070.14618446969</v>
      </c>
      <c r="K25" s="15">
        <v>305953.02217000374</v>
      </c>
      <c r="L25" s="15">
        <v>315102.38443510392</v>
      </c>
      <c r="M25" s="15">
        <v>324526.22756815702</v>
      </c>
    </row>
    <row r="26" spans="2:13" x14ac:dyDescent="0.2">
      <c r="B26" s="23" t="s">
        <v>102</v>
      </c>
      <c r="C26" s="15">
        <v>16101981.306229753</v>
      </c>
      <c r="D26" s="15">
        <v>22647642.355116285</v>
      </c>
      <c r="E26" s="15">
        <v>30427862.439600702</v>
      </c>
      <c r="F26" s="15">
        <v>35309477.432270095</v>
      </c>
      <c r="G26" s="15">
        <v>35849263.631490007</v>
      </c>
      <c r="H26" s="15">
        <v>31997424.752276793</v>
      </c>
      <c r="I26" s="15">
        <v>28217701.185675528</v>
      </c>
      <c r="J26" s="15">
        <v>24333925.904013153</v>
      </c>
      <c r="K26" s="15">
        <v>20517541.960621376</v>
      </c>
      <c r="L26" s="15">
        <v>17390181.753356583</v>
      </c>
      <c r="M26" s="15">
        <v>15014242.801473178</v>
      </c>
    </row>
    <row r="27" spans="2:13" x14ac:dyDescent="0.2">
      <c r="B27" s="24" t="s">
        <v>108</v>
      </c>
      <c r="C27" s="26">
        <f t="shared" ref="C27:M27" si="4">C22+C23-C24+C25-C26</f>
        <v>5814567.952420203</v>
      </c>
      <c r="D27" s="26">
        <f t="shared" si="4"/>
        <v>-4439845.1145225503</v>
      </c>
      <c r="E27" s="26">
        <f t="shared" si="4"/>
        <v>-2188335.3758726381</v>
      </c>
      <c r="F27" s="26">
        <f t="shared" si="4"/>
        <v>-7217046.7978164554</v>
      </c>
      <c r="G27" s="26">
        <f t="shared" si="4"/>
        <v>-7696338.560446322</v>
      </c>
      <c r="H27" s="26">
        <f t="shared" si="4"/>
        <v>-6981214.6596100926</v>
      </c>
      <c r="I27" s="26">
        <f t="shared" si="4"/>
        <v>-6972039.9136710763</v>
      </c>
      <c r="J27" s="26">
        <f t="shared" si="4"/>
        <v>-7686529.519372141</v>
      </c>
      <c r="K27" s="26">
        <f t="shared" si="4"/>
        <v>-7093276.7301382851</v>
      </c>
      <c r="L27" s="26">
        <f t="shared" si="4"/>
        <v>-6861731.5645429082</v>
      </c>
      <c r="M27" s="26">
        <f t="shared" si="4"/>
        <v>-8542551.4558648169</v>
      </c>
    </row>
    <row r="28" spans="2:13" x14ac:dyDescent="0.2">
      <c r="B28" s="25" t="s">
        <v>103</v>
      </c>
      <c r="C28" s="15">
        <v>1018998</v>
      </c>
      <c r="D28" s="15">
        <v>-843570.5717592818</v>
      </c>
      <c r="E28" s="15">
        <v>-415783.72141576238</v>
      </c>
      <c r="F28" s="15">
        <v>-1371238.8915851212</v>
      </c>
      <c r="G28" s="15">
        <v>-1462304.3264847544</v>
      </c>
      <c r="H28" s="15">
        <v>-1326430.7853259379</v>
      </c>
      <c r="I28" s="15">
        <v>-1324687.5835975178</v>
      </c>
      <c r="J28" s="15">
        <v>-1460440.608680682</v>
      </c>
      <c r="K28" s="15">
        <v>-1347722.5787262823</v>
      </c>
      <c r="L28" s="15">
        <v>-1303728.9972631566</v>
      </c>
      <c r="M28" s="15">
        <v>-1623084.7766143696</v>
      </c>
    </row>
    <row r="29" spans="2:13" x14ac:dyDescent="0.2">
      <c r="B29" s="24" t="s">
        <v>104</v>
      </c>
      <c r="C29" s="26">
        <f t="shared" ref="C29:M29" si="5">C27-C28</f>
        <v>4795569.952420203</v>
      </c>
      <c r="D29" s="26">
        <f t="shared" si="5"/>
        <v>-3596274.5427632686</v>
      </c>
      <c r="E29" s="26">
        <f t="shared" si="5"/>
        <v>-1772551.6544568758</v>
      </c>
      <c r="F29" s="26">
        <f t="shared" si="5"/>
        <v>-5845807.9062313344</v>
      </c>
      <c r="G29" s="26">
        <f t="shared" si="5"/>
        <v>-6234034.2339615673</v>
      </c>
      <c r="H29" s="26">
        <f t="shared" si="5"/>
        <v>-5654783.8742841547</v>
      </c>
      <c r="I29" s="26">
        <f t="shared" si="5"/>
        <v>-5647352.3300735587</v>
      </c>
      <c r="J29" s="26">
        <f t="shared" si="5"/>
        <v>-6226088.9106914587</v>
      </c>
      <c r="K29" s="26">
        <f t="shared" si="5"/>
        <v>-5745554.1514120027</v>
      </c>
      <c r="L29" s="26">
        <f t="shared" si="5"/>
        <v>-5558002.5672797514</v>
      </c>
      <c r="M29" s="26">
        <f t="shared" si="5"/>
        <v>-6919466.6792504471</v>
      </c>
    </row>
    <row r="30" spans="2:13" x14ac:dyDescent="0.2">
      <c r="C30" s="12">
        <v>5.029141902923584E-8</v>
      </c>
      <c r="D30" s="12">
        <v>-1.3038516044616699E-8</v>
      </c>
      <c r="E30" s="12">
        <v>-2.0489096641540527E-7</v>
      </c>
      <c r="F30" s="12">
        <v>-2.6077032089233398E-8</v>
      </c>
      <c r="G30" s="12">
        <v>-2.4773180484771729E-7</v>
      </c>
      <c r="H30" s="12">
        <v>1.0617077350616455E-7</v>
      </c>
      <c r="I30" s="12">
        <v>7.2643160820007324E-8</v>
      </c>
      <c r="J30" s="12">
        <v>-1.2945383787155151E-7</v>
      </c>
      <c r="K30" s="12">
        <v>4.4703483581542969E-8</v>
      </c>
      <c r="L30" s="12">
        <v>1.862645149230957E-8</v>
      </c>
      <c r="M30" s="12">
        <v>2.8312206268310547E-7</v>
      </c>
    </row>
    <row r="31" spans="2:13" x14ac:dyDescent="0.2">
      <c r="C31" s="12">
        <f>C29-BS!C64</f>
        <v>0</v>
      </c>
      <c r="D31" s="12">
        <f>D29-BS!D64</f>
        <v>0</v>
      </c>
      <c r="E31" s="12">
        <f>E29-BS!E64</f>
        <v>0</v>
      </c>
      <c r="F31" s="12">
        <f>F29-BS!F64</f>
        <v>0</v>
      </c>
      <c r="G31" s="12">
        <f>G29-BS!G64</f>
        <v>0</v>
      </c>
      <c r="H31" s="12">
        <f>H29-BS!H64</f>
        <v>0</v>
      </c>
      <c r="I31" s="12">
        <f>I29-BS!I64</f>
        <v>0</v>
      </c>
      <c r="J31" s="12">
        <f>J29-BS!J64</f>
        <v>0</v>
      </c>
      <c r="K31" s="12">
        <f>K29-BS!K64</f>
        <v>0</v>
      </c>
      <c r="L31" s="12">
        <f>L29-BS!L64</f>
        <v>0</v>
      </c>
      <c r="M31" s="12">
        <f>M29-BS!M64</f>
        <v>0</v>
      </c>
    </row>
    <row r="33" spans="2:2" x14ac:dyDescent="0.2">
      <c r="B3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BS</vt:lpstr>
      <vt:lpstr>P&amp;L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Leszczyński</dc:creator>
  <cp:lastModifiedBy>Krzysztof Jóźwiak</cp:lastModifiedBy>
  <dcterms:created xsi:type="dcterms:W3CDTF">2022-04-25T11:51:08Z</dcterms:created>
  <dcterms:modified xsi:type="dcterms:W3CDTF">2022-04-27T10:28:34Z</dcterms:modified>
</cp:coreProperties>
</file>