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zetargi - I\Przetargi\Przetargi 2023\ZZP.260.1.30.2023 - Separatory 1-2\SWZ\"/>
    </mc:Choice>
  </mc:AlternateContent>
  <xr:revisionPtr revIDLastSave="0" documentId="13_ncr:1_{B2D14D66-BBAB-4678-A5DB-7FEDA93E5F25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zad. 1 - SEPARATORY - osadniki," sheetId="2" r:id="rId1"/>
    <sheet name="zad 2 - zbiorniki, studnie kana" sheetId="3" r:id="rId2"/>
  </sheets>
  <definedNames>
    <definedName name="Excel_BuiltIn_Print_Area" localSheetId="1">'zad 2 - zbiorniki, studnie kana'!$A$1:$N$12</definedName>
    <definedName name="Excel_BuiltIn_Print_Area" localSheetId="0">'zad. 1 - SEPARATORY - osadniki,'!$B$1:$N$28</definedName>
    <definedName name="Excel_BuiltIn_Print_Titles" localSheetId="1">'zad 2 - zbiorniki, studnie kana'!$9:$12</definedName>
    <definedName name="Excel_BuiltIn_Print_Titles" localSheetId="0">'zad. 1 - SEPARATORY - osadniki,'!$B$8:$AKT$11</definedName>
    <definedName name="_xlnm.Print_Area" localSheetId="1">'zad 2 - zbiorniki, studnie kana'!$A$1:$N$50</definedName>
    <definedName name="_xlnm.Print_Area" localSheetId="0">'zad. 1 - SEPARATORY - osadniki,'!$A$1:$O$41</definedName>
    <definedName name="Print_Titles_0" localSheetId="1">'zad 2 - zbiorniki, studnie kana'!$9:$12</definedName>
    <definedName name="Print_Titles_0" localSheetId="0">'zad. 1 - SEPARATORY - osadniki,'!$8:$11</definedName>
    <definedName name="_xlnm.Print_Titles" localSheetId="1">'zad 2 - zbiorniki, studnie kana'!$9:$12</definedName>
    <definedName name="_xlnm.Print_Titles" localSheetId="0">'zad. 1 - SEPARATORY - osadniki,'!$8:$11</definedName>
  </definedNames>
  <calcPr calcId="181029"/>
</workbook>
</file>

<file path=xl/calcChain.xml><?xml version="1.0" encoding="utf-8"?>
<calcChain xmlns="http://schemas.openxmlformats.org/spreadsheetml/2006/main">
  <c r="D32" i="3" l="1"/>
  <c r="E32" i="3"/>
  <c r="D27" i="3" l="1"/>
  <c r="D31" i="3"/>
  <c r="D44" i="3"/>
  <c r="E30" i="3"/>
  <c r="D30" i="3"/>
  <c r="D29" i="3"/>
  <c r="D19" i="3" l="1"/>
  <c r="D20" i="3"/>
  <c r="D21" i="3"/>
  <c r="D35" i="3"/>
  <c r="E35" i="3"/>
  <c r="D34" i="3"/>
  <c r="D22" i="3"/>
  <c r="D23" i="3"/>
  <c r="D24" i="3"/>
  <c r="D28" i="3"/>
  <c r="D26" i="3"/>
  <c r="D25" i="3"/>
  <c r="D43" i="3" l="1"/>
  <c r="D42" i="3"/>
  <c r="E38" i="3"/>
  <c r="D38" i="3"/>
  <c r="D37" i="3"/>
  <c r="D36" i="3"/>
  <c r="E34" i="3"/>
  <c r="E33" i="3"/>
  <c r="D33" i="3"/>
  <c r="D31" i="2"/>
  <c r="D29" i="2"/>
  <c r="D24" i="2"/>
  <c r="D23" i="2"/>
  <c r="D17" i="2"/>
  <c r="D16" i="2"/>
  <c r="D15" i="2"/>
  <c r="D14" i="2"/>
  <c r="E13" i="2"/>
  <c r="D13" i="2" s="1"/>
</calcChain>
</file>

<file path=xl/sharedStrings.xml><?xml version="1.0" encoding="utf-8"?>
<sst xmlns="http://schemas.openxmlformats.org/spreadsheetml/2006/main" count="566" uniqueCount="227">
  <si>
    <t>Wykaz urządzeń i instalacji objętych przedmiotem zamówienia</t>
  </si>
  <si>
    <t>Rok 2024</t>
  </si>
  <si>
    <t>Rok 2025</t>
  </si>
  <si>
    <t>Rok 2026</t>
  </si>
  <si>
    <t>L.p.</t>
  </si>
  <si>
    <t>WYSZCZEGÓLNIENIE INSTALACJI / URZĄDZEŃ</t>
  </si>
  <si>
    <t>DANE PROJEKTOWE</t>
  </si>
  <si>
    <t>Lokalizacja</t>
  </si>
  <si>
    <t>Harmonogram wykonania usług</t>
  </si>
  <si>
    <t>Ilość</t>
  </si>
  <si>
    <t>Cena brutto za</t>
  </si>
  <si>
    <t>Wartość brutto</t>
  </si>
  <si>
    <t>Pojemność łączna instalacji</t>
  </si>
  <si>
    <t>Pojemność osadnika</t>
  </si>
  <si>
    <t>Objętość magazynowania oleju / tłuszczu</t>
  </si>
  <si>
    <t>usług w okresie</t>
  </si>
  <si>
    <t xml:space="preserve">jednorazowy </t>
  </si>
  <si>
    <t>Obiekt</t>
  </si>
  <si>
    <t>Położenie, układ</t>
  </si>
  <si>
    <t>Umowy</t>
  </si>
  <si>
    <t>przegląd i czyszczenie</t>
  </si>
  <si>
    <t>[zł]</t>
  </si>
  <si>
    <t>Typ</t>
  </si>
  <si>
    <t>Producent, model</t>
  </si>
  <si>
    <t>[m3]</t>
  </si>
  <si>
    <t>(dzień, miesiąc)</t>
  </si>
  <si>
    <t>a</t>
  </si>
  <si>
    <t>b</t>
  </si>
  <si>
    <t>a*b</t>
  </si>
  <si>
    <t>1.</t>
  </si>
  <si>
    <t>Separator substancji ropopochodnych</t>
  </si>
  <si>
    <t>Ecol-Unicon, PWS Lamela 20/200 S1</t>
  </si>
  <si>
    <t>ul. K. Wielkiego 8
Hala Globus</t>
  </si>
  <si>
    <t xml:space="preserve">Odwodnienie parkingu przy hali Globus, południowa strona </t>
  </si>
  <si>
    <t xml:space="preserve">1x / rok
do 30 kwietnia </t>
  </si>
  <si>
    <t xml:space="preserve">1x / rok 
do 30 kwietnia </t>
  </si>
  <si>
    <t>2.</t>
  </si>
  <si>
    <t>Osadnik szlamu</t>
  </si>
  <si>
    <r>
      <rPr>
        <sz val="9"/>
        <rFont val="Arial"/>
        <family val="2"/>
        <charset val="238"/>
      </rPr>
      <t xml:space="preserve">OS </t>
    </r>
    <r>
      <rPr>
        <sz val="9"/>
        <color rgb="FF000000"/>
        <rFont val="Arial"/>
        <family val="2"/>
        <charset val="238"/>
      </rPr>
      <t>Ø2000</t>
    </r>
    <r>
      <rPr>
        <sz val="9"/>
        <rFont val="Arial"/>
        <family val="2"/>
        <charset val="238"/>
      </rPr>
      <t xml:space="preserve"> przed separatorem poz. 1</t>
    </r>
  </si>
  <si>
    <t>-</t>
  </si>
  <si>
    <t xml:space="preserve">1x / 2 lata
do 30 kwietnia </t>
  </si>
  <si>
    <t>1x / 2 lata
do 30 kwietnia</t>
  </si>
  <si>
    <t>3.</t>
  </si>
  <si>
    <t>Separator tłuszczu</t>
  </si>
  <si>
    <t>Wobet-Hydret, ST-2P</t>
  </si>
  <si>
    <t>ul. Osmolicka
Słoneczny Wrotków</t>
  </si>
  <si>
    <t>Bar FOK
na przyłączu</t>
  </si>
  <si>
    <t xml:space="preserve">2x / rok
do 30 kwietnia
do 29 września </t>
  </si>
  <si>
    <t xml:space="preserve">1x / rok
do 29 września </t>
  </si>
  <si>
    <t>4.</t>
  </si>
  <si>
    <t>Bar Chwiejba
na przyłączu</t>
  </si>
  <si>
    <t>5.</t>
  </si>
  <si>
    <t xml:space="preserve">ECOLOGIC, typ ECO K 10/100-2 </t>
  </si>
  <si>
    <t>ul. Łabędzia 4
Lublin</t>
  </si>
  <si>
    <t>Kryta Pływalnia odwodnienie parkingu przed zbiornikiem retencyjnym</t>
  </si>
  <si>
    <t xml:space="preserve">1x /rok
do 05 listopada </t>
  </si>
  <si>
    <t>6.</t>
  </si>
  <si>
    <t>Ecol-Unicon, koalescencyjny z by-passem i osadnikiem typ ESK-BH 100/1000/10000</t>
  </si>
  <si>
    <t>ul. Stadionowa 1
ARENA Lublin</t>
  </si>
  <si>
    <t>Strona północna płyty parkingowej stadionu</t>
  </si>
  <si>
    <t xml:space="preserve">1x / rok 
do 30 czerwca </t>
  </si>
  <si>
    <r>
      <rPr>
        <sz val="8"/>
        <rFont val="Arial"/>
        <family val="2"/>
        <charset val="238"/>
      </rPr>
      <t>1x / rok 
do 30 czerwca</t>
    </r>
    <r>
      <rPr>
        <b/>
        <sz val="12"/>
        <color rgb="FFC9211E"/>
        <rFont val="Arial"/>
        <family val="2"/>
        <charset val="238"/>
      </rPr>
      <t>**</t>
    </r>
    <r>
      <rPr>
        <sz val="8"/>
        <rFont val="Arial"/>
        <family val="2"/>
        <charset val="238"/>
      </rPr>
      <t xml:space="preserve"> </t>
    </r>
  </si>
  <si>
    <t>7.</t>
  </si>
  <si>
    <r>
      <rPr>
        <sz val="10"/>
        <rFont val="Arial"/>
        <family val="2"/>
        <charset val="238"/>
      </rPr>
      <t>wymiana gąbki</t>
    </r>
    <r>
      <rPr>
        <b/>
        <sz val="12"/>
        <color rgb="FFC9211E"/>
        <rFont val="Arial"/>
        <family val="2"/>
        <charset val="238"/>
      </rPr>
      <t>**</t>
    </r>
    <r>
      <rPr>
        <sz val="8"/>
        <rFont val="Arial"/>
        <family val="2"/>
        <charset val="238"/>
      </rPr>
      <t xml:space="preserve"> </t>
    </r>
  </si>
  <si>
    <t>8.</t>
  </si>
  <si>
    <t xml:space="preserve">Separator tłuszczu z osadnikiem </t>
  </si>
  <si>
    <t>Ecol-Unicon, EST-H 4/800</t>
  </si>
  <si>
    <t>Strona wschodnia płyty parkingowej</t>
  </si>
  <si>
    <t xml:space="preserve">3x / rok
do 31 marca
do 31 lipca
do 30 listopada 
</t>
  </si>
  <si>
    <t>9.</t>
  </si>
  <si>
    <t>Separator tłuszczu z osadnikiem</t>
  </si>
  <si>
    <t>Strona zachodnia płyty parkingowej</t>
  </si>
  <si>
    <t>10.</t>
  </si>
  <si>
    <t>Al. Zygmuntowskie 4
ICEMANIA</t>
  </si>
  <si>
    <t>11.</t>
  </si>
  <si>
    <t>WAVIN, separator z osadnikiem SuperPEK/HEK-EN</t>
  </si>
  <si>
    <t>Al. Zygmuntowskie 4
AQUA Lublin</t>
  </si>
  <si>
    <t>Parking w pobliżu płn-wsch rogu Hali Sportowej</t>
  </si>
  <si>
    <t>12.</t>
  </si>
  <si>
    <t>Ecol-Unicon, EST-H 2/400</t>
  </si>
  <si>
    <t>Pochylnia dojazdowa do zaplecza gastronomii</t>
  </si>
  <si>
    <t>13.</t>
  </si>
  <si>
    <t>Plac w pobliżu wejścia do strefy fitness</t>
  </si>
  <si>
    <t>14.</t>
  </si>
  <si>
    <t>Separator piasku</t>
  </si>
  <si>
    <t>WAVIN, HEK-EN 5000</t>
  </si>
  <si>
    <t>Plac centralny w pobliżu płd-wsch rogu Hali Sportowej</t>
  </si>
  <si>
    <t>15.</t>
  </si>
  <si>
    <t>Osadnik hydrodynamiczny</t>
  </si>
  <si>
    <t>WAVIN, Certaro HDS Pro 10</t>
  </si>
  <si>
    <t>Plac centralny, w pobliżu placu falistego</t>
  </si>
  <si>
    <t>16.</t>
  </si>
  <si>
    <t>Rekreacja zewnętrzna od strony MRD, strona zachodnia kompleksu.</t>
  </si>
  <si>
    <t>17.</t>
  </si>
  <si>
    <t>WAVIN, Certaro HDS Basic 34/38</t>
  </si>
  <si>
    <t>18.</t>
  </si>
  <si>
    <t>Nixor, NKOB 20/200/2000</t>
  </si>
  <si>
    <t>Al. Piłsudskiego 22 Stadion START</t>
  </si>
  <si>
    <t>Plac przy wjeździe na tor od strony rzeki</t>
  </si>
  <si>
    <t xml:space="preserve">2x / rok
do 30 kwietnia 
do 20 września </t>
  </si>
  <si>
    <r>
      <rPr>
        <sz val="8"/>
        <rFont val="Arial"/>
        <family val="2"/>
        <charset val="238"/>
      </rPr>
      <t>2x / rok
do 30 kwietnia</t>
    </r>
    <r>
      <rPr>
        <b/>
        <sz val="8"/>
        <color rgb="FFCE181E"/>
        <rFont val="Arial"/>
        <family val="2"/>
        <charset val="238"/>
      </rPr>
      <t xml:space="preserve">***
</t>
    </r>
    <r>
      <rPr>
        <sz val="8"/>
        <rFont val="Arial"/>
        <family val="2"/>
        <charset val="238"/>
      </rPr>
      <t xml:space="preserve">do 20 września </t>
    </r>
  </si>
  <si>
    <t>19.</t>
  </si>
  <si>
    <t>Plac przy murze oporowym od strony wylotu do rzeki</t>
  </si>
  <si>
    <r>
      <rPr>
        <sz val="10"/>
        <rFont val="Arial"/>
        <family val="2"/>
        <charset val="238"/>
      </rPr>
      <t>wymiana gąbki</t>
    </r>
    <r>
      <rPr>
        <b/>
        <sz val="12"/>
        <color rgb="FFC9211E"/>
        <rFont val="Arial"/>
        <family val="2"/>
        <charset val="238"/>
      </rPr>
      <t>***</t>
    </r>
    <r>
      <rPr>
        <sz val="8"/>
        <rFont val="Arial"/>
        <family val="2"/>
        <charset val="238"/>
      </rPr>
      <t xml:space="preserve"> </t>
    </r>
  </si>
  <si>
    <t>20.</t>
  </si>
  <si>
    <t>Nixor, NKOB 15/150/3000</t>
  </si>
  <si>
    <t>Al. Zygmuntowskie 5 Stadion żużlowy</t>
  </si>
  <si>
    <t>21.</t>
  </si>
  <si>
    <t>22.</t>
  </si>
  <si>
    <t>23.</t>
  </si>
  <si>
    <t>Neutralizator ścieków kwaśnych + studzienka bezodpływowa</t>
  </si>
  <si>
    <t>Navo Tech, typ KPH-01 + studzienka bezodpływowa o pojemności 1,0m3</t>
  </si>
  <si>
    <t>ul. Osmolicka  9 Słoneczny Wrotków</t>
  </si>
  <si>
    <t>w chodniku przy budynku technicznym filtrowni</t>
  </si>
  <si>
    <t xml:space="preserve">1x / rok do 15 czerwca </t>
  </si>
  <si>
    <t>1x / rok do 15 czerwca</t>
  </si>
  <si>
    <t>RAZEM:</t>
  </si>
  <si>
    <t>UWAGA:</t>
  </si>
  <si>
    <t>Zbiornik retencyjny
Długość [m]
Szerokość [m]
Głębokość czynna [m]
Głębokość (wysokość od terenu do dna zbiornika) [m]</t>
  </si>
  <si>
    <t>żelbet 
5,00
5,00
3,96
8,00</t>
  </si>
  <si>
    <t xml:space="preserve">99,00
</t>
  </si>
  <si>
    <r>
      <rPr>
        <b/>
        <sz val="10"/>
        <rFont val="Arial"/>
        <family val="2"/>
        <charset val="238"/>
      </rPr>
      <t>(</t>
    </r>
    <r>
      <rPr>
        <sz val="10"/>
        <rFont val="Arial"/>
        <family val="2"/>
        <charset val="238"/>
      </rPr>
      <t>należy przyjąć 15,8 m3 osadu</t>
    </r>
    <r>
      <rPr>
        <b/>
        <sz val="10"/>
        <rFont val="Arial"/>
        <family val="2"/>
        <charset val="238"/>
      </rPr>
      <t>)</t>
    </r>
  </si>
  <si>
    <t xml:space="preserve">1x  w roku do 30 kwietnia </t>
  </si>
  <si>
    <t>Zbiornik wody deszczowej</t>
  </si>
  <si>
    <t>WAVIN, HEK-EN 50 000</t>
  </si>
  <si>
    <t>WAVIN, HEK-EN 70 000</t>
  </si>
  <si>
    <t>Przepompownia ścieków deszczowych Ecol-Unicon P1 Ø1500, H=3,78m, EPS DN100, pompy SLV.80.80.11.4.50 D, 1,5kW – 2 szt, ZP 164828</t>
  </si>
  <si>
    <t>Ecol-Unicon P1 Ø1500, H=3,78m, EPS DN100</t>
  </si>
  <si>
    <t>(należy przyjąć 1,0)</t>
  </si>
  <si>
    <t>Przepompownia ścieków deszczowych Ecol-Unicon P2 Ø1500, H=6,83m, EPS DN150, pompy SE1.80.100.22.4.50 D , 2,9/2,2kW – 2 szt, ZP 170245</t>
  </si>
  <si>
    <t>Ecol-Unicon P2 Ø1500, H=6,83m, EPS DN150</t>
  </si>
  <si>
    <t>Plac manewrowy od strony MRD, strona zachodnia kompleksu.</t>
  </si>
  <si>
    <t>Studzienki kanalizacyjne osadnikowe
H = 0,5m</t>
  </si>
  <si>
    <r>
      <rPr>
        <sz val="10"/>
        <rFont val="Arial"/>
        <family val="2"/>
        <charset val="238"/>
      </rPr>
      <t>żelbet dn 1500, –</t>
    </r>
    <r>
      <rPr>
        <b/>
        <sz val="10"/>
        <rFont val="Arial"/>
        <family val="2"/>
        <charset val="238"/>
      </rPr>
      <t xml:space="preserve"> szt. 2</t>
    </r>
  </si>
  <si>
    <t xml:space="preserve">Murawa wokół toru żużlowego przy odwodnieniu liniowym </t>
  </si>
  <si>
    <t>Wpusty deszczowe z osadnikiem
H=1,2m</t>
  </si>
  <si>
    <t>betonowe dn Ø800 – 3szt.</t>
  </si>
  <si>
    <t>Wpusty deszczowe osadnikowe zlokalizowane na terenie stadionu żużlowego. Wjazd przez plac przy murze oporowym od strony wylotu do rzeki</t>
  </si>
  <si>
    <t>Wpusty deszczowe z osadnikiem
H=0,6m</t>
  </si>
  <si>
    <t>betonowe dn Ø600 – 15szt.</t>
  </si>
  <si>
    <t>Wpusty deszczowe osadnikowe zlokalizowane na terenie stadionu żużlowego. Pas bezpieczeństwa i droga pożarowa</t>
  </si>
  <si>
    <t>Rurociągi PVC stadionowej kanalizacji deszczowej toru żużlowego – hydrodynamiczne czyszczenie/udrażnianie rurociągów KD</t>
  </si>
  <si>
    <t>Ø160 – 73 m
Ø200 – 40 m
Ø250 – 193 m
Ø315 – 112 m
Ø400 – 28 m
Ø500 – 46 m</t>
  </si>
  <si>
    <t>(należy przyjąć 11,2m3 osadu)</t>
  </si>
  <si>
    <t>Tor żużlowy</t>
  </si>
  <si>
    <t>Odwodnienie liniowe toru żużlowego – hydrodynamiczne czyszczenie/udrażnianie koryta odwodnienia liniowego</t>
  </si>
  <si>
    <t>Odwodnienie liniowe ACO, wysokość całkowita 270mm, szerokość całkowita 200mm.
Koryto – wysokość 200mm, szerokość 146mm.
Długość odwodnienia ok  380m.</t>
  </si>
  <si>
    <t>(należy przyjąć 3,7m3 osadu)</t>
  </si>
  <si>
    <t>Wpusty deszczowe z osadnikiem
H=0,7m</t>
  </si>
  <si>
    <t>betonowe dn Ø600 –5szt.</t>
  </si>
  <si>
    <t>Teren stadionu START i Lekkoatletycznego</t>
  </si>
  <si>
    <t>14
6
2,5
5.3</t>
  </si>
  <si>
    <t xml:space="preserve">210,00
</t>
  </si>
  <si>
    <t>(należy przyjąć 4,2m3 osadu)</t>
  </si>
  <si>
    <t>Plac przy wjeździe na stadion</t>
  </si>
  <si>
    <t>Pompownia wód deszczowych 4 komorowa
Długość [m]
Szerokość [m]
Głębokość czynna [m]
Głębokość (wysokość od terenu do dna zbiornika) [m]</t>
  </si>
  <si>
    <t xml:space="preserve">Wymiary 1 komory
12,5
4,6
3
5
</t>
  </si>
  <si>
    <t>(należy przyjąć 80,5m3 osadu)</t>
  </si>
  <si>
    <t>Arena Lublin
ul. Stadionowa 1</t>
  </si>
  <si>
    <t>Teren stadionu Arena Lublin</t>
  </si>
  <si>
    <t xml:space="preserve">1x / rok
do 31 maja </t>
  </si>
  <si>
    <t>Pompownia wód retencyjnych 2 komorowa
Długość [m]
Szerokość [m]
Głębokość czynna [m]
Głębokość (wysokość od terenu do dna zbiornika) [m]</t>
  </si>
  <si>
    <t xml:space="preserve">
8
6
3,75
6</t>
  </si>
  <si>
    <t>(należy przyjąć 4,8m3 osadu)</t>
  </si>
  <si>
    <t>Wpusty deszczowe z osadnikiem
H=1,0m</t>
  </si>
  <si>
    <t>betonowe dn Ø500 – 169 szt.</t>
  </si>
  <si>
    <t>(należy przyjąć 13,3m3 osadu)</t>
  </si>
  <si>
    <t>Rurociągi PP stadionowej kanalizacji deszczowej  – hydrodynamiczne czyszczenie/udrażnianie rurociągów KD</t>
  </si>
  <si>
    <t xml:space="preserve">Ø160 – 11 m
Ø200 – 8 m
Ø250 – 40 m
Ø315 – 20 m
Ø400 – 65 m
</t>
  </si>
  <si>
    <t>(należy przyjąć 4,1m3 osadu)</t>
  </si>
  <si>
    <t>Ø160 żeliwo, L=95m</t>
  </si>
  <si>
    <t>(należy przyjąć 0,5 m3 osadu)</t>
  </si>
  <si>
    <t>Odcinek od wpustu deszczowego przy wjeździe na tor żużlowy do studni zbiorczej. Wjazd przez plac przy murze oporowym od strony wylotu do rzeki</t>
  </si>
  <si>
    <t>** przy czyszczeniu (czerwiec 2026 rok) przewidziano wymianę gąbki na filtrze separatora (pozycja 6) . Wymianę filtra należy wycenić oddzielnie (pozycja 7).</t>
  </si>
  <si>
    <t>*** przy czyszczeniu (kwiecień 2025 rok) przewidziano wymianę gąbki na filtrze separatora (pozycja 18 i 20).  Wymianę filtrów należy wycenić oddzielnie (poz.  (pozycja 19 i 21).</t>
  </si>
  <si>
    <t>Studzienki kanalizacyjne osadnikowe, czyszczenie, wybranie i utylizacja osadów
H = 0,5 m</t>
  </si>
  <si>
    <t>PCV, 
L= 186 mb</t>
  </si>
  <si>
    <t>PCV, 
L= 70 mb</t>
  </si>
  <si>
    <t>PCV, 
L= 18 mb</t>
  </si>
  <si>
    <t>PCV, 
L= 19 mb</t>
  </si>
  <si>
    <t>PCV, 
L= 11 mb</t>
  </si>
  <si>
    <t>24.</t>
  </si>
  <si>
    <t>25.</t>
  </si>
  <si>
    <t>26.</t>
  </si>
  <si>
    <t>27.</t>
  </si>
  <si>
    <t>28.</t>
  </si>
  <si>
    <r>
      <t xml:space="preserve">50,000
</t>
    </r>
    <r>
      <rPr>
        <sz val="7"/>
        <rFont val="Arial"/>
        <family val="2"/>
        <charset val="238"/>
      </rPr>
      <t>(przyjąć 5,000)</t>
    </r>
  </si>
  <si>
    <r>
      <t xml:space="preserve">70,000
</t>
    </r>
    <r>
      <rPr>
        <sz val="7"/>
        <rFont val="Arial"/>
        <family val="2"/>
        <charset val="238"/>
      </rPr>
      <t>(przyjąć 7,000)</t>
    </r>
  </si>
  <si>
    <r>
      <t xml:space="preserve">rura wznosząca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315 - 2 szt</t>
    </r>
  </si>
  <si>
    <r>
      <t xml:space="preserve">rura wznosząca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425 - 25 szt</t>
    </r>
  </si>
  <si>
    <r>
      <t xml:space="preserve">rura wznosząca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600 - 11 szt</t>
    </r>
  </si>
  <si>
    <t xml:space="preserve">2x / rok
do 30 kwietnia 
do 30 września </t>
  </si>
  <si>
    <t xml:space="preserve">1x / rok
do 30 września </t>
  </si>
  <si>
    <t>1x / rok
do 30 września</t>
  </si>
  <si>
    <t>Wzdłż sciany hali od strony południowej (pomiedzy Halaa budynkiem Szkoły) oraz od strony zachodniej (plac manewrowy) - wjazd przy Hali Niedzieli</t>
  </si>
  <si>
    <t>Pod plytą mrożeniową Hali Lodowiska - wjazd przy Hali Niedzieli</t>
  </si>
  <si>
    <t>Drenaż podposadzkowy zbudowanuy z 12 saczków z rur drenarskich zakończonych odpowietrznikami z mozliwoscia płukania, kolektora głównego z rur drenarskich na pocztku którego zamontowana jeststdzienka osadnikowa. 
Rury odpływowej PVC-U właczonej do studzienki zewnętrzje kanalizacji dszczowej. Na właczeniu zamontowany zawór zwrotny WaSTOP Rafinar</t>
  </si>
  <si>
    <t>Deenaż opaskowy drenażu o średnicy Ø 126</t>
  </si>
  <si>
    <t>Od budynku MRD do budynku ICEMANIA (częścoowo w drodze, przez teren AQUA i plac manewrowy przy Icemani) oraz pod posadzką ICEMANII do pierwszej studzienki zewnetrznej
- wjazd przy Hali Niedzieli</t>
  </si>
  <si>
    <t xml:space="preserve">PCV, 
L= 150 mb </t>
  </si>
  <si>
    <t>PCV, 
L= 170 mb
w tym ok 80 m pod posadzką Hali ICEMANIA</t>
  </si>
  <si>
    <t>Sieć kanalizacji sanitarnej o średnicy Ø 160</t>
  </si>
  <si>
    <t>Rurociągi sieci kanalizacji deszczowej o średnicy Ø 200</t>
  </si>
  <si>
    <t>Rurociągi sieci kanalizacji deszczowej o średnicy Ø 250</t>
  </si>
  <si>
    <t>Rurociągi drenażu o średnicy Ø 126</t>
  </si>
  <si>
    <t>Rrurociągi sieci kanalizacji deszczowej o średnicy Ø 160</t>
  </si>
  <si>
    <t>Rury drenarski Ø92x6,0mm, 
L=32,00m - szt 12
Rurociag zbiorczy z rury drenarskie Ø126x6,5 mm,
L = 60,00m
Rura odpływowa PVC-U Ø160x4,7 mm, L=7,8 m
Sudzienka osadnikowa wewnętrzna Ø 425 - szt 1,
Studzienka osadnikowa zwenetrzna Ø 425 - szt 1,</t>
  </si>
  <si>
    <t>Rurociąg kanalizacji deszczowej , fi160, L=95m</t>
  </si>
  <si>
    <t>teren zewnetrzny wokół komplekdu AQUA</t>
  </si>
  <si>
    <t>Rurociągi sieci kanalizacji deszczowej o średnicy Ø 315</t>
  </si>
  <si>
    <t>Al. Zygmuntowskie 4
Hala Niedzieli</t>
  </si>
  <si>
    <t>PCV, 
L= 125mb
w tym ok 30 m pod posadzką Hali Niedzieli</t>
  </si>
  <si>
    <t>Plac centralny pomiędzy Hala Niedzieli a AQUA - dojazd przez parking AQUA</t>
  </si>
  <si>
    <t>29.</t>
  </si>
  <si>
    <t>30.</t>
  </si>
  <si>
    <t>Kosztorys ofertowy</t>
  </si>
  <si>
    <t>Załącznik nr 1A.2</t>
  </si>
  <si>
    <t>Załącznik nr 1A.1</t>
  </si>
  <si>
    <t>Studzienki kanalizacyjne osadnikowe 
H = 0,5m</t>
  </si>
  <si>
    <r>
      <rPr>
        <sz val="9"/>
        <rFont val="Arial"/>
        <family val="2"/>
        <charset val="238"/>
      </rPr>
      <t xml:space="preserve">żelbet dn 1200,  </t>
    </r>
    <r>
      <rPr>
        <b/>
        <sz val="9"/>
        <rFont val="Arial"/>
        <family val="2"/>
        <charset val="238"/>
      </rPr>
      <t>– szt.17</t>
    </r>
  </si>
  <si>
    <t>Murawa wokół toru żużlowego przy odwodnieniu liniowym -  wjazd przez Plac przy murze oporowym od strony wylotu do rzeki</t>
  </si>
  <si>
    <t xml:space="preserve">…....................................……..............................
</t>
  </si>
  <si>
    <t xml:space="preserve"> (Podpis)</t>
  </si>
  <si>
    <t>ZZP.260.1.30.2023</t>
  </si>
  <si>
    <t xml:space="preserve">Świadczenie usług w zakresie przeglądów i czyszczenia instalacji urządzeń ochrony środowiska (separatory, osadniki, zbiorniki retencyjne) w obiektach
Miejskiego Ośrodka Sportu i Rekreacji "Bystrzyca" w Lublinie Sp. z o.o., wg. zadań 1-2
</t>
  </si>
  <si>
    <t xml:space="preserve">Zadanie nr 1 - Świadczenie usług w zakresie przeglądów i czyszczenia separatorów substancji ropopochodnych, separatorów tłuszczów i skrobi, osadników piasku i szlamu, neutralizatora ścieków.
</t>
  </si>
  <si>
    <t>Zadanie nr 2  - Świadczenie usług w zakresie przeglądów i  czyszczenia zbiorników retencyjnych, pompowni ścieków kanalizacji deszczowej, studzienek kanalizacji deszczowej, rurociągów kanalizacji sanitarnej, deszczowej i drenażu.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</si>
</sst>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4"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C9211E"/>
      <name val="Arial"/>
      <family val="2"/>
      <charset val="238"/>
    </font>
    <font>
      <b/>
      <sz val="8"/>
      <color rgb="FFCE181E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11"/>
      <color rgb="FF000000"/>
      <name val="Arial11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0"/>
      <color rgb="FFC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EEEEEE"/>
        <bgColor rgb="FFE0EFD4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00FF00"/>
        <bgColor rgb="FF46A600"/>
      </patternFill>
    </fill>
    <fill>
      <patternFill patternType="solid">
        <fgColor rgb="FFFF0000"/>
        <bgColor rgb="FFED1C24"/>
      </patternFill>
    </fill>
    <fill>
      <patternFill patternType="solid">
        <fgColor rgb="FF008000"/>
        <bgColor rgb="FF46A600"/>
      </patternFill>
    </fill>
    <fill>
      <patternFill patternType="solid">
        <fgColor rgb="FFDDDDDD"/>
        <bgColor rgb="FFDFCCE4"/>
      </patternFill>
    </fill>
    <fill>
      <patternFill patternType="solid">
        <fgColor rgb="FFF58220"/>
        <bgColor rgb="FFFAA61A"/>
      </patternFill>
    </fill>
    <fill>
      <patternFill patternType="solid">
        <fgColor rgb="FFEEEEEE"/>
        <bgColor rgb="FFF2F2F2"/>
      </patternFill>
    </fill>
    <fill>
      <patternFill patternType="solid">
        <fgColor rgb="FFFFCC99"/>
        <bgColor rgb="FFFFDAA2"/>
      </patternFill>
    </fill>
    <fill>
      <patternFill patternType="solid">
        <fgColor rgb="FFF2F2F2"/>
        <bgColor rgb="FFEEEEE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2" fontId="0" fillId="0" borderId="0">
      <alignment horizontal="center" vertical="center" wrapText="1"/>
    </xf>
    <xf numFmtId="2" fontId="13" fillId="2" borderId="0" applyProtection="0">
      <alignment horizontal="left" vertical="center" wrapText="1"/>
    </xf>
    <xf numFmtId="2" fontId="13" fillId="3" borderId="0" applyProtection="0">
      <alignment horizontal="center" vertical="center" wrapText="1"/>
    </xf>
    <xf numFmtId="2" fontId="13" fillId="3" borderId="0">
      <alignment horizontal="left" vertical="center" wrapText="1"/>
      <protection locked="0"/>
    </xf>
    <xf numFmtId="2" fontId="13" fillId="3" borderId="0">
      <alignment horizontal="center" vertical="center" wrapText="1"/>
      <protection locked="0"/>
    </xf>
    <xf numFmtId="2" fontId="13" fillId="3" borderId="0">
      <alignment horizontal="center" vertical="center" wrapText="1"/>
      <protection locked="0"/>
    </xf>
    <xf numFmtId="2" fontId="13" fillId="0" borderId="0" applyProtection="0">
      <alignment horizontal="center" vertical="center" wrapText="1"/>
    </xf>
    <xf numFmtId="2" fontId="13" fillId="0" borderId="0" applyProtection="0">
      <alignment horizontal="left" vertical="center" wrapText="1"/>
    </xf>
    <xf numFmtId="2" fontId="13" fillId="2" borderId="0" applyProtection="0">
      <alignment horizontal="left" vertical="center" wrapText="1"/>
    </xf>
    <xf numFmtId="2" fontId="13" fillId="3" borderId="0" applyProtection="0">
      <alignment horizontal="left" vertical="center" wrapText="1"/>
    </xf>
    <xf numFmtId="2" fontId="13" fillId="2" borderId="0" applyProtection="0">
      <alignment horizontal="left" vertical="center" wrapText="1"/>
    </xf>
    <xf numFmtId="2" fontId="13" fillId="2" borderId="0" applyProtection="0">
      <alignment horizontal="left" vertical="center" wrapText="1"/>
    </xf>
    <xf numFmtId="2" fontId="13" fillId="3" borderId="0" applyProtection="0">
      <alignment horizontal="center" vertical="center" wrapText="1"/>
    </xf>
    <xf numFmtId="2" fontId="13" fillId="3" borderId="0" applyProtection="0">
      <alignment horizontal="left" vertical="center" wrapText="1"/>
    </xf>
    <xf numFmtId="2" fontId="13" fillId="0" borderId="0" applyProtection="0">
      <alignment horizontal="center" vertical="center" wrapText="1"/>
    </xf>
    <xf numFmtId="0" fontId="13" fillId="0" borderId="0"/>
    <xf numFmtId="0" fontId="13" fillId="6" borderId="0" applyBorder="0" applyProtection="0"/>
    <xf numFmtId="0" fontId="13" fillId="7" borderId="0" applyBorder="0" applyProtection="0"/>
    <xf numFmtId="0" fontId="13" fillId="6" borderId="0" applyBorder="0" applyProtection="0"/>
    <xf numFmtId="0" fontId="13" fillId="8" borderId="0" applyBorder="0" applyProtection="0"/>
    <xf numFmtId="0" fontId="16" fillId="0" borderId="0"/>
    <xf numFmtId="0" fontId="13" fillId="9" borderId="0" applyBorder="0" applyProtection="0"/>
    <xf numFmtId="0" fontId="13" fillId="10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11" borderId="0" applyBorder="0">
      <alignment wrapText="1"/>
      <protection locked="0"/>
    </xf>
    <xf numFmtId="0" fontId="13" fillId="10" borderId="0" applyBorder="0" applyProtection="0"/>
    <xf numFmtId="0" fontId="17" fillId="11" borderId="0"/>
    <xf numFmtId="0" fontId="13" fillId="11" borderId="0" applyBorder="0" applyProtection="0"/>
    <xf numFmtId="0" fontId="13" fillId="10" borderId="0" applyBorder="0" applyProtection="0"/>
    <xf numFmtId="0" fontId="13" fillId="10" borderId="0" applyBorder="0" applyProtection="0"/>
    <xf numFmtId="164" fontId="18" fillId="0" borderId="0" applyBorder="0" applyProtection="0"/>
    <xf numFmtId="0" fontId="17" fillId="0" borderId="0"/>
    <xf numFmtId="0" fontId="19" fillId="12" borderId="3" applyProtection="0"/>
    <xf numFmtId="0" fontId="20" fillId="13" borderId="4" applyProtection="0"/>
    <xf numFmtId="2" fontId="13" fillId="0" borderId="0">
      <alignment horizontal="center" vertical="center" wrapText="1"/>
    </xf>
    <xf numFmtId="2" fontId="13" fillId="2" borderId="0" applyProtection="0">
      <alignment horizontal="left" vertical="center" wrapText="1"/>
    </xf>
    <xf numFmtId="2" fontId="13" fillId="3" borderId="0" applyProtection="0">
      <alignment horizontal="center" vertical="center" wrapText="1"/>
    </xf>
    <xf numFmtId="0" fontId="13" fillId="10" borderId="0" applyBorder="0" applyProtection="0"/>
    <xf numFmtId="2" fontId="13" fillId="2" borderId="0" applyProtection="0">
      <alignment horizontal="left" vertical="center" wrapText="1"/>
    </xf>
    <xf numFmtId="0" fontId="13" fillId="0" borderId="0"/>
    <xf numFmtId="0" fontId="13" fillId="10" borderId="0" applyBorder="0" applyProtection="0"/>
    <xf numFmtId="0" fontId="13" fillId="10" borderId="0" applyBorder="0" applyProtection="0"/>
    <xf numFmtId="0" fontId="13" fillId="0" borderId="0"/>
    <xf numFmtId="0" fontId="13" fillId="0" borderId="0"/>
  </cellStyleXfs>
  <cellXfs count="51">
    <xf numFmtId="2" fontId="0" fillId="0" borderId="0" xfId="0">
      <alignment horizontal="center" vertical="center" wrapText="1"/>
    </xf>
    <xf numFmtId="2" fontId="5" fillId="4" borderId="1" xfId="0" applyFont="1" applyFill="1" applyBorder="1">
      <alignment horizontal="center" vertical="center" wrapText="1"/>
    </xf>
    <xf numFmtId="2" fontId="0" fillId="4" borderId="1" xfId="0" applyFill="1" applyBorder="1">
      <alignment horizontal="center" vertical="center" wrapText="1"/>
    </xf>
    <xf numFmtId="2" fontId="0" fillId="0" borderId="1" xfId="0" applyBorder="1">
      <alignment horizontal="center" vertical="center" wrapText="1"/>
    </xf>
    <xf numFmtId="1" fontId="0" fillId="0" borderId="1" xfId="0" applyNumberFormat="1" applyBorder="1">
      <alignment horizontal="center" vertical="center" wrapText="1"/>
    </xf>
    <xf numFmtId="2" fontId="3" fillId="0" borderId="0" xfId="0" applyFont="1" applyAlignment="1">
      <alignment horizontal="right" vertical="center" wrapText="1"/>
    </xf>
    <xf numFmtId="2" fontId="0" fillId="0" borderId="0" xfId="0" applyAlignment="1">
      <alignment vertical="center" wrapText="1"/>
    </xf>
    <xf numFmtId="2" fontId="3" fillId="0" borderId="0" xfId="0" applyFont="1" applyAlignment="1">
      <alignment vertical="center" wrapText="1"/>
    </xf>
    <xf numFmtId="2" fontId="0" fillId="0" borderId="0" xfId="0" applyAlignment="1">
      <alignment wrapText="1"/>
    </xf>
    <xf numFmtId="2" fontId="4" fillId="4" borderId="1" xfId="0" applyFont="1" applyFill="1" applyBorder="1">
      <alignment horizontal="center" vertical="center" wrapText="1"/>
    </xf>
    <xf numFmtId="2" fontId="3" fillId="4" borderId="1" xfId="0" applyFont="1" applyFill="1" applyBorder="1">
      <alignment horizontal="center" vertical="center" wrapText="1"/>
    </xf>
    <xf numFmtId="2" fontId="6" fillId="4" borderId="1" xfId="0" applyFont="1" applyFill="1" applyBorder="1">
      <alignment horizontal="center" vertical="center" wrapText="1"/>
    </xf>
    <xf numFmtId="2" fontId="7" fillId="4" borderId="1" xfId="0" applyFont="1" applyFill="1" applyBorder="1">
      <alignment horizontal="center" vertical="center" wrapText="1"/>
    </xf>
    <xf numFmtId="1" fontId="8" fillId="0" borderId="1" xfId="0" applyNumberFormat="1" applyFont="1" applyBorder="1">
      <alignment horizontal="center" vertical="center" wrapText="1"/>
    </xf>
    <xf numFmtId="2" fontId="8" fillId="0" borderId="1" xfId="0" applyFont="1" applyBorder="1">
      <alignment horizontal="center" vertical="center" wrapText="1"/>
    </xf>
    <xf numFmtId="2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2" fontId="6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2" fontId="4" fillId="0" borderId="1" xfId="0" applyFont="1" applyBorder="1" applyAlignment="1">
      <alignment horizontal="left" vertical="center" wrapText="1"/>
    </xf>
    <xf numFmtId="2" fontId="12" fillId="0" borderId="0" xfId="0" applyFont="1" applyAlignment="1">
      <alignment vertical="center"/>
    </xf>
    <xf numFmtId="2" fontId="0" fillId="0" borderId="0" xfId="0" applyAlignment="1">
      <alignment vertical="center"/>
    </xf>
    <xf numFmtId="2" fontId="10" fillId="0" borderId="0" xfId="0" applyFont="1" applyAlignment="1">
      <alignment vertical="center" wrapText="1"/>
    </xf>
    <xf numFmtId="2" fontId="0" fillId="5" borderId="1" xfId="0" applyFill="1" applyBorder="1">
      <alignment horizontal="center" vertical="center" wrapText="1"/>
    </xf>
    <xf numFmtId="2" fontId="3" fillId="0" borderId="1" xfId="0" applyFont="1" applyBorder="1">
      <alignment horizontal="center" vertical="center" wrapText="1"/>
    </xf>
    <xf numFmtId="0" fontId="0" fillId="0" borderId="1" xfId="0" applyNumberFormat="1" applyBorder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164" fontId="3" fillId="5" borderId="1" xfId="0" applyNumberFormat="1" applyFont="1" applyFill="1" applyBorder="1">
      <alignment horizontal="center" vertical="center" wrapText="1"/>
    </xf>
    <xf numFmtId="2" fontId="2" fillId="0" borderId="0" xfId="0" applyFont="1">
      <alignment horizontal="center" vertical="center" wrapText="1"/>
    </xf>
    <xf numFmtId="2" fontId="0" fillId="0" borderId="0" xfId="0" applyAlignment="1" applyProtection="1">
      <alignment vertical="center" wrapText="1"/>
      <protection locked="0"/>
    </xf>
    <xf numFmtId="2" fontId="3" fillId="0" borderId="0" xfId="0" applyFont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Protection="1">
      <alignment horizontal="center" vertical="center" wrapText="1"/>
      <protection locked="0"/>
    </xf>
    <xf numFmtId="2" fontId="0" fillId="0" borderId="1" xfId="0" applyBorder="1" applyProtection="1">
      <alignment horizontal="center" vertical="center" wrapText="1"/>
      <protection locked="0"/>
    </xf>
    <xf numFmtId="164" fontId="0" fillId="0" borderId="1" xfId="0" applyNumberFormat="1" applyBorder="1" applyProtection="1">
      <alignment horizontal="center" vertical="center" wrapText="1"/>
      <protection locked="0"/>
    </xf>
    <xf numFmtId="164" fontId="3" fillId="4" borderId="2" xfId="0" applyNumberFormat="1" applyFont="1" applyFill="1" applyBorder="1" applyProtection="1">
      <alignment horizontal="center" vertical="center" wrapText="1"/>
      <protection locked="0"/>
    </xf>
    <xf numFmtId="2" fontId="3" fillId="0" borderId="0" xfId="0" applyFont="1" applyProtection="1">
      <alignment horizontal="center" vertical="center" wrapText="1"/>
      <protection locked="0"/>
    </xf>
    <xf numFmtId="2" fontId="23" fillId="0" borderId="0" xfId="0" applyFont="1" applyAlignment="1">
      <alignment vertical="center" wrapText="1"/>
    </xf>
    <xf numFmtId="1" fontId="0" fillId="4" borderId="1" xfId="0" applyNumberFormat="1" applyFill="1" applyBorder="1">
      <alignment horizontal="center" vertical="center" wrapText="1"/>
    </xf>
    <xf numFmtId="2" fontId="0" fillId="4" borderId="1" xfId="0" applyFill="1" applyBorder="1">
      <alignment horizontal="center" vertical="center" wrapText="1"/>
    </xf>
    <xf numFmtId="2" fontId="5" fillId="4" borderId="1" xfId="0" applyFont="1" applyFill="1" applyBorder="1">
      <alignment horizontal="center" vertical="center" wrapText="1"/>
    </xf>
    <xf numFmtId="0" fontId="13" fillId="0" borderId="0" xfId="41" applyAlignment="1" applyProtection="1">
      <alignment horizontal="center" vertical="top" wrapText="1"/>
      <protection locked="0"/>
    </xf>
    <xf numFmtId="0" fontId="13" fillId="0" borderId="0" xfId="41" applyAlignment="1" applyProtection="1">
      <alignment horizontal="center" vertical="center" wrapText="1"/>
      <protection locked="0"/>
    </xf>
    <xf numFmtId="2" fontId="3" fillId="0" borderId="0" xfId="0" applyFont="1" applyAlignment="1" applyProtection="1">
      <alignment horizontal="right" vertical="center" wrapText="1"/>
      <protection locked="0"/>
    </xf>
    <xf numFmtId="2" fontId="2" fillId="0" borderId="0" xfId="0" applyFont="1">
      <alignment horizontal="center" vertical="center" wrapText="1"/>
    </xf>
    <xf numFmtId="2" fontId="1" fillId="0" borderId="0" xfId="0" applyFont="1" applyAlignment="1">
      <alignment horizontal="left" vertical="center" wrapText="1"/>
    </xf>
    <xf numFmtId="2" fontId="22" fillId="0" borderId="0" xfId="0" applyFont="1" applyAlignment="1">
      <alignment horizontal="left" vertical="center" wrapText="1"/>
    </xf>
    <xf numFmtId="2" fontId="21" fillId="0" borderId="0" xfId="0" applyFont="1" applyAlignment="1" applyProtection="1">
      <alignment horizontal="center" vertical="top" wrapText="1"/>
      <protection locked="0"/>
    </xf>
    <xf numFmtId="2" fontId="3" fillId="0" borderId="0" xfId="0" applyFont="1" applyProtection="1">
      <alignment horizontal="center" vertical="center" wrapText="1"/>
      <protection locked="0"/>
    </xf>
    <xf numFmtId="2" fontId="0" fillId="5" borderId="1" xfId="0" applyFill="1" applyBorder="1">
      <alignment horizontal="center" vertical="center" wrapText="1"/>
    </xf>
  </cellXfs>
  <cellStyles count="46">
    <cellStyle name="Bez tytułu1" xfId="1" xr:uid="{00000000-0005-0000-0000-000000000000}"/>
    <cellStyle name="Bez tytułu1 2" xfId="37" xr:uid="{0D83C938-66E4-4480-AEC3-3705631458D5}"/>
    <cellStyle name="Bez tytułu1 3" xfId="16" xr:uid="{FD02D0AC-593A-4A36-A089-46849CC0F403}"/>
    <cellStyle name="Bez tytułu2" xfId="2" xr:uid="{00000000-0005-0000-0000-000001000000}"/>
    <cellStyle name="Bez tytułu2 2" xfId="38" xr:uid="{81329D12-E722-4F31-B7D7-1C081DD57602}"/>
    <cellStyle name="Bez tytułu2 3" xfId="17" xr:uid="{A4A70BE1-AD1E-48B1-A758-71E5376FD6C6}"/>
    <cellStyle name="Bez tytułu3" xfId="18" xr:uid="{A8AD9E85-A270-4BCC-A185-5F48BAE02428}"/>
    <cellStyle name="Bez tytułu4" xfId="19" xr:uid="{828AFFB7-8309-499F-BC01-2F14CE138410}"/>
    <cellStyle name="do lewej - szary" xfId="3" xr:uid="{00000000-0005-0000-0000-000002000000}"/>
    <cellStyle name="do środka - szary" xfId="4" xr:uid="{00000000-0005-0000-0000-000003000000}"/>
    <cellStyle name="do środka zł- szary" xfId="5" xr:uid="{00000000-0005-0000-0000-000004000000}"/>
    <cellStyle name="Excel Built-in Input" xfId="34" xr:uid="{18ACF013-BBBB-4959-AD99-9E0B23303939}"/>
    <cellStyle name="Excel Built-in Normal" xfId="33" xr:uid="{89E6EEF6-7A74-41D4-A61D-2E279697ADA4}"/>
    <cellStyle name="Excel Built-in Output" xfId="35" xr:uid="{9B48D9EC-E6A6-4263-ADE7-DF8EDDAD5A8D}"/>
    <cellStyle name="Nagłówek" xfId="6" xr:uid="{00000000-0005-0000-0000-000005000000}"/>
    <cellStyle name="Normalny" xfId="0" builtinId="0"/>
    <cellStyle name="Normalny 2" xfId="20" xr:uid="{E6E99942-81E4-497F-AAE0-B3484ADA4756}"/>
    <cellStyle name="Normalny 3" xfId="36" xr:uid="{F08F6F28-3F33-4537-A94D-BD70A2FFA9FD}"/>
    <cellStyle name="Normalny 4" xfId="15" xr:uid="{5E3A80AA-61DA-4437-9188-85B48B1628E0}"/>
    <cellStyle name="Normalny 5" xfId="41" xr:uid="{D273E057-CBD7-41A7-BB22-7972F4450CB2}"/>
    <cellStyle name="Normalny 6" xfId="44" xr:uid="{5203FFFE-0815-442B-BB2F-C9A48344AB3F}"/>
    <cellStyle name="Normalny 7" xfId="45" xr:uid="{E852E939-B22E-4210-B1D5-A267AFB66F91}"/>
    <cellStyle name="tk - zadanie" xfId="21" xr:uid="{86C775FE-AE38-4643-9F7A-AA47E1D3AC7B}"/>
    <cellStyle name="tk 1" xfId="22" xr:uid="{E6CE2D2E-1198-4F4E-957B-6D5570DE1B83}"/>
    <cellStyle name="tk 1 - wyrównanie" xfId="7" xr:uid="{00000000-0005-0000-0000-000007000000}"/>
    <cellStyle name="tk 1-1" xfId="23" xr:uid="{B1B1081C-FD18-4CDD-B1C3-47BB3DD17F7D}"/>
    <cellStyle name="tk 1-1-1" xfId="24" xr:uid="{0B04F181-4A78-4388-9478-D265CD5FCACC}"/>
    <cellStyle name="tk 6" xfId="25" xr:uid="{02F5FC48-6777-47ED-B116-D3478E3FCA41}"/>
    <cellStyle name="tk.6-6" xfId="26" xr:uid="{000CF374-070B-40EE-85A7-EE54713665BD}"/>
    <cellStyle name="tk1" xfId="8" xr:uid="{00000000-0005-0000-0000-000008000000}"/>
    <cellStyle name="tk1 - szary" xfId="9" xr:uid="{00000000-0005-0000-0000-000009000000}"/>
    <cellStyle name="tk1 2" xfId="40" xr:uid="{768637B2-8225-40B0-8717-5C6ACA5516A5}"/>
    <cellStyle name="tk1 3" xfId="27" xr:uid="{C6AB4E71-5B67-47F7-B548-B0F957BE2A42}"/>
    <cellStyle name="tk1 4" xfId="43" xr:uid="{524EB3F9-DEB8-4FF9-BDA9-149ED55FDB72}"/>
    <cellStyle name="tk1 5" xfId="39" xr:uid="{6F050DCC-2D3E-4D72-9F42-97387AE84DB5}"/>
    <cellStyle name="tk1 6" xfId="42" xr:uid="{F5090EC4-8346-4FBC-8E54-2FEE0F7DFFB0}"/>
    <cellStyle name="tk1 szary" xfId="10" xr:uid="{00000000-0005-0000-0000-00000A000000}"/>
    <cellStyle name="tk1 zielony" xfId="11" xr:uid="{00000000-0005-0000-0000-00000B000000}"/>
    <cellStyle name="tk1.1" xfId="28" xr:uid="{6A88F8E4-1EBA-435F-BC77-06963D5DDA12}"/>
    <cellStyle name="tk1.1.1" xfId="29" xr:uid="{BBBCF0EC-AE9D-4666-A687-3B4E9F401D5F}"/>
    <cellStyle name="tk1.1.1.1." xfId="30" xr:uid="{6F6881E9-DD6B-4FE6-89CF-786E69A17E78}"/>
    <cellStyle name="tk1-szary" xfId="12" xr:uid="{00000000-0005-0000-0000-00000C000000}"/>
    <cellStyle name="tk1-wyrównanie-szary" xfId="13" xr:uid="{00000000-0005-0000-0000-00000D000000}"/>
    <cellStyle name="tk2 -szary" xfId="14" xr:uid="{00000000-0005-0000-0000-00000E000000}"/>
    <cellStyle name="tk4" xfId="31" xr:uid="{8DA3447B-B20E-4BB6-9B4F-F019ED27A9B7}"/>
    <cellStyle name="Wynik2" xfId="32" xr:uid="{8A5EE884-BA8D-4B72-A939-E5041A900797}"/>
  </cellStyles>
  <dxfs count="63"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  <charset val="1"/>
      </font>
      <numFmt numFmtId="2" formatCode="0.00"/>
      <fill>
        <patternFill>
          <bgColor rgb="FFEEEEEE"/>
        </patternFill>
      </fill>
    </dxf>
    <dxf>
      <font>
        <name val="Arial"/>
        <charset val="1"/>
      </font>
      <numFmt numFmtId="2" formatCode="0.00"/>
      <fill>
        <patternFill>
          <bgColor rgb="FFEEEEEE"/>
        </patternFill>
      </fill>
    </dxf>
    <dxf>
      <font>
        <name val="Arial"/>
        <charset val="1"/>
      </font>
      <numFmt numFmtId="2" formatCode="0.00"/>
      <fill>
        <patternFill>
          <bgColor rgb="FFEEEEEE"/>
        </patternFill>
      </fill>
    </dxf>
    <dxf>
      <font>
        <name val="Arial"/>
        <charset val="1"/>
      </font>
      <numFmt numFmtId="2" formatCode="0.00"/>
      <fill>
        <patternFill>
          <bgColor rgb="FFEEEEEE"/>
        </patternFill>
      </fill>
    </dxf>
    <dxf>
      <font>
        <name val="Arial"/>
        <charset val="1"/>
      </font>
      <numFmt numFmtId="2" formatCode="0.00"/>
      <fill>
        <patternFill>
          <bgColor rgb="FFEEEEEE"/>
        </patternFill>
      </fill>
    </dxf>
    <dxf>
      <font>
        <name val="Arial"/>
        <charset val="1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protection locked="0" hidden="0"/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  <alignment horizontal="left" vertical="center" textRotation="0" wrapText="1" indent="0" shrinkToFit="0"/>
      <protection locked="0" hidden="0"/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  <dxf>
      <font>
        <name val="Arial"/>
      </font>
      <numFmt numFmtId="2" formatCode="0.00"/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A61F"/>
      <rgbColor rgb="FF000080"/>
      <rgbColor rgb="FF808000"/>
      <rgbColor rgb="FF800080"/>
      <rgbColor rgb="FF00AAAD"/>
      <rgbColor rgb="FFD9D9D9"/>
      <rgbColor rgb="FF808080"/>
      <rgbColor rgb="FF9999FF"/>
      <rgbColor rgb="FFCE181E"/>
      <rgbColor rgb="FFFFFBCC"/>
      <rgbColor rgb="FFBEE3D3"/>
      <rgbColor rgb="FF660066"/>
      <rgbColor rgb="FFFF8080"/>
      <rgbColor rgb="FF0066CC"/>
      <rgbColor rgb="FFDFCCE4"/>
      <rgbColor rgb="FF000080"/>
      <rgbColor rgb="FFFF00FF"/>
      <rgbColor rgb="FFFFF200"/>
      <rgbColor rgb="FF00FFFF"/>
      <rgbColor rgb="FF800080"/>
      <rgbColor rgb="FF800000"/>
      <rgbColor rgb="FF14AD00"/>
      <rgbColor rgb="FF0000FF"/>
      <rgbColor rgb="FF00B0F0"/>
      <rgbColor rgb="FFDDDDDD"/>
      <rgbColor rgb="FFE0EFD4"/>
      <rgbColor rgb="FFFFFF99"/>
      <rgbColor rgb="FFADC5E7"/>
      <rgbColor rgb="FFFF99CC"/>
      <rgbColor rgb="FFCC99FF"/>
      <rgbColor rgb="FFE6FF00"/>
      <rgbColor rgb="FF3366FF"/>
      <rgbColor rgb="FF87D1D1"/>
      <rgbColor rgb="FF72BF44"/>
      <rgbColor rgb="FFFFC000"/>
      <rgbColor rgb="FFFF9900"/>
      <rgbColor rgb="FFFF420E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586969</xdr:colOff>
      <xdr:row>37</xdr:row>
      <xdr:rowOff>121378</xdr:rowOff>
    </xdr:from>
    <xdr:to>
      <xdr:col>32</xdr:col>
      <xdr:colOff>329270</xdr:colOff>
      <xdr:row>87</xdr:row>
      <xdr:rowOff>119938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20560" y="15837120"/>
          <a:ext cx="2120400" cy="8437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HJ40"/>
  <sheetViews>
    <sheetView view="pageBreakPreview" zoomScale="60" zoomScaleNormal="87" workbookViewId="0">
      <pane xSplit="2" ySplit="11" topLeftCell="C30" activePane="bottomRight" state="frozen"/>
      <selection activeCell="B2" sqref="B2:O2"/>
      <selection pane="topRight" activeCell="B2" sqref="B2:O2"/>
      <selection pane="bottomLeft" activeCell="B2" sqref="B2:O2"/>
      <selection pane="bottomRight" activeCell="E9" sqref="E9:E10"/>
    </sheetView>
  </sheetViews>
  <sheetFormatPr defaultRowHeight="12.75"/>
  <cols>
    <col min="1" max="1" width="4.140625" customWidth="1"/>
    <col min="2" max="2" width="20" style="6" customWidth="1"/>
    <col min="3" max="3" width="25.85546875" style="6" customWidth="1"/>
    <col min="4" max="6" width="10" style="6" customWidth="1"/>
    <col min="7" max="7" width="19.28515625" style="6" customWidth="1"/>
    <col min="8" max="8" width="21.7109375" style="6" customWidth="1"/>
    <col min="9" max="10" width="15" customWidth="1"/>
    <col min="11" max="11" width="15.5703125" customWidth="1"/>
    <col min="12" max="12" width="12" style="6" customWidth="1"/>
    <col min="13" max="13" width="13.5703125" style="6" customWidth="1"/>
    <col min="14" max="14" width="14.5703125" style="6" customWidth="1"/>
    <col min="15" max="15" width="2.42578125" style="7" customWidth="1"/>
    <col min="16" max="205" width="11.42578125" style="6" customWidth="1"/>
    <col min="206" max="218" width="11.42578125" style="8" customWidth="1"/>
    <col min="219" max="982" width="8.7109375" customWidth="1"/>
  </cols>
  <sheetData>
    <row r="1" spans="1:15" ht="15" customHeight="1">
      <c r="B1" s="31" t="s">
        <v>223</v>
      </c>
      <c r="M1" s="44" t="s">
        <v>217</v>
      </c>
      <c r="N1" s="44"/>
      <c r="O1" s="6"/>
    </row>
    <row r="2" spans="1:15" ht="15" customHeight="1">
      <c r="B2" s="31"/>
      <c r="M2" s="32"/>
      <c r="N2" s="32"/>
      <c r="O2" s="6"/>
    </row>
    <row r="3" spans="1:15" ht="40.5" customHeight="1">
      <c r="B3" s="48" t="s">
        <v>224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6"/>
    </row>
    <row r="4" spans="1:15" ht="40.5" customHeight="1">
      <c r="B4" s="49" t="s">
        <v>225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6"/>
    </row>
    <row r="5" spans="1:15" ht="40.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6"/>
    </row>
    <row r="6" spans="1:15" ht="16.899999999999999" customHeight="1">
      <c r="B6" s="45" t="s">
        <v>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7.850000000000001" customHeight="1">
      <c r="B7" s="46" t="s">
        <v>215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6"/>
    </row>
    <row r="8" spans="1:15" ht="26.25" customHeight="1">
      <c r="A8" s="39" t="s">
        <v>4</v>
      </c>
      <c r="B8" s="40" t="s">
        <v>5</v>
      </c>
      <c r="C8" s="40"/>
      <c r="D8" s="41" t="s">
        <v>6</v>
      </c>
      <c r="E8" s="41"/>
      <c r="F8" s="41"/>
      <c r="G8" s="40" t="s">
        <v>7</v>
      </c>
      <c r="H8" s="40"/>
      <c r="I8" s="40" t="s">
        <v>8</v>
      </c>
      <c r="J8" s="40"/>
      <c r="K8" s="40"/>
      <c r="L8" s="9" t="s">
        <v>9</v>
      </c>
      <c r="M8" s="1" t="s">
        <v>10</v>
      </c>
      <c r="N8" s="40" t="s">
        <v>11</v>
      </c>
    </row>
    <row r="9" spans="1:15" ht="22.5" customHeight="1">
      <c r="A9" s="39"/>
      <c r="B9" s="40"/>
      <c r="C9" s="40"/>
      <c r="D9" s="41" t="s">
        <v>12</v>
      </c>
      <c r="E9" s="41" t="s">
        <v>13</v>
      </c>
      <c r="F9" s="41" t="s">
        <v>14</v>
      </c>
      <c r="G9" s="40"/>
      <c r="H9" s="40"/>
      <c r="I9" s="40"/>
      <c r="J9" s="40"/>
      <c r="K9" s="40"/>
      <c r="L9" s="9" t="s">
        <v>15</v>
      </c>
      <c r="M9" s="1" t="s">
        <v>16</v>
      </c>
      <c r="N9" s="40"/>
    </row>
    <row r="10" spans="1:15" ht="25.35" customHeight="1">
      <c r="A10" s="39"/>
      <c r="B10" s="40"/>
      <c r="C10" s="40"/>
      <c r="D10" s="41"/>
      <c r="E10" s="41"/>
      <c r="F10" s="41"/>
      <c r="G10" s="40" t="s">
        <v>17</v>
      </c>
      <c r="H10" s="40" t="s">
        <v>18</v>
      </c>
      <c r="I10" s="10" t="s">
        <v>1</v>
      </c>
      <c r="J10" s="10" t="s">
        <v>2</v>
      </c>
      <c r="K10" s="10" t="s">
        <v>3</v>
      </c>
      <c r="L10" s="9" t="s">
        <v>19</v>
      </c>
      <c r="M10" s="1" t="s">
        <v>20</v>
      </c>
      <c r="N10" s="11" t="s">
        <v>21</v>
      </c>
    </row>
    <row r="11" spans="1:15">
      <c r="A11" s="39"/>
      <c r="B11" s="2" t="s">
        <v>22</v>
      </c>
      <c r="C11" s="2" t="s">
        <v>23</v>
      </c>
      <c r="D11" s="2" t="s">
        <v>24</v>
      </c>
      <c r="E11" s="2" t="s">
        <v>24</v>
      </c>
      <c r="F11" s="2" t="s">
        <v>24</v>
      </c>
      <c r="G11" s="40"/>
      <c r="H11" s="40"/>
      <c r="I11" s="9" t="s">
        <v>25</v>
      </c>
      <c r="J11" s="9" t="s">
        <v>25</v>
      </c>
      <c r="K11" s="9" t="s">
        <v>25</v>
      </c>
      <c r="L11" s="12" t="s">
        <v>26</v>
      </c>
      <c r="M11" s="12" t="s">
        <v>27</v>
      </c>
      <c r="N11" s="12" t="s">
        <v>28</v>
      </c>
    </row>
    <row r="12" spans="1:1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4">
        <v>13</v>
      </c>
      <c r="N12" s="13">
        <v>14</v>
      </c>
    </row>
    <row r="13" spans="1:15" ht="38.25">
      <c r="A13" s="3" t="s">
        <v>29</v>
      </c>
      <c r="B13" s="15" t="s">
        <v>30</v>
      </c>
      <c r="C13" s="15" t="s">
        <v>31</v>
      </c>
      <c r="D13" s="3">
        <f>E13+F13</f>
        <v>2.65</v>
      </c>
      <c r="E13" s="3">
        <f>2.65-F13</f>
        <v>2.19</v>
      </c>
      <c r="F13" s="3">
        <v>0.46</v>
      </c>
      <c r="G13" s="16" t="s">
        <v>32</v>
      </c>
      <c r="H13" s="15" t="s">
        <v>33</v>
      </c>
      <c r="I13" s="16" t="s">
        <v>34</v>
      </c>
      <c r="J13" s="15" t="s">
        <v>35</v>
      </c>
      <c r="K13" s="16" t="s">
        <v>34</v>
      </c>
      <c r="L13" s="3">
        <v>3</v>
      </c>
      <c r="M13" s="34"/>
      <c r="N13" s="35"/>
      <c r="O13" s="17"/>
    </row>
    <row r="14" spans="1:15" ht="38.25">
      <c r="A14" s="3" t="s">
        <v>36</v>
      </c>
      <c r="B14" s="15" t="s">
        <v>37</v>
      </c>
      <c r="C14" s="19" t="s">
        <v>38</v>
      </c>
      <c r="D14" s="3">
        <f>E14</f>
        <v>7.5</v>
      </c>
      <c r="E14" s="3">
        <v>7.5</v>
      </c>
      <c r="F14" s="3" t="s">
        <v>39</v>
      </c>
      <c r="G14" s="16" t="s">
        <v>32</v>
      </c>
      <c r="H14" s="15" t="s">
        <v>33</v>
      </c>
      <c r="I14" s="16" t="s">
        <v>40</v>
      </c>
      <c r="J14" s="3" t="s">
        <v>39</v>
      </c>
      <c r="K14" s="16" t="s">
        <v>41</v>
      </c>
      <c r="L14" s="3">
        <v>2</v>
      </c>
      <c r="M14" s="34"/>
      <c r="N14" s="35"/>
      <c r="O14" s="17"/>
    </row>
    <row r="15" spans="1:15" ht="38.25">
      <c r="A15" s="3" t="s">
        <v>42</v>
      </c>
      <c r="B15" s="15" t="s">
        <v>43</v>
      </c>
      <c r="C15" s="15" t="s">
        <v>44</v>
      </c>
      <c r="D15" s="3">
        <f>ROUND(3.14*(0.5^2)*1.9,1)</f>
        <v>1.5</v>
      </c>
      <c r="E15" s="3">
        <v>0.3</v>
      </c>
      <c r="F15" s="3">
        <v>0.12</v>
      </c>
      <c r="G15" s="16" t="s">
        <v>45</v>
      </c>
      <c r="H15" s="15" t="s">
        <v>46</v>
      </c>
      <c r="I15" s="16" t="s">
        <v>47</v>
      </c>
      <c r="J15" s="15" t="s">
        <v>48</v>
      </c>
      <c r="K15" s="16" t="s">
        <v>48</v>
      </c>
      <c r="L15" s="3">
        <v>4</v>
      </c>
      <c r="M15" s="34"/>
      <c r="N15" s="35"/>
      <c r="O15" s="17"/>
    </row>
    <row r="16" spans="1:15" ht="38.25">
      <c r="A16" s="3" t="s">
        <v>49</v>
      </c>
      <c r="B16" s="15" t="s">
        <v>43</v>
      </c>
      <c r="C16" s="15" t="s">
        <v>44</v>
      </c>
      <c r="D16" s="3">
        <f>ROUND(3.14*(0.5^2)*1.9,1)</f>
        <v>1.5</v>
      </c>
      <c r="E16" s="3">
        <v>0.3</v>
      </c>
      <c r="F16" s="3">
        <v>0.12</v>
      </c>
      <c r="G16" s="16" t="s">
        <v>45</v>
      </c>
      <c r="H16" s="15" t="s">
        <v>50</v>
      </c>
      <c r="I16" s="16" t="s">
        <v>47</v>
      </c>
      <c r="J16" s="15" t="s">
        <v>48</v>
      </c>
      <c r="K16" s="16" t="s">
        <v>48</v>
      </c>
      <c r="L16" s="3">
        <v>4</v>
      </c>
      <c r="M16" s="34"/>
      <c r="N16" s="35"/>
      <c r="O16" s="17"/>
    </row>
    <row r="17" spans="1:15" ht="51">
      <c r="A17" s="3" t="s">
        <v>51</v>
      </c>
      <c r="B17" s="15" t="s">
        <v>30</v>
      </c>
      <c r="C17" s="15" t="s">
        <v>52</v>
      </c>
      <c r="D17" s="3">
        <f>ROUND(E17+F17,1)</f>
        <v>2.5</v>
      </c>
      <c r="E17" s="3">
        <v>2</v>
      </c>
      <c r="F17" s="3">
        <v>0.45500000000000002</v>
      </c>
      <c r="G17" s="16" t="s">
        <v>53</v>
      </c>
      <c r="H17" s="15" t="s">
        <v>54</v>
      </c>
      <c r="I17" s="16" t="s">
        <v>55</v>
      </c>
      <c r="J17" s="15" t="s">
        <v>55</v>
      </c>
      <c r="K17" s="16" t="s">
        <v>55</v>
      </c>
      <c r="L17" s="3">
        <v>3</v>
      </c>
      <c r="M17" s="34"/>
      <c r="N17" s="35"/>
      <c r="O17" s="17"/>
    </row>
    <row r="18" spans="1:15" ht="38.25">
      <c r="A18" s="3" t="s">
        <v>56</v>
      </c>
      <c r="B18" s="15" t="s">
        <v>30</v>
      </c>
      <c r="C18" s="15" t="s">
        <v>57</v>
      </c>
      <c r="D18" s="3">
        <v>19</v>
      </c>
      <c r="E18" s="3">
        <v>10</v>
      </c>
      <c r="F18" s="3">
        <v>9</v>
      </c>
      <c r="G18" s="16" t="s">
        <v>58</v>
      </c>
      <c r="H18" s="15" t="s">
        <v>59</v>
      </c>
      <c r="I18" s="16" t="s">
        <v>60</v>
      </c>
      <c r="J18" s="15" t="s">
        <v>60</v>
      </c>
      <c r="K18" s="20" t="s">
        <v>61</v>
      </c>
      <c r="L18" s="3">
        <v>3</v>
      </c>
      <c r="M18" s="34"/>
      <c r="N18" s="35"/>
      <c r="O18" s="17"/>
    </row>
    <row r="19" spans="1:15" ht="38.25">
      <c r="A19" s="3" t="s">
        <v>62</v>
      </c>
      <c r="B19" s="15" t="s">
        <v>30</v>
      </c>
      <c r="C19" s="15" t="s">
        <v>57</v>
      </c>
      <c r="D19" s="3">
        <v>19</v>
      </c>
      <c r="E19" s="3">
        <v>10</v>
      </c>
      <c r="F19" s="3">
        <v>9</v>
      </c>
      <c r="G19" s="16" t="s">
        <v>58</v>
      </c>
      <c r="H19" s="15" t="s">
        <v>59</v>
      </c>
      <c r="I19" s="4" t="s">
        <v>39</v>
      </c>
      <c r="J19" s="3" t="s">
        <v>39</v>
      </c>
      <c r="K19" s="16" t="s">
        <v>63</v>
      </c>
      <c r="L19" s="3">
        <v>1</v>
      </c>
      <c r="M19" s="34"/>
      <c r="N19" s="35"/>
      <c r="O19" s="17"/>
    </row>
    <row r="20" spans="1:15" ht="63.75">
      <c r="A20" s="3" t="s">
        <v>64</v>
      </c>
      <c r="B20" s="15" t="s">
        <v>65</v>
      </c>
      <c r="C20" s="15" t="s">
        <v>66</v>
      </c>
      <c r="D20" s="3">
        <v>2.6</v>
      </c>
      <c r="E20" s="3">
        <v>0.8</v>
      </c>
      <c r="F20" s="3">
        <v>0.42</v>
      </c>
      <c r="G20" s="16" t="s">
        <v>58</v>
      </c>
      <c r="H20" s="15" t="s">
        <v>67</v>
      </c>
      <c r="I20" s="15" t="s">
        <v>68</v>
      </c>
      <c r="J20" s="15" t="s">
        <v>68</v>
      </c>
      <c r="K20" s="16" t="s">
        <v>68</v>
      </c>
      <c r="L20" s="3">
        <v>9</v>
      </c>
      <c r="M20" s="34"/>
      <c r="N20" s="35"/>
      <c r="O20" s="17"/>
    </row>
    <row r="21" spans="1:15" ht="63.75">
      <c r="A21" s="3" t="s">
        <v>69</v>
      </c>
      <c r="B21" s="15" t="s">
        <v>70</v>
      </c>
      <c r="C21" s="15" t="s">
        <v>66</v>
      </c>
      <c r="D21" s="3">
        <v>2.6</v>
      </c>
      <c r="E21" s="3">
        <v>0.8</v>
      </c>
      <c r="F21" s="3">
        <v>0.42</v>
      </c>
      <c r="G21" s="16" t="s">
        <v>58</v>
      </c>
      <c r="H21" s="15" t="s">
        <v>71</v>
      </c>
      <c r="I21" s="15" t="s">
        <v>68</v>
      </c>
      <c r="J21" s="15" t="s">
        <v>68</v>
      </c>
      <c r="K21" s="16" t="s">
        <v>68</v>
      </c>
      <c r="L21" s="3">
        <v>9</v>
      </c>
      <c r="M21" s="34"/>
      <c r="N21" s="35"/>
      <c r="O21" s="17"/>
    </row>
    <row r="22" spans="1:15" ht="38.25">
      <c r="A22" s="3" t="s">
        <v>72</v>
      </c>
      <c r="B22" s="15" t="s">
        <v>30</v>
      </c>
      <c r="C22" s="15" t="s">
        <v>75</v>
      </c>
      <c r="D22" s="3">
        <v>7.8</v>
      </c>
      <c r="E22" s="3">
        <v>5</v>
      </c>
      <c r="F22" s="3">
        <v>0.72</v>
      </c>
      <c r="G22" s="16" t="s">
        <v>76</v>
      </c>
      <c r="H22" s="15" t="s">
        <v>77</v>
      </c>
      <c r="I22" s="16" t="s">
        <v>192</v>
      </c>
      <c r="J22" s="16" t="s">
        <v>192</v>
      </c>
      <c r="K22" s="16" t="s">
        <v>192</v>
      </c>
      <c r="L22" s="3">
        <v>3</v>
      </c>
      <c r="M22" s="34"/>
      <c r="N22" s="35"/>
      <c r="O22" s="17"/>
    </row>
    <row r="23" spans="1:15" ht="38.25">
      <c r="A23" s="3" t="s">
        <v>74</v>
      </c>
      <c r="B23" s="15" t="s">
        <v>65</v>
      </c>
      <c r="C23" s="15" t="s">
        <v>79</v>
      </c>
      <c r="D23" s="3">
        <f>ROUND(3.14*(0.6^2)*1.15,3)</f>
        <v>1.3</v>
      </c>
      <c r="E23" s="3">
        <v>0.4</v>
      </c>
      <c r="F23" s="3">
        <v>0.32</v>
      </c>
      <c r="G23" s="16" t="s">
        <v>76</v>
      </c>
      <c r="H23" s="15" t="s">
        <v>80</v>
      </c>
      <c r="I23" s="16" t="s">
        <v>191</v>
      </c>
      <c r="J23" s="16" t="s">
        <v>191</v>
      </c>
      <c r="K23" s="16" t="s">
        <v>191</v>
      </c>
      <c r="L23" s="3">
        <v>6</v>
      </c>
      <c r="M23" s="34"/>
      <c r="N23" s="35"/>
      <c r="O23" s="17"/>
    </row>
    <row r="24" spans="1:15" ht="38.25">
      <c r="A24" s="3" t="s">
        <v>78</v>
      </c>
      <c r="B24" s="15" t="s">
        <v>65</v>
      </c>
      <c r="C24" s="15" t="s">
        <v>79</v>
      </c>
      <c r="D24" s="3">
        <f>ROUND(3.14*(0.6^2)*1.15,3)</f>
        <v>1.3</v>
      </c>
      <c r="E24" s="3">
        <v>0.4</v>
      </c>
      <c r="F24" s="3">
        <v>0.32</v>
      </c>
      <c r="G24" s="16" t="s">
        <v>76</v>
      </c>
      <c r="H24" s="15" t="s">
        <v>82</v>
      </c>
      <c r="I24" s="16" t="s">
        <v>191</v>
      </c>
      <c r="J24" s="16" t="s">
        <v>191</v>
      </c>
      <c r="K24" s="16" t="s">
        <v>191</v>
      </c>
      <c r="L24" s="3">
        <v>6</v>
      </c>
      <c r="M24" s="34"/>
      <c r="N24" s="35"/>
      <c r="O24" s="17"/>
    </row>
    <row r="25" spans="1:15" ht="38.25">
      <c r="A25" s="3" t="s">
        <v>81</v>
      </c>
      <c r="B25" s="15" t="s">
        <v>84</v>
      </c>
      <c r="C25" s="15" t="s">
        <v>85</v>
      </c>
      <c r="D25" s="3">
        <v>5</v>
      </c>
      <c r="E25" s="3">
        <v>5</v>
      </c>
      <c r="F25" s="3" t="s">
        <v>39</v>
      </c>
      <c r="G25" s="16" t="s">
        <v>76</v>
      </c>
      <c r="H25" s="15" t="s">
        <v>86</v>
      </c>
      <c r="I25" s="16" t="s">
        <v>192</v>
      </c>
      <c r="J25" s="16" t="s">
        <v>192</v>
      </c>
      <c r="K25" s="16" t="s">
        <v>192</v>
      </c>
      <c r="L25" s="3">
        <v>3</v>
      </c>
      <c r="M25" s="34"/>
      <c r="N25" s="35"/>
      <c r="O25" s="17"/>
    </row>
    <row r="26" spans="1:15" ht="38.25">
      <c r="A26" s="3" t="s">
        <v>83</v>
      </c>
      <c r="B26" s="15" t="s">
        <v>88</v>
      </c>
      <c r="C26" s="15" t="s">
        <v>89</v>
      </c>
      <c r="D26" s="3">
        <v>1.256</v>
      </c>
      <c r="E26" s="3">
        <v>0.42</v>
      </c>
      <c r="F26" s="3" t="s">
        <v>39</v>
      </c>
      <c r="G26" s="16" t="s">
        <v>76</v>
      </c>
      <c r="H26" s="15" t="s">
        <v>90</v>
      </c>
      <c r="I26" s="16" t="s">
        <v>191</v>
      </c>
      <c r="J26" s="16" t="s">
        <v>191</v>
      </c>
      <c r="K26" s="16" t="s">
        <v>191</v>
      </c>
      <c r="L26" s="3">
        <v>6</v>
      </c>
      <c r="M26" s="34"/>
      <c r="N26" s="35"/>
      <c r="O26" s="17"/>
    </row>
    <row r="27" spans="1:15" ht="38.25">
      <c r="A27" s="3" t="s">
        <v>87</v>
      </c>
      <c r="B27" s="15" t="s">
        <v>88</v>
      </c>
      <c r="C27" s="15" t="s">
        <v>89</v>
      </c>
      <c r="D27" s="3">
        <v>1.256</v>
      </c>
      <c r="E27" s="3">
        <v>0.42</v>
      </c>
      <c r="F27" s="3" t="s">
        <v>39</v>
      </c>
      <c r="G27" s="16" t="s">
        <v>76</v>
      </c>
      <c r="H27" s="15" t="s">
        <v>92</v>
      </c>
      <c r="I27" s="16" t="s">
        <v>191</v>
      </c>
      <c r="J27" s="16" t="s">
        <v>191</v>
      </c>
      <c r="K27" s="16" t="s">
        <v>191</v>
      </c>
      <c r="L27" s="3">
        <v>6</v>
      </c>
      <c r="M27" s="34"/>
      <c r="N27" s="35"/>
      <c r="O27" s="17"/>
    </row>
    <row r="28" spans="1:15" ht="38.25">
      <c r="A28" s="3" t="s">
        <v>91</v>
      </c>
      <c r="B28" s="15" t="s">
        <v>88</v>
      </c>
      <c r="C28" s="15" t="s">
        <v>94</v>
      </c>
      <c r="D28" s="3">
        <v>2.4870000000000001</v>
      </c>
      <c r="E28" s="3">
        <v>0.67800000000000005</v>
      </c>
      <c r="F28" s="3" t="s">
        <v>39</v>
      </c>
      <c r="G28" s="16" t="s">
        <v>76</v>
      </c>
      <c r="H28" s="15" t="s">
        <v>92</v>
      </c>
      <c r="I28" s="16" t="s">
        <v>191</v>
      </c>
      <c r="J28" s="16" t="s">
        <v>191</v>
      </c>
      <c r="K28" s="16" t="s">
        <v>191</v>
      </c>
      <c r="L28" s="3">
        <v>6</v>
      </c>
      <c r="M28" s="34"/>
      <c r="N28" s="35"/>
      <c r="O28" s="17"/>
    </row>
    <row r="29" spans="1:15" ht="38.25">
      <c r="A29" s="3" t="s">
        <v>93</v>
      </c>
      <c r="B29" s="15" t="s">
        <v>30</v>
      </c>
      <c r="C29" s="15" t="s">
        <v>96</v>
      </c>
      <c r="D29" s="3">
        <f>ROUND(3.14*(0.75^2)*1.72,1)</f>
        <v>3</v>
      </c>
      <c r="E29" s="3">
        <v>2</v>
      </c>
      <c r="F29" s="3">
        <v>0.79</v>
      </c>
      <c r="G29" s="16" t="s">
        <v>97</v>
      </c>
      <c r="H29" s="15" t="s">
        <v>98</v>
      </c>
      <c r="I29" s="16" t="s">
        <v>99</v>
      </c>
      <c r="J29" s="21" t="s">
        <v>100</v>
      </c>
      <c r="K29" s="16" t="s">
        <v>99</v>
      </c>
      <c r="L29" s="3">
        <v>6</v>
      </c>
      <c r="M29" s="34"/>
      <c r="N29" s="35"/>
      <c r="O29" s="17"/>
    </row>
    <row r="30" spans="1:15" ht="38.25">
      <c r="A30" s="3" t="s">
        <v>95</v>
      </c>
      <c r="B30" s="15" t="s">
        <v>30</v>
      </c>
      <c r="C30" s="15" t="s">
        <v>96</v>
      </c>
      <c r="D30" s="3">
        <v>3</v>
      </c>
      <c r="E30" s="3">
        <v>2</v>
      </c>
      <c r="F30" s="3">
        <v>0.79</v>
      </c>
      <c r="G30" s="16" t="s">
        <v>97</v>
      </c>
      <c r="H30" s="15" t="s">
        <v>102</v>
      </c>
      <c r="I30" s="3" t="s">
        <v>39</v>
      </c>
      <c r="J30" s="15" t="s">
        <v>103</v>
      </c>
      <c r="K30" s="3" t="s">
        <v>39</v>
      </c>
      <c r="L30" s="3">
        <v>1</v>
      </c>
      <c r="M30" s="34"/>
      <c r="N30" s="35"/>
      <c r="O30" s="17"/>
    </row>
    <row r="31" spans="1:15" ht="38.25">
      <c r="A31" s="3" t="s">
        <v>101</v>
      </c>
      <c r="B31" s="15" t="s">
        <v>30</v>
      </c>
      <c r="C31" s="15" t="s">
        <v>105</v>
      </c>
      <c r="D31" s="3">
        <f>ROUND(3.14*(1^2)*1.54,1)</f>
        <v>4.8</v>
      </c>
      <c r="E31" s="3">
        <v>3</v>
      </c>
      <c r="F31" s="3">
        <v>1.42</v>
      </c>
      <c r="G31" s="16" t="s">
        <v>106</v>
      </c>
      <c r="H31" s="15" t="s">
        <v>98</v>
      </c>
      <c r="I31" s="16" t="s">
        <v>99</v>
      </c>
      <c r="J31" s="21" t="s">
        <v>100</v>
      </c>
      <c r="K31" s="16" t="s">
        <v>99</v>
      </c>
      <c r="L31" s="3">
        <v>6</v>
      </c>
      <c r="M31" s="34"/>
      <c r="N31" s="35"/>
      <c r="O31" s="17"/>
    </row>
    <row r="32" spans="1:15" ht="28.5">
      <c r="A32" s="3" t="s">
        <v>104</v>
      </c>
      <c r="B32" s="15" t="s">
        <v>30</v>
      </c>
      <c r="C32" s="15" t="s">
        <v>105</v>
      </c>
      <c r="D32" s="3">
        <v>4.8</v>
      </c>
      <c r="E32" s="3">
        <v>3</v>
      </c>
      <c r="F32" s="3">
        <v>1.42</v>
      </c>
      <c r="G32" s="16" t="s">
        <v>106</v>
      </c>
      <c r="H32" s="15" t="s">
        <v>98</v>
      </c>
      <c r="I32" s="3" t="s">
        <v>39</v>
      </c>
      <c r="J32" s="15" t="s">
        <v>103</v>
      </c>
      <c r="K32" s="3" t="s">
        <v>39</v>
      </c>
      <c r="L32" s="3">
        <v>1</v>
      </c>
      <c r="M32" s="34"/>
      <c r="N32" s="35"/>
      <c r="O32" s="17"/>
    </row>
    <row r="33" spans="1:205" ht="51">
      <c r="A33" s="3" t="s">
        <v>107</v>
      </c>
      <c r="B33" s="15" t="s">
        <v>110</v>
      </c>
      <c r="C33" s="15" t="s">
        <v>111</v>
      </c>
      <c r="D33" s="3">
        <v>1.25</v>
      </c>
      <c r="E33" s="3">
        <v>1</v>
      </c>
      <c r="F33" s="3" t="s">
        <v>39</v>
      </c>
      <c r="G33" s="16" t="s">
        <v>112</v>
      </c>
      <c r="H33" s="15" t="s">
        <v>113</v>
      </c>
      <c r="I33" s="16" t="s">
        <v>114</v>
      </c>
      <c r="J33" s="15" t="s">
        <v>115</v>
      </c>
      <c r="K33" s="16" t="s">
        <v>115</v>
      </c>
      <c r="L33" s="3">
        <v>3</v>
      </c>
      <c r="M33" s="34"/>
      <c r="N33" s="35"/>
      <c r="O33" s="17"/>
    </row>
    <row r="34" spans="1:205" s="8" customFormat="1" ht="13.5" thickBot="1">
      <c r="M34" s="5" t="s">
        <v>116</v>
      </c>
      <c r="N34" s="36"/>
      <c r="O34" s="17"/>
      <c r="GW34" s="6"/>
    </row>
    <row r="35" spans="1:205" ht="15.75">
      <c r="B35" s="22" t="s">
        <v>117</v>
      </c>
      <c r="C35" s="23"/>
      <c r="D35" s="23"/>
      <c r="E35" s="23"/>
      <c r="F35" s="23"/>
      <c r="G35" s="23"/>
    </row>
    <row r="36" spans="1:205" ht="25.5" customHeight="1">
      <c r="B36" s="47" t="s">
        <v>173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8"/>
    </row>
    <row r="37" spans="1:205" ht="28.35" customHeight="1">
      <c r="B37" s="47" t="s">
        <v>174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8"/>
    </row>
    <row r="38" spans="1:205" ht="26.25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205">
      <c r="K39" s="42" t="s">
        <v>221</v>
      </c>
      <c r="L39" s="42"/>
      <c r="M39" s="42"/>
      <c r="N39" s="42"/>
    </row>
    <row r="40" spans="1:205" ht="26.25" customHeight="1">
      <c r="K40" s="43" t="s">
        <v>222</v>
      </c>
      <c r="L40" s="43"/>
      <c r="M40" s="43"/>
      <c r="N40" s="43"/>
    </row>
  </sheetData>
  <mergeCells count="20">
    <mergeCell ref="K39:N39"/>
    <mergeCell ref="K40:N40"/>
    <mergeCell ref="M1:N1"/>
    <mergeCell ref="B6:O6"/>
    <mergeCell ref="B7:N7"/>
    <mergeCell ref="N8:N9"/>
    <mergeCell ref="B36:M36"/>
    <mergeCell ref="B37:L37"/>
    <mergeCell ref="B3:N3"/>
    <mergeCell ref="B4:N4"/>
    <mergeCell ref="A8:A11"/>
    <mergeCell ref="B8:C10"/>
    <mergeCell ref="D8:F8"/>
    <mergeCell ref="G8:H9"/>
    <mergeCell ref="I8:K9"/>
    <mergeCell ref="D9:D10"/>
    <mergeCell ref="E9:E10"/>
    <mergeCell ref="F9:F10"/>
    <mergeCell ref="G10:G11"/>
    <mergeCell ref="H10:H11"/>
  </mergeCells>
  <phoneticPr fontId="4" type="noConversion"/>
  <conditionalFormatting sqref="B13:N33">
    <cfRule type="expression" dxfId="0" priority="2">
      <formula>ISODD(ROW())</formula>
    </cfRule>
  </conditionalFormatting>
  <pageMargins left="0.39374999999999999" right="0.39374999999999999" top="0.47222222222222199" bottom="0.39374999999999999" header="0.51180555555555496" footer="0.51180555555555496"/>
  <pageSetup paperSize="9" scale="67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HJ51"/>
  <sheetViews>
    <sheetView tabSelected="1" view="pageBreakPreview" zoomScale="60" zoomScaleNormal="77" workbookViewId="0">
      <pane xSplit="7" ySplit="13" topLeftCell="H17" activePane="bottomRight" state="frozen"/>
      <selection activeCell="N39" sqref="A1:O39"/>
      <selection pane="topRight" activeCell="N39" sqref="A1:O39"/>
      <selection pane="bottomLeft" activeCell="N39" sqref="A1:O39"/>
      <selection pane="bottomRight" activeCell="A7" sqref="A7:N7"/>
    </sheetView>
  </sheetViews>
  <sheetFormatPr defaultRowHeight="12.75"/>
  <cols>
    <col min="1" max="1" width="4.28515625" style="6" customWidth="1"/>
    <col min="2" max="2" width="28.28515625" style="6" customWidth="1"/>
    <col min="3" max="3" width="24.5703125" style="6" customWidth="1"/>
    <col min="4" max="4" width="11.42578125" style="6" customWidth="1"/>
    <col min="5" max="5" width="10.5703125" style="6" bestFit="1" customWidth="1"/>
    <col min="6" max="6" width="11.42578125" style="6" customWidth="1"/>
    <col min="7" max="7" width="20.85546875" style="6" customWidth="1"/>
    <col min="8" max="8" width="23" style="6" customWidth="1"/>
    <col min="9" max="9" width="10.7109375" customWidth="1"/>
    <col min="10" max="11" width="10.7109375" bestFit="1" customWidth="1"/>
    <col min="12" max="12" width="12" style="6" customWidth="1"/>
    <col min="13" max="13" width="13.5703125" style="6" customWidth="1"/>
    <col min="14" max="14" width="14.5703125" style="6" customWidth="1"/>
    <col min="15" max="15" width="2.42578125" style="7" customWidth="1"/>
    <col min="16" max="197" width="11.42578125" style="6" customWidth="1"/>
    <col min="198" max="964" width="11.42578125" customWidth="1"/>
  </cols>
  <sheetData>
    <row r="1" spans="1:197" ht="15" customHeight="1">
      <c r="B1" s="31" t="s">
        <v>223</v>
      </c>
      <c r="M1" s="44" t="s">
        <v>216</v>
      </c>
      <c r="N1" s="44"/>
      <c r="O1" s="6"/>
    </row>
    <row r="2" spans="1:197" ht="15" customHeight="1">
      <c r="B2" s="31"/>
      <c r="M2" s="32"/>
      <c r="N2" s="32"/>
      <c r="O2" s="6"/>
    </row>
    <row r="3" spans="1:197" ht="15" customHeight="1">
      <c r="B3" s="31"/>
      <c r="M3" s="32"/>
      <c r="N3" s="32"/>
      <c r="O3" s="6"/>
    </row>
    <row r="4" spans="1:197" ht="68.25" customHeight="1">
      <c r="A4" s="45" t="s">
        <v>224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6"/>
    </row>
    <row r="5" spans="1:197" ht="39" customHeight="1">
      <c r="A5" s="45" t="s">
        <v>226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6"/>
    </row>
    <row r="6" spans="1:197" ht="39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6"/>
    </row>
    <row r="7" spans="1:197" ht="15.75" customHeight="1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6"/>
    </row>
    <row r="8" spans="1:197" ht="17.850000000000001" customHeight="1">
      <c r="B8" s="46" t="s">
        <v>215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O8" s="6"/>
    </row>
    <row r="9" spans="1:197" ht="14.65" customHeight="1">
      <c r="A9" s="50" t="s">
        <v>4</v>
      </c>
      <c r="B9" s="50" t="s">
        <v>5</v>
      </c>
      <c r="C9" s="50"/>
      <c r="D9" s="50" t="s">
        <v>6</v>
      </c>
      <c r="E9" s="50"/>
      <c r="F9" s="50"/>
      <c r="G9" s="50" t="s">
        <v>7</v>
      </c>
      <c r="H9" s="50"/>
      <c r="I9" s="50" t="s">
        <v>8</v>
      </c>
      <c r="J9" s="50"/>
      <c r="K9" s="50"/>
      <c r="L9" s="25" t="s">
        <v>9</v>
      </c>
      <c r="M9" s="1" t="s">
        <v>10</v>
      </c>
      <c r="N9" s="40" t="s">
        <v>11</v>
      </c>
      <c r="O9" s="6"/>
    </row>
    <row r="10" spans="1:197" ht="25.5" customHeight="1">
      <c r="A10" s="50"/>
      <c r="B10" s="50"/>
      <c r="C10" s="50"/>
      <c r="D10" s="50" t="s">
        <v>12</v>
      </c>
      <c r="E10" s="50" t="s">
        <v>13</v>
      </c>
      <c r="F10" s="50" t="s">
        <v>14</v>
      </c>
      <c r="G10" s="50"/>
      <c r="H10" s="50"/>
      <c r="I10" s="50"/>
      <c r="J10" s="50"/>
      <c r="K10" s="50"/>
      <c r="L10" s="25" t="s">
        <v>15</v>
      </c>
      <c r="M10" s="1" t="s">
        <v>16</v>
      </c>
      <c r="N10" s="40"/>
      <c r="O10" s="6"/>
    </row>
    <row r="11" spans="1:197" ht="25.5" customHeight="1">
      <c r="A11" s="50"/>
      <c r="B11" s="50"/>
      <c r="C11" s="50"/>
      <c r="D11" s="50"/>
      <c r="E11" s="50"/>
      <c r="F11" s="50"/>
      <c r="G11" s="50" t="s">
        <v>17</v>
      </c>
      <c r="H11" s="50" t="s">
        <v>18</v>
      </c>
      <c r="I11" s="25" t="s">
        <v>1</v>
      </c>
      <c r="J11" s="25" t="s">
        <v>2</v>
      </c>
      <c r="K11" s="25" t="s">
        <v>3</v>
      </c>
      <c r="L11" s="25" t="s">
        <v>19</v>
      </c>
      <c r="M11" s="25" t="s">
        <v>20</v>
      </c>
      <c r="N11" s="25" t="s">
        <v>21</v>
      </c>
      <c r="O11" s="6"/>
    </row>
    <row r="12" spans="1:197" ht="25.5">
      <c r="A12" s="50"/>
      <c r="B12" s="25" t="s">
        <v>22</v>
      </c>
      <c r="C12" s="25" t="s">
        <v>23</v>
      </c>
      <c r="D12" s="25" t="s">
        <v>24</v>
      </c>
      <c r="E12" s="25" t="s">
        <v>24</v>
      </c>
      <c r="F12" s="25" t="s">
        <v>24</v>
      </c>
      <c r="G12" s="50"/>
      <c r="H12" s="50"/>
      <c r="I12" s="25" t="s">
        <v>25</v>
      </c>
      <c r="J12" s="25" t="s">
        <v>25</v>
      </c>
      <c r="K12" s="25" t="s">
        <v>25</v>
      </c>
      <c r="L12" s="25" t="s">
        <v>26</v>
      </c>
      <c r="M12" s="25" t="s">
        <v>27</v>
      </c>
      <c r="N12" s="25" t="s">
        <v>28</v>
      </c>
      <c r="O12" s="6"/>
    </row>
    <row r="13" spans="1:197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6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</row>
    <row r="14" spans="1:197" ht="76.5">
      <c r="A14" s="3" t="s">
        <v>29</v>
      </c>
      <c r="B14" s="15" t="s">
        <v>118</v>
      </c>
      <c r="C14" s="15" t="s">
        <v>119</v>
      </c>
      <c r="D14" s="3" t="s">
        <v>120</v>
      </c>
      <c r="E14" s="26" t="s">
        <v>121</v>
      </c>
      <c r="F14" s="3" t="s">
        <v>39</v>
      </c>
      <c r="G14" s="16" t="s">
        <v>106</v>
      </c>
      <c r="H14" s="15" t="s">
        <v>102</v>
      </c>
      <c r="I14" s="16" t="s">
        <v>122</v>
      </c>
      <c r="J14" s="15" t="s">
        <v>122</v>
      </c>
      <c r="K14" s="16" t="s">
        <v>122</v>
      </c>
      <c r="L14" s="3">
        <v>3</v>
      </c>
      <c r="M14" s="34"/>
      <c r="N14" s="35"/>
      <c r="O14" s="6"/>
    </row>
    <row r="15" spans="1:197" ht="38.25">
      <c r="A15" s="3" t="s">
        <v>36</v>
      </c>
      <c r="B15" s="15" t="s">
        <v>123</v>
      </c>
      <c r="C15" s="15" t="s">
        <v>124</v>
      </c>
      <c r="D15" s="3" t="s">
        <v>186</v>
      </c>
      <c r="E15" s="3" t="s">
        <v>39</v>
      </c>
      <c r="F15" s="3" t="s">
        <v>39</v>
      </c>
      <c r="G15" s="16" t="s">
        <v>76</v>
      </c>
      <c r="H15" s="15" t="s">
        <v>90</v>
      </c>
      <c r="I15" s="16" t="s">
        <v>193</v>
      </c>
      <c r="J15" s="15" t="s">
        <v>193</v>
      </c>
      <c r="K15" s="16" t="s">
        <v>193</v>
      </c>
      <c r="L15" s="3">
        <v>3</v>
      </c>
      <c r="M15" s="34"/>
      <c r="N15" s="35"/>
      <c r="O15" s="6"/>
    </row>
    <row r="16" spans="1:197" ht="38.25">
      <c r="A16" s="3" t="s">
        <v>42</v>
      </c>
      <c r="B16" s="15" t="s">
        <v>123</v>
      </c>
      <c r="C16" s="15" t="s">
        <v>125</v>
      </c>
      <c r="D16" s="3" t="s">
        <v>187</v>
      </c>
      <c r="E16" s="3" t="s">
        <v>39</v>
      </c>
      <c r="F16" s="3" t="s">
        <v>39</v>
      </c>
      <c r="G16" s="16" t="s">
        <v>76</v>
      </c>
      <c r="H16" s="15" t="s">
        <v>92</v>
      </c>
      <c r="I16" s="16" t="s">
        <v>193</v>
      </c>
      <c r="J16" s="15" t="s">
        <v>193</v>
      </c>
      <c r="K16" s="16" t="s">
        <v>192</v>
      </c>
      <c r="L16" s="3">
        <v>3</v>
      </c>
      <c r="M16" s="34"/>
      <c r="N16" s="35"/>
      <c r="O16" s="6"/>
    </row>
    <row r="17" spans="1:15" ht="63.75">
      <c r="A17" s="3" t="s">
        <v>49</v>
      </c>
      <c r="B17" s="15" t="s">
        <v>126</v>
      </c>
      <c r="C17" s="15" t="s">
        <v>127</v>
      </c>
      <c r="D17" s="3" t="s">
        <v>128</v>
      </c>
      <c r="E17" s="3" t="s">
        <v>39</v>
      </c>
      <c r="F17" s="3" t="s">
        <v>39</v>
      </c>
      <c r="G17" s="16" t="s">
        <v>76</v>
      </c>
      <c r="H17" s="15" t="s">
        <v>90</v>
      </c>
      <c r="I17" s="16" t="s">
        <v>193</v>
      </c>
      <c r="J17" s="15" t="s">
        <v>192</v>
      </c>
      <c r="K17" s="16" t="s">
        <v>192</v>
      </c>
      <c r="L17" s="3">
        <v>3</v>
      </c>
      <c r="M17" s="34"/>
      <c r="N17" s="35"/>
      <c r="O17" s="6"/>
    </row>
    <row r="18" spans="1:15" ht="63.75">
      <c r="A18" s="3" t="s">
        <v>51</v>
      </c>
      <c r="B18" s="15" t="s">
        <v>129</v>
      </c>
      <c r="C18" s="15" t="s">
        <v>130</v>
      </c>
      <c r="D18" s="3" t="s">
        <v>128</v>
      </c>
      <c r="E18" s="3" t="s">
        <v>39</v>
      </c>
      <c r="F18" s="3" t="s">
        <v>39</v>
      </c>
      <c r="G18" s="16" t="s">
        <v>76</v>
      </c>
      <c r="H18" s="15" t="s">
        <v>131</v>
      </c>
      <c r="I18" s="16" t="s">
        <v>193</v>
      </c>
      <c r="J18" s="15" t="s">
        <v>193</v>
      </c>
      <c r="K18" s="16" t="s">
        <v>193</v>
      </c>
      <c r="L18" s="3">
        <v>3</v>
      </c>
      <c r="M18" s="34"/>
      <c r="N18" s="35"/>
      <c r="O18" s="6"/>
    </row>
    <row r="19" spans="1:15" ht="51">
      <c r="A19" s="3" t="s">
        <v>56</v>
      </c>
      <c r="B19" s="15" t="s">
        <v>175</v>
      </c>
      <c r="C19" s="15" t="s">
        <v>188</v>
      </c>
      <c r="D19" s="3">
        <f>3.14*0.15^2*2</f>
        <v>0.14130000000000001</v>
      </c>
      <c r="E19" s="27">
        <v>0.04</v>
      </c>
      <c r="F19" s="3" t="s">
        <v>39</v>
      </c>
      <c r="G19" s="16" t="s">
        <v>76</v>
      </c>
      <c r="H19" s="15" t="s">
        <v>208</v>
      </c>
      <c r="I19" s="16" t="s">
        <v>193</v>
      </c>
      <c r="J19" s="15" t="s">
        <v>192</v>
      </c>
      <c r="K19" s="3" t="s">
        <v>39</v>
      </c>
      <c r="L19" s="3">
        <v>2</v>
      </c>
      <c r="M19" s="34"/>
      <c r="N19" s="35"/>
      <c r="O19" s="6"/>
    </row>
    <row r="20" spans="1:15" ht="51">
      <c r="A20" s="3" t="s">
        <v>62</v>
      </c>
      <c r="B20" s="15" t="s">
        <v>175</v>
      </c>
      <c r="C20" s="15" t="s">
        <v>189</v>
      </c>
      <c r="D20" s="3">
        <f>3.14*0.21^2*25</f>
        <v>3.4618499999999996</v>
      </c>
      <c r="E20" s="3">
        <v>7.0000000000000007E-2</v>
      </c>
      <c r="F20" s="3" t="s">
        <v>39</v>
      </c>
      <c r="G20" s="16" t="s">
        <v>76</v>
      </c>
      <c r="H20" s="15" t="s">
        <v>208</v>
      </c>
      <c r="I20" s="16" t="s">
        <v>192</v>
      </c>
      <c r="J20" s="15" t="s">
        <v>192</v>
      </c>
      <c r="K20" s="3" t="s">
        <v>39</v>
      </c>
      <c r="L20" s="3">
        <v>2</v>
      </c>
      <c r="M20" s="34"/>
      <c r="N20" s="35"/>
      <c r="O20" s="6"/>
    </row>
    <row r="21" spans="1:15" ht="51">
      <c r="A21" s="3" t="s">
        <v>64</v>
      </c>
      <c r="B21" s="15" t="s">
        <v>175</v>
      </c>
      <c r="C21" s="15" t="s">
        <v>190</v>
      </c>
      <c r="D21" s="3">
        <f>3.14*0.3^2*11</f>
        <v>3.1086</v>
      </c>
      <c r="E21" s="27">
        <v>0.14000000000000001</v>
      </c>
      <c r="F21" s="3" t="s">
        <v>39</v>
      </c>
      <c r="G21" s="16" t="s">
        <v>76</v>
      </c>
      <c r="H21" s="15" t="s">
        <v>208</v>
      </c>
      <c r="I21" s="16" t="s">
        <v>193</v>
      </c>
      <c r="J21" s="15" t="s">
        <v>193</v>
      </c>
      <c r="K21" s="3" t="s">
        <v>39</v>
      </c>
      <c r="L21" s="3">
        <v>2</v>
      </c>
      <c r="M21" s="34"/>
      <c r="N21" s="35"/>
      <c r="O21" s="6"/>
    </row>
    <row r="22" spans="1:15" ht="38.25">
      <c r="A22" s="3" t="s">
        <v>69</v>
      </c>
      <c r="B22" s="28" t="s">
        <v>204</v>
      </c>
      <c r="C22" s="15" t="s">
        <v>176</v>
      </c>
      <c r="D22" s="3">
        <f>ROUND(3.14*0.06^2*188,2)</f>
        <v>2.13</v>
      </c>
      <c r="E22" s="3" t="s">
        <v>39</v>
      </c>
      <c r="F22" s="3" t="s">
        <v>39</v>
      </c>
      <c r="G22" s="16" t="s">
        <v>76</v>
      </c>
      <c r="H22" s="15" t="s">
        <v>208</v>
      </c>
      <c r="I22" s="16" t="s">
        <v>192</v>
      </c>
      <c r="J22" s="3" t="s">
        <v>39</v>
      </c>
      <c r="K22" s="4" t="s">
        <v>39</v>
      </c>
      <c r="L22" s="3">
        <v>1</v>
      </c>
      <c r="M22" s="34"/>
      <c r="N22" s="35"/>
      <c r="O22" s="6"/>
    </row>
    <row r="23" spans="1:15" ht="38.25">
      <c r="A23" s="3" t="s">
        <v>72</v>
      </c>
      <c r="B23" s="28" t="s">
        <v>205</v>
      </c>
      <c r="C23" s="15" t="s">
        <v>177</v>
      </c>
      <c r="D23" s="3">
        <f>ROUND(3.14*0.08^2*70,2)</f>
        <v>1.41</v>
      </c>
      <c r="E23" s="3" t="s">
        <v>39</v>
      </c>
      <c r="F23" s="3" t="s">
        <v>39</v>
      </c>
      <c r="G23" s="16" t="s">
        <v>76</v>
      </c>
      <c r="H23" s="15" t="s">
        <v>208</v>
      </c>
      <c r="I23" s="3" t="s">
        <v>39</v>
      </c>
      <c r="J23" s="15" t="s">
        <v>192</v>
      </c>
      <c r="K23" s="16" t="s">
        <v>192</v>
      </c>
      <c r="L23" s="3">
        <v>2</v>
      </c>
      <c r="M23" s="34"/>
      <c r="N23" s="35"/>
      <c r="O23" s="6"/>
    </row>
    <row r="24" spans="1:15" ht="38.25">
      <c r="A24" s="3" t="s">
        <v>74</v>
      </c>
      <c r="B24" s="28" t="s">
        <v>202</v>
      </c>
      <c r="C24" s="15" t="s">
        <v>178</v>
      </c>
      <c r="D24" s="3">
        <f>ROUND(3.14*0.1^2*18,2)</f>
        <v>0.56999999999999995</v>
      </c>
      <c r="E24" s="3" t="s">
        <v>39</v>
      </c>
      <c r="F24" s="3" t="s">
        <v>39</v>
      </c>
      <c r="G24" s="16" t="s">
        <v>76</v>
      </c>
      <c r="H24" s="15" t="s">
        <v>208</v>
      </c>
      <c r="I24" s="3" t="s">
        <v>39</v>
      </c>
      <c r="J24" s="15" t="s">
        <v>192</v>
      </c>
      <c r="K24" s="16" t="s">
        <v>193</v>
      </c>
      <c r="L24" s="3">
        <v>2</v>
      </c>
      <c r="M24" s="34"/>
      <c r="N24" s="35"/>
      <c r="O24" s="6"/>
    </row>
    <row r="25" spans="1:15" ht="38.25">
      <c r="A25" s="3" t="s">
        <v>78</v>
      </c>
      <c r="B25" s="28" t="s">
        <v>203</v>
      </c>
      <c r="C25" s="15" t="s">
        <v>179</v>
      </c>
      <c r="D25" s="3">
        <f>ROUND(3.14*0.125^2*19,2)</f>
        <v>0.93</v>
      </c>
      <c r="E25" s="3" t="s">
        <v>39</v>
      </c>
      <c r="F25" s="3" t="s">
        <v>39</v>
      </c>
      <c r="G25" s="16" t="s">
        <v>76</v>
      </c>
      <c r="H25" s="15" t="s">
        <v>208</v>
      </c>
      <c r="I25" s="3" t="s">
        <v>39</v>
      </c>
      <c r="J25" s="15" t="s">
        <v>192</v>
      </c>
      <c r="K25" s="16" t="s">
        <v>193</v>
      </c>
      <c r="L25" s="3">
        <v>2</v>
      </c>
      <c r="M25" s="34"/>
      <c r="N25" s="35"/>
      <c r="O25" s="6"/>
    </row>
    <row r="26" spans="1:15" ht="38.25">
      <c r="A26" s="3" t="s">
        <v>81</v>
      </c>
      <c r="B26" s="28" t="s">
        <v>209</v>
      </c>
      <c r="C26" s="15" t="s">
        <v>180</v>
      </c>
      <c r="D26" s="3">
        <f>ROUND(3.14*0.15^2*11,2)</f>
        <v>0.78</v>
      </c>
      <c r="E26" s="3" t="s">
        <v>39</v>
      </c>
      <c r="F26" s="3" t="s">
        <v>39</v>
      </c>
      <c r="G26" s="16" t="s">
        <v>76</v>
      </c>
      <c r="H26" s="15" t="s">
        <v>208</v>
      </c>
      <c r="I26" s="3" t="s">
        <v>39</v>
      </c>
      <c r="J26" s="15" t="s">
        <v>193</v>
      </c>
      <c r="K26" s="16" t="s">
        <v>192</v>
      </c>
      <c r="L26" s="3">
        <v>2</v>
      </c>
      <c r="M26" s="34"/>
      <c r="N26" s="35"/>
      <c r="O26" s="6"/>
    </row>
    <row r="27" spans="1:15" ht="51">
      <c r="A27" s="3" t="s">
        <v>83</v>
      </c>
      <c r="B27" s="28" t="s">
        <v>201</v>
      </c>
      <c r="C27" s="15" t="s">
        <v>211</v>
      </c>
      <c r="D27" s="3">
        <f>ROUND(3.14*0.08^2*170,2)</f>
        <v>3.42</v>
      </c>
      <c r="E27" s="3" t="s">
        <v>39</v>
      </c>
      <c r="F27" s="3" t="s">
        <v>39</v>
      </c>
      <c r="G27" s="16" t="s">
        <v>210</v>
      </c>
      <c r="H27" s="15" t="s">
        <v>212</v>
      </c>
      <c r="I27" s="16" t="s">
        <v>34</v>
      </c>
      <c r="J27" s="3" t="s">
        <v>39</v>
      </c>
      <c r="K27" s="4" t="s">
        <v>39</v>
      </c>
      <c r="L27" s="3">
        <v>1</v>
      </c>
      <c r="M27" s="34"/>
      <c r="N27" s="35"/>
      <c r="O27" s="6"/>
    </row>
    <row r="28" spans="1:15" ht="89.25">
      <c r="A28" s="3" t="s">
        <v>87</v>
      </c>
      <c r="B28" s="28" t="s">
        <v>197</v>
      </c>
      <c r="C28" s="15" t="s">
        <v>199</v>
      </c>
      <c r="D28" s="3">
        <f>ROUND(3.14*0.06^2*150,2)</f>
        <v>1.7</v>
      </c>
      <c r="E28" s="3" t="s">
        <v>39</v>
      </c>
      <c r="F28" s="3" t="s">
        <v>39</v>
      </c>
      <c r="G28" s="16" t="s">
        <v>73</v>
      </c>
      <c r="H28" s="15" t="s">
        <v>194</v>
      </c>
      <c r="I28" s="16" t="s">
        <v>193</v>
      </c>
      <c r="J28" s="3" t="s">
        <v>39</v>
      </c>
      <c r="K28" s="4" t="s">
        <v>39</v>
      </c>
      <c r="L28" s="3">
        <v>1</v>
      </c>
      <c r="M28" s="34"/>
      <c r="N28" s="35"/>
      <c r="O28" s="6"/>
    </row>
    <row r="29" spans="1:15" ht="114.75">
      <c r="A29" s="3" t="s">
        <v>91</v>
      </c>
      <c r="B29" s="28" t="s">
        <v>201</v>
      </c>
      <c r="C29" s="15" t="s">
        <v>200</v>
      </c>
      <c r="D29" s="3">
        <f>ROUND(3.14*0.08^2*170,2)</f>
        <v>3.42</v>
      </c>
      <c r="E29" s="3" t="s">
        <v>39</v>
      </c>
      <c r="F29" s="3" t="s">
        <v>39</v>
      </c>
      <c r="G29" s="16" t="s">
        <v>73</v>
      </c>
      <c r="H29" s="15" t="s">
        <v>198</v>
      </c>
      <c r="I29" s="16" t="s">
        <v>192</v>
      </c>
      <c r="J29" s="3" t="s">
        <v>39</v>
      </c>
      <c r="K29" s="4" t="s">
        <v>39</v>
      </c>
      <c r="L29" s="3">
        <v>1</v>
      </c>
      <c r="M29" s="34"/>
      <c r="N29" s="35"/>
      <c r="O29" s="6"/>
    </row>
    <row r="30" spans="1:15" ht="178.5">
      <c r="A30" s="3" t="s">
        <v>93</v>
      </c>
      <c r="B30" s="28" t="s">
        <v>196</v>
      </c>
      <c r="C30" s="15" t="s">
        <v>206</v>
      </c>
      <c r="D30" s="3">
        <f>ROUND(3.14*0.045^2*32,2)+ROUND(3.14*0.06^2*60,2)+ROUND(3.14*0.08^2*7.8,2)</f>
        <v>1.04</v>
      </c>
      <c r="E30" s="3">
        <f>ROUND(3.14*0.2^2,2)*2</f>
        <v>0.26</v>
      </c>
      <c r="F30" s="3" t="s">
        <v>39</v>
      </c>
      <c r="G30" s="16" t="s">
        <v>73</v>
      </c>
      <c r="H30" s="15" t="s">
        <v>195</v>
      </c>
      <c r="I30" s="16" t="s">
        <v>192</v>
      </c>
      <c r="J30" s="3" t="s">
        <v>39</v>
      </c>
      <c r="K30" s="4" t="s">
        <v>39</v>
      </c>
      <c r="L30" s="3">
        <v>1</v>
      </c>
      <c r="M30" s="34"/>
      <c r="N30" s="35"/>
      <c r="O30" s="6"/>
    </row>
    <row r="31" spans="1:15" ht="114.75">
      <c r="A31" s="3" t="s">
        <v>95</v>
      </c>
      <c r="B31" s="28" t="s">
        <v>201</v>
      </c>
      <c r="C31" s="15" t="s">
        <v>200</v>
      </c>
      <c r="D31" s="3">
        <f>ROUND(3.14*0.08^2*170,2)</f>
        <v>3.42</v>
      </c>
      <c r="E31" s="3" t="s">
        <v>39</v>
      </c>
      <c r="F31" s="3" t="s">
        <v>39</v>
      </c>
      <c r="G31" s="16" t="s">
        <v>73</v>
      </c>
      <c r="H31" s="15" t="s">
        <v>198</v>
      </c>
      <c r="I31" s="16" t="s">
        <v>192</v>
      </c>
      <c r="J31" s="3" t="s">
        <v>39</v>
      </c>
      <c r="K31" s="4" t="s">
        <v>39</v>
      </c>
      <c r="L31" s="3">
        <v>1</v>
      </c>
      <c r="M31" s="34"/>
      <c r="N31" s="35"/>
      <c r="O31" s="6"/>
    </row>
    <row r="32" spans="1:15" ht="76.5">
      <c r="A32" s="3" t="s">
        <v>101</v>
      </c>
      <c r="B32" s="15" t="s">
        <v>218</v>
      </c>
      <c r="C32" s="19" t="s">
        <v>219</v>
      </c>
      <c r="D32" s="3">
        <f>3.14*0.6*0.6*0.5*17</f>
        <v>9.6083999999999996</v>
      </c>
      <c r="E32" s="3">
        <f>3.14*0.6*0.6*0.5</f>
        <v>0.56519999999999992</v>
      </c>
      <c r="F32" s="3" t="s">
        <v>39</v>
      </c>
      <c r="G32" s="16" t="s">
        <v>106</v>
      </c>
      <c r="H32" s="15" t="s">
        <v>220</v>
      </c>
      <c r="I32" s="16" t="s">
        <v>34</v>
      </c>
      <c r="J32" s="15" t="s">
        <v>34</v>
      </c>
      <c r="K32" s="16" t="s">
        <v>34</v>
      </c>
      <c r="L32" s="3">
        <v>3</v>
      </c>
      <c r="M32" s="34"/>
      <c r="N32" s="35"/>
      <c r="O32" s="6"/>
    </row>
    <row r="33" spans="1:218" s="6" customFormat="1" ht="38.25">
      <c r="A33" s="3" t="s">
        <v>101</v>
      </c>
      <c r="B33" s="15" t="s">
        <v>132</v>
      </c>
      <c r="C33" s="15" t="s">
        <v>133</v>
      </c>
      <c r="D33" s="3">
        <f>3.14*0.75*0.75*0.5*2</f>
        <v>1.7662499999999999</v>
      </c>
      <c r="E33" s="3">
        <f>3.14*0.75*0.75*0.5</f>
        <v>0.88312499999999994</v>
      </c>
      <c r="F33" s="3" t="s">
        <v>39</v>
      </c>
      <c r="G33" s="16" t="s">
        <v>106</v>
      </c>
      <c r="H33" s="15" t="s">
        <v>134</v>
      </c>
      <c r="I33" s="16" t="s">
        <v>34</v>
      </c>
      <c r="J33" s="15" t="s">
        <v>34</v>
      </c>
      <c r="K33" s="16" t="s">
        <v>34</v>
      </c>
      <c r="L33" s="3">
        <v>3</v>
      </c>
      <c r="M33" s="34"/>
      <c r="N33" s="35"/>
    </row>
    <row r="34" spans="1:218" s="6" customFormat="1" ht="89.25">
      <c r="A34" s="3" t="s">
        <v>104</v>
      </c>
      <c r="B34" s="15" t="s">
        <v>135</v>
      </c>
      <c r="C34" s="15" t="s">
        <v>136</v>
      </c>
      <c r="D34" s="3">
        <f>3.14*0.4*0.4*1.2*3</f>
        <v>1.8086400000000002</v>
      </c>
      <c r="E34" s="3">
        <f>3.14*0.4*0.4*1.2</f>
        <v>0.60288000000000008</v>
      </c>
      <c r="F34" s="3" t="s">
        <v>39</v>
      </c>
      <c r="G34" s="16" t="s">
        <v>106</v>
      </c>
      <c r="H34" s="15" t="s">
        <v>137</v>
      </c>
      <c r="I34" s="16" t="s">
        <v>34</v>
      </c>
      <c r="J34" s="15" t="s">
        <v>34</v>
      </c>
      <c r="K34" s="16" t="s">
        <v>34</v>
      </c>
      <c r="L34" s="3">
        <v>3</v>
      </c>
      <c r="M34" s="34"/>
      <c r="N34" s="35"/>
    </row>
    <row r="35" spans="1:218" s="6" customFormat="1" ht="76.5">
      <c r="A35" s="3" t="s">
        <v>107</v>
      </c>
      <c r="B35" s="15" t="s">
        <v>138</v>
      </c>
      <c r="C35" s="15" t="s">
        <v>139</v>
      </c>
      <c r="D35" s="3">
        <f>3.14*0.3*0.3*0.6*15</f>
        <v>2.5433999999999992</v>
      </c>
      <c r="E35" s="3">
        <f>3.14*0.3*0.3*0.6</f>
        <v>0.16955999999999996</v>
      </c>
      <c r="F35" s="3" t="s">
        <v>39</v>
      </c>
      <c r="G35" s="16" t="s">
        <v>106</v>
      </c>
      <c r="H35" s="15" t="s">
        <v>140</v>
      </c>
      <c r="I35" s="16" t="s">
        <v>34</v>
      </c>
      <c r="J35" s="15" t="s">
        <v>34</v>
      </c>
      <c r="K35" s="16" t="s">
        <v>34</v>
      </c>
      <c r="L35" s="3">
        <v>3</v>
      </c>
      <c r="M35" s="34"/>
      <c r="N35" s="35"/>
    </row>
    <row r="36" spans="1:218" s="6" customFormat="1" ht="76.5">
      <c r="A36" s="3" t="s">
        <v>108</v>
      </c>
      <c r="B36" s="15" t="s">
        <v>141</v>
      </c>
      <c r="C36" s="15" t="s">
        <v>142</v>
      </c>
      <c r="D36" s="3">
        <f>(3.14*0.08*0.08*73)+(3.14*0.1*0.1*40)+(3.14*0.125*0.125*193)+(3.14*0.1575*0.1575*112)+(3.14*0.2*0.2*28)+(3.14*0.25*0.25*46)</f>
        <v>33.460232500000004</v>
      </c>
      <c r="E36" s="3" t="s">
        <v>143</v>
      </c>
      <c r="F36" s="3" t="s">
        <v>39</v>
      </c>
      <c r="G36" s="16" t="s">
        <v>106</v>
      </c>
      <c r="H36" s="15" t="s">
        <v>144</v>
      </c>
      <c r="I36" s="16" t="s">
        <v>34</v>
      </c>
      <c r="J36" s="15" t="s">
        <v>34</v>
      </c>
      <c r="K36" s="16" t="s">
        <v>34</v>
      </c>
      <c r="L36" s="3">
        <v>3</v>
      </c>
      <c r="M36" s="34"/>
      <c r="N36" s="35"/>
    </row>
    <row r="37" spans="1:218" s="6" customFormat="1" ht="102">
      <c r="A37" s="3" t="s">
        <v>109</v>
      </c>
      <c r="B37" s="15" t="s">
        <v>145</v>
      </c>
      <c r="C37" s="15" t="s">
        <v>146</v>
      </c>
      <c r="D37" s="3">
        <f>0.2*0.146*380</f>
        <v>11.096</v>
      </c>
      <c r="E37" s="3" t="s">
        <v>147</v>
      </c>
      <c r="F37" s="3" t="s">
        <v>39</v>
      </c>
      <c r="G37" s="16" t="s">
        <v>106</v>
      </c>
      <c r="H37" s="15" t="s">
        <v>144</v>
      </c>
      <c r="I37" s="16" t="s">
        <v>34</v>
      </c>
      <c r="J37" s="15" t="s">
        <v>34</v>
      </c>
      <c r="K37" s="16" t="s">
        <v>34</v>
      </c>
      <c r="L37" s="3">
        <v>3</v>
      </c>
      <c r="M37" s="34"/>
      <c r="N37" s="35"/>
    </row>
    <row r="38" spans="1:218" s="6" customFormat="1" ht="38.25">
      <c r="A38" s="3" t="s">
        <v>181</v>
      </c>
      <c r="B38" s="15" t="s">
        <v>148</v>
      </c>
      <c r="C38" s="15" t="s">
        <v>149</v>
      </c>
      <c r="D38" s="3">
        <f>3.14*0.3*0.3*0.7*5</f>
        <v>0.98909999999999987</v>
      </c>
      <c r="E38" s="3">
        <f>3.14*0.3*0.3*0.7</f>
        <v>0.19781999999999997</v>
      </c>
      <c r="F38" s="3" t="s">
        <v>39</v>
      </c>
      <c r="G38" s="16" t="s">
        <v>97</v>
      </c>
      <c r="H38" s="15" t="s">
        <v>150</v>
      </c>
      <c r="I38" s="16" t="s">
        <v>34</v>
      </c>
      <c r="J38" s="3" t="s">
        <v>39</v>
      </c>
      <c r="K38" s="4" t="s">
        <v>39</v>
      </c>
      <c r="L38" s="3">
        <v>1</v>
      </c>
      <c r="M38" s="34"/>
      <c r="N38" s="35"/>
    </row>
    <row r="39" spans="1:218" s="6" customFormat="1" ht="76.5">
      <c r="A39" s="3" t="s">
        <v>182</v>
      </c>
      <c r="B39" s="15" t="s">
        <v>118</v>
      </c>
      <c r="C39" s="15" t="s">
        <v>151</v>
      </c>
      <c r="D39" s="3" t="s">
        <v>152</v>
      </c>
      <c r="E39" s="3" t="s">
        <v>153</v>
      </c>
      <c r="F39" s="3" t="s">
        <v>39</v>
      </c>
      <c r="G39" s="16" t="s">
        <v>97</v>
      </c>
      <c r="H39" s="15" t="s">
        <v>154</v>
      </c>
      <c r="I39" s="16" t="s">
        <v>34</v>
      </c>
      <c r="J39" s="3" t="s">
        <v>39</v>
      </c>
      <c r="K39" s="16" t="s">
        <v>34</v>
      </c>
      <c r="L39" s="3">
        <v>2</v>
      </c>
      <c r="M39" s="34"/>
      <c r="N39" s="35"/>
    </row>
    <row r="40" spans="1:218" s="6" customFormat="1" ht="89.25">
      <c r="A40" s="3" t="s">
        <v>183</v>
      </c>
      <c r="B40" s="15" t="s">
        <v>155</v>
      </c>
      <c r="C40" s="15" t="s">
        <v>156</v>
      </c>
      <c r="D40" s="3">
        <v>690</v>
      </c>
      <c r="E40" s="3" t="s">
        <v>157</v>
      </c>
      <c r="F40" s="3" t="s">
        <v>39</v>
      </c>
      <c r="G40" s="16" t="s">
        <v>158</v>
      </c>
      <c r="H40" s="15" t="s">
        <v>159</v>
      </c>
      <c r="I40" s="16" t="s">
        <v>160</v>
      </c>
      <c r="J40" s="3" t="s">
        <v>39</v>
      </c>
      <c r="K40" s="3" t="s">
        <v>39</v>
      </c>
      <c r="L40" s="3">
        <v>1</v>
      </c>
      <c r="M40" s="34"/>
      <c r="N40" s="35"/>
    </row>
    <row r="41" spans="1:218" s="6" customFormat="1" ht="89.25">
      <c r="A41" s="3" t="s">
        <v>184</v>
      </c>
      <c r="B41" s="15" t="s">
        <v>161</v>
      </c>
      <c r="C41" s="15" t="s">
        <v>162</v>
      </c>
      <c r="D41" s="3">
        <v>360</v>
      </c>
      <c r="E41" s="3" t="s">
        <v>163</v>
      </c>
      <c r="F41" s="3" t="s">
        <v>39</v>
      </c>
      <c r="G41" s="16" t="s">
        <v>158</v>
      </c>
      <c r="H41" s="15" t="s">
        <v>159</v>
      </c>
      <c r="I41" s="16" t="s">
        <v>160</v>
      </c>
      <c r="J41" s="16" t="s">
        <v>160</v>
      </c>
      <c r="K41" s="16" t="s">
        <v>160</v>
      </c>
      <c r="L41" s="3">
        <v>3</v>
      </c>
      <c r="M41" s="34"/>
      <c r="N41" s="35"/>
    </row>
    <row r="42" spans="1:218" s="6" customFormat="1" ht="51">
      <c r="A42" s="3" t="s">
        <v>185</v>
      </c>
      <c r="B42" s="15" t="s">
        <v>164</v>
      </c>
      <c r="C42" s="15" t="s">
        <v>165</v>
      </c>
      <c r="D42" s="3">
        <f>3.14*0.25*0.25*1*169</f>
        <v>33.166249999999998</v>
      </c>
      <c r="E42" s="3" t="s">
        <v>166</v>
      </c>
      <c r="F42" s="3" t="s">
        <v>39</v>
      </c>
      <c r="G42" s="16" t="s">
        <v>158</v>
      </c>
      <c r="H42" s="15" t="s">
        <v>159</v>
      </c>
      <c r="I42" s="16" t="s">
        <v>160</v>
      </c>
      <c r="J42" s="3" t="s">
        <v>39</v>
      </c>
      <c r="K42" s="3" t="s">
        <v>39</v>
      </c>
      <c r="L42" s="3">
        <v>1</v>
      </c>
      <c r="M42" s="34"/>
      <c r="N42" s="35"/>
    </row>
    <row r="43" spans="1:218" s="6" customFormat="1" ht="76.5">
      <c r="A43" s="3" t="s">
        <v>213</v>
      </c>
      <c r="B43" s="15" t="s">
        <v>167</v>
      </c>
      <c r="C43" s="15" t="s">
        <v>168</v>
      </c>
      <c r="D43" s="3">
        <f>(3.14*0.08*0.08*11)+(3.14*0.1*0.1*8)+(3.14*0.125*0.125*40)+(3.14*0.1575*0.1575*20)+(3.14*0.2*0.2*65)</f>
        <v>12.156588500000002</v>
      </c>
      <c r="E43" s="3" t="s">
        <v>169</v>
      </c>
      <c r="F43" s="3" t="s">
        <v>39</v>
      </c>
      <c r="G43" s="16" t="s">
        <v>158</v>
      </c>
      <c r="H43" s="15" t="s">
        <v>159</v>
      </c>
      <c r="I43" s="16" t="s">
        <v>160</v>
      </c>
      <c r="J43" s="3" t="s">
        <v>39</v>
      </c>
      <c r="K43" s="3" t="s">
        <v>39</v>
      </c>
      <c r="L43" s="3">
        <v>1</v>
      </c>
      <c r="M43" s="34"/>
      <c r="N43" s="35"/>
    </row>
    <row r="44" spans="1:218" s="6" customFormat="1" ht="89.25">
      <c r="A44" s="3" t="s">
        <v>214</v>
      </c>
      <c r="B44" s="15" t="s">
        <v>207</v>
      </c>
      <c r="C44" s="15" t="s">
        <v>170</v>
      </c>
      <c r="D44" s="3">
        <f>3.14*0.08*0.08*100</f>
        <v>2.0096000000000003</v>
      </c>
      <c r="E44" s="3" t="s">
        <v>171</v>
      </c>
      <c r="F44" s="3" t="s">
        <v>39</v>
      </c>
      <c r="G44" s="16" t="s">
        <v>106</v>
      </c>
      <c r="H44" s="15" t="s">
        <v>172</v>
      </c>
      <c r="I44" s="16" t="s">
        <v>34</v>
      </c>
      <c r="J44" s="4" t="s">
        <v>39</v>
      </c>
      <c r="K44" s="16" t="s">
        <v>34</v>
      </c>
      <c r="L44" s="3">
        <v>2</v>
      </c>
      <c r="M44" s="34"/>
      <c r="N44" s="35"/>
    </row>
    <row r="45" spans="1:218">
      <c r="M45" s="29" t="s">
        <v>116</v>
      </c>
      <c r="N45" s="33"/>
      <c r="O45" s="6"/>
    </row>
    <row r="46" spans="1:218">
      <c r="I46" s="6"/>
      <c r="J46" s="6"/>
      <c r="K46" s="6"/>
      <c r="O46" s="6"/>
    </row>
    <row r="47" spans="1:218" ht="15" customHeight="1">
      <c r="N47" s="18"/>
      <c r="O47" s="6"/>
    </row>
    <row r="48" spans="1:218">
      <c r="A48"/>
      <c r="K48" s="42" t="s">
        <v>221</v>
      </c>
      <c r="L48" s="42"/>
      <c r="M48" s="42"/>
      <c r="N48" s="42"/>
      <c r="GP48" s="6"/>
      <c r="GQ48" s="6"/>
      <c r="GR48" s="6"/>
      <c r="GS48" s="6"/>
      <c r="GT48" s="6"/>
      <c r="GU48" s="6"/>
      <c r="GV48" s="6"/>
      <c r="GW48" s="6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</row>
    <row r="49" spans="1:218" ht="26.25" customHeight="1">
      <c r="A49"/>
      <c r="K49" s="43" t="s">
        <v>222</v>
      </c>
      <c r="L49" s="43"/>
      <c r="M49" s="43"/>
      <c r="N49" s="43"/>
      <c r="GP49" s="6"/>
      <c r="GQ49" s="6"/>
      <c r="GR49" s="6"/>
      <c r="GS49" s="6"/>
      <c r="GT49" s="6"/>
      <c r="GU49" s="6"/>
      <c r="GV49" s="6"/>
      <c r="GW49" s="6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</row>
    <row r="50" spans="1:218">
      <c r="O50" s="6"/>
    </row>
    <row r="51" spans="1:218">
      <c r="O51" s="6"/>
    </row>
  </sheetData>
  <mergeCells count="18">
    <mergeCell ref="H11:H12"/>
    <mergeCell ref="K48:N48"/>
    <mergeCell ref="K49:N49"/>
    <mergeCell ref="M1:N1"/>
    <mergeCell ref="A4:N4"/>
    <mergeCell ref="A5:N5"/>
    <mergeCell ref="A7:N7"/>
    <mergeCell ref="B8:M8"/>
    <mergeCell ref="A9:A12"/>
    <mergeCell ref="B9:C11"/>
    <mergeCell ref="D9:F9"/>
    <mergeCell ref="G9:H10"/>
    <mergeCell ref="I9:K10"/>
    <mergeCell ref="N9:N10"/>
    <mergeCell ref="D10:D11"/>
    <mergeCell ref="E10:E11"/>
    <mergeCell ref="F10:F11"/>
    <mergeCell ref="G11:G12"/>
  </mergeCells>
  <phoneticPr fontId="4" type="noConversion"/>
  <conditionalFormatting sqref="B14:C18 B33:C44 J29:K31 J27:K27 H27:H31 J33:K38">
    <cfRule type="expression" dxfId="62" priority="73">
      <formula>ISODD(ROW())</formula>
    </cfRule>
  </conditionalFormatting>
  <conditionalFormatting sqref="D14:F18 F39:F40 D39:E44 D33:F38 F19:F31">
    <cfRule type="expression" dxfId="61" priority="74">
      <formula>ISODD(ROW())</formula>
    </cfRule>
  </conditionalFormatting>
  <conditionalFormatting sqref="D41:F44">
    <cfRule type="expression" dxfId="60" priority="75">
      <formula>ISODD(ROW())</formula>
    </cfRule>
  </conditionalFormatting>
  <conditionalFormatting sqref="G14:H18 G33:H44">
    <cfRule type="expression" dxfId="59" priority="76">
      <formula>ISODD(ROW())</formula>
    </cfRule>
  </conditionalFormatting>
  <conditionalFormatting sqref="I14:J14">
    <cfRule type="expression" dxfId="58" priority="77">
      <formula>ISODD(ROW())</formula>
    </cfRule>
  </conditionalFormatting>
  <conditionalFormatting sqref="J39:K42 I43:K44 I33:I42">
    <cfRule type="expression" dxfId="57" priority="78">
      <formula>ISODD(ROW())</formula>
    </cfRule>
  </conditionalFormatting>
  <conditionalFormatting sqref="K14">
    <cfRule type="expression" dxfId="56" priority="79">
      <formula>ISODD(ROW())</formula>
    </cfRule>
  </conditionalFormatting>
  <conditionalFormatting sqref="L14:L31 L33:L44">
    <cfRule type="expression" dxfId="55" priority="80">
      <formula>ISODD(ROW())</formula>
    </cfRule>
  </conditionalFormatting>
  <conditionalFormatting sqref="D21:E21 E19">
    <cfRule type="expression" dxfId="54" priority="69">
      <formula>ISODD(ROW())</formula>
    </cfRule>
  </conditionalFormatting>
  <conditionalFormatting sqref="C19:C21">
    <cfRule type="expression" dxfId="53" priority="71">
      <formula>ISODD(ROW())</formula>
    </cfRule>
  </conditionalFormatting>
  <conditionalFormatting sqref="G19:H21 H22:H26">
    <cfRule type="expression" dxfId="52" priority="68">
      <formula>ISODD(ROW())</formula>
    </cfRule>
  </conditionalFormatting>
  <conditionalFormatting sqref="B24">
    <cfRule type="expression" dxfId="51" priority="66">
      <formula>ISODD(ROW())</formula>
    </cfRule>
  </conditionalFormatting>
  <conditionalFormatting sqref="B19">
    <cfRule type="expression" dxfId="50" priority="67">
      <formula>ISODD(ROW())</formula>
    </cfRule>
  </conditionalFormatting>
  <conditionalFormatting sqref="B23">
    <cfRule type="expression" dxfId="49" priority="57">
      <formula>ISODD(ROW())</formula>
    </cfRule>
  </conditionalFormatting>
  <conditionalFormatting sqref="D22:E30">
    <cfRule type="expression" dxfId="48" priority="64">
      <formula>ISODD(ROW())</formula>
    </cfRule>
  </conditionalFormatting>
  <conditionalFormatting sqref="B20:B21">
    <cfRule type="expression" dxfId="47" priority="60">
      <formula>ISODD(ROW())</formula>
    </cfRule>
  </conditionalFormatting>
  <conditionalFormatting sqref="C23:C26">
    <cfRule type="expression" dxfId="46" priority="56">
      <formula>ISODD(ROW())</formula>
    </cfRule>
  </conditionalFormatting>
  <conditionalFormatting sqref="B22">
    <cfRule type="expression" dxfId="45" priority="58">
      <formula>ISODD(ROW())</formula>
    </cfRule>
  </conditionalFormatting>
  <conditionalFormatting sqref="G22:G26">
    <cfRule type="expression" dxfId="44" priority="55">
      <formula>ISODD(ROW())</formula>
    </cfRule>
  </conditionalFormatting>
  <conditionalFormatting sqref="I22 J23:J26">
    <cfRule type="expression" dxfId="43" priority="51">
      <formula>ISODD(ROW())</formula>
    </cfRule>
  </conditionalFormatting>
  <conditionalFormatting sqref="K23:K26">
    <cfRule type="expression" dxfId="42" priority="52">
      <formula>ISODD(ROW())</formula>
    </cfRule>
  </conditionalFormatting>
  <conditionalFormatting sqref="B23:B26">
    <cfRule type="expression" dxfId="41" priority="61">
      <formula>ISODD(ROW())</formula>
    </cfRule>
  </conditionalFormatting>
  <conditionalFormatting sqref="C28">
    <cfRule type="expression" dxfId="40" priority="46">
      <formula>ISODD(ROW())</formula>
    </cfRule>
  </conditionalFormatting>
  <conditionalFormatting sqref="C22">
    <cfRule type="expression" dxfId="39" priority="59">
      <formula>ISODD(ROW())</formula>
    </cfRule>
  </conditionalFormatting>
  <conditionalFormatting sqref="I19:J21">
    <cfRule type="expression" dxfId="38" priority="53">
      <formula>ISODD(ROW())</formula>
    </cfRule>
  </conditionalFormatting>
  <conditionalFormatting sqref="I28">
    <cfRule type="expression" dxfId="37" priority="42">
      <formula>ISODD(ROW())</formula>
    </cfRule>
  </conditionalFormatting>
  <conditionalFormatting sqref="B28">
    <cfRule type="expression" dxfId="36" priority="45">
      <formula>ISODD(ROW())</formula>
    </cfRule>
  </conditionalFormatting>
  <conditionalFormatting sqref="G28">
    <cfRule type="expression" dxfId="35" priority="44">
      <formula>ISODD(ROW())</formula>
    </cfRule>
  </conditionalFormatting>
  <conditionalFormatting sqref="B29:B31">
    <cfRule type="expression" dxfId="34" priority="36">
      <formula>ISODD(ROW())</formula>
    </cfRule>
  </conditionalFormatting>
  <conditionalFormatting sqref="C29:C31">
    <cfRule type="expression" dxfId="33" priority="35">
      <formula>ISODD(ROW())</formula>
    </cfRule>
  </conditionalFormatting>
  <conditionalFormatting sqref="B29:B31">
    <cfRule type="expression" dxfId="32" priority="37">
      <formula>ISODD(ROW())</formula>
    </cfRule>
  </conditionalFormatting>
  <conditionalFormatting sqref="G29:G31">
    <cfRule type="expression" dxfId="31" priority="31">
      <formula>ISODD(ROW())</formula>
    </cfRule>
  </conditionalFormatting>
  <conditionalFormatting sqref="I29:I31">
    <cfRule type="expression" dxfId="30" priority="30">
      <formula>ISODD(ROW())</formula>
    </cfRule>
  </conditionalFormatting>
  <conditionalFormatting sqref="I15:J15">
    <cfRule type="expression" dxfId="29" priority="29">
      <formula>ISODD(ROW())</formula>
    </cfRule>
  </conditionalFormatting>
  <conditionalFormatting sqref="I16:J18">
    <cfRule type="expression" dxfId="28" priority="28">
      <formula>ISODD(ROW())</formula>
    </cfRule>
  </conditionalFormatting>
  <conditionalFormatting sqref="K15:K18">
    <cfRule type="expression" dxfId="27" priority="27">
      <formula>ISODD(ROW())</formula>
    </cfRule>
  </conditionalFormatting>
  <conditionalFormatting sqref="D19:D20">
    <cfRule type="expression" dxfId="26" priority="26">
      <formula>ISODD(ROW())</formula>
    </cfRule>
  </conditionalFormatting>
  <conditionalFormatting sqref="J28">
    <cfRule type="expression" dxfId="25" priority="24">
      <formula>ISODD(ROW())</formula>
    </cfRule>
  </conditionalFormatting>
  <conditionalFormatting sqref="K28">
    <cfRule type="expression" dxfId="24" priority="25">
      <formula>ISODD(ROW())</formula>
    </cfRule>
  </conditionalFormatting>
  <conditionalFormatting sqref="J22">
    <cfRule type="expression" dxfId="23" priority="22">
      <formula>ISODD(ROW())</formula>
    </cfRule>
  </conditionalFormatting>
  <conditionalFormatting sqref="K22">
    <cfRule type="expression" dxfId="22" priority="23">
      <formula>ISODD(ROW())</formula>
    </cfRule>
  </conditionalFormatting>
  <conditionalFormatting sqref="I23">
    <cfRule type="expression" dxfId="21" priority="21">
      <formula>ISODD(ROW())</formula>
    </cfRule>
  </conditionalFormatting>
  <conditionalFormatting sqref="I24">
    <cfRule type="expression" dxfId="20" priority="20">
      <formula>ISODD(ROW())</formula>
    </cfRule>
  </conditionalFormatting>
  <conditionalFormatting sqref="I25">
    <cfRule type="expression" dxfId="19" priority="19">
      <formula>ISODD(ROW())</formula>
    </cfRule>
  </conditionalFormatting>
  <conditionalFormatting sqref="I26">
    <cfRule type="expression" dxfId="18" priority="18">
      <formula>ISODD(ROW())</formula>
    </cfRule>
  </conditionalFormatting>
  <conditionalFormatting sqref="K21">
    <cfRule type="expression" dxfId="17" priority="17">
      <formula>ISODD(ROW())</formula>
    </cfRule>
  </conditionalFormatting>
  <conditionalFormatting sqref="K20">
    <cfRule type="expression" dxfId="16" priority="16">
      <formula>ISODD(ROW())</formula>
    </cfRule>
  </conditionalFormatting>
  <conditionalFormatting sqref="K19">
    <cfRule type="expression" dxfId="15" priority="15">
      <formula>ISODD(ROW())</formula>
    </cfRule>
  </conditionalFormatting>
  <conditionalFormatting sqref="E20">
    <cfRule type="expression" dxfId="14" priority="14">
      <formula>ISODD(ROW())</formula>
    </cfRule>
  </conditionalFormatting>
  <conditionalFormatting sqref="M14:N44">
    <cfRule type="expression" dxfId="13" priority="13">
      <formula>ISODD(ROW())</formula>
    </cfRule>
  </conditionalFormatting>
  <conditionalFormatting sqref="D31:E31">
    <cfRule type="expression" dxfId="12" priority="12">
      <formula>ISODD(ROW())</formula>
    </cfRule>
  </conditionalFormatting>
  <conditionalFormatting sqref="B27">
    <cfRule type="expression" dxfId="11" priority="10">
      <formula>ISODD(ROW())</formula>
    </cfRule>
  </conditionalFormatting>
  <conditionalFormatting sqref="C27">
    <cfRule type="expression" dxfId="10" priority="9">
      <formula>ISODD(ROW())</formula>
    </cfRule>
  </conditionalFormatting>
  <conditionalFormatting sqref="B27">
    <cfRule type="expression" dxfId="9" priority="11">
      <formula>ISODD(ROW())</formula>
    </cfRule>
  </conditionalFormatting>
  <conditionalFormatting sqref="G27">
    <cfRule type="expression" dxfId="8" priority="8">
      <formula>ISODD(ROW())</formula>
    </cfRule>
  </conditionalFormatting>
  <conditionalFormatting sqref="I27">
    <cfRule type="expression" dxfId="7" priority="7">
      <formula>ISODD(ROW())</formula>
    </cfRule>
  </conditionalFormatting>
  <conditionalFormatting sqref="B32:C32">
    <cfRule type="expression" dxfId="6" priority="1">
      <formula>ISODD(ROW())</formula>
    </cfRule>
  </conditionalFormatting>
  <conditionalFormatting sqref="D32:F32">
    <cfRule type="expression" dxfId="5" priority="2">
      <formula>ISODD(ROW())</formula>
    </cfRule>
  </conditionalFormatting>
  <conditionalFormatting sqref="G32:H32">
    <cfRule type="expression" dxfId="4" priority="3">
      <formula>ISODD(ROW())</formula>
    </cfRule>
  </conditionalFormatting>
  <conditionalFormatting sqref="I32:J32">
    <cfRule type="expression" dxfId="3" priority="4">
      <formula>ISODD(ROW())</formula>
    </cfRule>
  </conditionalFormatting>
  <conditionalFormatting sqref="K32">
    <cfRule type="expression" dxfId="2" priority="5">
      <formula>ISODD(ROW())</formula>
    </cfRule>
  </conditionalFormatting>
  <conditionalFormatting sqref="L32">
    <cfRule type="expression" dxfId="1" priority="6">
      <formula>ISODD(ROW())</formula>
    </cfRule>
  </conditionalFormatting>
  <pageMargins left="0.39374999999999999" right="0.39374999999999999" top="0.47222222222222199" bottom="0.39374999999999999" header="0.51180555555555496" footer="0.51180555555555496"/>
  <pageSetup paperSize="9" scale="6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10</vt:i4>
      </vt:variant>
    </vt:vector>
  </HeadingPairs>
  <TitlesOfParts>
    <vt:vector size="12" baseType="lpstr">
      <vt:lpstr>zad. 1 - SEPARATORY - osadniki,</vt:lpstr>
      <vt:lpstr>zad 2 - zbiorniki, studnie kana</vt:lpstr>
      <vt:lpstr>'zad 2 - zbiorniki, studnie kana'!Excel_BuiltIn_Print_Area</vt:lpstr>
      <vt:lpstr>'zad. 1 - SEPARATORY - osadniki,'!Excel_BuiltIn_Print_Area</vt:lpstr>
      <vt:lpstr>'zad 2 - zbiorniki, studnie kana'!Excel_BuiltIn_Print_Titles</vt:lpstr>
      <vt:lpstr>'zad. 1 - SEPARATORY - osadniki,'!Excel_BuiltIn_Print_Titles</vt:lpstr>
      <vt:lpstr>'zad 2 - zbiorniki, studnie kana'!Obszar_wydruku</vt:lpstr>
      <vt:lpstr>'zad. 1 - SEPARATORY - osadniki,'!Obszar_wydruku</vt:lpstr>
      <vt:lpstr>'zad 2 - zbiorniki, studnie kana'!Print_Titles_0</vt:lpstr>
      <vt:lpstr>'zad. 1 - SEPARATORY - osadniki,'!Print_Titles_0</vt:lpstr>
      <vt:lpstr>'zad 2 - zbiorniki, studnie kana'!Tytuły_wydruku</vt:lpstr>
      <vt:lpstr>'zad. 1 - SEPARATORY - osadniki,'!Tytuły_wydruku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Koniuszewski</dc:creator>
  <dc:description/>
  <cp:lastModifiedBy>Małgorzata Skoczylas</cp:lastModifiedBy>
  <cp:revision>664</cp:revision>
  <cp:lastPrinted>2023-11-03T09:28:01Z</cp:lastPrinted>
  <dcterms:created xsi:type="dcterms:W3CDTF">2014-12-09T17:11:26Z</dcterms:created>
  <dcterms:modified xsi:type="dcterms:W3CDTF">2023-11-03T09:32:50Z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