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nfree.sharepoint.com/sites/EnfreeSp.zo.o/Shared Documents/General/SPRZEDAŻ/LASY PAŃSTWOWE/PRZETARG/SWZ GAZ/"/>
    </mc:Choice>
  </mc:AlternateContent>
  <xr:revisionPtr revIDLastSave="698" documentId="13_ncr:1_{1655C663-384A-4264-B12E-D6E041F5FD46}" xr6:coauthVersionLast="47" xr6:coauthVersionMax="47" xr10:uidLastSave="{4C80AA7E-BCD6-4E9A-9683-2CD75BF9E1EC}"/>
  <bookViews>
    <workbookView xWindow="-110" yWindow="-110" windowWidth="38620" windowHeight="21100" tabRatio="858" xr2:uid="{00000000-000D-0000-FFFF-FFFF00000000}"/>
  </bookViews>
  <sheets>
    <sheet name="Kalkulator część 1" sheetId="13" r:id="rId1"/>
    <sheet name="Kalkulator część 2" sheetId="12" r:id="rId2"/>
    <sheet name="Kalkulator część 3" sheetId="14" r:id="rId3"/>
    <sheet name="Dane - część 1" sheetId="2" r:id="rId4"/>
    <sheet name="Dane - część 2" sheetId="3" r:id="rId5"/>
    <sheet name="Dane - część 3" sheetId="4" r:id="rId6"/>
  </sheets>
  <definedNames>
    <definedName name="_xlnm._FilterDatabase" localSheetId="3" hidden="1">'Dane - część 1'!$A$1:$AR$344</definedName>
    <definedName name="_xlnm._FilterDatabase" localSheetId="4" hidden="1">'Dane - część 2'!$A$1:$AR$384</definedName>
    <definedName name="_xlnm._FilterDatabase" localSheetId="5" hidden="1">'Dane - część 3'!$A$1:$AR$1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21" i="2" l="1"/>
  <c r="BJ121" i="2" s="1"/>
  <c r="BB121" i="2"/>
  <c r="BD121" i="2" s="1"/>
  <c r="BC121" i="2"/>
  <c r="BE121" i="2" s="1"/>
  <c r="BG121" i="2"/>
  <c r="BH121" i="2" s="1"/>
  <c r="BK121" i="2"/>
  <c r="BB122" i="2"/>
  <c r="BD122" i="2" s="1"/>
  <c r="BC122" i="2"/>
  <c r="BE122" i="2" s="1"/>
  <c r="BG122" i="2"/>
  <c r="BH122" i="2" s="1"/>
  <c r="BJ122" i="2"/>
  <c r="BK122" i="2"/>
  <c r="BA121" i="2"/>
  <c r="BA122" i="2"/>
  <c r="AZ121" i="2"/>
  <c r="AZ122" i="2"/>
  <c r="AZ1" i="4"/>
  <c r="AZ1" i="3"/>
  <c r="AZ1" i="2"/>
  <c r="BA3" i="4"/>
  <c r="BA4" i="4"/>
  <c r="BA5" i="4"/>
  <c r="AZ3" i="4"/>
  <c r="BK3" i="4" s="1"/>
  <c r="BL3" i="4" s="1"/>
  <c r="AZ4" i="4"/>
  <c r="BK4" i="4" s="1"/>
  <c r="BL4" i="4" s="1"/>
  <c r="AZ5" i="4"/>
  <c r="BK5" i="4" s="1"/>
  <c r="BL5" i="4" s="1"/>
  <c r="AZ2" i="4"/>
  <c r="BK2" i="4" s="1"/>
  <c r="BL2" i="4" s="1"/>
  <c r="BM122" i="2" l="1"/>
  <c r="BP122" i="2" s="1"/>
  <c r="BS122" i="2" s="1"/>
  <c r="BL121" i="2"/>
  <c r="BO121" i="2" s="1"/>
  <c r="BR121" i="2" s="1"/>
  <c r="BL122" i="2"/>
  <c r="BO122" i="2" s="1"/>
  <c r="BR122" i="2" s="1"/>
  <c r="BM121" i="2"/>
  <c r="BP121" i="2" s="1"/>
  <c r="BS121" i="2" s="1"/>
  <c r="BC3" i="4"/>
  <c r="BC4" i="4"/>
  <c r="BB4" i="4"/>
  <c r="BB5" i="4"/>
  <c r="BB2" i="4"/>
  <c r="BB3" i="4"/>
  <c r="BC5" i="4"/>
  <c r="BC2" i="4"/>
  <c r="BF3" i="4"/>
  <c r="BF4" i="4"/>
  <c r="BF5" i="4"/>
  <c r="BF2" i="4"/>
  <c r="BE3" i="4"/>
  <c r="BE4" i="4"/>
  <c r="BE5" i="4"/>
  <c r="BE2" i="4"/>
  <c r="BF3" i="3"/>
  <c r="BF4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2" i="3"/>
  <c r="BG3" i="3"/>
  <c r="BH3" i="3" s="1"/>
  <c r="BG4" i="3"/>
  <c r="BH4" i="3" s="1"/>
  <c r="BG5" i="3"/>
  <c r="BH5" i="3" s="1"/>
  <c r="BG6" i="3"/>
  <c r="BH6" i="3" s="1"/>
  <c r="BG7" i="3"/>
  <c r="BH7" i="3" s="1"/>
  <c r="BG8" i="3"/>
  <c r="BH8" i="3" s="1"/>
  <c r="BG9" i="3"/>
  <c r="BH9" i="3" s="1"/>
  <c r="BG10" i="3"/>
  <c r="BH10" i="3" s="1"/>
  <c r="BG11" i="3"/>
  <c r="BH11" i="3" s="1"/>
  <c r="BG12" i="3"/>
  <c r="BH12" i="3" s="1"/>
  <c r="BG13" i="3"/>
  <c r="BH13" i="3" s="1"/>
  <c r="BG14" i="3"/>
  <c r="BH14" i="3" s="1"/>
  <c r="BG15" i="3"/>
  <c r="BH15" i="3" s="1"/>
  <c r="BG16" i="3"/>
  <c r="BH16" i="3" s="1"/>
  <c r="BG17" i="3"/>
  <c r="BH17" i="3" s="1"/>
  <c r="BG18" i="3"/>
  <c r="BH18" i="3" s="1"/>
  <c r="BG19" i="3"/>
  <c r="BH19" i="3" s="1"/>
  <c r="BG20" i="3"/>
  <c r="BH20" i="3" s="1"/>
  <c r="BG21" i="3"/>
  <c r="BH21" i="3" s="1"/>
  <c r="BG22" i="3"/>
  <c r="BH22" i="3" s="1"/>
  <c r="BG23" i="3"/>
  <c r="BH23" i="3" s="1"/>
  <c r="BG24" i="3"/>
  <c r="BH24" i="3" s="1"/>
  <c r="BG25" i="3"/>
  <c r="BH25" i="3" s="1"/>
  <c r="BG26" i="3"/>
  <c r="BH26" i="3" s="1"/>
  <c r="BG27" i="3"/>
  <c r="BH27" i="3" s="1"/>
  <c r="BG28" i="3"/>
  <c r="BH28" i="3" s="1"/>
  <c r="BG29" i="3"/>
  <c r="BH29" i="3" s="1"/>
  <c r="BG30" i="3"/>
  <c r="BH30" i="3" s="1"/>
  <c r="BG31" i="3"/>
  <c r="BH31" i="3" s="1"/>
  <c r="BG32" i="3"/>
  <c r="BH32" i="3" s="1"/>
  <c r="BG33" i="3"/>
  <c r="BH33" i="3" s="1"/>
  <c r="BG34" i="3"/>
  <c r="BH34" i="3" s="1"/>
  <c r="BG35" i="3"/>
  <c r="BH35" i="3" s="1"/>
  <c r="BG36" i="3"/>
  <c r="BH36" i="3" s="1"/>
  <c r="BG37" i="3"/>
  <c r="BH37" i="3" s="1"/>
  <c r="BG38" i="3"/>
  <c r="BH38" i="3" s="1"/>
  <c r="BG39" i="3"/>
  <c r="BH39" i="3" s="1"/>
  <c r="BG2" i="3"/>
  <c r="BH2" i="3" s="1"/>
  <c r="AZ5" i="3"/>
  <c r="BM5" i="3" s="1"/>
  <c r="BN5" i="3" s="1"/>
  <c r="AZ6" i="3"/>
  <c r="BM6" i="3" s="1"/>
  <c r="BN6" i="3" s="1"/>
  <c r="AZ7" i="3"/>
  <c r="BM7" i="3" s="1"/>
  <c r="BN7" i="3" s="1"/>
  <c r="AZ8" i="3"/>
  <c r="BM8" i="3" s="1"/>
  <c r="BN8" i="3" s="1"/>
  <c r="AZ9" i="3"/>
  <c r="BM9" i="3" s="1"/>
  <c r="BN9" i="3" s="1"/>
  <c r="AZ10" i="3"/>
  <c r="BM10" i="3" s="1"/>
  <c r="BN10" i="3" s="1"/>
  <c r="AZ11" i="3"/>
  <c r="BM11" i="3" s="1"/>
  <c r="BN11" i="3" s="1"/>
  <c r="AZ12" i="3"/>
  <c r="BM12" i="3" s="1"/>
  <c r="BN12" i="3" s="1"/>
  <c r="AZ13" i="3"/>
  <c r="BM13" i="3" s="1"/>
  <c r="BN13" i="3" s="1"/>
  <c r="AZ14" i="3"/>
  <c r="BM14" i="3" s="1"/>
  <c r="BN14" i="3" s="1"/>
  <c r="AZ15" i="3"/>
  <c r="BM15" i="3" s="1"/>
  <c r="BN15" i="3" s="1"/>
  <c r="AZ16" i="3"/>
  <c r="BM16" i="3" s="1"/>
  <c r="BN16" i="3" s="1"/>
  <c r="AZ17" i="3"/>
  <c r="BM17" i="3" s="1"/>
  <c r="BN17" i="3" s="1"/>
  <c r="AZ18" i="3"/>
  <c r="BM18" i="3" s="1"/>
  <c r="BN18" i="3" s="1"/>
  <c r="AZ19" i="3"/>
  <c r="BM19" i="3" s="1"/>
  <c r="BN19" i="3" s="1"/>
  <c r="AZ20" i="3"/>
  <c r="BM20" i="3" s="1"/>
  <c r="BN20" i="3" s="1"/>
  <c r="AZ21" i="3"/>
  <c r="BM21" i="3" s="1"/>
  <c r="BN21" i="3" s="1"/>
  <c r="AZ22" i="3"/>
  <c r="BM22" i="3" s="1"/>
  <c r="BN22" i="3" s="1"/>
  <c r="AZ23" i="3"/>
  <c r="BM23" i="3" s="1"/>
  <c r="BN23" i="3" s="1"/>
  <c r="AZ24" i="3"/>
  <c r="BM24" i="3" s="1"/>
  <c r="BN24" i="3" s="1"/>
  <c r="AZ25" i="3"/>
  <c r="BM25" i="3" s="1"/>
  <c r="BN25" i="3" s="1"/>
  <c r="AZ26" i="3"/>
  <c r="BM26" i="3" s="1"/>
  <c r="BN26" i="3" s="1"/>
  <c r="AZ27" i="3"/>
  <c r="BM27" i="3" s="1"/>
  <c r="BN27" i="3" s="1"/>
  <c r="AZ28" i="3"/>
  <c r="BM28" i="3" s="1"/>
  <c r="BN28" i="3" s="1"/>
  <c r="AZ29" i="3"/>
  <c r="BM29" i="3" s="1"/>
  <c r="BN29" i="3" s="1"/>
  <c r="AZ30" i="3"/>
  <c r="BM30" i="3" s="1"/>
  <c r="BN30" i="3" s="1"/>
  <c r="AZ31" i="3"/>
  <c r="BM31" i="3" s="1"/>
  <c r="BN31" i="3" s="1"/>
  <c r="AZ32" i="3"/>
  <c r="BM32" i="3" s="1"/>
  <c r="BN32" i="3" s="1"/>
  <c r="AZ33" i="3"/>
  <c r="BM33" i="3" s="1"/>
  <c r="BN33" i="3" s="1"/>
  <c r="AZ34" i="3"/>
  <c r="BM34" i="3" s="1"/>
  <c r="BN34" i="3" s="1"/>
  <c r="AZ35" i="3"/>
  <c r="BM35" i="3" s="1"/>
  <c r="BN35" i="3" s="1"/>
  <c r="AZ36" i="3"/>
  <c r="BM36" i="3" s="1"/>
  <c r="BN36" i="3" s="1"/>
  <c r="AZ37" i="3"/>
  <c r="BM37" i="3" s="1"/>
  <c r="BN37" i="3" s="1"/>
  <c r="AZ38" i="3"/>
  <c r="AZ39" i="3"/>
  <c r="AZ4" i="3"/>
  <c r="BM4" i="3" s="1"/>
  <c r="BN4" i="3" s="1"/>
  <c r="AZ3" i="3"/>
  <c r="BM3" i="3" s="1"/>
  <c r="BN3" i="3" s="1"/>
  <c r="AZ2" i="3"/>
  <c r="BM2" i="3" s="1"/>
  <c r="BN2" i="3" s="1"/>
  <c r="BK3" i="2"/>
  <c r="BK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BK66" i="2"/>
  <c r="BK67" i="2"/>
  <c r="BK68" i="2"/>
  <c r="BK69" i="2"/>
  <c r="BK70" i="2"/>
  <c r="BK71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BK89" i="2"/>
  <c r="BK90" i="2"/>
  <c r="BK91" i="2"/>
  <c r="BK92" i="2"/>
  <c r="BK93" i="2"/>
  <c r="BK94" i="2"/>
  <c r="BK95" i="2"/>
  <c r="BK96" i="2"/>
  <c r="BK97" i="2"/>
  <c r="BK98" i="2"/>
  <c r="BK99" i="2"/>
  <c r="BK100" i="2"/>
  <c r="BK101" i="2"/>
  <c r="BK102" i="2"/>
  <c r="BK103" i="2"/>
  <c r="BK104" i="2"/>
  <c r="BK105" i="2"/>
  <c r="BK106" i="2"/>
  <c r="BK107" i="2"/>
  <c r="BK108" i="2"/>
  <c r="BK109" i="2"/>
  <c r="BK110" i="2"/>
  <c r="BK111" i="2"/>
  <c r="BK112" i="2"/>
  <c r="BK113" i="2"/>
  <c r="BK114" i="2"/>
  <c r="BK115" i="2"/>
  <c r="BK116" i="2"/>
  <c r="BK117" i="2"/>
  <c r="BK118" i="2"/>
  <c r="BK119" i="2"/>
  <c r="BK120" i="2"/>
  <c r="BK123" i="2"/>
  <c r="BK124" i="2"/>
  <c r="BK125" i="2"/>
  <c r="BK126" i="2"/>
  <c r="BK127" i="2"/>
  <c r="BK128" i="2"/>
  <c r="BK129" i="2"/>
  <c r="BK130" i="2"/>
  <c r="BK131" i="2"/>
  <c r="BK132" i="2"/>
  <c r="BK133" i="2"/>
  <c r="BK134" i="2"/>
  <c r="BK135" i="2"/>
  <c r="BK136" i="2"/>
  <c r="BK137" i="2"/>
  <c r="BK138" i="2"/>
  <c r="BK139" i="2"/>
  <c r="BK140" i="2"/>
  <c r="BK141" i="2"/>
  <c r="BK142" i="2"/>
  <c r="BK143" i="2"/>
  <c r="BK144" i="2"/>
  <c r="BK145" i="2"/>
  <c r="BK146" i="2"/>
  <c r="BK147" i="2"/>
  <c r="BK148" i="2"/>
  <c r="BK149" i="2"/>
  <c r="BK150" i="2"/>
  <c r="BK151" i="2"/>
  <c r="BK152" i="2"/>
  <c r="BK153" i="2"/>
  <c r="BK154" i="2"/>
  <c r="BK155" i="2"/>
  <c r="BK156" i="2"/>
  <c r="BK157" i="2"/>
  <c r="BK158" i="2"/>
  <c r="BK159" i="2"/>
  <c r="BK160" i="2"/>
  <c r="BK161" i="2"/>
  <c r="BK162" i="2"/>
  <c r="BK163" i="2"/>
  <c r="BK164" i="2"/>
  <c r="BK165" i="2"/>
  <c r="BK166" i="2"/>
  <c r="BK167" i="2"/>
  <c r="BK168" i="2"/>
  <c r="BK169" i="2"/>
  <c r="BK170" i="2"/>
  <c r="BK171" i="2"/>
  <c r="BK172" i="2"/>
  <c r="BK173" i="2"/>
  <c r="BK174" i="2"/>
  <c r="BK175" i="2"/>
  <c r="BK176" i="2"/>
  <c r="BK177" i="2"/>
  <c r="BK178" i="2"/>
  <c r="BK179" i="2"/>
  <c r="BK180" i="2"/>
  <c r="BK181" i="2"/>
  <c r="BK182" i="2"/>
  <c r="BK183" i="2"/>
  <c r="BK184" i="2"/>
  <c r="BK185" i="2"/>
  <c r="BK186" i="2"/>
  <c r="BK187" i="2"/>
  <c r="BK188" i="2"/>
  <c r="BK189" i="2"/>
  <c r="BK190" i="2"/>
  <c r="BK191" i="2"/>
  <c r="BK192" i="2"/>
  <c r="BK193" i="2"/>
  <c r="BK194" i="2"/>
  <c r="BK195" i="2"/>
  <c r="BK196" i="2"/>
  <c r="BK197" i="2"/>
  <c r="BK198" i="2"/>
  <c r="BK199" i="2"/>
  <c r="BK200" i="2"/>
  <c r="BK201" i="2"/>
  <c r="BK202" i="2"/>
  <c r="BK203" i="2"/>
  <c r="BK204" i="2"/>
  <c r="BK205" i="2"/>
  <c r="BK206" i="2"/>
  <c r="BK207" i="2"/>
  <c r="BK208" i="2"/>
  <c r="BK209" i="2"/>
  <c r="BK210" i="2"/>
  <c r="BK211" i="2"/>
  <c r="BK212" i="2"/>
  <c r="BK213" i="2"/>
  <c r="BK214" i="2"/>
  <c r="BK215" i="2"/>
  <c r="BK216" i="2"/>
  <c r="BK217" i="2"/>
  <c r="BK218" i="2"/>
  <c r="BK219" i="2"/>
  <c r="BK220" i="2"/>
  <c r="BK221" i="2"/>
  <c r="BK222" i="2"/>
  <c r="BK223" i="2"/>
  <c r="BK224" i="2"/>
  <c r="BK225" i="2"/>
  <c r="BK226" i="2"/>
  <c r="BK227" i="2"/>
  <c r="BK228" i="2"/>
  <c r="BK229" i="2"/>
  <c r="BK230" i="2"/>
  <c r="BK231" i="2"/>
  <c r="BK232" i="2"/>
  <c r="BK233" i="2"/>
  <c r="BK234" i="2"/>
  <c r="BK235" i="2"/>
  <c r="BK236" i="2"/>
  <c r="BK237" i="2"/>
  <c r="BK238" i="2"/>
  <c r="BK239" i="2"/>
  <c r="BK240" i="2"/>
  <c r="BK241" i="2"/>
  <c r="BK242" i="2"/>
  <c r="BK243" i="2"/>
  <c r="BK244" i="2"/>
  <c r="BK245" i="2"/>
  <c r="BK246" i="2"/>
  <c r="BK247" i="2"/>
  <c r="BK248" i="2"/>
  <c r="BK249" i="2"/>
  <c r="BK250" i="2"/>
  <c r="BK251" i="2"/>
  <c r="BK252" i="2"/>
  <c r="BK253" i="2"/>
  <c r="BK254" i="2"/>
  <c r="BK255" i="2"/>
  <c r="BK256" i="2"/>
  <c r="BK257" i="2"/>
  <c r="BK258" i="2"/>
  <c r="BK259" i="2"/>
  <c r="BK260" i="2"/>
  <c r="BK261" i="2"/>
  <c r="BK262" i="2"/>
  <c r="BK263" i="2"/>
  <c r="BK264" i="2"/>
  <c r="BK265" i="2"/>
  <c r="BK266" i="2"/>
  <c r="BK267" i="2"/>
  <c r="BK268" i="2"/>
  <c r="BK269" i="2"/>
  <c r="BK270" i="2"/>
  <c r="BK271" i="2"/>
  <c r="BK272" i="2"/>
  <c r="BK273" i="2"/>
  <c r="BK274" i="2"/>
  <c r="BK275" i="2"/>
  <c r="BK276" i="2"/>
  <c r="BK277" i="2"/>
  <c r="BK278" i="2"/>
  <c r="BK279" i="2"/>
  <c r="BK280" i="2"/>
  <c r="BK281" i="2"/>
  <c r="BK282" i="2"/>
  <c r="BK283" i="2"/>
  <c r="BK284" i="2"/>
  <c r="BK285" i="2"/>
  <c r="BK286" i="2"/>
  <c r="BK287" i="2"/>
  <c r="BK288" i="2"/>
  <c r="BK289" i="2"/>
  <c r="BK290" i="2"/>
  <c r="BK291" i="2"/>
  <c r="BK292" i="2"/>
  <c r="BK293" i="2"/>
  <c r="BK294" i="2"/>
  <c r="BK295" i="2"/>
  <c r="BK296" i="2"/>
  <c r="BK297" i="2"/>
  <c r="BK298" i="2"/>
  <c r="BK299" i="2"/>
  <c r="BK300" i="2"/>
  <c r="BK301" i="2"/>
  <c r="BK302" i="2"/>
  <c r="BK303" i="2"/>
  <c r="BK304" i="2"/>
  <c r="BK305" i="2"/>
  <c r="BK306" i="2"/>
  <c r="BK307" i="2"/>
  <c r="BK308" i="2"/>
  <c r="BK309" i="2"/>
  <c r="BK310" i="2"/>
  <c r="BK311" i="2"/>
  <c r="BK312" i="2"/>
  <c r="BK313" i="2"/>
  <c r="BK314" i="2"/>
  <c r="BK315" i="2"/>
  <c r="BK316" i="2"/>
  <c r="BK317" i="2"/>
  <c r="BK318" i="2"/>
  <c r="BK319" i="2"/>
  <c r="BK320" i="2"/>
  <c r="BK321" i="2"/>
  <c r="BK322" i="2"/>
  <c r="BK323" i="2"/>
  <c r="BK324" i="2"/>
  <c r="BK325" i="2"/>
  <c r="BK326" i="2"/>
  <c r="BK327" i="2"/>
  <c r="BK328" i="2"/>
  <c r="BK329" i="2"/>
  <c r="BK330" i="2"/>
  <c r="BK331" i="2"/>
  <c r="BK332" i="2"/>
  <c r="BK333" i="2"/>
  <c r="BK334" i="2"/>
  <c r="BK335" i="2"/>
  <c r="BK336" i="2"/>
  <c r="BK337" i="2"/>
  <c r="BK338" i="2"/>
  <c r="BK339" i="2"/>
  <c r="BK340" i="2"/>
  <c r="BK341" i="2"/>
  <c r="BK342" i="2"/>
  <c r="BK343" i="2"/>
  <c r="BK344" i="2"/>
  <c r="BK2" i="2"/>
  <c r="BJ3" i="2"/>
  <c r="BJ4" i="2"/>
  <c r="BJ5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86" i="2"/>
  <c r="BJ87" i="2"/>
  <c r="BJ88" i="2"/>
  <c r="BJ89" i="2"/>
  <c r="BJ90" i="2"/>
  <c r="BJ91" i="2"/>
  <c r="BJ92" i="2"/>
  <c r="BJ93" i="2"/>
  <c r="BJ94" i="2"/>
  <c r="BJ95" i="2"/>
  <c r="BJ96" i="2"/>
  <c r="BJ97" i="2"/>
  <c r="BJ98" i="2"/>
  <c r="BJ99" i="2"/>
  <c r="BJ100" i="2"/>
  <c r="BJ101" i="2"/>
  <c r="BJ102" i="2"/>
  <c r="BJ103" i="2"/>
  <c r="BJ104" i="2"/>
  <c r="BJ105" i="2"/>
  <c r="BJ106" i="2"/>
  <c r="BJ107" i="2"/>
  <c r="BJ108" i="2"/>
  <c r="BJ109" i="2"/>
  <c r="BJ110" i="2"/>
  <c r="BJ111" i="2"/>
  <c r="BJ112" i="2"/>
  <c r="BJ113" i="2"/>
  <c r="BJ114" i="2"/>
  <c r="BJ115" i="2"/>
  <c r="BJ116" i="2"/>
  <c r="BJ117" i="2"/>
  <c r="BJ118" i="2"/>
  <c r="BJ119" i="2"/>
  <c r="BJ120" i="2"/>
  <c r="BJ123" i="2"/>
  <c r="BJ124" i="2"/>
  <c r="BJ125" i="2"/>
  <c r="BJ126" i="2"/>
  <c r="BJ127" i="2"/>
  <c r="BJ128" i="2"/>
  <c r="BJ129" i="2"/>
  <c r="BJ130" i="2"/>
  <c r="BJ131" i="2"/>
  <c r="BJ132" i="2"/>
  <c r="BJ133" i="2"/>
  <c r="BJ134" i="2"/>
  <c r="BJ135" i="2"/>
  <c r="BJ136" i="2"/>
  <c r="BJ137" i="2"/>
  <c r="BJ138" i="2"/>
  <c r="BJ139" i="2"/>
  <c r="BJ140" i="2"/>
  <c r="BJ141" i="2"/>
  <c r="BJ142" i="2"/>
  <c r="BJ143" i="2"/>
  <c r="BJ144" i="2"/>
  <c r="BJ145" i="2"/>
  <c r="BJ146" i="2"/>
  <c r="BJ147" i="2"/>
  <c r="BJ148" i="2"/>
  <c r="BJ149" i="2"/>
  <c r="BJ150" i="2"/>
  <c r="BJ151" i="2"/>
  <c r="BJ152" i="2"/>
  <c r="BJ153" i="2"/>
  <c r="BJ154" i="2"/>
  <c r="BJ155" i="2"/>
  <c r="BJ156" i="2"/>
  <c r="BJ157" i="2"/>
  <c r="BJ158" i="2"/>
  <c r="BJ159" i="2"/>
  <c r="BJ160" i="2"/>
  <c r="BJ161" i="2"/>
  <c r="BJ162" i="2"/>
  <c r="BJ163" i="2"/>
  <c r="BJ164" i="2"/>
  <c r="BJ165" i="2"/>
  <c r="BJ166" i="2"/>
  <c r="BJ167" i="2"/>
  <c r="BJ168" i="2"/>
  <c r="BJ169" i="2"/>
  <c r="BJ170" i="2"/>
  <c r="BJ171" i="2"/>
  <c r="BJ172" i="2"/>
  <c r="BJ173" i="2"/>
  <c r="BJ174" i="2"/>
  <c r="BJ175" i="2"/>
  <c r="BJ176" i="2"/>
  <c r="BJ177" i="2"/>
  <c r="BJ178" i="2"/>
  <c r="BJ179" i="2"/>
  <c r="BJ180" i="2"/>
  <c r="BJ181" i="2"/>
  <c r="BJ182" i="2"/>
  <c r="BJ183" i="2"/>
  <c r="BJ184" i="2"/>
  <c r="BJ185" i="2"/>
  <c r="BJ186" i="2"/>
  <c r="BJ187" i="2"/>
  <c r="BJ188" i="2"/>
  <c r="BJ189" i="2"/>
  <c r="BJ190" i="2"/>
  <c r="BJ191" i="2"/>
  <c r="BJ192" i="2"/>
  <c r="BJ193" i="2"/>
  <c r="BJ194" i="2"/>
  <c r="BJ195" i="2"/>
  <c r="BJ196" i="2"/>
  <c r="BJ197" i="2"/>
  <c r="BJ198" i="2"/>
  <c r="BJ199" i="2"/>
  <c r="BJ200" i="2"/>
  <c r="BJ201" i="2"/>
  <c r="BJ202" i="2"/>
  <c r="BJ203" i="2"/>
  <c r="BJ204" i="2"/>
  <c r="BJ205" i="2"/>
  <c r="BJ206" i="2"/>
  <c r="BJ207" i="2"/>
  <c r="BJ208" i="2"/>
  <c r="BJ209" i="2"/>
  <c r="BJ210" i="2"/>
  <c r="BJ211" i="2"/>
  <c r="BJ212" i="2"/>
  <c r="BJ213" i="2"/>
  <c r="BJ214" i="2"/>
  <c r="BJ215" i="2"/>
  <c r="BJ216" i="2"/>
  <c r="BJ217" i="2"/>
  <c r="BJ218" i="2"/>
  <c r="BJ219" i="2"/>
  <c r="BJ220" i="2"/>
  <c r="BJ221" i="2"/>
  <c r="BJ222" i="2"/>
  <c r="BJ223" i="2"/>
  <c r="BJ224" i="2"/>
  <c r="BJ225" i="2"/>
  <c r="BJ226" i="2"/>
  <c r="BJ227" i="2"/>
  <c r="BJ228" i="2"/>
  <c r="BJ229" i="2"/>
  <c r="BJ230" i="2"/>
  <c r="BJ231" i="2"/>
  <c r="BJ232" i="2"/>
  <c r="BJ233" i="2"/>
  <c r="BJ234" i="2"/>
  <c r="BJ235" i="2"/>
  <c r="BJ236" i="2"/>
  <c r="BJ237" i="2"/>
  <c r="BJ238" i="2"/>
  <c r="BJ239" i="2"/>
  <c r="BJ240" i="2"/>
  <c r="BJ241" i="2"/>
  <c r="BJ242" i="2"/>
  <c r="BJ243" i="2"/>
  <c r="BJ244" i="2"/>
  <c r="BJ245" i="2"/>
  <c r="BJ246" i="2"/>
  <c r="BJ247" i="2"/>
  <c r="BJ248" i="2"/>
  <c r="BJ249" i="2"/>
  <c r="BJ250" i="2"/>
  <c r="BJ251" i="2"/>
  <c r="BJ252" i="2"/>
  <c r="BJ253" i="2"/>
  <c r="BJ254" i="2"/>
  <c r="BJ255" i="2"/>
  <c r="BJ256" i="2"/>
  <c r="BJ257" i="2"/>
  <c r="BJ258" i="2"/>
  <c r="BJ259" i="2"/>
  <c r="BJ260" i="2"/>
  <c r="BJ261" i="2"/>
  <c r="BJ262" i="2"/>
  <c r="BJ263" i="2"/>
  <c r="BJ264" i="2"/>
  <c r="BJ265" i="2"/>
  <c r="BJ266" i="2"/>
  <c r="BJ267" i="2"/>
  <c r="BJ268" i="2"/>
  <c r="BJ269" i="2"/>
  <c r="BJ270" i="2"/>
  <c r="BJ271" i="2"/>
  <c r="BJ272" i="2"/>
  <c r="BJ273" i="2"/>
  <c r="BJ274" i="2"/>
  <c r="BJ275" i="2"/>
  <c r="BJ276" i="2"/>
  <c r="BJ277" i="2"/>
  <c r="BJ278" i="2"/>
  <c r="BJ279" i="2"/>
  <c r="BJ280" i="2"/>
  <c r="BJ281" i="2"/>
  <c r="BJ282" i="2"/>
  <c r="BJ283" i="2"/>
  <c r="BJ284" i="2"/>
  <c r="BJ285" i="2"/>
  <c r="BJ286" i="2"/>
  <c r="BJ287" i="2"/>
  <c r="BJ288" i="2"/>
  <c r="BJ289" i="2"/>
  <c r="BJ290" i="2"/>
  <c r="BJ291" i="2"/>
  <c r="BJ292" i="2"/>
  <c r="BJ293" i="2"/>
  <c r="BJ294" i="2"/>
  <c r="BJ295" i="2"/>
  <c r="BJ296" i="2"/>
  <c r="BJ297" i="2"/>
  <c r="BJ298" i="2"/>
  <c r="BJ299" i="2"/>
  <c r="BJ300" i="2"/>
  <c r="BJ301" i="2"/>
  <c r="BJ302" i="2"/>
  <c r="BJ303" i="2"/>
  <c r="BJ304" i="2"/>
  <c r="BJ305" i="2"/>
  <c r="BJ306" i="2"/>
  <c r="BJ307" i="2"/>
  <c r="BJ308" i="2"/>
  <c r="BJ309" i="2"/>
  <c r="BJ310" i="2"/>
  <c r="BJ311" i="2"/>
  <c r="BJ312" i="2"/>
  <c r="BJ313" i="2"/>
  <c r="BJ314" i="2"/>
  <c r="BJ315" i="2"/>
  <c r="BJ316" i="2"/>
  <c r="BJ317" i="2"/>
  <c r="BJ318" i="2"/>
  <c r="BJ319" i="2"/>
  <c r="BJ320" i="2"/>
  <c r="BJ321" i="2"/>
  <c r="BJ322" i="2"/>
  <c r="BJ323" i="2"/>
  <c r="BJ324" i="2"/>
  <c r="BJ325" i="2"/>
  <c r="BJ326" i="2"/>
  <c r="BJ327" i="2"/>
  <c r="BJ328" i="2"/>
  <c r="BJ329" i="2"/>
  <c r="BJ330" i="2"/>
  <c r="BJ331" i="2"/>
  <c r="BJ332" i="2"/>
  <c r="BJ333" i="2"/>
  <c r="BJ334" i="2"/>
  <c r="BJ335" i="2"/>
  <c r="BJ336" i="2"/>
  <c r="BJ337" i="2"/>
  <c r="BJ338" i="2"/>
  <c r="BJ339" i="2"/>
  <c r="BJ340" i="2"/>
  <c r="BJ341" i="2"/>
  <c r="BJ342" i="2"/>
  <c r="BJ343" i="2"/>
  <c r="BJ344" i="2"/>
  <c r="BJ2" i="2"/>
  <c r="AZ18" i="2"/>
  <c r="AZ19" i="2"/>
  <c r="AZ20" i="2"/>
  <c r="AZ21" i="2"/>
  <c r="AZ22" i="2"/>
  <c r="AZ23" i="2"/>
  <c r="AZ24" i="2"/>
  <c r="AZ25" i="2"/>
  <c r="BG25" i="2" s="1"/>
  <c r="BH25" i="2" s="1"/>
  <c r="AZ26" i="2"/>
  <c r="AZ27" i="2"/>
  <c r="AZ28" i="2"/>
  <c r="AZ29" i="2"/>
  <c r="AZ30" i="2"/>
  <c r="AZ31" i="2"/>
  <c r="AZ32" i="2"/>
  <c r="AZ33" i="2"/>
  <c r="BG33" i="2" s="1"/>
  <c r="BH33" i="2" s="1"/>
  <c r="AZ34" i="2"/>
  <c r="AZ35" i="2"/>
  <c r="AZ36" i="2"/>
  <c r="AZ37" i="2"/>
  <c r="AZ38" i="2"/>
  <c r="AZ39" i="2"/>
  <c r="AZ40" i="2"/>
  <c r="AZ41" i="2"/>
  <c r="BG41" i="2" s="1"/>
  <c r="BH41" i="2" s="1"/>
  <c r="AZ42" i="2"/>
  <c r="AZ43" i="2"/>
  <c r="AZ45" i="2"/>
  <c r="AZ46" i="2"/>
  <c r="AZ47" i="2"/>
  <c r="AZ48" i="2"/>
  <c r="AZ49" i="2"/>
  <c r="BG49" i="2" s="1"/>
  <c r="BH49" i="2" s="1"/>
  <c r="AZ50" i="2"/>
  <c r="AZ51" i="2"/>
  <c r="AZ52" i="2"/>
  <c r="AZ53" i="2"/>
  <c r="AZ54" i="2"/>
  <c r="AZ55" i="2"/>
  <c r="AZ56" i="2"/>
  <c r="AZ57" i="2"/>
  <c r="BG57" i="2" s="1"/>
  <c r="BH57" i="2" s="1"/>
  <c r="AZ58" i="2"/>
  <c r="AZ59" i="2"/>
  <c r="AZ60" i="2"/>
  <c r="AZ61" i="2"/>
  <c r="BG61" i="2" s="1"/>
  <c r="BH61" i="2" s="1"/>
  <c r="AZ62" i="2"/>
  <c r="AZ63" i="2"/>
  <c r="AZ64" i="2"/>
  <c r="AZ65" i="2"/>
  <c r="BG65" i="2" s="1"/>
  <c r="BH65" i="2" s="1"/>
  <c r="AZ66" i="2"/>
  <c r="AZ67" i="2"/>
  <c r="AZ68" i="2"/>
  <c r="AZ69" i="2"/>
  <c r="AZ70" i="2"/>
  <c r="AZ71" i="2"/>
  <c r="AZ72" i="2"/>
  <c r="AZ73" i="2"/>
  <c r="BG73" i="2" s="1"/>
  <c r="BH73" i="2" s="1"/>
  <c r="AZ74" i="2"/>
  <c r="AZ75" i="2"/>
  <c r="AZ76" i="2"/>
  <c r="AZ77" i="2"/>
  <c r="AZ78" i="2"/>
  <c r="AZ79" i="2"/>
  <c r="AZ80" i="2"/>
  <c r="AZ81" i="2"/>
  <c r="BG81" i="2" s="1"/>
  <c r="BH81" i="2" s="1"/>
  <c r="AZ82" i="2"/>
  <c r="AZ83" i="2"/>
  <c r="AZ84" i="2"/>
  <c r="AZ85" i="2"/>
  <c r="AZ86" i="2"/>
  <c r="AZ87" i="2"/>
  <c r="AZ88" i="2"/>
  <c r="AZ89" i="2"/>
  <c r="BG89" i="2" s="1"/>
  <c r="BH89" i="2" s="1"/>
  <c r="AZ90" i="2"/>
  <c r="AZ91" i="2"/>
  <c r="AZ92" i="2"/>
  <c r="AZ93" i="2"/>
  <c r="AZ94" i="2"/>
  <c r="AZ95" i="2"/>
  <c r="AZ96" i="2"/>
  <c r="AZ97" i="2"/>
  <c r="BG97" i="2" s="1"/>
  <c r="BH97" i="2" s="1"/>
  <c r="AZ98" i="2"/>
  <c r="AZ99" i="2"/>
  <c r="AZ100" i="2"/>
  <c r="AZ101" i="2"/>
  <c r="AZ102" i="2"/>
  <c r="AZ103" i="2"/>
  <c r="AZ104" i="2"/>
  <c r="AZ105" i="2"/>
  <c r="BG105" i="2" s="1"/>
  <c r="BH105" i="2" s="1"/>
  <c r="AZ106" i="2"/>
  <c r="AZ107" i="2"/>
  <c r="AZ108" i="2"/>
  <c r="AZ109" i="2"/>
  <c r="AZ110" i="2"/>
  <c r="AZ111" i="2"/>
  <c r="AZ112" i="2"/>
  <c r="AZ113" i="2"/>
  <c r="BG113" i="2" s="1"/>
  <c r="BH113" i="2" s="1"/>
  <c r="AZ114" i="2"/>
  <c r="AZ115" i="2"/>
  <c r="AZ116" i="2"/>
  <c r="AZ117" i="2"/>
  <c r="AZ118" i="2"/>
  <c r="AZ119" i="2"/>
  <c r="AZ120" i="2"/>
  <c r="AZ123" i="2"/>
  <c r="BG123" i="2" s="1"/>
  <c r="BH123" i="2" s="1"/>
  <c r="AZ124" i="2"/>
  <c r="AZ125" i="2"/>
  <c r="AZ126" i="2"/>
  <c r="AZ127" i="2"/>
  <c r="AZ128" i="2"/>
  <c r="AZ129" i="2"/>
  <c r="AZ130" i="2"/>
  <c r="AZ131" i="2"/>
  <c r="BG131" i="2" s="1"/>
  <c r="BH131" i="2" s="1"/>
  <c r="AZ132" i="2"/>
  <c r="AZ133" i="2"/>
  <c r="AZ134" i="2"/>
  <c r="AZ135" i="2"/>
  <c r="AZ136" i="2"/>
  <c r="AZ137" i="2"/>
  <c r="BG137" i="2" s="1"/>
  <c r="BH137" i="2" s="1"/>
  <c r="AZ138" i="2"/>
  <c r="AZ139" i="2"/>
  <c r="BG139" i="2" s="1"/>
  <c r="BH139" i="2" s="1"/>
  <c r="AZ140" i="2"/>
  <c r="AZ141" i="2"/>
  <c r="AZ142" i="2"/>
  <c r="AZ143" i="2"/>
  <c r="AZ144" i="2"/>
  <c r="AZ145" i="2"/>
  <c r="AZ146" i="2"/>
  <c r="AZ147" i="2"/>
  <c r="BG147" i="2" s="1"/>
  <c r="BH147" i="2" s="1"/>
  <c r="AZ148" i="2"/>
  <c r="AZ149" i="2"/>
  <c r="AZ150" i="2"/>
  <c r="AZ151" i="2"/>
  <c r="AZ152" i="2"/>
  <c r="AZ153" i="2"/>
  <c r="AZ154" i="2"/>
  <c r="AZ155" i="2"/>
  <c r="BG155" i="2" s="1"/>
  <c r="BH155" i="2" s="1"/>
  <c r="AZ156" i="2"/>
  <c r="AZ157" i="2"/>
  <c r="AZ158" i="2"/>
  <c r="AZ159" i="2"/>
  <c r="BG159" i="2" s="1"/>
  <c r="BH159" i="2" s="1"/>
  <c r="AZ160" i="2"/>
  <c r="AZ161" i="2"/>
  <c r="AZ162" i="2"/>
  <c r="AZ163" i="2"/>
  <c r="BG163" i="2" s="1"/>
  <c r="BH163" i="2" s="1"/>
  <c r="AZ164" i="2"/>
  <c r="AZ165" i="2"/>
  <c r="AZ166" i="2"/>
  <c r="AZ167" i="2"/>
  <c r="BG167" i="2" s="1"/>
  <c r="BH167" i="2" s="1"/>
  <c r="AZ168" i="2"/>
  <c r="AZ169" i="2"/>
  <c r="BG169" i="2" s="1"/>
  <c r="BH169" i="2" s="1"/>
  <c r="AZ170" i="2"/>
  <c r="AZ171" i="2"/>
  <c r="BG171" i="2" s="1"/>
  <c r="BH171" i="2" s="1"/>
  <c r="AZ172" i="2"/>
  <c r="AZ173" i="2"/>
  <c r="AZ174" i="2"/>
  <c r="AZ175" i="2"/>
  <c r="AZ176" i="2"/>
  <c r="AZ177" i="2"/>
  <c r="AZ178" i="2"/>
  <c r="AZ179" i="2"/>
  <c r="BG179" i="2" s="1"/>
  <c r="BH179" i="2" s="1"/>
  <c r="AZ180" i="2"/>
  <c r="AZ181" i="2"/>
  <c r="AZ182" i="2"/>
  <c r="AZ183" i="2"/>
  <c r="AZ184" i="2"/>
  <c r="AZ185" i="2"/>
  <c r="AZ186" i="2"/>
  <c r="AZ187" i="2"/>
  <c r="BG187" i="2" s="1"/>
  <c r="BH187" i="2" s="1"/>
  <c r="AZ188" i="2"/>
  <c r="AZ189" i="2"/>
  <c r="AZ190" i="2"/>
  <c r="AZ191" i="2"/>
  <c r="BG191" i="2" s="1"/>
  <c r="BH191" i="2" s="1"/>
  <c r="AZ192" i="2"/>
  <c r="AZ193" i="2"/>
  <c r="AZ194" i="2"/>
  <c r="AZ195" i="2"/>
  <c r="BG195" i="2" s="1"/>
  <c r="BH195" i="2" s="1"/>
  <c r="AZ196" i="2"/>
  <c r="AZ197" i="2"/>
  <c r="AZ198" i="2"/>
  <c r="AZ199" i="2"/>
  <c r="BG199" i="2" s="1"/>
  <c r="BH199" i="2" s="1"/>
  <c r="AZ200" i="2"/>
  <c r="AZ201" i="2"/>
  <c r="AZ202" i="2"/>
  <c r="AZ203" i="2"/>
  <c r="BG203" i="2" s="1"/>
  <c r="BH203" i="2" s="1"/>
  <c r="AZ204" i="2"/>
  <c r="AZ205" i="2"/>
  <c r="AZ206" i="2"/>
  <c r="AZ207" i="2"/>
  <c r="AZ208" i="2"/>
  <c r="AZ209" i="2"/>
  <c r="AZ210" i="2"/>
  <c r="AZ211" i="2"/>
  <c r="BG211" i="2" s="1"/>
  <c r="BH211" i="2" s="1"/>
  <c r="AZ212" i="2"/>
  <c r="AZ213" i="2"/>
  <c r="AZ214" i="2"/>
  <c r="AZ215" i="2"/>
  <c r="AZ216" i="2"/>
  <c r="AZ217" i="2"/>
  <c r="AZ218" i="2"/>
  <c r="AZ219" i="2"/>
  <c r="BG219" i="2" s="1"/>
  <c r="BH219" i="2" s="1"/>
  <c r="AZ220" i="2"/>
  <c r="AZ221" i="2"/>
  <c r="AZ222" i="2"/>
  <c r="AZ223" i="2"/>
  <c r="BG223" i="2" s="1"/>
  <c r="BH223" i="2" s="1"/>
  <c r="AZ224" i="2"/>
  <c r="AZ225" i="2"/>
  <c r="AZ226" i="2"/>
  <c r="AZ227" i="2"/>
  <c r="BG227" i="2" s="1"/>
  <c r="BH227" i="2" s="1"/>
  <c r="AZ228" i="2"/>
  <c r="AZ229" i="2"/>
  <c r="AZ230" i="2"/>
  <c r="AZ231" i="2"/>
  <c r="BG231" i="2" s="1"/>
  <c r="BH231" i="2" s="1"/>
  <c r="AZ232" i="2"/>
  <c r="AZ233" i="2"/>
  <c r="AZ234" i="2"/>
  <c r="AZ235" i="2"/>
  <c r="AZ236" i="2"/>
  <c r="AZ237" i="2"/>
  <c r="AZ238" i="2"/>
  <c r="AZ239" i="2"/>
  <c r="AZ240" i="2"/>
  <c r="AZ241" i="2"/>
  <c r="AZ242" i="2"/>
  <c r="AZ243" i="2"/>
  <c r="BG243" i="2" s="1"/>
  <c r="BH243" i="2" s="1"/>
  <c r="AZ244" i="2"/>
  <c r="AZ245" i="2"/>
  <c r="AZ246" i="2"/>
  <c r="AZ247" i="2"/>
  <c r="AZ248" i="2"/>
  <c r="AZ249" i="2"/>
  <c r="AZ250" i="2"/>
  <c r="AZ251" i="2"/>
  <c r="AZ252" i="2"/>
  <c r="AZ253" i="2"/>
  <c r="AZ254" i="2"/>
  <c r="AZ255" i="2"/>
  <c r="BG255" i="2" s="1"/>
  <c r="BH255" i="2" s="1"/>
  <c r="AZ256" i="2"/>
  <c r="AZ257" i="2"/>
  <c r="AZ258" i="2"/>
  <c r="AZ259" i="2"/>
  <c r="AZ260" i="2"/>
  <c r="AZ261" i="2"/>
  <c r="AZ262" i="2"/>
  <c r="AZ263" i="2"/>
  <c r="BG263" i="2" s="1"/>
  <c r="BH263" i="2" s="1"/>
  <c r="AZ264" i="2"/>
  <c r="AZ265" i="2"/>
  <c r="AZ266" i="2"/>
  <c r="AZ267" i="2"/>
  <c r="AZ268" i="2"/>
  <c r="AZ269" i="2"/>
  <c r="AZ270" i="2"/>
  <c r="AZ271" i="2"/>
  <c r="AZ272" i="2"/>
  <c r="AZ273" i="2"/>
  <c r="AZ274" i="2"/>
  <c r="AZ275" i="2"/>
  <c r="AZ276" i="2"/>
  <c r="AZ277" i="2"/>
  <c r="AZ278" i="2"/>
  <c r="AZ279" i="2"/>
  <c r="AZ280" i="2"/>
  <c r="AZ281" i="2"/>
  <c r="AZ282" i="2"/>
  <c r="AZ283" i="2"/>
  <c r="AZ284" i="2"/>
  <c r="AZ285" i="2"/>
  <c r="AZ286" i="2"/>
  <c r="AZ287" i="2"/>
  <c r="BG287" i="2" s="1"/>
  <c r="BH287" i="2" s="1"/>
  <c r="AZ288" i="2"/>
  <c r="AZ289" i="2"/>
  <c r="AZ290" i="2"/>
  <c r="AZ291" i="2"/>
  <c r="AZ292" i="2"/>
  <c r="AZ293" i="2"/>
  <c r="AZ294" i="2"/>
  <c r="AZ295" i="2"/>
  <c r="BG295" i="2" s="1"/>
  <c r="BH295" i="2" s="1"/>
  <c r="AZ296" i="2"/>
  <c r="AZ297" i="2"/>
  <c r="AZ298" i="2"/>
  <c r="AZ299" i="2"/>
  <c r="AZ300" i="2"/>
  <c r="AZ301" i="2"/>
  <c r="AZ302" i="2"/>
  <c r="AZ303" i="2"/>
  <c r="AZ304" i="2"/>
  <c r="AZ305" i="2"/>
  <c r="AZ306" i="2"/>
  <c r="AZ307" i="2"/>
  <c r="BG307" i="2" s="1"/>
  <c r="BH307" i="2" s="1"/>
  <c r="AZ308" i="2"/>
  <c r="AZ309" i="2"/>
  <c r="AZ310" i="2"/>
  <c r="AZ311" i="2"/>
  <c r="AZ312" i="2"/>
  <c r="AZ313" i="2"/>
  <c r="AZ314" i="2"/>
  <c r="AZ315" i="2"/>
  <c r="AZ316" i="2"/>
  <c r="AZ317" i="2"/>
  <c r="AZ318" i="2"/>
  <c r="AZ319" i="2"/>
  <c r="BG319" i="2" s="1"/>
  <c r="BH319" i="2" s="1"/>
  <c r="AZ320" i="2"/>
  <c r="AZ321" i="2"/>
  <c r="AZ322" i="2"/>
  <c r="AZ323" i="2"/>
  <c r="AZ324" i="2"/>
  <c r="AZ325" i="2"/>
  <c r="AZ326" i="2"/>
  <c r="AZ327" i="2"/>
  <c r="BG327" i="2" s="1"/>
  <c r="BH327" i="2" s="1"/>
  <c r="AZ328" i="2"/>
  <c r="AZ329" i="2"/>
  <c r="AZ330" i="2"/>
  <c r="AZ331" i="2"/>
  <c r="AZ332" i="2"/>
  <c r="BG332" i="2" s="1"/>
  <c r="BH332" i="2" s="1"/>
  <c r="AZ333" i="2"/>
  <c r="AZ334" i="2"/>
  <c r="AZ335" i="2"/>
  <c r="AZ336" i="2"/>
  <c r="AZ337" i="2"/>
  <c r="AZ338" i="2"/>
  <c r="AZ339" i="2"/>
  <c r="AZ340" i="2"/>
  <c r="AZ341" i="2"/>
  <c r="AZ342" i="2"/>
  <c r="AZ343" i="2"/>
  <c r="AZ344" i="2"/>
  <c r="AZ3" i="2"/>
  <c r="AZ4" i="2"/>
  <c r="AZ5" i="2"/>
  <c r="AZ6" i="2"/>
  <c r="AZ7" i="2"/>
  <c r="AZ8" i="2"/>
  <c r="AZ9" i="2"/>
  <c r="BG9" i="2" s="1"/>
  <c r="BH9" i="2" s="1"/>
  <c r="AZ10" i="2"/>
  <c r="AZ11" i="2"/>
  <c r="AZ12" i="2"/>
  <c r="AZ13" i="2"/>
  <c r="AZ14" i="2"/>
  <c r="AZ15" i="2"/>
  <c r="AZ16" i="2"/>
  <c r="AZ17" i="2"/>
  <c r="BG17" i="2" s="1"/>
  <c r="BH17" i="2" s="1"/>
  <c r="AZ2" i="2"/>
  <c r="BB3" i="3" l="1"/>
  <c r="BD3" i="3" s="1"/>
  <c r="BJ3" i="3" s="1"/>
  <c r="BQ3" i="3" s="1"/>
  <c r="BT3" i="3" s="1"/>
  <c r="BC3" i="3"/>
  <c r="BE3" i="3" s="1"/>
  <c r="BC4" i="3"/>
  <c r="BE4" i="3" s="1"/>
  <c r="BC12" i="3"/>
  <c r="BE12" i="3" s="1"/>
  <c r="BC18" i="3"/>
  <c r="BE18" i="3" s="1"/>
  <c r="BC26" i="3"/>
  <c r="BE26" i="3" s="1"/>
  <c r="BC34" i="3"/>
  <c r="BE34" i="3" s="1"/>
  <c r="BC11" i="3"/>
  <c r="BE11" i="3" s="1"/>
  <c r="BC5" i="3"/>
  <c r="BE5" i="3" s="1"/>
  <c r="BC13" i="3"/>
  <c r="BE13" i="3" s="1"/>
  <c r="BC19" i="3"/>
  <c r="BE19" i="3" s="1"/>
  <c r="BC27" i="3"/>
  <c r="BE27" i="3" s="1"/>
  <c r="BC35" i="3"/>
  <c r="BE35" i="3" s="1"/>
  <c r="BC16" i="3"/>
  <c r="BE16" i="3" s="1"/>
  <c r="BC17" i="3"/>
  <c r="BE17" i="3" s="1"/>
  <c r="BC6" i="3"/>
  <c r="BE6" i="3" s="1"/>
  <c r="BC14" i="3"/>
  <c r="BE14" i="3" s="1"/>
  <c r="BC20" i="3"/>
  <c r="BE20" i="3" s="1"/>
  <c r="BC28" i="3"/>
  <c r="BE28" i="3" s="1"/>
  <c r="BC36" i="3"/>
  <c r="BE36" i="3" s="1"/>
  <c r="BC32" i="3"/>
  <c r="BE32" i="3" s="1"/>
  <c r="BC7" i="3"/>
  <c r="BE7" i="3" s="1"/>
  <c r="BC21" i="3"/>
  <c r="BE21" i="3" s="1"/>
  <c r="BC29" i="3"/>
  <c r="BE29" i="3" s="1"/>
  <c r="BC37" i="3"/>
  <c r="BE37" i="3" s="1"/>
  <c r="BC2" i="3"/>
  <c r="BE2" i="3" s="1"/>
  <c r="BC8" i="3"/>
  <c r="BE8" i="3" s="1"/>
  <c r="BC22" i="3"/>
  <c r="BE22" i="3" s="1"/>
  <c r="BC30" i="3"/>
  <c r="BE30" i="3" s="1"/>
  <c r="BC38" i="3"/>
  <c r="BE38" i="3" s="1"/>
  <c r="BC24" i="3"/>
  <c r="BE24" i="3" s="1"/>
  <c r="BC33" i="3"/>
  <c r="BE33" i="3" s="1"/>
  <c r="BC9" i="3"/>
  <c r="BE9" i="3" s="1"/>
  <c r="BC15" i="3"/>
  <c r="BE15" i="3" s="1"/>
  <c r="BC23" i="3"/>
  <c r="BE23" i="3" s="1"/>
  <c r="BC31" i="3"/>
  <c r="BE31" i="3" s="1"/>
  <c r="BC39" i="3"/>
  <c r="BE39" i="3" s="1"/>
  <c r="BC10" i="3"/>
  <c r="BE10" i="3" s="1"/>
  <c r="BC25" i="3"/>
  <c r="BE25" i="3" s="1"/>
  <c r="BB38" i="3"/>
  <c r="BD38" i="3" s="1"/>
  <c r="BJ38" i="3" s="1"/>
  <c r="BB34" i="3"/>
  <c r="BD34" i="3" s="1"/>
  <c r="BJ34" i="3" s="1"/>
  <c r="BQ34" i="3" s="1"/>
  <c r="BT34" i="3" s="1"/>
  <c r="BB32" i="3"/>
  <c r="BD32" i="3" s="1"/>
  <c r="BJ32" i="3" s="1"/>
  <c r="BQ32" i="3" s="1"/>
  <c r="BT32" i="3" s="1"/>
  <c r="BB27" i="3"/>
  <c r="BD27" i="3" s="1"/>
  <c r="BJ27" i="3" s="1"/>
  <c r="BQ27" i="3" s="1"/>
  <c r="BT27" i="3" s="1"/>
  <c r="BB25" i="3"/>
  <c r="BD25" i="3" s="1"/>
  <c r="BJ25" i="3" s="1"/>
  <c r="BQ25" i="3" s="1"/>
  <c r="BT25" i="3" s="1"/>
  <c r="BB8" i="3"/>
  <c r="BD8" i="3" s="1"/>
  <c r="BJ8" i="3" s="1"/>
  <c r="BQ8" i="3" s="1"/>
  <c r="BT8" i="3" s="1"/>
  <c r="BB37" i="3"/>
  <c r="BD37" i="3" s="1"/>
  <c r="BJ37" i="3" s="1"/>
  <c r="BQ37" i="3" s="1"/>
  <c r="BT37" i="3" s="1"/>
  <c r="BB19" i="3"/>
  <c r="BD19" i="3" s="1"/>
  <c r="BJ19" i="3" s="1"/>
  <c r="BQ19" i="3" s="1"/>
  <c r="BT19" i="3" s="1"/>
  <c r="BB14" i="3"/>
  <c r="BD14" i="3" s="1"/>
  <c r="BJ14" i="3" s="1"/>
  <c r="BQ14" i="3" s="1"/>
  <c r="BT14" i="3" s="1"/>
  <c r="BB7" i="3"/>
  <c r="BD7" i="3" s="1"/>
  <c r="BJ7" i="3" s="1"/>
  <c r="BQ7" i="3" s="1"/>
  <c r="BT7" i="3" s="1"/>
  <c r="BB31" i="3"/>
  <c r="BD31" i="3" s="1"/>
  <c r="BJ31" i="3" s="1"/>
  <c r="BQ31" i="3" s="1"/>
  <c r="BT31" i="3" s="1"/>
  <c r="BB24" i="3"/>
  <c r="BD24" i="3" s="1"/>
  <c r="BJ24" i="3" s="1"/>
  <c r="BQ24" i="3" s="1"/>
  <c r="BT24" i="3" s="1"/>
  <c r="BB18" i="3"/>
  <c r="BD18" i="3" s="1"/>
  <c r="BJ18" i="3" s="1"/>
  <c r="BQ18" i="3" s="1"/>
  <c r="BT18" i="3" s="1"/>
  <c r="BB13" i="3"/>
  <c r="BD13" i="3" s="1"/>
  <c r="BJ13" i="3" s="1"/>
  <c r="BQ13" i="3" s="1"/>
  <c r="BT13" i="3" s="1"/>
  <c r="BB36" i="3"/>
  <c r="BD36" i="3" s="1"/>
  <c r="BJ36" i="3" s="1"/>
  <c r="BQ36" i="3" s="1"/>
  <c r="BT36" i="3" s="1"/>
  <c r="BB30" i="3"/>
  <c r="BD30" i="3" s="1"/>
  <c r="BJ30" i="3" s="1"/>
  <c r="BQ30" i="3" s="1"/>
  <c r="BT30" i="3" s="1"/>
  <c r="BB23" i="3"/>
  <c r="BD23" i="3" s="1"/>
  <c r="BJ23" i="3" s="1"/>
  <c r="BQ23" i="3" s="1"/>
  <c r="BT23" i="3" s="1"/>
  <c r="BB17" i="3"/>
  <c r="BD17" i="3" s="1"/>
  <c r="BJ17" i="3" s="1"/>
  <c r="BQ17" i="3" s="1"/>
  <c r="BT17" i="3" s="1"/>
  <c r="BB12" i="3"/>
  <c r="BD12" i="3" s="1"/>
  <c r="BJ12" i="3" s="1"/>
  <c r="BQ12" i="3" s="1"/>
  <c r="BT12" i="3" s="1"/>
  <c r="BB6" i="3"/>
  <c r="BD6" i="3" s="1"/>
  <c r="BJ6" i="3" s="1"/>
  <c r="BQ6" i="3" s="1"/>
  <c r="BT6" i="3" s="1"/>
  <c r="BB29" i="3"/>
  <c r="BD29" i="3" s="1"/>
  <c r="BJ29" i="3" s="1"/>
  <c r="BQ29" i="3" s="1"/>
  <c r="BT29" i="3" s="1"/>
  <c r="BB22" i="3"/>
  <c r="BD22" i="3" s="1"/>
  <c r="BJ22" i="3" s="1"/>
  <c r="BQ22" i="3" s="1"/>
  <c r="BT22" i="3" s="1"/>
  <c r="BB16" i="3"/>
  <c r="BD16" i="3" s="1"/>
  <c r="BJ16" i="3" s="1"/>
  <c r="BQ16" i="3" s="1"/>
  <c r="BT16" i="3" s="1"/>
  <c r="BB11" i="3"/>
  <c r="BD11" i="3" s="1"/>
  <c r="BJ11" i="3" s="1"/>
  <c r="BQ11" i="3" s="1"/>
  <c r="BT11" i="3" s="1"/>
  <c r="BB2" i="3"/>
  <c r="BD2" i="3" s="1"/>
  <c r="BJ2" i="3" s="1"/>
  <c r="BQ2" i="3" s="1"/>
  <c r="BT2" i="3" s="1"/>
  <c r="BB35" i="3"/>
  <c r="BD35" i="3" s="1"/>
  <c r="BJ35" i="3" s="1"/>
  <c r="BQ35" i="3" s="1"/>
  <c r="BT35" i="3" s="1"/>
  <c r="BB28" i="3"/>
  <c r="BD28" i="3" s="1"/>
  <c r="BJ28" i="3" s="1"/>
  <c r="BQ28" i="3" s="1"/>
  <c r="BT28" i="3" s="1"/>
  <c r="BB21" i="3"/>
  <c r="BD21" i="3" s="1"/>
  <c r="BJ21" i="3" s="1"/>
  <c r="BQ21" i="3" s="1"/>
  <c r="BT21" i="3" s="1"/>
  <c r="BB5" i="3"/>
  <c r="BD5" i="3" s="1"/>
  <c r="BJ5" i="3" s="1"/>
  <c r="BQ5" i="3" s="1"/>
  <c r="BT5" i="3" s="1"/>
  <c r="BB15" i="3"/>
  <c r="BD15" i="3" s="1"/>
  <c r="BJ15" i="3" s="1"/>
  <c r="BQ15" i="3" s="1"/>
  <c r="BT15" i="3" s="1"/>
  <c r="BB10" i="3"/>
  <c r="BD10" i="3" s="1"/>
  <c r="BJ10" i="3" s="1"/>
  <c r="BQ10" i="3" s="1"/>
  <c r="BT10" i="3" s="1"/>
  <c r="BB4" i="3"/>
  <c r="BD4" i="3" s="1"/>
  <c r="BJ4" i="3" s="1"/>
  <c r="BQ4" i="3" s="1"/>
  <c r="BT4" i="3" s="1"/>
  <c r="BB39" i="3"/>
  <c r="BD39" i="3" s="1"/>
  <c r="BJ39" i="3" s="1"/>
  <c r="BB33" i="3"/>
  <c r="BD33" i="3" s="1"/>
  <c r="BJ33" i="3" s="1"/>
  <c r="BQ33" i="3" s="1"/>
  <c r="BT33" i="3" s="1"/>
  <c r="BB26" i="3"/>
  <c r="BD26" i="3" s="1"/>
  <c r="BJ26" i="3" s="1"/>
  <c r="BQ26" i="3" s="1"/>
  <c r="BT26" i="3" s="1"/>
  <c r="BB20" i="3"/>
  <c r="BD20" i="3" s="1"/>
  <c r="BJ20" i="3" s="1"/>
  <c r="BQ20" i="3" s="1"/>
  <c r="BT20" i="3" s="1"/>
  <c r="BB9" i="3"/>
  <c r="BD9" i="3" s="1"/>
  <c r="BJ9" i="3" s="1"/>
  <c r="BQ9" i="3" s="1"/>
  <c r="BT9" i="3" s="1"/>
  <c r="BG161" i="2"/>
  <c r="BH161" i="2" s="1"/>
  <c r="BG302" i="2"/>
  <c r="BH302" i="2" s="1"/>
  <c r="BG270" i="2"/>
  <c r="BH270" i="2" s="1"/>
  <c r="BG238" i="2"/>
  <c r="BH238" i="2" s="1"/>
  <c r="BG198" i="2"/>
  <c r="BH198" i="2" s="1"/>
  <c r="BG166" i="2"/>
  <c r="BH166" i="2" s="1"/>
  <c r="BG116" i="2"/>
  <c r="BH116" i="2" s="1"/>
  <c r="BG76" i="2"/>
  <c r="BH76" i="2" s="1"/>
  <c r="BG52" i="2"/>
  <c r="BH52" i="2" s="1"/>
  <c r="BG35" i="2"/>
  <c r="BH35" i="2" s="1"/>
  <c r="BG335" i="2"/>
  <c r="BH335" i="2" s="1"/>
  <c r="BG279" i="2"/>
  <c r="BH279" i="2" s="1"/>
  <c r="BG271" i="2"/>
  <c r="BH271" i="2" s="1"/>
  <c r="BG247" i="2"/>
  <c r="BH247" i="2" s="1"/>
  <c r="BG239" i="2"/>
  <c r="BH239" i="2" s="1"/>
  <c r="BG215" i="2"/>
  <c r="BH215" i="2" s="1"/>
  <c r="BG207" i="2"/>
  <c r="BH207" i="2" s="1"/>
  <c r="BG183" i="2"/>
  <c r="BH183" i="2" s="1"/>
  <c r="BG175" i="2"/>
  <c r="BH175" i="2" s="1"/>
  <c r="BG151" i="2"/>
  <c r="BH151" i="2" s="1"/>
  <c r="BG143" i="2"/>
  <c r="BH143" i="2" s="1"/>
  <c r="BG127" i="2"/>
  <c r="BH127" i="2" s="1"/>
  <c r="BG117" i="2"/>
  <c r="BH117" i="2" s="1"/>
  <c r="BG109" i="2"/>
  <c r="BH109" i="2" s="1"/>
  <c r="BG101" i="2"/>
  <c r="BH101" i="2" s="1"/>
  <c r="BG93" i="2"/>
  <c r="BH93" i="2" s="1"/>
  <c r="BG77" i="2"/>
  <c r="BH77" i="2" s="1"/>
  <c r="BG69" i="2"/>
  <c r="BH69" i="2" s="1"/>
  <c r="BG36" i="2"/>
  <c r="BH36" i="2" s="1"/>
  <c r="BG28" i="2"/>
  <c r="BH28" i="2" s="1"/>
  <c r="BG20" i="2"/>
  <c r="BH20" i="2" s="1"/>
  <c r="BG45" i="2"/>
  <c r="BH45" i="2" s="1"/>
  <c r="BG8" i="2"/>
  <c r="BH8" i="2" s="1"/>
  <c r="BG310" i="2"/>
  <c r="BH310" i="2" s="1"/>
  <c r="BG278" i="2"/>
  <c r="BH278" i="2" s="1"/>
  <c r="BG246" i="2"/>
  <c r="BH246" i="2" s="1"/>
  <c r="BG214" i="2"/>
  <c r="BH214" i="2" s="1"/>
  <c r="BG190" i="2"/>
  <c r="BH190" i="2" s="1"/>
  <c r="BG142" i="2"/>
  <c r="BH142" i="2" s="1"/>
  <c r="BG108" i="2"/>
  <c r="BH108" i="2" s="1"/>
  <c r="BG43" i="2"/>
  <c r="BH43" i="2" s="1"/>
  <c r="BG292" i="2"/>
  <c r="BH292" i="2" s="1"/>
  <c r="BG276" i="2"/>
  <c r="BH276" i="2" s="1"/>
  <c r="BG260" i="2"/>
  <c r="BH260" i="2" s="1"/>
  <c r="BG244" i="2"/>
  <c r="BH244" i="2" s="1"/>
  <c r="BG228" i="2"/>
  <c r="BH228" i="2" s="1"/>
  <c r="BG212" i="2"/>
  <c r="BH212" i="2" s="1"/>
  <c r="BG204" i="2"/>
  <c r="BH204" i="2" s="1"/>
  <c r="BG196" i="2"/>
  <c r="BH196" i="2" s="1"/>
  <c r="BG188" i="2"/>
  <c r="BH188" i="2" s="1"/>
  <c r="BG180" i="2"/>
  <c r="BH180" i="2" s="1"/>
  <c r="BG172" i="2"/>
  <c r="BH172" i="2" s="1"/>
  <c r="BG164" i="2"/>
  <c r="BH164" i="2" s="1"/>
  <c r="BG156" i="2"/>
  <c r="BH156" i="2" s="1"/>
  <c r="BG148" i="2"/>
  <c r="BH148" i="2" s="1"/>
  <c r="BG140" i="2"/>
  <c r="BH140" i="2" s="1"/>
  <c r="BG132" i="2"/>
  <c r="BH132" i="2" s="1"/>
  <c r="BG114" i="2"/>
  <c r="BH114" i="2" s="1"/>
  <c r="BG106" i="2"/>
  <c r="BH106" i="2" s="1"/>
  <c r="BG98" i="2"/>
  <c r="BH98" i="2" s="1"/>
  <c r="BG90" i="2"/>
  <c r="BH90" i="2" s="1"/>
  <c r="BG82" i="2"/>
  <c r="BH82" i="2" s="1"/>
  <c r="BG66" i="2"/>
  <c r="BH66" i="2" s="1"/>
  <c r="BG58" i="2"/>
  <c r="BH58" i="2" s="1"/>
  <c r="BG50" i="2"/>
  <c r="BH50" i="2" s="1"/>
  <c r="BG103" i="2"/>
  <c r="BH103" i="2" s="1"/>
  <c r="BG135" i="2"/>
  <c r="BH135" i="2" s="1"/>
  <c r="BG16" i="2"/>
  <c r="BH16" i="2" s="1"/>
  <c r="BG326" i="2"/>
  <c r="BH326" i="2" s="1"/>
  <c r="BG286" i="2"/>
  <c r="BH286" i="2" s="1"/>
  <c r="BG254" i="2"/>
  <c r="BH254" i="2" s="1"/>
  <c r="BG206" i="2"/>
  <c r="BH206" i="2" s="1"/>
  <c r="BG182" i="2"/>
  <c r="BH182" i="2" s="1"/>
  <c r="BG150" i="2"/>
  <c r="BH150" i="2" s="1"/>
  <c r="BG126" i="2"/>
  <c r="BH126" i="2" s="1"/>
  <c r="BG92" i="2"/>
  <c r="BH92" i="2" s="1"/>
  <c r="BG68" i="2"/>
  <c r="BH68" i="2" s="1"/>
  <c r="BG27" i="2"/>
  <c r="BH27" i="2" s="1"/>
  <c r="BG14" i="2"/>
  <c r="BH14" i="2" s="1"/>
  <c r="BG6" i="2"/>
  <c r="BH6" i="2" s="1"/>
  <c r="BG324" i="2"/>
  <c r="BH324" i="2" s="1"/>
  <c r="BG300" i="2"/>
  <c r="BH300" i="2" s="1"/>
  <c r="BG284" i="2"/>
  <c r="BH284" i="2" s="1"/>
  <c r="BG268" i="2"/>
  <c r="BH268" i="2" s="1"/>
  <c r="BG252" i="2"/>
  <c r="BH252" i="2" s="1"/>
  <c r="BG236" i="2"/>
  <c r="BH236" i="2" s="1"/>
  <c r="BG220" i="2"/>
  <c r="BH220" i="2" s="1"/>
  <c r="BG124" i="2"/>
  <c r="BH124" i="2" s="1"/>
  <c r="BG13" i="2"/>
  <c r="BH13" i="2" s="1"/>
  <c r="BG5" i="2"/>
  <c r="BH5" i="2" s="1"/>
  <c r="BG339" i="2"/>
  <c r="BH339" i="2" s="1"/>
  <c r="BG331" i="2"/>
  <c r="BH331" i="2" s="1"/>
  <c r="BG323" i="2"/>
  <c r="BH323" i="2" s="1"/>
  <c r="BG315" i="2"/>
  <c r="BH315" i="2" s="1"/>
  <c r="BG299" i="2"/>
  <c r="BH299" i="2" s="1"/>
  <c r="BG291" i="2"/>
  <c r="BH291" i="2" s="1"/>
  <c r="BG283" i="2"/>
  <c r="BH283" i="2" s="1"/>
  <c r="BG267" i="2"/>
  <c r="BH267" i="2" s="1"/>
  <c r="BG251" i="2"/>
  <c r="BH251" i="2" s="1"/>
  <c r="BG235" i="2"/>
  <c r="BH235" i="2" s="1"/>
  <c r="BG85" i="2"/>
  <c r="BH85" i="2" s="1"/>
  <c r="BG303" i="2"/>
  <c r="BH303" i="2" s="1"/>
  <c r="BG294" i="2"/>
  <c r="BH294" i="2" s="1"/>
  <c r="BG158" i="2"/>
  <c r="BH158" i="2" s="1"/>
  <c r="BG84" i="2"/>
  <c r="BH84" i="2" s="1"/>
  <c r="BG3" i="2"/>
  <c r="BH3" i="2" s="1"/>
  <c r="BG329" i="2"/>
  <c r="BH329" i="2" s="1"/>
  <c r="BG297" i="2"/>
  <c r="BH297" i="2" s="1"/>
  <c r="BG289" i="2"/>
  <c r="BH289" i="2" s="1"/>
  <c r="BG281" i="2"/>
  <c r="BH281" i="2" s="1"/>
  <c r="BG273" i="2"/>
  <c r="BH273" i="2" s="1"/>
  <c r="BG265" i="2"/>
  <c r="BH265" i="2" s="1"/>
  <c r="BG257" i="2"/>
  <c r="BH257" i="2" s="1"/>
  <c r="BG249" i="2"/>
  <c r="BH249" i="2" s="1"/>
  <c r="BG241" i="2"/>
  <c r="BH241" i="2" s="1"/>
  <c r="BG225" i="2"/>
  <c r="BH225" i="2" s="1"/>
  <c r="BG217" i="2"/>
  <c r="BH217" i="2" s="1"/>
  <c r="BG209" i="2"/>
  <c r="BH209" i="2" s="1"/>
  <c r="BG201" i="2"/>
  <c r="BH201" i="2" s="1"/>
  <c r="BG193" i="2"/>
  <c r="BH193" i="2" s="1"/>
  <c r="BG185" i="2"/>
  <c r="BH185" i="2" s="1"/>
  <c r="BG177" i="2"/>
  <c r="BH177" i="2" s="1"/>
  <c r="BG153" i="2"/>
  <c r="BH153" i="2" s="1"/>
  <c r="BG145" i="2"/>
  <c r="BH145" i="2" s="1"/>
  <c r="BG129" i="2"/>
  <c r="BH129" i="2" s="1"/>
  <c r="BG119" i="2"/>
  <c r="BH119" i="2" s="1"/>
  <c r="BG111" i="2"/>
  <c r="BH111" i="2" s="1"/>
  <c r="BG95" i="2"/>
  <c r="BH95" i="2" s="1"/>
  <c r="BG87" i="2"/>
  <c r="BH87" i="2" s="1"/>
  <c r="BG71" i="2"/>
  <c r="BH71" i="2" s="1"/>
  <c r="BG63" i="2"/>
  <c r="BH63" i="2" s="1"/>
  <c r="BG55" i="2"/>
  <c r="BH55" i="2" s="1"/>
  <c r="BG47" i="2"/>
  <c r="BH47" i="2" s="1"/>
  <c r="BG38" i="2"/>
  <c r="BH38" i="2" s="1"/>
  <c r="BG30" i="2"/>
  <c r="BH30" i="2" s="1"/>
  <c r="BG53" i="2"/>
  <c r="BH53" i="2" s="1"/>
  <c r="BG318" i="2"/>
  <c r="BH318" i="2" s="1"/>
  <c r="BG222" i="2"/>
  <c r="BH222" i="2" s="1"/>
  <c r="BG174" i="2"/>
  <c r="BH174" i="2" s="1"/>
  <c r="BG134" i="2"/>
  <c r="BH134" i="2" s="1"/>
  <c r="BG100" i="2"/>
  <c r="BH100" i="2" s="1"/>
  <c r="BG60" i="2"/>
  <c r="BH60" i="2" s="1"/>
  <c r="BG19" i="2"/>
  <c r="BH19" i="2" s="1"/>
  <c r="BG11" i="2"/>
  <c r="BH11" i="2" s="1"/>
  <c r="BG337" i="2"/>
  <c r="BH337" i="2" s="1"/>
  <c r="BG321" i="2"/>
  <c r="BH321" i="2" s="1"/>
  <c r="BG305" i="2"/>
  <c r="BH305" i="2" s="1"/>
  <c r="BG233" i="2"/>
  <c r="BH233" i="2" s="1"/>
  <c r="BG2" i="2"/>
  <c r="BG10" i="2"/>
  <c r="BH10" i="2" s="1"/>
  <c r="BG344" i="2"/>
  <c r="BH344" i="2" s="1"/>
  <c r="BG336" i="2"/>
  <c r="BH336" i="2" s="1"/>
  <c r="BG328" i="2"/>
  <c r="BH328" i="2" s="1"/>
  <c r="BG320" i="2"/>
  <c r="BH320" i="2" s="1"/>
  <c r="BG304" i="2"/>
  <c r="BH304" i="2" s="1"/>
  <c r="BG296" i="2"/>
  <c r="BH296" i="2" s="1"/>
  <c r="BG288" i="2"/>
  <c r="BH288" i="2" s="1"/>
  <c r="BG280" i="2"/>
  <c r="BH280" i="2" s="1"/>
  <c r="BG272" i="2"/>
  <c r="BH272" i="2" s="1"/>
  <c r="BG264" i="2"/>
  <c r="BH264" i="2" s="1"/>
  <c r="BG256" i="2"/>
  <c r="BH256" i="2" s="1"/>
  <c r="BG248" i="2"/>
  <c r="BH248" i="2" s="1"/>
  <c r="BG240" i="2"/>
  <c r="BH240" i="2" s="1"/>
  <c r="BG232" i="2"/>
  <c r="BH232" i="2" s="1"/>
  <c r="BG224" i="2"/>
  <c r="BH224" i="2" s="1"/>
  <c r="BG216" i="2"/>
  <c r="BH216" i="2" s="1"/>
  <c r="BG208" i="2"/>
  <c r="BH208" i="2" s="1"/>
  <c r="BG200" i="2"/>
  <c r="BH200" i="2" s="1"/>
  <c r="BG192" i="2"/>
  <c r="BH192" i="2" s="1"/>
  <c r="BG184" i="2"/>
  <c r="BH184" i="2" s="1"/>
  <c r="BG176" i="2"/>
  <c r="BH176" i="2" s="1"/>
  <c r="BG168" i="2"/>
  <c r="BH168" i="2" s="1"/>
  <c r="BG160" i="2"/>
  <c r="BH160" i="2" s="1"/>
  <c r="BG152" i="2"/>
  <c r="BH152" i="2" s="1"/>
  <c r="BG144" i="2"/>
  <c r="BH144" i="2" s="1"/>
  <c r="BG136" i="2"/>
  <c r="BH136" i="2" s="1"/>
  <c r="BG128" i="2"/>
  <c r="BH128" i="2" s="1"/>
  <c r="BG118" i="2"/>
  <c r="BH118" i="2" s="1"/>
  <c r="BG110" i="2"/>
  <c r="BH110" i="2" s="1"/>
  <c r="BG102" i="2"/>
  <c r="BH102" i="2" s="1"/>
  <c r="BG94" i="2"/>
  <c r="BH94" i="2" s="1"/>
  <c r="BG86" i="2"/>
  <c r="BH86" i="2" s="1"/>
  <c r="BG78" i="2"/>
  <c r="BH78" i="2" s="1"/>
  <c r="BG70" i="2"/>
  <c r="BH70" i="2" s="1"/>
  <c r="BG54" i="2"/>
  <c r="BH54" i="2" s="1"/>
  <c r="BG46" i="2"/>
  <c r="BH46" i="2" s="1"/>
  <c r="BG37" i="2"/>
  <c r="BH37" i="2" s="1"/>
  <c r="BG29" i="2"/>
  <c r="BH29" i="2" s="1"/>
  <c r="BG21" i="2"/>
  <c r="BH21" i="2" s="1"/>
  <c r="BG15" i="2"/>
  <c r="BH15" i="2" s="1"/>
  <c r="BG7" i="2"/>
  <c r="BH7" i="2" s="1"/>
  <c r="BG341" i="2"/>
  <c r="BH341" i="2" s="1"/>
  <c r="BG333" i="2"/>
  <c r="BH333" i="2" s="1"/>
  <c r="BG325" i="2"/>
  <c r="BH325" i="2" s="1"/>
  <c r="BG317" i="2"/>
  <c r="BH317" i="2" s="1"/>
  <c r="BG309" i="2"/>
  <c r="BH309" i="2" s="1"/>
  <c r="BG301" i="2"/>
  <c r="BH301" i="2" s="1"/>
  <c r="BG285" i="2"/>
  <c r="BH285" i="2" s="1"/>
  <c r="BG269" i="2"/>
  <c r="BH269" i="2" s="1"/>
  <c r="BG261" i="2"/>
  <c r="BH261" i="2" s="1"/>
  <c r="BG253" i="2"/>
  <c r="BH253" i="2" s="1"/>
  <c r="BG245" i="2"/>
  <c r="BH245" i="2" s="1"/>
  <c r="BG237" i="2"/>
  <c r="BH237" i="2" s="1"/>
  <c r="BG229" i="2"/>
  <c r="BH229" i="2" s="1"/>
  <c r="BG221" i="2"/>
  <c r="BH221" i="2" s="1"/>
  <c r="BG213" i="2"/>
  <c r="BH213" i="2" s="1"/>
  <c r="BG205" i="2"/>
  <c r="BH205" i="2" s="1"/>
  <c r="BG197" i="2"/>
  <c r="BH197" i="2" s="1"/>
  <c r="BG189" i="2"/>
  <c r="BH189" i="2" s="1"/>
  <c r="BG181" i="2"/>
  <c r="BH181" i="2" s="1"/>
  <c r="BG173" i="2"/>
  <c r="BH173" i="2" s="1"/>
  <c r="BG165" i="2"/>
  <c r="BH165" i="2" s="1"/>
  <c r="BG157" i="2"/>
  <c r="BH157" i="2" s="1"/>
  <c r="BG149" i="2"/>
  <c r="BH149" i="2" s="1"/>
  <c r="BG141" i="2"/>
  <c r="BH141" i="2" s="1"/>
  <c r="BG133" i="2"/>
  <c r="BH133" i="2" s="1"/>
  <c r="BG125" i="2"/>
  <c r="BH125" i="2" s="1"/>
  <c r="BG115" i="2"/>
  <c r="BH115" i="2" s="1"/>
  <c r="BG107" i="2"/>
  <c r="BH107" i="2" s="1"/>
  <c r="BG99" i="2"/>
  <c r="BH99" i="2" s="1"/>
  <c r="BG91" i="2"/>
  <c r="BH91" i="2" s="1"/>
  <c r="BG83" i="2"/>
  <c r="BH83" i="2" s="1"/>
  <c r="BG75" i="2"/>
  <c r="BH75" i="2" s="1"/>
  <c r="BG67" i="2"/>
  <c r="BH67" i="2" s="1"/>
  <c r="BG59" i="2"/>
  <c r="BH59" i="2" s="1"/>
  <c r="BG51" i="2"/>
  <c r="BH51" i="2" s="1"/>
  <c r="BG34" i="2"/>
  <c r="BH34" i="2" s="1"/>
  <c r="BG18" i="2"/>
  <c r="BH18" i="2" s="1"/>
  <c r="BG40" i="2"/>
  <c r="BH40" i="2" s="1"/>
  <c r="BG32" i="2"/>
  <c r="BH32" i="2" s="1"/>
  <c r="BG24" i="2"/>
  <c r="BH24" i="2" s="1"/>
  <c r="BG12" i="2"/>
  <c r="BH12" i="2" s="1"/>
  <c r="BG4" i="2"/>
  <c r="BH4" i="2" s="1"/>
  <c r="BG338" i="2"/>
  <c r="BH338" i="2" s="1"/>
  <c r="BG330" i="2"/>
  <c r="BH330" i="2" s="1"/>
  <c r="BG322" i="2"/>
  <c r="BH322" i="2" s="1"/>
  <c r="BG314" i="2"/>
  <c r="BH314" i="2" s="1"/>
  <c r="BG306" i="2"/>
  <c r="BH306" i="2" s="1"/>
  <c r="BG298" i="2"/>
  <c r="BH298" i="2" s="1"/>
  <c r="BG290" i="2"/>
  <c r="BH290" i="2" s="1"/>
  <c r="BG282" i="2"/>
  <c r="BH282" i="2" s="1"/>
  <c r="BG274" i="2"/>
  <c r="BH274" i="2" s="1"/>
  <c r="BG266" i="2"/>
  <c r="BH266" i="2" s="1"/>
  <c r="BG258" i="2"/>
  <c r="BH258" i="2" s="1"/>
  <c r="BG250" i="2"/>
  <c r="BH250" i="2" s="1"/>
  <c r="BG242" i="2"/>
  <c r="BH242" i="2" s="1"/>
  <c r="BG234" i="2"/>
  <c r="BH234" i="2" s="1"/>
  <c r="BG226" i="2"/>
  <c r="BH226" i="2" s="1"/>
  <c r="BG218" i="2"/>
  <c r="BH218" i="2" s="1"/>
  <c r="BG210" i="2"/>
  <c r="BH210" i="2" s="1"/>
  <c r="BG202" i="2"/>
  <c r="BH202" i="2" s="1"/>
  <c r="BG194" i="2"/>
  <c r="BH194" i="2" s="1"/>
  <c r="BG186" i="2"/>
  <c r="BH186" i="2" s="1"/>
  <c r="BG178" i="2"/>
  <c r="BH178" i="2" s="1"/>
  <c r="BG170" i="2"/>
  <c r="BH170" i="2" s="1"/>
  <c r="BG162" i="2"/>
  <c r="BH162" i="2" s="1"/>
  <c r="BG154" i="2"/>
  <c r="BH154" i="2" s="1"/>
  <c r="BG146" i="2"/>
  <c r="BH146" i="2" s="1"/>
  <c r="BG138" i="2"/>
  <c r="BH138" i="2" s="1"/>
  <c r="BG130" i="2"/>
  <c r="BH130" i="2" s="1"/>
  <c r="BG120" i="2"/>
  <c r="BH120" i="2" s="1"/>
  <c r="BG112" i="2"/>
  <c r="BH112" i="2" s="1"/>
  <c r="BG96" i="2"/>
  <c r="BH96" i="2" s="1"/>
  <c r="BG88" i="2"/>
  <c r="BH88" i="2" s="1"/>
  <c r="BG80" i="2"/>
  <c r="BH80" i="2" s="1"/>
  <c r="BG64" i="2"/>
  <c r="BH64" i="2" s="1"/>
  <c r="BG56" i="2"/>
  <c r="BH56" i="2" s="1"/>
  <c r="BG48" i="2"/>
  <c r="BH48" i="2" s="1"/>
  <c r="BG39" i="2"/>
  <c r="BH39" i="2" s="1"/>
  <c r="BG31" i="2"/>
  <c r="BH31" i="2" s="1"/>
  <c r="BG23" i="2"/>
  <c r="BH23" i="2" s="1"/>
  <c r="BH2" i="2" l="1"/>
  <c r="BJ41" i="3"/>
  <c r="C40" i="12" s="1"/>
  <c r="C46" i="12" l="1"/>
  <c r="BA318" i="2"/>
  <c r="BA319" i="2"/>
  <c r="BA320" i="2"/>
  <c r="BA321" i="2"/>
  <c r="BA322" i="2"/>
  <c r="BA323" i="2"/>
  <c r="BA324" i="2"/>
  <c r="BA325" i="2"/>
  <c r="BA326" i="2"/>
  <c r="BA327" i="2"/>
  <c r="BA328" i="2"/>
  <c r="BA329" i="2"/>
  <c r="BA330" i="2"/>
  <c r="BA331" i="2"/>
  <c r="BA332" i="2"/>
  <c r="BA333" i="2"/>
  <c r="BA334" i="2"/>
  <c r="BG334" i="2" s="1"/>
  <c r="BA335" i="2"/>
  <c r="BA336" i="2"/>
  <c r="BA337" i="2"/>
  <c r="BA338" i="2"/>
  <c r="BA339" i="2"/>
  <c r="BA340" i="2"/>
  <c r="BG340" i="2" s="1"/>
  <c r="BA341" i="2"/>
  <c r="BA342" i="2"/>
  <c r="BG342" i="2" s="1"/>
  <c r="BA343" i="2"/>
  <c r="BG343" i="2" s="1"/>
  <c r="BA344" i="2"/>
  <c r="BA286" i="2"/>
  <c r="BA287" i="2"/>
  <c r="BA288" i="2"/>
  <c r="BA289" i="2"/>
  <c r="BA290" i="2"/>
  <c r="BA291" i="2"/>
  <c r="BA292" i="2"/>
  <c r="BA293" i="2"/>
  <c r="BG293" i="2" s="1"/>
  <c r="BA294" i="2"/>
  <c r="BA295" i="2"/>
  <c r="BA296" i="2"/>
  <c r="BA297" i="2"/>
  <c r="BA298" i="2"/>
  <c r="BA299" i="2"/>
  <c r="BA300" i="2"/>
  <c r="BA301" i="2"/>
  <c r="BA302" i="2"/>
  <c r="BA303" i="2"/>
  <c r="BA304" i="2"/>
  <c r="BA305" i="2"/>
  <c r="BA306" i="2"/>
  <c r="BA307" i="2"/>
  <c r="BA308" i="2"/>
  <c r="BG308" i="2" s="1"/>
  <c r="BA309" i="2"/>
  <c r="BA310" i="2"/>
  <c r="BA311" i="2"/>
  <c r="BG311" i="2" s="1"/>
  <c r="BA312" i="2"/>
  <c r="BG312" i="2" s="1"/>
  <c r="BA313" i="2"/>
  <c r="BG313" i="2" s="1"/>
  <c r="BA314" i="2"/>
  <c r="BA315" i="2"/>
  <c r="BA316" i="2"/>
  <c r="BG316" i="2" s="1"/>
  <c r="BA317" i="2"/>
  <c r="BA249" i="2"/>
  <c r="BA250" i="2"/>
  <c r="BA251" i="2"/>
  <c r="BA252" i="2"/>
  <c r="BA253" i="2"/>
  <c r="BA254" i="2"/>
  <c r="BA255" i="2"/>
  <c r="BA256" i="2"/>
  <c r="BA257" i="2"/>
  <c r="BA258" i="2"/>
  <c r="BA259" i="2"/>
  <c r="BG259" i="2" s="1"/>
  <c r="BA260" i="2"/>
  <c r="BA261" i="2"/>
  <c r="BA262" i="2"/>
  <c r="BG262" i="2" s="1"/>
  <c r="BA263" i="2"/>
  <c r="BA264" i="2"/>
  <c r="BA265" i="2"/>
  <c r="BA266" i="2"/>
  <c r="BA267" i="2"/>
  <c r="BA268" i="2"/>
  <c r="BA269" i="2"/>
  <c r="BA270" i="2"/>
  <c r="BA271" i="2"/>
  <c r="BA272" i="2"/>
  <c r="BA273" i="2"/>
  <c r="BA274" i="2"/>
  <c r="BA275" i="2"/>
  <c r="BG275" i="2" s="1"/>
  <c r="BA276" i="2"/>
  <c r="BA277" i="2"/>
  <c r="BG277" i="2" s="1"/>
  <c r="BA278" i="2"/>
  <c r="BA279" i="2"/>
  <c r="BA280" i="2"/>
  <c r="BA281" i="2"/>
  <c r="BA282" i="2"/>
  <c r="BA283" i="2"/>
  <c r="BA284" i="2"/>
  <c r="BA285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148" i="2"/>
  <c r="BA149" i="2"/>
  <c r="BA150" i="2"/>
  <c r="BA151" i="2"/>
  <c r="BA152" i="2"/>
  <c r="BA153" i="2"/>
  <c r="BA154" i="2"/>
  <c r="BA155" i="2"/>
  <c r="BA156" i="2"/>
  <c r="BA157" i="2"/>
  <c r="BA158" i="2"/>
  <c r="BA159" i="2"/>
  <c r="BA160" i="2"/>
  <c r="BA161" i="2"/>
  <c r="BA162" i="2"/>
  <c r="BA163" i="2"/>
  <c r="BA164" i="2"/>
  <c r="BA165" i="2"/>
  <c r="BA166" i="2"/>
  <c r="BA167" i="2"/>
  <c r="BA168" i="2"/>
  <c r="BA169" i="2"/>
  <c r="BA170" i="2"/>
  <c r="BA171" i="2"/>
  <c r="BA172" i="2"/>
  <c r="BA173" i="2"/>
  <c r="BA174" i="2"/>
  <c r="BA175" i="2"/>
  <c r="BA176" i="2"/>
  <c r="BA177" i="2"/>
  <c r="BA178" i="2"/>
  <c r="BA179" i="2"/>
  <c r="BA180" i="2"/>
  <c r="BA181" i="2"/>
  <c r="BA182" i="2"/>
  <c r="BA183" i="2"/>
  <c r="BA184" i="2"/>
  <c r="BA185" i="2"/>
  <c r="BA186" i="2"/>
  <c r="BA187" i="2"/>
  <c r="BA188" i="2"/>
  <c r="BA189" i="2"/>
  <c r="BA190" i="2"/>
  <c r="BA191" i="2"/>
  <c r="BA192" i="2"/>
  <c r="BA193" i="2"/>
  <c r="BA194" i="2"/>
  <c r="BA195" i="2"/>
  <c r="BA196" i="2"/>
  <c r="BA197" i="2"/>
  <c r="BA198" i="2"/>
  <c r="BA199" i="2"/>
  <c r="BA200" i="2"/>
  <c r="BA201" i="2"/>
  <c r="BA202" i="2"/>
  <c r="BA203" i="2"/>
  <c r="BA204" i="2"/>
  <c r="BA205" i="2"/>
  <c r="BA206" i="2"/>
  <c r="BA207" i="2"/>
  <c r="BA208" i="2"/>
  <c r="BA209" i="2"/>
  <c r="BA210" i="2"/>
  <c r="BA211" i="2"/>
  <c r="BA212" i="2"/>
  <c r="BA213" i="2"/>
  <c r="BA214" i="2"/>
  <c r="BA215" i="2"/>
  <c r="BA216" i="2"/>
  <c r="BA217" i="2"/>
  <c r="BA218" i="2"/>
  <c r="BA219" i="2"/>
  <c r="BA220" i="2"/>
  <c r="BA221" i="2"/>
  <c r="BA222" i="2"/>
  <c r="BA223" i="2"/>
  <c r="BA224" i="2"/>
  <c r="BA225" i="2"/>
  <c r="BA226" i="2"/>
  <c r="BA227" i="2"/>
  <c r="BA228" i="2"/>
  <c r="BA229" i="2"/>
  <c r="BA230" i="2"/>
  <c r="BG230" i="2" s="1"/>
  <c r="BA231" i="2"/>
  <c r="BA232" i="2"/>
  <c r="BA233" i="2"/>
  <c r="BA234" i="2"/>
  <c r="BA235" i="2"/>
  <c r="BA236" i="2"/>
  <c r="BA237" i="2"/>
  <c r="BA238" i="2"/>
  <c r="BA239" i="2"/>
  <c r="BA240" i="2"/>
  <c r="BA241" i="2"/>
  <c r="BA242" i="2"/>
  <c r="BA243" i="2"/>
  <c r="BA244" i="2"/>
  <c r="BA245" i="2"/>
  <c r="BA246" i="2"/>
  <c r="BA247" i="2"/>
  <c r="BA248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1" i="2"/>
  <c r="BA62" i="2"/>
  <c r="BG62" i="2" s="1"/>
  <c r="BA63" i="2"/>
  <c r="BA64" i="2"/>
  <c r="BA65" i="2"/>
  <c r="BA66" i="2"/>
  <c r="BA67" i="2"/>
  <c r="BA68" i="2"/>
  <c r="BA69" i="2"/>
  <c r="BA70" i="2"/>
  <c r="BA71" i="2"/>
  <c r="BA72" i="2"/>
  <c r="BG72" i="2" s="1"/>
  <c r="BA73" i="2"/>
  <c r="BA74" i="2"/>
  <c r="BG74" i="2" s="1"/>
  <c r="BA75" i="2"/>
  <c r="BA76" i="2"/>
  <c r="BA77" i="2"/>
  <c r="BA78" i="2"/>
  <c r="BA79" i="2"/>
  <c r="BG79" i="2" s="1"/>
  <c r="BA80" i="2"/>
  <c r="BA81" i="2"/>
  <c r="BA82" i="2"/>
  <c r="BA83" i="2"/>
  <c r="BA84" i="2"/>
  <c r="BA85" i="2"/>
  <c r="BA86" i="2"/>
  <c r="BA87" i="2"/>
  <c r="BA88" i="2"/>
  <c r="BA89" i="2"/>
  <c r="BA90" i="2"/>
  <c r="BA91" i="2"/>
  <c r="BA92" i="2"/>
  <c r="BA93" i="2"/>
  <c r="BA94" i="2"/>
  <c r="BA95" i="2"/>
  <c r="BA96" i="2"/>
  <c r="BA97" i="2"/>
  <c r="BA98" i="2"/>
  <c r="BA99" i="2"/>
  <c r="BA100" i="2"/>
  <c r="BA101" i="2"/>
  <c r="BA102" i="2"/>
  <c r="BA103" i="2"/>
  <c r="BA104" i="2"/>
  <c r="BG104" i="2" s="1"/>
  <c r="BA105" i="2"/>
  <c r="BA106" i="2"/>
  <c r="BA107" i="2"/>
  <c r="BA108" i="2"/>
  <c r="BA109" i="2"/>
  <c r="BA110" i="2"/>
  <c r="BA111" i="2"/>
  <c r="BA112" i="2"/>
  <c r="BA113" i="2"/>
  <c r="BA114" i="2"/>
  <c r="BA115" i="2"/>
  <c r="BA116" i="2"/>
  <c r="BA117" i="2"/>
  <c r="BA118" i="2"/>
  <c r="BA119" i="2"/>
  <c r="BA120" i="2"/>
  <c r="BA123" i="2"/>
  <c r="BA124" i="2"/>
  <c r="BA2" i="2"/>
  <c r="BA3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G22" i="2" s="1"/>
  <c r="BA23" i="2"/>
  <c r="BA24" i="2"/>
  <c r="BA25" i="2"/>
  <c r="BA26" i="2"/>
  <c r="BG26" i="2" s="1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G42" i="2" s="1"/>
  <c r="BA43" i="2"/>
  <c r="AI44" i="2"/>
  <c r="BA44" i="2"/>
  <c r="BA45" i="2"/>
  <c r="AI9" i="4"/>
  <c r="AI352" i="2" s="1"/>
  <c r="AI8" i="4"/>
  <c r="AI351" i="2" s="1"/>
  <c r="AI43" i="3"/>
  <c r="AI350" i="2" s="1"/>
  <c r="AI42" i="3"/>
  <c r="AI349" i="2" s="1"/>
  <c r="AI347" i="2" l="1"/>
  <c r="AI348" i="2"/>
  <c r="AZ44" i="2"/>
  <c r="BH74" i="2"/>
  <c r="BH262" i="2"/>
  <c r="BH342" i="2"/>
  <c r="BH334" i="2"/>
  <c r="BH277" i="2"/>
  <c r="BH104" i="2"/>
  <c r="BH72" i="2"/>
  <c r="BH313" i="2"/>
  <c r="BH340" i="2"/>
  <c r="BH22" i="2"/>
  <c r="BH79" i="2"/>
  <c r="BH275" i="2"/>
  <c r="BH259" i="2"/>
  <c r="BH312" i="2"/>
  <c r="BH62" i="2"/>
  <c r="BH311" i="2"/>
  <c r="BH293" i="2"/>
  <c r="BH42" i="2"/>
  <c r="BH26" i="2"/>
  <c r="BH230" i="2"/>
  <c r="BH316" i="2"/>
  <c r="BH308" i="2"/>
  <c r="BH343" i="2"/>
  <c r="AJ8" i="4"/>
  <c r="AJ351" i="2" s="1"/>
  <c r="AJ9" i="4"/>
  <c r="AJ352" i="2" s="1"/>
  <c r="AJ42" i="3"/>
  <c r="AJ349" i="2" s="1"/>
  <c r="AJ43" i="3"/>
  <c r="AJ350" i="2" s="1"/>
  <c r="BJ347" i="2" l="1"/>
  <c r="BB334" i="2" s="1"/>
  <c r="BK347" i="2"/>
  <c r="AJ348" i="2"/>
  <c r="AI354" i="2"/>
  <c r="AJ347" i="2"/>
  <c r="AJ353" i="2" s="1"/>
  <c r="AI353" i="2"/>
  <c r="BG44" i="2"/>
  <c r="BG348" i="2" s="1"/>
  <c r="AK8" i="4"/>
  <c r="AK351" i="2" s="1"/>
  <c r="AK9" i="4"/>
  <c r="AK352" i="2" s="1"/>
  <c r="AK42" i="3"/>
  <c r="AK349" i="2" s="1"/>
  <c r="AK43" i="3"/>
  <c r="AK350" i="2" s="1"/>
  <c r="AK347" i="2" l="1"/>
  <c r="AK353" i="2" s="1"/>
  <c r="AJ354" i="2"/>
  <c r="AK348" i="2"/>
  <c r="AK354" i="2" s="1"/>
  <c r="BH44" i="2"/>
  <c r="C44" i="13"/>
  <c r="C50" i="13" s="1"/>
  <c r="BC246" i="2"/>
  <c r="BM246" i="2" s="1"/>
  <c r="BP246" i="2" s="1"/>
  <c r="BS246" i="2" s="1"/>
  <c r="BC75" i="2"/>
  <c r="BE75" i="2" s="1"/>
  <c r="BB175" i="2"/>
  <c r="BD175" i="2" s="1"/>
  <c r="BB286" i="2"/>
  <c r="BL286" i="2" s="1"/>
  <c r="BO286" i="2" s="1"/>
  <c r="BR286" i="2" s="1"/>
  <c r="BC193" i="2"/>
  <c r="BM193" i="2" s="1"/>
  <c r="BP193" i="2" s="1"/>
  <c r="BS193" i="2" s="1"/>
  <c r="BB156" i="2"/>
  <c r="BD156" i="2" s="1"/>
  <c r="BC165" i="2"/>
  <c r="BM165" i="2" s="1"/>
  <c r="BP165" i="2" s="1"/>
  <c r="BS165" i="2" s="1"/>
  <c r="BC107" i="2"/>
  <c r="BM107" i="2" s="1"/>
  <c r="BP107" i="2" s="1"/>
  <c r="BS107" i="2" s="1"/>
  <c r="BB18" i="2"/>
  <c r="BL18" i="2" s="1"/>
  <c r="BO18" i="2" s="1"/>
  <c r="BR18" i="2" s="1"/>
  <c r="BB22" i="2"/>
  <c r="BD22" i="2" s="1"/>
  <c r="BC315" i="2"/>
  <c r="BE315" i="2" s="1"/>
  <c r="BB254" i="2"/>
  <c r="BL254" i="2" s="1"/>
  <c r="BO254" i="2" s="1"/>
  <c r="BR254" i="2" s="1"/>
  <c r="BB283" i="2"/>
  <c r="BL283" i="2" s="1"/>
  <c r="BO283" i="2" s="1"/>
  <c r="BR283" i="2" s="1"/>
  <c r="BC34" i="2"/>
  <c r="BM34" i="2" s="1"/>
  <c r="BP34" i="2" s="1"/>
  <c r="BS34" i="2" s="1"/>
  <c r="BB128" i="2"/>
  <c r="BL128" i="2" s="1"/>
  <c r="BO128" i="2" s="1"/>
  <c r="BR128" i="2" s="1"/>
  <c r="BB136" i="2"/>
  <c r="BL136" i="2" s="1"/>
  <c r="BO136" i="2" s="1"/>
  <c r="BR136" i="2" s="1"/>
  <c r="BB42" i="2"/>
  <c r="BD42" i="2" s="1"/>
  <c r="BB78" i="2"/>
  <c r="BL78" i="2" s="1"/>
  <c r="BO78" i="2" s="1"/>
  <c r="BR78" i="2" s="1"/>
  <c r="BB114" i="2"/>
  <c r="BL114" i="2" s="1"/>
  <c r="BO114" i="2" s="1"/>
  <c r="BR114" i="2" s="1"/>
  <c r="BB54" i="2"/>
  <c r="BL54" i="2" s="1"/>
  <c r="BO54" i="2" s="1"/>
  <c r="BR54" i="2" s="1"/>
  <c r="BC291" i="2"/>
  <c r="BM291" i="2" s="1"/>
  <c r="BP291" i="2" s="1"/>
  <c r="BS291" i="2" s="1"/>
  <c r="BB339" i="2"/>
  <c r="BL339" i="2" s="1"/>
  <c r="BO339" i="2" s="1"/>
  <c r="BR339" i="2" s="1"/>
  <c r="BC147" i="2"/>
  <c r="BM147" i="2" s="1"/>
  <c r="BP147" i="2" s="1"/>
  <c r="BS147" i="2" s="1"/>
  <c r="BC52" i="2"/>
  <c r="BM52" i="2" s="1"/>
  <c r="BP52" i="2" s="1"/>
  <c r="BS52" i="2" s="1"/>
  <c r="BC31" i="2"/>
  <c r="BM31" i="2" s="1"/>
  <c r="BP31" i="2" s="1"/>
  <c r="BS31" i="2" s="1"/>
  <c r="BC48" i="2"/>
  <c r="BM48" i="2" s="1"/>
  <c r="BP48" i="2" s="1"/>
  <c r="BS48" i="2" s="1"/>
  <c r="BC56" i="2"/>
  <c r="BM56" i="2" s="1"/>
  <c r="BP56" i="2" s="1"/>
  <c r="BS56" i="2" s="1"/>
  <c r="BC273" i="2"/>
  <c r="BM273" i="2" s="1"/>
  <c r="BP273" i="2" s="1"/>
  <c r="BS273" i="2" s="1"/>
  <c r="BC64" i="2"/>
  <c r="BM64" i="2" s="1"/>
  <c r="BP64" i="2" s="1"/>
  <c r="BS64" i="2" s="1"/>
  <c r="BC68" i="2"/>
  <c r="BM68" i="2" s="1"/>
  <c r="BP68" i="2" s="1"/>
  <c r="BS68" i="2" s="1"/>
  <c r="BC234" i="2"/>
  <c r="BM234" i="2" s="1"/>
  <c r="BP234" i="2" s="1"/>
  <c r="BS234" i="2" s="1"/>
  <c r="BB277" i="2"/>
  <c r="BL277" i="2" s="1"/>
  <c r="BO277" i="2" s="1"/>
  <c r="BR277" i="2" s="1"/>
  <c r="BB72" i="2"/>
  <c r="BL72" i="2" s="1"/>
  <c r="BO72" i="2" s="1"/>
  <c r="BR72" i="2" s="1"/>
  <c r="BC228" i="2"/>
  <c r="BM228" i="2" s="1"/>
  <c r="BP228" i="2" s="1"/>
  <c r="BS228" i="2" s="1"/>
  <c r="BB219" i="2"/>
  <c r="BL219" i="2" s="1"/>
  <c r="BO219" i="2" s="1"/>
  <c r="BR219" i="2" s="1"/>
  <c r="BB256" i="2"/>
  <c r="BL256" i="2" s="1"/>
  <c r="BO256" i="2" s="1"/>
  <c r="BR256" i="2" s="1"/>
  <c r="BC88" i="2"/>
  <c r="BM88" i="2" s="1"/>
  <c r="BP88" i="2" s="1"/>
  <c r="BS88" i="2" s="1"/>
  <c r="BB208" i="2"/>
  <c r="BD208" i="2" s="1"/>
  <c r="BB117" i="2"/>
  <c r="BL117" i="2" s="1"/>
  <c r="BO117" i="2" s="1"/>
  <c r="BR117" i="2" s="1"/>
  <c r="BB90" i="2"/>
  <c r="BL90" i="2" s="1"/>
  <c r="BO90" i="2" s="1"/>
  <c r="BR90" i="2" s="1"/>
  <c r="BB228" i="2"/>
  <c r="BL228" i="2" s="1"/>
  <c r="BO228" i="2" s="1"/>
  <c r="BR228" i="2" s="1"/>
  <c r="BB132" i="2"/>
  <c r="BD132" i="2" s="1"/>
  <c r="BB34" i="2"/>
  <c r="BL34" i="2" s="1"/>
  <c r="BO34" i="2" s="1"/>
  <c r="BR34" i="2" s="1"/>
  <c r="BC102" i="2"/>
  <c r="BM102" i="2" s="1"/>
  <c r="BP102" i="2" s="1"/>
  <c r="BS102" i="2" s="1"/>
  <c r="BC178" i="2"/>
  <c r="BE178" i="2" s="1"/>
  <c r="BC110" i="2"/>
  <c r="BE110" i="2" s="1"/>
  <c r="BC218" i="2"/>
  <c r="BM218" i="2" s="1"/>
  <c r="BP218" i="2" s="1"/>
  <c r="BS218" i="2" s="1"/>
  <c r="BC18" i="2"/>
  <c r="BM18" i="2" s="1"/>
  <c r="BP18" i="2" s="1"/>
  <c r="BS18" i="2" s="1"/>
  <c r="BC222" i="2"/>
  <c r="BM222" i="2" s="1"/>
  <c r="BP222" i="2" s="1"/>
  <c r="BS222" i="2" s="1"/>
  <c r="BC54" i="2"/>
  <c r="BM54" i="2" s="1"/>
  <c r="BP54" i="2" s="1"/>
  <c r="BS54" i="2" s="1"/>
  <c r="BC194" i="2"/>
  <c r="BM194" i="2" s="1"/>
  <c r="BP194" i="2" s="1"/>
  <c r="BS194" i="2" s="1"/>
  <c r="BC90" i="2"/>
  <c r="BM90" i="2" s="1"/>
  <c r="BP90" i="2" s="1"/>
  <c r="BS90" i="2" s="1"/>
  <c r="BC230" i="2"/>
  <c r="BE230" i="2" s="1"/>
  <c r="BC30" i="2"/>
  <c r="BM30" i="2" s="1"/>
  <c r="BP30" i="2" s="1"/>
  <c r="BS30" i="2" s="1"/>
  <c r="BB215" i="2"/>
  <c r="BL215" i="2" s="1"/>
  <c r="BO215" i="2" s="1"/>
  <c r="BR215" i="2" s="1"/>
  <c r="BB173" i="2"/>
  <c r="BL173" i="2" s="1"/>
  <c r="BO173" i="2" s="1"/>
  <c r="BR173" i="2" s="1"/>
  <c r="BC326" i="2"/>
  <c r="BM326" i="2" s="1"/>
  <c r="BP326" i="2" s="1"/>
  <c r="BS326" i="2" s="1"/>
  <c r="BB161" i="2"/>
  <c r="BD161" i="2" s="1"/>
  <c r="BB131" i="2"/>
  <c r="BL131" i="2" s="1"/>
  <c r="BO131" i="2" s="1"/>
  <c r="BR131" i="2" s="1"/>
  <c r="BB199" i="2"/>
  <c r="BD199" i="2" s="1"/>
  <c r="BC51" i="2"/>
  <c r="BM51" i="2" s="1"/>
  <c r="BP51" i="2" s="1"/>
  <c r="BS51" i="2" s="1"/>
  <c r="BC157" i="2"/>
  <c r="BM157" i="2" s="1"/>
  <c r="BP157" i="2" s="1"/>
  <c r="BS157" i="2" s="1"/>
  <c r="BC327" i="2"/>
  <c r="BM327" i="2" s="1"/>
  <c r="BP327" i="2" s="1"/>
  <c r="BS327" i="2" s="1"/>
  <c r="BB57" i="2"/>
  <c r="BL57" i="2" s="1"/>
  <c r="BO57" i="2" s="1"/>
  <c r="BR57" i="2" s="1"/>
  <c r="BB252" i="2"/>
  <c r="BL252" i="2" s="1"/>
  <c r="BO252" i="2" s="1"/>
  <c r="BR252" i="2" s="1"/>
  <c r="BB259" i="2"/>
  <c r="BL259" i="2" s="1"/>
  <c r="BO259" i="2" s="1"/>
  <c r="BR259" i="2" s="1"/>
  <c r="BB38" i="2"/>
  <c r="BL38" i="2" s="1"/>
  <c r="BO38" i="2" s="1"/>
  <c r="BR38" i="2" s="1"/>
  <c r="BB235" i="2"/>
  <c r="BL235" i="2" s="1"/>
  <c r="BO235" i="2" s="1"/>
  <c r="BR235" i="2" s="1"/>
  <c r="BC149" i="2"/>
  <c r="BE149" i="2" s="1"/>
  <c r="BC119" i="2"/>
  <c r="BM119" i="2" s="1"/>
  <c r="BP119" i="2" s="1"/>
  <c r="BS119" i="2" s="1"/>
  <c r="BC253" i="2"/>
  <c r="BM253" i="2" s="1"/>
  <c r="BP253" i="2" s="1"/>
  <c r="BS253" i="2" s="1"/>
  <c r="BB292" i="2"/>
  <c r="BL292" i="2" s="1"/>
  <c r="BO292" i="2" s="1"/>
  <c r="BR292" i="2" s="1"/>
  <c r="BB181" i="2"/>
  <c r="BL181" i="2" s="1"/>
  <c r="BO181" i="2" s="1"/>
  <c r="BR181" i="2" s="1"/>
  <c r="BC236" i="2"/>
  <c r="BM236" i="2" s="1"/>
  <c r="BP236" i="2" s="1"/>
  <c r="BS236" i="2" s="1"/>
  <c r="BC196" i="2"/>
  <c r="BE196" i="2" s="1"/>
  <c r="BC197" i="2"/>
  <c r="BE197" i="2" s="1"/>
  <c r="BC237" i="2"/>
  <c r="BM237" i="2" s="1"/>
  <c r="BP237" i="2" s="1"/>
  <c r="BS237" i="2" s="1"/>
  <c r="BC241" i="2"/>
  <c r="BE241" i="2" s="1"/>
  <c r="BC181" i="2"/>
  <c r="BM181" i="2" s="1"/>
  <c r="BP181" i="2" s="1"/>
  <c r="BS181" i="2" s="1"/>
  <c r="BC249" i="2"/>
  <c r="BM249" i="2" s="1"/>
  <c r="BP249" i="2" s="1"/>
  <c r="BS249" i="2" s="1"/>
  <c r="BC138" i="2"/>
  <c r="BM138" i="2" s="1"/>
  <c r="BP138" i="2" s="1"/>
  <c r="BS138" i="2" s="1"/>
  <c r="BB104" i="2"/>
  <c r="BL104" i="2" s="1"/>
  <c r="BO104" i="2" s="1"/>
  <c r="BR104" i="2" s="1"/>
  <c r="BC132" i="2"/>
  <c r="BM132" i="2" s="1"/>
  <c r="BP132" i="2" s="1"/>
  <c r="BS132" i="2" s="1"/>
  <c r="BC108" i="2"/>
  <c r="BM108" i="2" s="1"/>
  <c r="BP108" i="2" s="1"/>
  <c r="BS108" i="2" s="1"/>
  <c r="BB224" i="2"/>
  <c r="BL224" i="2" s="1"/>
  <c r="BO224" i="2" s="1"/>
  <c r="BR224" i="2" s="1"/>
  <c r="BB168" i="2"/>
  <c r="BL168" i="2" s="1"/>
  <c r="BO168" i="2" s="1"/>
  <c r="BR168" i="2" s="1"/>
  <c r="BB172" i="2"/>
  <c r="BL172" i="2" s="1"/>
  <c r="BO172" i="2" s="1"/>
  <c r="BR172" i="2" s="1"/>
  <c r="BB176" i="2"/>
  <c r="BL176" i="2" s="1"/>
  <c r="BO176" i="2" s="1"/>
  <c r="BR176" i="2" s="1"/>
  <c r="BB148" i="2"/>
  <c r="BD148" i="2" s="1"/>
  <c r="BB184" i="2"/>
  <c r="BL184" i="2" s="1"/>
  <c r="BO184" i="2" s="1"/>
  <c r="BR184" i="2" s="1"/>
  <c r="BB269" i="2"/>
  <c r="BD269" i="2" s="1"/>
  <c r="BB28" i="2"/>
  <c r="BL28" i="2" s="1"/>
  <c r="BO28" i="2" s="1"/>
  <c r="BR28" i="2" s="1"/>
  <c r="BC182" i="2"/>
  <c r="BE182" i="2" s="1"/>
  <c r="BC270" i="2"/>
  <c r="BE270" i="2" s="1"/>
  <c r="BC146" i="2"/>
  <c r="BM146" i="2" s="1"/>
  <c r="BP146" i="2" s="1"/>
  <c r="BS146" i="2" s="1"/>
  <c r="BC14" i="2"/>
  <c r="BM14" i="2" s="1"/>
  <c r="BP14" i="2" s="1"/>
  <c r="BS14" i="2" s="1"/>
  <c r="BB268" i="2"/>
  <c r="BL268" i="2" s="1"/>
  <c r="BO268" i="2" s="1"/>
  <c r="BR268" i="2" s="1"/>
  <c r="BC126" i="2"/>
  <c r="BM126" i="2" s="1"/>
  <c r="BP126" i="2" s="1"/>
  <c r="BS126" i="2" s="1"/>
  <c r="BC162" i="2"/>
  <c r="BM162" i="2" s="1"/>
  <c r="BP162" i="2" s="1"/>
  <c r="BS162" i="2" s="1"/>
  <c r="BB276" i="2"/>
  <c r="BL276" i="2" s="1"/>
  <c r="BO276" i="2" s="1"/>
  <c r="BR276" i="2" s="1"/>
  <c r="BC100" i="2"/>
  <c r="BM100" i="2" s="1"/>
  <c r="BP100" i="2" s="1"/>
  <c r="BS100" i="2" s="1"/>
  <c r="BB280" i="2"/>
  <c r="BL280" i="2" s="1"/>
  <c r="BO280" i="2" s="1"/>
  <c r="BR280" i="2" s="1"/>
  <c r="BC215" i="2"/>
  <c r="BE215" i="2" s="1"/>
  <c r="BC338" i="2"/>
  <c r="BM338" i="2" s="1"/>
  <c r="BP338" i="2" s="1"/>
  <c r="BS338" i="2" s="1"/>
  <c r="BB335" i="2"/>
  <c r="BL335" i="2" s="1"/>
  <c r="BO335" i="2" s="1"/>
  <c r="BR335" i="2" s="1"/>
  <c r="BC260" i="2"/>
  <c r="BM260" i="2" s="1"/>
  <c r="BP260" i="2" s="1"/>
  <c r="BS260" i="2" s="1"/>
  <c r="BC268" i="2"/>
  <c r="BM268" i="2" s="1"/>
  <c r="BP268" i="2" s="1"/>
  <c r="BS268" i="2" s="1"/>
  <c r="BC7" i="2"/>
  <c r="BM7" i="2" s="1"/>
  <c r="BP7" i="2" s="1"/>
  <c r="BS7" i="2" s="1"/>
  <c r="BB164" i="2"/>
  <c r="BL164" i="2" s="1"/>
  <c r="BO164" i="2" s="1"/>
  <c r="BR164" i="2" s="1"/>
  <c r="BC200" i="2"/>
  <c r="BE200" i="2" s="1"/>
  <c r="BB29" i="2"/>
  <c r="BL29" i="2" s="1"/>
  <c r="BO29" i="2" s="1"/>
  <c r="BR29" i="2" s="1"/>
  <c r="BC144" i="2"/>
  <c r="BM144" i="2" s="1"/>
  <c r="BP144" i="2" s="1"/>
  <c r="BS144" i="2" s="1"/>
  <c r="BB37" i="2"/>
  <c r="BD37" i="2" s="1"/>
  <c r="BC148" i="2"/>
  <c r="BM148" i="2" s="1"/>
  <c r="BP148" i="2" s="1"/>
  <c r="BS148" i="2" s="1"/>
  <c r="BC254" i="2"/>
  <c r="BM254" i="2" s="1"/>
  <c r="BP254" i="2" s="1"/>
  <c r="BS254" i="2" s="1"/>
  <c r="BC152" i="2"/>
  <c r="BM152" i="2" s="1"/>
  <c r="BP152" i="2" s="1"/>
  <c r="BS152" i="2" s="1"/>
  <c r="BB45" i="2"/>
  <c r="BD45" i="2" s="1"/>
  <c r="BC124" i="2"/>
  <c r="BM124" i="2" s="1"/>
  <c r="BP124" i="2" s="1"/>
  <c r="BS124" i="2" s="1"/>
  <c r="BB49" i="2"/>
  <c r="BL49" i="2" s="1"/>
  <c r="BO49" i="2" s="1"/>
  <c r="BR49" i="2" s="1"/>
  <c r="BC160" i="2"/>
  <c r="BM160" i="2" s="1"/>
  <c r="BP160" i="2" s="1"/>
  <c r="BS160" i="2" s="1"/>
  <c r="BC259" i="2"/>
  <c r="BM259" i="2" s="1"/>
  <c r="BP259" i="2" s="1"/>
  <c r="BS259" i="2" s="1"/>
  <c r="BC117" i="2"/>
  <c r="BE117" i="2" s="1"/>
  <c r="BC302" i="2"/>
  <c r="BM302" i="2" s="1"/>
  <c r="BP302" i="2" s="1"/>
  <c r="BS302" i="2" s="1"/>
  <c r="BB6" i="2"/>
  <c r="BL6" i="2" s="1"/>
  <c r="BO6" i="2" s="1"/>
  <c r="BR6" i="2" s="1"/>
  <c r="BC113" i="2"/>
  <c r="BM113" i="2" s="1"/>
  <c r="BP113" i="2" s="1"/>
  <c r="BS113" i="2" s="1"/>
  <c r="BC275" i="2"/>
  <c r="BM275" i="2" s="1"/>
  <c r="BP275" i="2" s="1"/>
  <c r="BS275" i="2" s="1"/>
  <c r="BB318" i="2"/>
  <c r="BL318" i="2" s="1"/>
  <c r="BO318" i="2" s="1"/>
  <c r="BR318" i="2" s="1"/>
  <c r="BB295" i="2"/>
  <c r="BL295" i="2" s="1"/>
  <c r="BO295" i="2" s="1"/>
  <c r="BR295" i="2" s="1"/>
  <c r="BB83" i="2"/>
  <c r="BD83" i="2" s="1"/>
  <c r="BC191" i="2"/>
  <c r="BM191" i="2" s="1"/>
  <c r="BP191" i="2" s="1"/>
  <c r="BS191" i="2" s="1"/>
  <c r="BC294" i="2"/>
  <c r="BM294" i="2" s="1"/>
  <c r="BP294" i="2" s="1"/>
  <c r="BS294" i="2" s="1"/>
  <c r="BC330" i="2"/>
  <c r="BE330" i="2" s="1"/>
  <c r="BB299" i="2"/>
  <c r="BD299" i="2" s="1"/>
  <c r="BB312" i="2"/>
  <c r="BL312" i="2" s="1"/>
  <c r="BO312" i="2" s="1"/>
  <c r="BR312" i="2" s="1"/>
  <c r="BC85" i="2"/>
  <c r="BM85" i="2" s="1"/>
  <c r="BP85" i="2" s="1"/>
  <c r="BS85" i="2" s="1"/>
  <c r="BC183" i="2"/>
  <c r="BM183" i="2" s="1"/>
  <c r="BP183" i="2" s="1"/>
  <c r="BS183" i="2" s="1"/>
  <c r="BC282" i="2"/>
  <c r="BM282" i="2" s="1"/>
  <c r="BP282" i="2" s="1"/>
  <c r="BS282" i="2" s="1"/>
  <c r="BC319" i="2"/>
  <c r="BE319" i="2" s="1"/>
  <c r="BB153" i="2"/>
  <c r="BD153" i="2" s="1"/>
  <c r="BB183" i="2"/>
  <c r="BL183" i="2" s="1"/>
  <c r="BO183" i="2" s="1"/>
  <c r="BR183" i="2" s="1"/>
  <c r="BC202" i="2"/>
  <c r="BM202" i="2" s="1"/>
  <c r="BP202" i="2" s="1"/>
  <c r="BS202" i="2" s="1"/>
  <c r="BC221" i="2"/>
  <c r="BM221" i="2" s="1"/>
  <c r="BP221" i="2" s="1"/>
  <c r="BS221" i="2" s="1"/>
  <c r="BC224" i="2"/>
  <c r="BM224" i="2" s="1"/>
  <c r="BP224" i="2" s="1"/>
  <c r="BS224" i="2" s="1"/>
  <c r="BB248" i="2"/>
  <c r="BD248" i="2" s="1"/>
  <c r="BB275" i="2"/>
  <c r="BD275" i="2" s="1"/>
  <c r="BB17" i="2"/>
  <c r="BL17" i="2" s="1"/>
  <c r="BO17" i="2" s="1"/>
  <c r="BR17" i="2" s="1"/>
  <c r="BC36" i="2"/>
  <c r="BM36" i="2" s="1"/>
  <c r="BP36" i="2" s="1"/>
  <c r="BS36" i="2" s="1"/>
  <c r="BC55" i="2"/>
  <c r="BE55" i="2" s="1"/>
  <c r="BC58" i="2"/>
  <c r="BE58" i="2" s="1"/>
  <c r="BB82" i="2"/>
  <c r="BL82" i="2" s="1"/>
  <c r="BO82" i="2" s="1"/>
  <c r="BR82" i="2" s="1"/>
  <c r="BB109" i="2"/>
  <c r="BD109" i="2" s="1"/>
  <c r="BC130" i="2"/>
  <c r="BM130" i="2" s="1"/>
  <c r="BP130" i="2" s="1"/>
  <c r="BS130" i="2" s="1"/>
  <c r="BC115" i="2"/>
  <c r="BM115" i="2" s="1"/>
  <c r="BP115" i="2" s="1"/>
  <c r="BS115" i="2" s="1"/>
  <c r="BC118" i="2"/>
  <c r="BE118" i="2" s="1"/>
  <c r="BB144" i="2"/>
  <c r="BD144" i="2" s="1"/>
  <c r="BB171" i="2"/>
  <c r="BD171" i="2" s="1"/>
  <c r="BC190" i="2"/>
  <c r="BM190" i="2" s="1"/>
  <c r="BP190" i="2" s="1"/>
  <c r="BS190" i="2" s="1"/>
  <c r="BC209" i="2"/>
  <c r="BE209" i="2" s="1"/>
  <c r="BC212" i="2"/>
  <c r="BM212" i="2" s="1"/>
  <c r="BP212" i="2" s="1"/>
  <c r="BS212" i="2" s="1"/>
  <c r="BB236" i="2"/>
  <c r="BL236" i="2" s="1"/>
  <c r="BO236" i="2" s="1"/>
  <c r="BR236" i="2" s="1"/>
  <c r="BB263" i="2"/>
  <c r="BL263" i="2" s="1"/>
  <c r="BO263" i="2" s="1"/>
  <c r="BR263" i="2" s="1"/>
  <c r="BB5" i="2"/>
  <c r="BL5" i="2" s="1"/>
  <c r="BO5" i="2" s="1"/>
  <c r="BR5" i="2" s="1"/>
  <c r="BC24" i="2"/>
  <c r="BM24" i="2" s="1"/>
  <c r="BP24" i="2" s="1"/>
  <c r="BS24" i="2" s="1"/>
  <c r="BC43" i="2"/>
  <c r="BM43" i="2" s="1"/>
  <c r="BP43" i="2" s="1"/>
  <c r="BS43" i="2" s="1"/>
  <c r="BC78" i="2"/>
  <c r="BE78" i="2" s="1"/>
  <c r="BB102" i="2"/>
  <c r="BL102" i="2" s="1"/>
  <c r="BO102" i="2" s="1"/>
  <c r="BR102" i="2" s="1"/>
  <c r="BB93" i="2"/>
  <c r="BL93" i="2" s="1"/>
  <c r="BO93" i="2" s="1"/>
  <c r="BR93" i="2" s="1"/>
  <c r="BC112" i="2"/>
  <c r="BM112" i="2" s="1"/>
  <c r="BP112" i="2" s="1"/>
  <c r="BS112" i="2" s="1"/>
  <c r="BC133" i="2"/>
  <c r="BM133" i="2" s="1"/>
  <c r="BP133" i="2" s="1"/>
  <c r="BS133" i="2" s="1"/>
  <c r="BC168" i="2"/>
  <c r="BE168" i="2" s="1"/>
  <c r="BB192" i="2"/>
  <c r="BD192" i="2" s="1"/>
  <c r="BC150" i="2"/>
  <c r="BE150" i="2" s="1"/>
  <c r="BB251" i="2"/>
  <c r="BL251" i="2" s="1"/>
  <c r="BO251" i="2" s="1"/>
  <c r="BR251" i="2" s="1"/>
  <c r="BC66" i="2"/>
  <c r="BE66" i="2" s="1"/>
  <c r="BC265" i="2"/>
  <c r="BM265" i="2" s="1"/>
  <c r="BP265" i="2" s="1"/>
  <c r="BS265" i="2" s="1"/>
  <c r="BB89" i="2"/>
  <c r="BL89" i="2" s="1"/>
  <c r="BO89" i="2" s="1"/>
  <c r="BR89" i="2" s="1"/>
  <c r="BB124" i="2"/>
  <c r="BL124" i="2" s="1"/>
  <c r="BO124" i="2" s="1"/>
  <c r="BR124" i="2" s="1"/>
  <c r="BC140" i="2"/>
  <c r="BE140" i="2" s="1"/>
  <c r="BC201" i="2"/>
  <c r="BM201" i="2" s="1"/>
  <c r="BP201" i="2" s="1"/>
  <c r="BS201" i="2" s="1"/>
  <c r="BB220" i="2"/>
  <c r="BL220" i="2" s="1"/>
  <c r="BO220" i="2" s="1"/>
  <c r="BR220" i="2" s="1"/>
  <c r="BB155" i="2"/>
  <c r="BL155" i="2" s="1"/>
  <c r="BO155" i="2" s="1"/>
  <c r="BR155" i="2" s="1"/>
  <c r="BB187" i="2"/>
  <c r="BL187" i="2" s="1"/>
  <c r="BO187" i="2" s="1"/>
  <c r="BR187" i="2" s="1"/>
  <c r="BC98" i="2"/>
  <c r="BM98" i="2" s="1"/>
  <c r="BP98" i="2" s="1"/>
  <c r="BS98" i="2" s="1"/>
  <c r="BC174" i="2"/>
  <c r="BE174" i="2" s="1"/>
  <c r="BC225" i="2"/>
  <c r="BE225" i="2" s="1"/>
  <c r="BB178" i="2"/>
  <c r="BD178" i="2" s="1"/>
  <c r="BB137" i="2"/>
  <c r="BL137" i="2" s="1"/>
  <c r="BO137" i="2" s="1"/>
  <c r="BR137" i="2" s="1"/>
  <c r="BB281" i="2"/>
  <c r="BL281" i="2" s="1"/>
  <c r="BO281" i="2" s="1"/>
  <c r="BR281" i="2" s="1"/>
  <c r="BB322" i="2"/>
  <c r="BD322" i="2" s="1"/>
  <c r="BB315" i="2"/>
  <c r="BL315" i="2" s="1"/>
  <c r="BO315" i="2" s="1"/>
  <c r="BR315" i="2" s="1"/>
  <c r="BC93" i="2"/>
  <c r="BM93" i="2" s="1"/>
  <c r="BP93" i="2" s="1"/>
  <c r="BS93" i="2" s="1"/>
  <c r="BB202" i="2"/>
  <c r="BL202" i="2" s="1"/>
  <c r="BO202" i="2" s="1"/>
  <c r="BR202" i="2" s="1"/>
  <c r="BC298" i="2"/>
  <c r="BM298" i="2" s="1"/>
  <c r="BP298" i="2" s="1"/>
  <c r="BS298" i="2" s="1"/>
  <c r="BC334" i="2"/>
  <c r="BM334" i="2" s="1"/>
  <c r="BP334" i="2" s="1"/>
  <c r="BS334" i="2" s="1"/>
  <c r="BB319" i="2"/>
  <c r="BD319" i="2" s="1"/>
  <c r="BB336" i="2"/>
  <c r="BD336" i="2" s="1"/>
  <c r="BB96" i="2"/>
  <c r="BD96" i="2" s="1"/>
  <c r="BB205" i="2"/>
  <c r="BL205" i="2" s="1"/>
  <c r="BO205" i="2" s="1"/>
  <c r="BR205" i="2" s="1"/>
  <c r="BC287" i="2"/>
  <c r="BE287" i="2" s="1"/>
  <c r="BC323" i="2"/>
  <c r="BM323" i="2" s="1"/>
  <c r="BP323" i="2" s="1"/>
  <c r="BS323" i="2" s="1"/>
  <c r="BB206" i="2"/>
  <c r="BD206" i="2" s="1"/>
  <c r="BB151" i="2"/>
  <c r="BL151" i="2" s="1"/>
  <c r="BO151" i="2" s="1"/>
  <c r="BR151" i="2" s="1"/>
  <c r="BC170" i="2"/>
  <c r="BE170" i="2" s="1"/>
  <c r="BC189" i="2"/>
  <c r="BE189" i="2" s="1"/>
  <c r="BC192" i="2"/>
  <c r="BM192" i="2" s="1"/>
  <c r="BP192" i="2" s="1"/>
  <c r="BS192" i="2" s="1"/>
  <c r="BB216" i="2"/>
  <c r="BD216" i="2" s="1"/>
  <c r="BB243" i="2"/>
  <c r="BL243" i="2" s="1"/>
  <c r="BO243" i="2" s="1"/>
  <c r="BR243" i="2" s="1"/>
  <c r="BC262" i="2"/>
  <c r="BE262" i="2" s="1"/>
  <c r="BC4" i="2"/>
  <c r="BM4" i="2" s="1"/>
  <c r="BP4" i="2" s="1"/>
  <c r="BS4" i="2" s="1"/>
  <c r="BC23" i="2"/>
  <c r="BE23" i="2" s="1"/>
  <c r="BC26" i="2"/>
  <c r="BE26" i="2" s="1"/>
  <c r="BB50" i="2"/>
  <c r="BD50" i="2" s="1"/>
  <c r="BB77" i="2"/>
  <c r="BL77" i="2" s="1"/>
  <c r="BO77" i="2" s="1"/>
  <c r="BR77" i="2" s="1"/>
  <c r="BC96" i="2"/>
  <c r="BE96" i="2" s="1"/>
  <c r="BC83" i="2"/>
  <c r="BM83" i="2" s="1"/>
  <c r="BP83" i="2" s="1"/>
  <c r="BS83" i="2" s="1"/>
  <c r="BC86" i="2"/>
  <c r="BE86" i="2" s="1"/>
  <c r="BB110" i="2"/>
  <c r="BD110" i="2" s="1"/>
  <c r="BB139" i="2"/>
  <c r="BL139" i="2" s="1"/>
  <c r="BO139" i="2" s="1"/>
  <c r="BR139" i="2" s="1"/>
  <c r="BC158" i="2"/>
  <c r="BM158" i="2" s="1"/>
  <c r="BP158" i="2" s="1"/>
  <c r="BS158" i="2" s="1"/>
  <c r="BC177" i="2"/>
  <c r="BM177" i="2" s="1"/>
  <c r="BP177" i="2" s="1"/>
  <c r="BS177" i="2" s="1"/>
  <c r="BC180" i="2"/>
  <c r="BM180" i="2" s="1"/>
  <c r="BP180" i="2" s="1"/>
  <c r="BS180" i="2" s="1"/>
  <c r="BB204" i="2"/>
  <c r="BL204" i="2" s="1"/>
  <c r="BO204" i="2" s="1"/>
  <c r="BR204" i="2" s="1"/>
  <c r="BB231" i="2"/>
  <c r="BD231" i="2" s="1"/>
  <c r="BC250" i="2"/>
  <c r="BE250" i="2" s="1"/>
  <c r="BC269" i="2"/>
  <c r="BM269" i="2" s="1"/>
  <c r="BP269" i="2" s="1"/>
  <c r="BS269" i="2" s="1"/>
  <c r="BC11" i="2"/>
  <c r="BE11" i="2" s="1"/>
  <c r="BC46" i="2"/>
  <c r="BM46" i="2" s="1"/>
  <c r="BP46" i="2" s="1"/>
  <c r="BS46" i="2" s="1"/>
  <c r="BB70" i="2"/>
  <c r="BL70" i="2" s="1"/>
  <c r="BO70" i="2" s="1"/>
  <c r="BR70" i="2" s="1"/>
  <c r="BB61" i="2"/>
  <c r="BL61" i="2" s="1"/>
  <c r="BO61" i="2" s="1"/>
  <c r="BR61" i="2" s="1"/>
  <c r="BC80" i="2"/>
  <c r="BM80" i="2" s="1"/>
  <c r="BP80" i="2" s="1"/>
  <c r="BS80" i="2" s="1"/>
  <c r="BC99" i="2"/>
  <c r="BE99" i="2" s="1"/>
  <c r="BC136" i="2"/>
  <c r="BM136" i="2" s="1"/>
  <c r="BP136" i="2" s="1"/>
  <c r="BS136" i="2" s="1"/>
  <c r="BB160" i="2"/>
  <c r="BD160" i="2" s="1"/>
  <c r="BC20" i="2"/>
  <c r="BM20" i="2" s="1"/>
  <c r="BP20" i="2" s="1"/>
  <c r="BS20" i="2" s="1"/>
  <c r="BB123" i="2"/>
  <c r="BL123" i="2" s="1"/>
  <c r="BO123" i="2" s="1"/>
  <c r="BR123" i="2" s="1"/>
  <c r="BB284" i="2"/>
  <c r="BL284" i="2" s="1"/>
  <c r="BO284" i="2" s="1"/>
  <c r="BR284" i="2" s="1"/>
  <c r="BC137" i="2"/>
  <c r="BM137" i="2" s="1"/>
  <c r="BP137" i="2" s="1"/>
  <c r="BS137" i="2" s="1"/>
  <c r="BC238" i="2"/>
  <c r="BM238" i="2" s="1"/>
  <c r="BP238" i="2" s="1"/>
  <c r="BS238" i="2" s="1"/>
  <c r="BB195" i="2"/>
  <c r="BL195" i="2" s="1"/>
  <c r="BO195" i="2" s="1"/>
  <c r="BR195" i="2" s="1"/>
  <c r="BC10" i="2"/>
  <c r="BM10" i="2" s="1"/>
  <c r="BP10" i="2" s="1"/>
  <c r="BS10" i="2" s="1"/>
  <c r="BC71" i="2"/>
  <c r="BE71" i="2" s="1"/>
  <c r="BC297" i="2"/>
  <c r="BM297" i="2" s="1"/>
  <c r="BP297" i="2" s="1"/>
  <c r="BS297" i="2" s="1"/>
  <c r="BC313" i="2"/>
  <c r="BM313" i="2" s="1"/>
  <c r="BP313" i="2" s="1"/>
  <c r="BS313" i="2" s="1"/>
  <c r="BB158" i="2"/>
  <c r="BL158" i="2" s="1"/>
  <c r="BO158" i="2" s="1"/>
  <c r="BR158" i="2" s="1"/>
  <c r="BB290" i="2"/>
  <c r="BL290" i="2" s="1"/>
  <c r="BO290" i="2" s="1"/>
  <c r="BR290" i="2" s="1"/>
  <c r="BB338" i="2"/>
  <c r="BL338" i="2" s="1"/>
  <c r="BO338" i="2" s="1"/>
  <c r="BR338" i="2" s="1"/>
  <c r="BB8" i="2"/>
  <c r="BD8" i="2" s="1"/>
  <c r="BB115" i="2"/>
  <c r="BL115" i="2" s="1"/>
  <c r="BO115" i="2" s="1"/>
  <c r="BR115" i="2" s="1"/>
  <c r="BB245" i="2"/>
  <c r="BD245" i="2" s="1"/>
  <c r="BC306" i="2"/>
  <c r="BM306" i="2" s="1"/>
  <c r="BP306" i="2" s="1"/>
  <c r="BS306" i="2" s="1"/>
  <c r="BC342" i="2"/>
  <c r="BM342" i="2" s="1"/>
  <c r="BP342" i="2" s="1"/>
  <c r="BS342" i="2" s="1"/>
  <c r="BB55" i="2"/>
  <c r="BD55" i="2" s="1"/>
  <c r="BB32" i="2"/>
  <c r="BL32" i="2" s="1"/>
  <c r="BO32" i="2" s="1"/>
  <c r="BR32" i="2" s="1"/>
  <c r="BB130" i="2"/>
  <c r="BL130" i="2" s="1"/>
  <c r="BO130" i="2" s="1"/>
  <c r="BR130" i="2" s="1"/>
  <c r="BB226" i="2"/>
  <c r="BD226" i="2" s="1"/>
  <c r="BC295" i="2"/>
  <c r="BM295" i="2" s="1"/>
  <c r="BP295" i="2" s="1"/>
  <c r="BS295" i="2" s="1"/>
  <c r="BC331" i="2"/>
  <c r="BM331" i="2" s="1"/>
  <c r="BP331" i="2" s="1"/>
  <c r="BS331" i="2" s="1"/>
  <c r="BB296" i="2"/>
  <c r="BD296" i="2" s="1"/>
  <c r="BB85" i="2"/>
  <c r="BD85" i="2" s="1"/>
  <c r="BC104" i="2"/>
  <c r="BM104" i="2" s="1"/>
  <c r="BP104" i="2" s="1"/>
  <c r="BS104" i="2" s="1"/>
  <c r="BC125" i="2"/>
  <c r="BM125" i="2" s="1"/>
  <c r="BP125" i="2" s="1"/>
  <c r="BS125" i="2" s="1"/>
  <c r="BC128" i="2"/>
  <c r="BE128" i="2" s="1"/>
  <c r="BB152" i="2"/>
  <c r="BL152" i="2" s="1"/>
  <c r="BO152" i="2" s="1"/>
  <c r="BR152" i="2" s="1"/>
  <c r="BB179" i="2"/>
  <c r="BL179" i="2" s="1"/>
  <c r="BO179" i="2" s="1"/>
  <c r="BR179" i="2" s="1"/>
  <c r="BC198" i="2"/>
  <c r="BE198" i="2" s="1"/>
  <c r="BC217" i="2"/>
  <c r="BM217" i="2" s="1"/>
  <c r="BP217" i="2" s="1"/>
  <c r="BS217" i="2" s="1"/>
  <c r="BC220" i="2"/>
  <c r="BM220" i="2" s="1"/>
  <c r="BP220" i="2" s="1"/>
  <c r="BS220" i="2" s="1"/>
  <c r="BB244" i="2"/>
  <c r="BL244" i="2" s="1"/>
  <c r="BO244" i="2" s="1"/>
  <c r="BR244" i="2" s="1"/>
  <c r="BB271" i="2"/>
  <c r="BL271" i="2" s="1"/>
  <c r="BO271" i="2" s="1"/>
  <c r="BR271" i="2" s="1"/>
  <c r="BB13" i="2"/>
  <c r="BL13" i="2" s="1"/>
  <c r="BO13" i="2" s="1"/>
  <c r="BR13" i="2" s="1"/>
  <c r="BC32" i="2"/>
  <c r="BM32" i="2" s="1"/>
  <c r="BP32" i="2" s="1"/>
  <c r="BS32" i="2" s="1"/>
  <c r="BC19" i="2"/>
  <c r="BM19" i="2" s="1"/>
  <c r="BP19" i="2" s="1"/>
  <c r="BS19" i="2" s="1"/>
  <c r="BC22" i="2"/>
  <c r="BM22" i="2" s="1"/>
  <c r="BP22" i="2" s="1"/>
  <c r="BS22" i="2" s="1"/>
  <c r="BB46" i="2"/>
  <c r="BL46" i="2" s="1"/>
  <c r="BO46" i="2" s="1"/>
  <c r="BR46" i="2" s="1"/>
  <c r="BB73" i="2"/>
  <c r="BL73" i="2" s="1"/>
  <c r="BO73" i="2" s="1"/>
  <c r="BR73" i="2" s="1"/>
  <c r="BC92" i="2"/>
  <c r="BM92" i="2" s="1"/>
  <c r="BP92" i="2" s="1"/>
  <c r="BS92" i="2" s="1"/>
  <c r="BC111" i="2"/>
  <c r="BM111" i="2" s="1"/>
  <c r="BP111" i="2" s="1"/>
  <c r="BS111" i="2" s="1"/>
  <c r="BC114" i="2"/>
  <c r="BM114" i="2" s="1"/>
  <c r="BP114" i="2" s="1"/>
  <c r="BS114" i="2" s="1"/>
  <c r="BB140" i="2"/>
  <c r="BL140" i="2" s="1"/>
  <c r="BO140" i="2" s="1"/>
  <c r="BR140" i="2" s="1"/>
  <c r="BB167" i="2"/>
  <c r="BL167" i="2" s="1"/>
  <c r="BO167" i="2" s="1"/>
  <c r="BR167" i="2" s="1"/>
  <c r="BC186" i="2"/>
  <c r="BM186" i="2" s="1"/>
  <c r="BP186" i="2" s="1"/>
  <c r="BS186" i="2" s="1"/>
  <c r="BC205" i="2"/>
  <c r="BM205" i="2" s="1"/>
  <c r="BP205" i="2" s="1"/>
  <c r="BS205" i="2" s="1"/>
  <c r="BC240" i="2"/>
  <c r="BM240" i="2" s="1"/>
  <c r="BP240" i="2" s="1"/>
  <c r="BS240" i="2" s="1"/>
  <c r="BB264" i="2"/>
  <c r="BL264" i="2" s="1"/>
  <c r="BO264" i="2" s="1"/>
  <c r="BR264" i="2" s="1"/>
  <c r="BB255" i="2"/>
  <c r="BL255" i="2" s="1"/>
  <c r="BO255" i="2" s="1"/>
  <c r="BR255" i="2" s="1"/>
  <c r="BC274" i="2"/>
  <c r="BM274" i="2" s="1"/>
  <c r="BP274" i="2" s="1"/>
  <c r="BS274" i="2" s="1"/>
  <c r="BC16" i="2"/>
  <c r="BM16" i="2" s="1"/>
  <c r="BP16" i="2" s="1"/>
  <c r="BS16" i="2" s="1"/>
  <c r="BC35" i="2"/>
  <c r="BM35" i="2" s="1"/>
  <c r="BP35" i="2" s="1"/>
  <c r="BS35" i="2" s="1"/>
  <c r="BC70" i="2"/>
  <c r="BM70" i="2" s="1"/>
  <c r="BP70" i="2" s="1"/>
  <c r="BS70" i="2" s="1"/>
  <c r="BB94" i="2"/>
  <c r="BL94" i="2" s="1"/>
  <c r="BO94" i="2" s="1"/>
  <c r="BR94" i="2" s="1"/>
  <c r="BC39" i="2"/>
  <c r="BM39" i="2" s="1"/>
  <c r="BP39" i="2" s="1"/>
  <c r="BS39" i="2" s="1"/>
  <c r="BC142" i="2"/>
  <c r="BM142" i="2" s="1"/>
  <c r="BP142" i="2" s="1"/>
  <c r="BS142" i="2" s="1"/>
  <c r="BB26" i="2"/>
  <c r="BL26" i="2" s="1"/>
  <c r="BO26" i="2" s="1"/>
  <c r="BR26" i="2" s="1"/>
  <c r="BC172" i="2"/>
  <c r="BM172" i="2" s="1"/>
  <c r="BP172" i="2" s="1"/>
  <c r="BS172" i="2" s="1"/>
  <c r="BC257" i="2"/>
  <c r="BM257" i="2" s="1"/>
  <c r="BP257" i="2" s="1"/>
  <c r="BS257" i="2" s="1"/>
  <c r="BC214" i="2"/>
  <c r="BM214" i="2" s="1"/>
  <c r="BP214" i="2" s="1"/>
  <c r="BS214" i="2" s="1"/>
  <c r="BB98" i="2"/>
  <c r="BL98" i="2" s="1"/>
  <c r="BO98" i="2" s="1"/>
  <c r="BR98" i="2" s="1"/>
  <c r="BC106" i="2"/>
  <c r="BE106" i="2" s="1"/>
  <c r="BC63" i="2"/>
  <c r="BM63" i="2" s="1"/>
  <c r="BP63" i="2" s="1"/>
  <c r="BS63" i="2" s="1"/>
  <c r="BB58" i="2"/>
  <c r="BL58" i="2" s="1"/>
  <c r="BO58" i="2" s="1"/>
  <c r="BR58" i="2" s="1"/>
  <c r="BB212" i="2"/>
  <c r="BD212" i="2" s="1"/>
  <c r="BC248" i="2"/>
  <c r="BM248" i="2" s="1"/>
  <c r="BP248" i="2" s="1"/>
  <c r="BS248" i="2" s="1"/>
  <c r="BB14" i="2"/>
  <c r="BL14" i="2" s="1"/>
  <c r="BO14" i="2" s="1"/>
  <c r="BR14" i="2" s="1"/>
  <c r="BC60" i="2"/>
  <c r="BM60" i="2" s="1"/>
  <c r="BP60" i="2" s="1"/>
  <c r="BS60" i="2" s="1"/>
  <c r="BC79" i="2"/>
  <c r="BM79" i="2" s="1"/>
  <c r="BP79" i="2" s="1"/>
  <c r="BS79" i="2" s="1"/>
  <c r="BB106" i="2"/>
  <c r="BD106" i="2" s="1"/>
  <c r="BB135" i="2"/>
  <c r="BD135" i="2" s="1"/>
  <c r="BC173" i="2"/>
  <c r="BM173" i="2" s="1"/>
  <c r="BP173" i="2" s="1"/>
  <c r="BS173" i="2" s="1"/>
  <c r="BB232" i="2"/>
  <c r="BD232" i="2" s="1"/>
  <c r="BC242" i="2"/>
  <c r="BE242" i="2" s="1"/>
  <c r="BC3" i="2"/>
  <c r="BM3" i="2" s="1"/>
  <c r="BP3" i="2" s="1"/>
  <c r="BS3" i="2" s="1"/>
  <c r="BC38" i="2"/>
  <c r="BM38" i="2" s="1"/>
  <c r="BP38" i="2" s="1"/>
  <c r="BS38" i="2" s="1"/>
  <c r="BC204" i="2"/>
  <c r="BM204" i="2" s="1"/>
  <c r="BP204" i="2" s="1"/>
  <c r="BS204" i="2" s="1"/>
  <c r="BB227" i="2"/>
  <c r="BL227" i="2" s="1"/>
  <c r="BO227" i="2" s="1"/>
  <c r="BR227" i="2" s="1"/>
  <c r="BC42" i="2"/>
  <c r="BM42" i="2" s="1"/>
  <c r="BP42" i="2" s="1"/>
  <c r="BS42" i="2" s="1"/>
  <c r="BC84" i="2"/>
  <c r="BM84" i="2" s="1"/>
  <c r="BP84" i="2" s="1"/>
  <c r="BS84" i="2" s="1"/>
  <c r="BB163" i="2"/>
  <c r="BD163" i="2" s="1"/>
  <c r="BB188" i="2"/>
  <c r="BD188" i="2" s="1"/>
  <c r="BC44" i="2"/>
  <c r="BM44" i="2" s="1"/>
  <c r="BP44" i="2" s="1"/>
  <c r="BS44" i="2" s="1"/>
  <c r="BB304" i="2"/>
  <c r="BL304" i="2" s="1"/>
  <c r="BO304" i="2" s="1"/>
  <c r="BR304" i="2" s="1"/>
  <c r="BC61" i="2"/>
  <c r="BM61" i="2" s="1"/>
  <c r="BP61" i="2" s="1"/>
  <c r="BS61" i="2" s="1"/>
  <c r="BC276" i="2"/>
  <c r="BM276" i="2" s="1"/>
  <c r="BP276" i="2" s="1"/>
  <c r="BS276" i="2" s="1"/>
  <c r="BB214" i="2"/>
  <c r="BD214" i="2" s="1"/>
  <c r="BB64" i="2"/>
  <c r="BL64" i="2" s="1"/>
  <c r="BO64" i="2" s="1"/>
  <c r="BR64" i="2" s="1"/>
  <c r="BB258" i="2"/>
  <c r="BL258" i="2" s="1"/>
  <c r="BO258" i="2" s="1"/>
  <c r="BR258" i="2" s="1"/>
  <c r="BB12" i="2"/>
  <c r="BD12" i="2" s="1"/>
  <c r="BC8" i="2"/>
  <c r="BM8" i="2" s="1"/>
  <c r="BP8" i="2" s="1"/>
  <c r="BS8" i="2" s="1"/>
  <c r="BB282" i="2"/>
  <c r="BL282" i="2" s="1"/>
  <c r="BO282" i="2" s="1"/>
  <c r="BR282" i="2" s="1"/>
  <c r="BB201" i="2"/>
  <c r="BD201" i="2" s="1"/>
  <c r="BB302" i="2"/>
  <c r="BL302" i="2" s="1"/>
  <c r="BO302" i="2" s="1"/>
  <c r="BR302" i="2" s="1"/>
  <c r="BB342" i="2"/>
  <c r="BD342" i="2" s="1"/>
  <c r="BB19" i="2"/>
  <c r="BD19" i="2" s="1"/>
  <c r="BB149" i="2"/>
  <c r="BL149" i="2" s="1"/>
  <c r="BO149" i="2" s="1"/>
  <c r="BR149" i="2" s="1"/>
  <c r="BC255" i="2"/>
  <c r="BE255" i="2" s="1"/>
  <c r="BC310" i="2"/>
  <c r="BM310" i="2" s="1"/>
  <c r="BP310" i="2" s="1"/>
  <c r="BS310" i="2" s="1"/>
  <c r="BC9" i="2"/>
  <c r="BM9" i="2" s="1"/>
  <c r="BP9" i="2" s="1"/>
  <c r="BS9" i="2" s="1"/>
  <c r="BB174" i="2"/>
  <c r="BD174" i="2" s="1"/>
  <c r="BB43" i="2"/>
  <c r="BD43" i="2" s="1"/>
  <c r="BB141" i="2"/>
  <c r="BL141" i="2" s="1"/>
  <c r="BO141" i="2" s="1"/>
  <c r="BR141" i="2" s="1"/>
  <c r="BB237" i="2"/>
  <c r="BL237" i="2" s="1"/>
  <c r="BO237" i="2" s="1"/>
  <c r="BR237" i="2" s="1"/>
  <c r="BC299" i="2"/>
  <c r="BM299" i="2" s="1"/>
  <c r="BP299" i="2" s="1"/>
  <c r="BS299" i="2" s="1"/>
  <c r="BC335" i="2"/>
  <c r="BM335" i="2" s="1"/>
  <c r="BP335" i="2" s="1"/>
  <c r="BS335" i="2" s="1"/>
  <c r="BB328" i="2"/>
  <c r="BL328" i="2" s="1"/>
  <c r="BO328" i="2" s="1"/>
  <c r="BR328" i="2" s="1"/>
  <c r="BB53" i="2"/>
  <c r="BL53" i="2" s="1"/>
  <c r="BO53" i="2" s="1"/>
  <c r="BR53" i="2" s="1"/>
  <c r="BC72" i="2"/>
  <c r="BE72" i="2" s="1"/>
  <c r="BC91" i="2"/>
  <c r="BM91" i="2" s="1"/>
  <c r="BP91" i="2" s="1"/>
  <c r="BS91" i="2" s="1"/>
  <c r="BC94" i="2"/>
  <c r="BM94" i="2" s="1"/>
  <c r="BP94" i="2" s="1"/>
  <c r="BS94" i="2" s="1"/>
  <c r="BB118" i="2"/>
  <c r="BD118" i="2" s="1"/>
  <c r="BB147" i="2"/>
  <c r="BL147" i="2" s="1"/>
  <c r="BO147" i="2" s="1"/>
  <c r="BR147" i="2" s="1"/>
  <c r="BC166" i="2"/>
  <c r="BM166" i="2" s="1"/>
  <c r="BP166" i="2" s="1"/>
  <c r="BS166" i="2" s="1"/>
  <c r="BC185" i="2"/>
  <c r="BM185" i="2" s="1"/>
  <c r="BP185" i="2" s="1"/>
  <c r="BS185" i="2" s="1"/>
  <c r="BC188" i="2"/>
  <c r="BM188" i="2" s="1"/>
  <c r="BP188" i="2" s="1"/>
  <c r="BS188" i="2" s="1"/>
  <c r="BB239" i="2"/>
  <c r="BL239" i="2" s="1"/>
  <c r="BO239" i="2" s="1"/>
  <c r="BR239" i="2" s="1"/>
  <c r="BC258" i="2"/>
  <c r="BM258" i="2" s="1"/>
  <c r="BP258" i="2" s="1"/>
  <c r="BS258" i="2" s="1"/>
  <c r="BC245" i="2"/>
  <c r="BE245" i="2" s="1"/>
  <c r="BB272" i="2"/>
  <c r="BL272" i="2" s="1"/>
  <c r="BO272" i="2" s="1"/>
  <c r="BR272" i="2" s="1"/>
  <c r="BB41" i="2"/>
  <c r="BL41" i="2" s="1"/>
  <c r="BO41" i="2" s="1"/>
  <c r="BR41" i="2" s="1"/>
  <c r="BC82" i="2"/>
  <c r="BM82" i="2" s="1"/>
  <c r="BP82" i="2" s="1"/>
  <c r="BS82" i="2" s="1"/>
  <c r="BC154" i="2"/>
  <c r="BM154" i="2" s="1"/>
  <c r="BP154" i="2" s="1"/>
  <c r="BS154" i="2" s="1"/>
  <c r="BC208" i="2"/>
  <c r="BM208" i="2" s="1"/>
  <c r="BP208" i="2" s="1"/>
  <c r="BS208" i="2" s="1"/>
  <c r="BB223" i="2"/>
  <c r="BL223" i="2" s="1"/>
  <c r="BO223" i="2" s="1"/>
  <c r="BR223" i="2" s="1"/>
  <c r="BC261" i="2"/>
  <c r="BM261" i="2" s="1"/>
  <c r="BP261" i="2" s="1"/>
  <c r="BS261" i="2" s="1"/>
  <c r="BB62" i="2"/>
  <c r="BL62" i="2" s="1"/>
  <c r="BO62" i="2" s="1"/>
  <c r="BR62" i="2" s="1"/>
  <c r="BC12" i="2"/>
  <c r="BM12" i="2" s="1"/>
  <c r="BP12" i="2" s="1"/>
  <c r="BS12" i="2" s="1"/>
  <c r="BC129" i="2"/>
  <c r="BM129" i="2" s="1"/>
  <c r="BP129" i="2" s="1"/>
  <c r="BS129" i="2" s="1"/>
  <c r="BB196" i="2"/>
  <c r="BL196" i="2" s="1"/>
  <c r="BO196" i="2" s="1"/>
  <c r="BR196" i="2" s="1"/>
  <c r="BC243" i="2"/>
  <c r="BM243" i="2" s="1"/>
  <c r="BP243" i="2" s="1"/>
  <c r="BS243" i="2" s="1"/>
  <c r="BB310" i="2"/>
  <c r="BL310" i="2" s="1"/>
  <c r="BO310" i="2" s="1"/>
  <c r="BR310" i="2" s="1"/>
  <c r="BC105" i="2"/>
  <c r="BE105" i="2" s="1"/>
  <c r="BB170" i="2"/>
  <c r="BL170" i="2" s="1"/>
  <c r="BO170" i="2" s="1"/>
  <c r="BR170" i="2" s="1"/>
  <c r="BC322" i="2"/>
  <c r="BM322" i="2" s="1"/>
  <c r="BP322" i="2" s="1"/>
  <c r="BS322" i="2" s="1"/>
  <c r="BB270" i="2"/>
  <c r="BL270" i="2" s="1"/>
  <c r="BO270" i="2" s="1"/>
  <c r="BR270" i="2" s="1"/>
  <c r="BB162" i="2"/>
  <c r="BL162" i="2" s="1"/>
  <c r="BO162" i="2" s="1"/>
  <c r="BR162" i="2" s="1"/>
  <c r="BC307" i="2"/>
  <c r="BM307" i="2" s="1"/>
  <c r="BP307" i="2" s="1"/>
  <c r="BS307" i="2" s="1"/>
  <c r="BB247" i="2"/>
  <c r="BL247" i="2" s="1"/>
  <c r="BO247" i="2" s="1"/>
  <c r="BR247" i="2" s="1"/>
  <c r="BC27" i="2"/>
  <c r="BM27" i="2" s="1"/>
  <c r="BP27" i="2" s="1"/>
  <c r="BS27" i="2" s="1"/>
  <c r="BC195" i="2"/>
  <c r="BE195" i="2" s="1"/>
  <c r="BC211" i="2"/>
  <c r="BM211" i="2" s="1"/>
  <c r="BP211" i="2" s="1"/>
  <c r="BS211" i="2" s="1"/>
  <c r="BB306" i="2"/>
  <c r="BL306" i="2" s="1"/>
  <c r="BO306" i="2" s="1"/>
  <c r="BR306" i="2" s="1"/>
  <c r="BB52" i="2"/>
  <c r="BL52" i="2" s="1"/>
  <c r="BO52" i="2" s="1"/>
  <c r="BR52" i="2" s="1"/>
  <c r="BC29" i="2"/>
  <c r="BE29" i="2" s="1"/>
  <c r="BC159" i="2"/>
  <c r="BM159" i="2" s="1"/>
  <c r="BP159" i="2" s="1"/>
  <c r="BS159" i="2" s="1"/>
  <c r="BB266" i="2"/>
  <c r="BL266" i="2" s="1"/>
  <c r="BO266" i="2" s="1"/>
  <c r="BR266" i="2" s="1"/>
  <c r="BC314" i="2"/>
  <c r="BM314" i="2" s="1"/>
  <c r="BP314" i="2" s="1"/>
  <c r="BS314" i="2" s="1"/>
  <c r="BB150" i="2"/>
  <c r="BD150" i="2" s="1"/>
  <c r="BC227" i="2"/>
  <c r="BM227" i="2" s="1"/>
  <c r="BP227" i="2" s="1"/>
  <c r="BS227" i="2" s="1"/>
  <c r="BC53" i="2"/>
  <c r="BE53" i="2" s="1"/>
  <c r="BC151" i="2"/>
  <c r="BM151" i="2" s="1"/>
  <c r="BP151" i="2" s="1"/>
  <c r="BS151" i="2" s="1"/>
  <c r="BC247" i="2"/>
  <c r="BM247" i="2" s="1"/>
  <c r="BP247" i="2" s="1"/>
  <c r="BS247" i="2" s="1"/>
  <c r="BC303" i="2"/>
  <c r="BM303" i="2" s="1"/>
  <c r="BP303" i="2" s="1"/>
  <c r="BS303" i="2" s="1"/>
  <c r="BC339" i="2"/>
  <c r="BM339" i="2" s="1"/>
  <c r="BP339" i="2" s="1"/>
  <c r="BS339" i="2" s="1"/>
  <c r="BB279" i="2"/>
  <c r="BL279" i="2" s="1"/>
  <c r="BO279" i="2" s="1"/>
  <c r="BR279" i="2" s="1"/>
  <c r="BB21" i="2"/>
  <c r="BL21" i="2" s="1"/>
  <c r="BO21" i="2" s="1"/>
  <c r="BR21" i="2" s="1"/>
  <c r="BC40" i="2"/>
  <c r="BM40" i="2" s="1"/>
  <c r="BP40" i="2" s="1"/>
  <c r="BS40" i="2" s="1"/>
  <c r="BC59" i="2"/>
  <c r="BE59" i="2" s="1"/>
  <c r="BC62" i="2"/>
  <c r="BE62" i="2" s="1"/>
  <c r="BB86" i="2"/>
  <c r="BL86" i="2" s="1"/>
  <c r="BO86" i="2" s="1"/>
  <c r="BR86" i="2" s="1"/>
  <c r="BB113" i="2"/>
  <c r="BL113" i="2" s="1"/>
  <c r="BO113" i="2" s="1"/>
  <c r="BR113" i="2" s="1"/>
  <c r="BC134" i="2"/>
  <c r="BM134" i="2" s="1"/>
  <c r="BP134" i="2" s="1"/>
  <c r="BS134" i="2" s="1"/>
  <c r="BC153" i="2"/>
  <c r="BM153" i="2" s="1"/>
  <c r="BP153" i="2" s="1"/>
  <c r="BS153" i="2" s="1"/>
  <c r="BC156" i="2"/>
  <c r="BM156" i="2" s="1"/>
  <c r="BP156" i="2" s="1"/>
  <c r="BS156" i="2" s="1"/>
  <c r="BB180" i="2"/>
  <c r="BL180" i="2" s="1"/>
  <c r="BO180" i="2" s="1"/>
  <c r="BR180" i="2" s="1"/>
  <c r="BB207" i="2"/>
  <c r="BL207" i="2" s="1"/>
  <c r="BO207" i="2" s="1"/>
  <c r="BR207" i="2" s="1"/>
  <c r="BC226" i="2"/>
  <c r="BM226" i="2" s="1"/>
  <c r="BP226" i="2" s="1"/>
  <c r="BS226" i="2" s="1"/>
  <c r="BC213" i="2"/>
  <c r="BE213" i="2" s="1"/>
  <c r="BC216" i="2"/>
  <c r="BM216" i="2" s="1"/>
  <c r="BP216" i="2" s="1"/>
  <c r="BS216" i="2" s="1"/>
  <c r="BB240" i="2"/>
  <c r="BL240" i="2" s="1"/>
  <c r="BO240" i="2" s="1"/>
  <c r="BR240" i="2" s="1"/>
  <c r="BB267" i="2"/>
  <c r="BL267" i="2" s="1"/>
  <c r="BO267" i="2" s="1"/>
  <c r="BR267" i="2" s="1"/>
  <c r="BB9" i="2"/>
  <c r="BL9" i="2" s="1"/>
  <c r="BO9" i="2" s="1"/>
  <c r="BR9" i="2" s="1"/>
  <c r="BC28" i="2"/>
  <c r="BM28" i="2" s="1"/>
  <c r="BP28" i="2" s="1"/>
  <c r="BS28" i="2" s="1"/>
  <c r="BC47" i="2"/>
  <c r="BE47" i="2" s="1"/>
  <c r="BC50" i="2"/>
  <c r="BM50" i="2" s="1"/>
  <c r="BP50" i="2" s="1"/>
  <c r="BS50" i="2" s="1"/>
  <c r="BB74" i="2"/>
  <c r="BL74" i="2" s="1"/>
  <c r="BO74" i="2" s="1"/>
  <c r="BR74" i="2" s="1"/>
  <c r="BB101" i="2"/>
  <c r="BL101" i="2" s="1"/>
  <c r="BO101" i="2" s="1"/>
  <c r="BR101" i="2" s="1"/>
  <c r="BC120" i="2"/>
  <c r="BM120" i="2" s="1"/>
  <c r="BP120" i="2" s="1"/>
  <c r="BS120" i="2" s="1"/>
  <c r="BC141" i="2"/>
  <c r="BM141" i="2" s="1"/>
  <c r="BP141" i="2" s="1"/>
  <c r="BS141" i="2" s="1"/>
  <c r="BC176" i="2"/>
  <c r="BE176" i="2" s="1"/>
  <c r="BB200" i="2"/>
  <c r="BD200" i="2" s="1"/>
  <c r="BB191" i="2"/>
  <c r="BD191" i="2" s="1"/>
  <c r="BC210" i="2"/>
  <c r="BE210" i="2" s="1"/>
  <c r="BC229" i="2"/>
  <c r="BM229" i="2" s="1"/>
  <c r="BP229" i="2" s="1"/>
  <c r="BS229" i="2" s="1"/>
  <c r="BC264" i="2"/>
  <c r="BE264" i="2" s="1"/>
  <c r="BC6" i="2"/>
  <c r="BM6" i="2" s="1"/>
  <c r="BP6" i="2" s="1"/>
  <c r="BS6" i="2" s="1"/>
  <c r="BB30" i="2"/>
  <c r="BL30" i="2" s="1"/>
  <c r="BO30" i="2" s="1"/>
  <c r="BR30" i="2" s="1"/>
  <c r="BC74" i="2"/>
  <c r="BE74" i="2" s="1"/>
  <c r="BC161" i="2"/>
  <c r="BM161" i="2" s="1"/>
  <c r="BP161" i="2" s="1"/>
  <c r="BS161" i="2" s="1"/>
  <c r="BB97" i="2"/>
  <c r="BL97" i="2" s="1"/>
  <c r="BO97" i="2" s="1"/>
  <c r="BR97" i="2" s="1"/>
  <c r="BB260" i="2"/>
  <c r="BL260" i="2" s="1"/>
  <c r="BO260" i="2" s="1"/>
  <c r="BR260" i="2" s="1"/>
  <c r="BC164" i="2"/>
  <c r="BE164" i="2" s="1"/>
  <c r="BC233" i="2"/>
  <c r="BE233" i="2" s="1"/>
  <c r="BB33" i="2"/>
  <c r="BD33" i="2" s="1"/>
  <c r="BB66" i="2"/>
  <c r="BL66" i="2" s="1"/>
  <c r="BO66" i="2" s="1"/>
  <c r="BR66" i="2" s="1"/>
  <c r="BC206" i="2"/>
  <c r="BM206" i="2" s="1"/>
  <c r="BP206" i="2" s="1"/>
  <c r="BS206" i="2" s="1"/>
  <c r="BC76" i="2"/>
  <c r="BM76" i="2" s="1"/>
  <c r="BP76" i="2" s="1"/>
  <c r="BS76" i="2" s="1"/>
  <c r="BC266" i="2"/>
  <c r="BM266" i="2" s="1"/>
  <c r="BP266" i="2" s="1"/>
  <c r="BS266" i="2" s="1"/>
  <c r="BB25" i="2"/>
  <c r="BL25" i="2" s="1"/>
  <c r="BO25" i="2" s="1"/>
  <c r="BR25" i="2" s="1"/>
  <c r="BC103" i="2"/>
  <c r="BM103" i="2" s="1"/>
  <c r="BP103" i="2" s="1"/>
  <c r="BS103" i="2" s="1"/>
  <c r="BC116" i="2"/>
  <c r="BM116" i="2" s="1"/>
  <c r="BP116" i="2" s="1"/>
  <c r="BS116" i="2" s="1"/>
  <c r="BC169" i="2"/>
  <c r="BE169" i="2" s="1"/>
  <c r="BC232" i="2"/>
  <c r="BM232" i="2" s="1"/>
  <c r="BP232" i="2" s="1"/>
  <c r="BS232" i="2" s="1"/>
  <c r="BB127" i="2"/>
  <c r="BD127" i="2" s="1"/>
  <c r="BC272" i="2"/>
  <c r="BM272" i="2" s="1"/>
  <c r="BP272" i="2" s="1"/>
  <c r="BS272" i="2" s="1"/>
  <c r="BB69" i="2"/>
  <c r="BL69" i="2" s="1"/>
  <c r="BO69" i="2" s="1"/>
  <c r="BR69" i="2" s="1"/>
  <c r="BC244" i="2"/>
  <c r="BE244" i="2" s="1"/>
  <c r="BB105" i="2"/>
  <c r="BL105" i="2" s="1"/>
  <c r="BO105" i="2" s="1"/>
  <c r="BR105" i="2" s="1"/>
  <c r="BC184" i="2"/>
  <c r="BM184" i="2" s="1"/>
  <c r="BP184" i="2" s="1"/>
  <c r="BS184" i="2" s="1"/>
  <c r="BB143" i="2"/>
  <c r="BL143" i="2" s="1"/>
  <c r="BO143" i="2" s="1"/>
  <c r="BR143" i="2" s="1"/>
  <c r="BC252" i="2"/>
  <c r="BM252" i="2" s="1"/>
  <c r="BP252" i="2" s="1"/>
  <c r="BS252" i="2" s="1"/>
  <c r="BB81" i="2"/>
  <c r="BD81" i="2" s="1"/>
  <c r="BC256" i="2"/>
  <c r="BM256" i="2" s="1"/>
  <c r="BP256" i="2" s="1"/>
  <c r="BS256" i="2" s="1"/>
  <c r="BC97" i="2"/>
  <c r="BM97" i="2" s="1"/>
  <c r="BP97" i="2" s="1"/>
  <c r="BS97" i="2" s="1"/>
  <c r="BB75" i="2"/>
  <c r="BL75" i="2" s="1"/>
  <c r="BO75" i="2" s="1"/>
  <c r="BR75" i="2" s="1"/>
  <c r="BC281" i="2"/>
  <c r="BM281" i="2" s="1"/>
  <c r="BP281" i="2" s="1"/>
  <c r="BS281" i="2" s="1"/>
  <c r="BB314" i="2"/>
  <c r="BD314" i="2" s="1"/>
  <c r="BC95" i="2"/>
  <c r="BM95" i="2" s="1"/>
  <c r="BP95" i="2" s="1"/>
  <c r="BS95" i="2" s="1"/>
  <c r="BC67" i="2"/>
  <c r="BM67" i="2" s="1"/>
  <c r="BP67" i="2" s="1"/>
  <c r="BS67" i="2" s="1"/>
  <c r="BB203" i="2"/>
  <c r="BD203" i="2" s="1"/>
  <c r="BC87" i="2"/>
  <c r="BE87" i="2" s="1"/>
  <c r="BB11" i="2"/>
  <c r="BL11" i="2" s="1"/>
  <c r="BO11" i="2" s="1"/>
  <c r="BR11" i="2" s="1"/>
  <c r="BC145" i="2"/>
  <c r="BE145" i="2" s="1"/>
  <c r="BB65" i="2"/>
  <c r="BL65" i="2" s="1"/>
  <c r="BO65" i="2" s="1"/>
  <c r="BR65" i="2" s="1"/>
  <c r="BB159" i="2"/>
  <c r="BD159" i="2" s="1"/>
  <c r="BC15" i="2"/>
  <c r="BE15" i="2" s="1"/>
  <c r="BB211" i="2"/>
  <c r="BL211" i="2" s="1"/>
  <c r="BO211" i="2" s="1"/>
  <c r="BR211" i="2" s="1"/>
  <c r="BB234" i="2"/>
  <c r="BD234" i="2" s="1"/>
  <c r="BB10" i="2"/>
  <c r="BD10" i="2" s="1"/>
  <c r="BB146" i="2"/>
  <c r="BD146" i="2" s="1"/>
  <c r="BB288" i="2"/>
  <c r="BD288" i="2" s="1"/>
  <c r="BB91" i="2"/>
  <c r="BL91" i="2" s="1"/>
  <c r="BO91" i="2" s="1"/>
  <c r="BR91" i="2" s="1"/>
  <c r="BB324" i="2"/>
  <c r="BL324" i="2" s="1"/>
  <c r="BO324" i="2" s="1"/>
  <c r="BR324" i="2" s="1"/>
  <c r="BB307" i="2"/>
  <c r="BL307" i="2" s="1"/>
  <c r="BO307" i="2" s="1"/>
  <c r="BR307" i="2" s="1"/>
  <c r="BB323" i="2"/>
  <c r="BL323" i="2" s="1"/>
  <c r="BO323" i="2" s="1"/>
  <c r="BR323" i="2" s="1"/>
  <c r="BB303" i="2"/>
  <c r="BL303" i="2" s="1"/>
  <c r="BO303" i="2" s="1"/>
  <c r="BR303" i="2" s="1"/>
  <c r="BB246" i="2"/>
  <c r="BL246" i="2" s="1"/>
  <c r="BO246" i="2" s="1"/>
  <c r="BR246" i="2" s="1"/>
  <c r="BB210" i="2"/>
  <c r="BL210" i="2" s="1"/>
  <c r="BO210" i="2" s="1"/>
  <c r="BR210" i="2" s="1"/>
  <c r="BB189" i="2"/>
  <c r="BL189" i="2" s="1"/>
  <c r="BO189" i="2" s="1"/>
  <c r="BR189" i="2" s="1"/>
  <c r="BC135" i="2"/>
  <c r="BM135" i="2" s="1"/>
  <c r="BP135" i="2" s="1"/>
  <c r="BS135" i="2" s="1"/>
  <c r="BC290" i="2"/>
  <c r="BM290" i="2" s="1"/>
  <c r="BP290" i="2" s="1"/>
  <c r="BS290" i="2" s="1"/>
  <c r="BC223" i="2"/>
  <c r="BM223" i="2" s="1"/>
  <c r="BP223" i="2" s="1"/>
  <c r="BS223" i="2" s="1"/>
  <c r="BB138" i="2"/>
  <c r="BL138" i="2" s="1"/>
  <c r="BO138" i="2" s="1"/>
  <c r="BR138" i="2" s="1"/>
  <c r="BB51" i="2"/>
  <c r="BL51" i="2" s="1"/>
  <c r="BO51" i="2" s="1"/>
  <c r="BR51" i="2" s="1"/>
  <c r="BC267" i="2"/>
  <c r="BM267" i="2" s="1"/>
  <c r="BP267" i="2" s="1"/>
  <c r="BS267" i="2" s="1"/>
  <c r="BB330" i="2"/>
  <c r="BL330" i="2" s="1"/>
  <c r="BO330" i="2" s="1"/>
  <c r="BR330" i="2" s="1"/>
  <c r="BB298" i="2"/>
  <c r="BL298" i="2" s="1"/>
  <c r="BO298" i="2" s="1"/>
  <c r="BR298" i="2" s="1"/>
  <c r="BB233" i="2"/>
  <c r="BL233" i="2" s="1"/>
  <c r="BO233" i="2" s="1"/>
  <c r="BR233" i="2" s="1"/>
  <c r="BB60" i="2"/>
  <c r="BL60" i="2" s="1"/>
  <c r="BO60" i="2" s="1"/>
  <c r="BR60" i="2" s="1"/>
  <c r="BB182" i="2"/>
  <c r="BL182" i="2" s="1"/>
  <c r="BO182" i="2" s="1"/>
  <c r="BR182" i="2" s="1"/>
  <c r="BB308" i="2"/>
  <c r="BL308" i="2" s="1"/>
  <c r="BO308" i="2" s="1"/>
  <c r="BR308" i="2" s="1"/>
  <c r="BB337" i="2"/>
  <c r="BL337" i="2" s="1"/>
  <c r="BO337" i="2" s="1"/>
  <c r="BR337" i="2" s="1"/>
  <c r="BC343" i="2"/>
  <c r="BM343" i="2" s="1"/>
  <c r="BP343" i="2" s="1"/>
  <c r="BS343" i="2" s="1"/>
  <c r="BC311" i="2"/>
  <c r="BM311" i="2" s="1"/>
  <c r="BP311" i="2" s="1"/>
  <c r="BS311" i="2" s="1"/>
  <c r="BC277" i="2"/>
  <c r="BM277" i="2" s="1"/>
  <c r="BP277" i="2" s="1"/>
  <c r="BS277" i="2" s="1"/>
  <c r="BB194" i="2"/>
  <c r="BL194" i="2" s="1"/>
  <c r="BO194" i="2" s="1"/>
  <c r="BR194" i="2" s="1"/>
  <c r="BB107" i="2"/>
  <c r="BL107" i="2" s="1"/>
  <c r="BO107" i="2" s="1"/>
  <c r="BR107" i="2" s="1"/>
  <c r="BC21" i="2"/>
  <c r="BM21" i="2" s="1"/>
  <c r="BP21" i="2" s="1"/>
  <c r="BS21" i="2" s="1"/>
  <c r="BB108" i="2"/>
  <c r="BL108" i="2" s="1"/>
  <c r="BO108" i="2" s="1"/>
  <c r="BR108" i="2" s="1"/>
  <c r="BC73" i="2"/>
  <c r="BM73" i="2" s="1"/>
  <c r="BP73" i="2" s="1"/>
  <c r="BS73" i="2" s="1"/>
  <c r="BC318" i="2"/>
  <c r="BM318" i="2" s="1"/>
  <c r="BP318" i="2" s="1"/>
  <c r="BS318" i="2" s="1"/>
  <c r="BC286" i="2"/>
  <c r="BM286" i="2" s="1"/>
  <c r="BP286" i="2" s="1"/>
  <c r="BS286" i="2" s="1"/>
  <c r="BB213" i="2"/>
  <c r="BD213" i="2" s="1"/>
  <c r="BC127" i="2"/>
  <c r="BM127" i="2" s="1"/>
  <c r="BP127" i="2" s="1"/>
  <c r="BS127" i="2" s="1"/>
  <c r="BB40" i="2"/>
  <c r="BL40" i="2" s="1"/>
  <c r="BO40" i="2" s="1"/>
  <c r="BR40" i="2" s="1"/>
  <c r="BC203" i="2"/>
  <c r="BE203" i="2" s="1"/>
  <c r="BB326" i="2"/>
  <c r="BL326" i="2" s="1"/>
  <c r="BO326" i="2" s="1"/>
  <c r="BR326" i="2" s="1"/>
  <c r="BB294" i="2"/>
  <c r="BL294" i="2" s="1"/>
  <c r="BO294" i="2" s="1"/>
  <c r="BR294" i="2" s="1"/>
  <c r="BB222" i="2"/>
  <c r="BD222" i="2" s="1"/>
  <c r="BC49" i="2"/>
  <c r="BE49" i="2" s="1"/>
  <c r="BC329" i="2"/>
  <c r="BM329" i="2" s="1"/>
  <c r="BP329" i="2" s="1"/>
  <c r="BS329" i="2" s="1"/>
  <c r="BB238" i="2"/>
  <c r="BL238" i="2" s="1"/>
  <c r="BO238" i="2" s="1"/>
  <c r="BR238" i="2" s="1"/>
  <c r="BB333" i="2"/>
  <c r="BL333" i="2" s="1"/>
  <c r="BO333" i="2" s="1"/>
  <c r="BR333" i="2" s="1"/>
  <c r="BB301" i="2"/>
  <c r="BL301" i="2" s="1"/>
  <c r="BO301" i="2" s="1"/>
  <c r="BR301" i="2" s="1"/>
  <c r="BB293" i="2"/>
  <c r="BD293" i="2" s="1"/>
  <c r="BC305" i="2"/>
  <c r="BM305" i="2" s="1"/>
  <c r="BP305" i="2" s="1"/>
  <c r="BS305" i="2" s="1"/>
  <c r="BB262" i="2"/>
  <c r="BL262" i="2" s="1"/>
  <c r="BO262" i="2" s="1"/>
  <c r="BR262" i="2" s="1"/>
  <c r="BC251" i="2"/>
  <c r="BM251" i="2" s="1"/>
  <c r="BP251" i="2" s="1"/>
  <c r="BS251" i="2" s="1"/>
  <c r="BB166" i="2"/>
  <c r="BL166" i="2" s="1"/>
  <c r="BO166" i="2" s="1"/>
  <c r="BR166" i="2" s="1"/>
  <c r="BC219" i="2"/>
  <c r="BM219" i="2" s="1"/>
  <c r="BP219" i="2" s="1"/>
  <c r="BS219" i="2" s="1"/>
  <c r="BC337" i="2"/>
  <c r="BM337" i="2" s="1"/>
  <c r="BP337" i="2" s="1"/>
  <c r="BS337" i="2" s="1"/>
  <c r="BB325" i="2"/>
  <c r="BD325" i="2" s="1"/>
  <c r="BB145" i="2"/>
  <c r="BL145" i="2" s="1"/>
  <c r="BO145" i="2" s="1"/>
  <c r="BR145" i="2" s="1"/>
  <c r="BC325" i="2"/>
  <c r="BE325" i="2" s="1"/>
  <c r="BB305" i="2"/>
  <c r="BL305" i="2" s="1"/>
  <c r="BO305" i="2" s="1"/>
  <c r="BR305" i="2" s="1"/>
  <c r="BC123" i="2"/>
  <c r="BM123" i="2" s="1"/>
  <c r="BP123" i="2" s="1"/>
  <c r="BS123" i="2" s="1"/>
  <c r="BC57" i="2"/>
  <c r="BM57" i="2" s="1"/>
  <c r="BP57" i="2" s="1"/>
  <c r="BS57" i="2" s="1"/>
  <c r="BB47" i="2"/>
  <c r="BL47" i="2" s="1"/>
  <c r="BO47" i="2" s="1"/>
  <c r="BR47" i="2" s="1"/>
  <c r="BC25" i="2"/>
  <c r="BM25" i="2" s="1"/>
  <c r="BP25" i="2" s="1"/>
  <c r="BS25" i="2" s="1"/>
  <c r="BB126" i="2"/>
  <c r="BL126" i="2" s="1"/>
  <c r="BO126" i="2" s="1"/>
  <c r="BR126" i="2" s="1"/>
  <c r="BB39" i="2"/>
  <c r="BD39" i="2" s="1"/>
  <c r="BB249" i="2"/>
  <c r="BD249" i="2" s="1"/>
  <c r="BC235" i="2"/>
  <c r="BE235" i="2" s="1"/>
  <c r="BC301" i="2"/>
  <c r="BM301" i="2" s="1"/>
  <c r="BP301" i="2" s="1"/>
  <c r="BS301" i="2" s="1"/>
  <c r="BB112" i="2"/>
  <c r="BL112" i="2" s="1"/>
  <c r="BO112" i="2" s="1"/>
  <c r="BR112" i="2" s="1"/>
  <c r="BC283" i="2"/>
  <c r="BM283" i="2" s="1"/>
  <c r="BP283" i="2" s="1"/>
  <c r="BS283" i="2" s="1"/>
  <c r="BB287" i="2"/>
  <c r="BL287" i="2" s="1"/>
  <c r="BO287" i="2" s="1"/>
  <c r="BR287" i="2" s="1"/>
  <c r="BC317" i="2"/>
  <c r="BM317" i="2" s="1"/>
  <c r="BP317" i="2" s="1"/>
  <c r="BS317" i="2" s="1"/>
  <c r="BB157" i="2"/>
  <c r="BD157" i="2" s="1"/>
  <c r="BB329" i="2"/>
  <c r="BD329" i="2" s="1"/>
  <c r="BB297" i="2"/>
  <c r="BL297" i="2" s="1"/>
  <c r="BO297" i="2" s="1"/>
  <c r="BR297" i="2" s="1"/>
  <c r="BB230" i="2"/>
  <c r="BL230" i="2" s="1"/>
  <c r="BO230" i="2" s="1"/>
  <c r="BR230" i="2" s="1"/>
  <c r="BB134" i="2"/>
  <c r="BL134" i="2" s="1"/>
  <c r="BO134" i="2" s="1"/>
  <c r="BR134" i="2" s="1"/>
  <c r="BB36" i="2"/>
  <c r="BL36" i="2" s="1"/>
  <c r="BO36" i="2" s="1"/>
  <c r="BR36" i="2" s="1"/>
  <c r="BB190" i="2"/>
  <c r="BL190" i="2" s="1"/>
  <c r="BO190" i="2" s="1"/>
  <c r="BR190" i="2" s="1"/>
  <c r="BB103" i="2"/>
  <c r="BL103" i="2" s="1"/>
  <c r="BO103" i="2" s="1"/>
  <c r="BR103" i="2" s="1"/>
  <c r="BC17" i="2"/>
  <c r="BE17" i="2" s="1"/>
  <c r="BB142" i="2"/>
  <c r="BL142" i="2" s="1"/>
  <c r="BO142" i="2" s="1"/>
  <c r="BR142" i="2" s="1"/>
  <c r="BB129" i="2"/>
  <c r="BL129" i="2" s="1"/>
  <c r="BO129" i="2" s="1"/>
  <c r="BR129" i="2" s="1"/>
  <c r="BC285" i="2"/>
  <c r="BM285" i="2" s="1"/>
  <c r="BP285" i="2" s="1"/>
  <c r="BS285" i="2" s="1"/>
  <c r="BC69" i="2"/>
  <c r="BM69" i="2" s="1"/>
  <c r="BP69" i="2" s="1"/>
  <c r="BS69" i="2" s="1"/>
  <c r="BB185" i="2"/>
  <c r="BL185" i="2" s="1"/>
  <c r="BO185" i="2" s="1"/>
  <c r="BR185" i="2" s="1"/>
  <c r="BB193" i="2"/>
  <c r="BD193" i="2" s="1"/>
  <c r="BC293" i="2"/>
  <c r="BM293" i="2" s="1"/>
  <c r="BP293" i="2" s="1"/>
  <c r="BS293" i="2" s="1"/>
  <c r="BC101" i="2"/>
  <c r="BM101" i="2" s="1"/>
  <c r="BP101" i="2" s="1"/>
  <c r="BS101" i="2" s="1"/>
  <c r="BB321" i="2"/>
  <c r="BL321" i="2" s="1"/>
  <c r="BO321" i="2" s="1"/>
  <c r="BR321" i="2" s="1"/>
  <c r="BB289" i="2"/>
  <c r="BL289" i="2" s="1"/>
  <c r="BO289" i="2" s="1"/>
  <c r="BR289" i="2" s="1"/>
  <c r="BB209" i="2"/>
  <c r="BL209" i="2" s="1"/>
  <c r="BO209" i="2" s="1"/>
  <c r="BR209" i="2" s="1"/>
  <c r="BB111" i="2"/>
  <c r="BL111" i="2" s="1"/>
  <c r="BO111" i="2" s="1"/>
  <c r="BR111" i="2" s="1"/>
  <c r="BB15" i="2"/>
  <c r="BL15" i="2" s="1"/>
  <c r="BO15" i="2" s="1"/>
  <c r="BR15" i="2" s="1"/>
  <c r="BB265" i="2"/>
  <c r="BL265" i="2" s="1"/>
  <c r="BO265" i="2" s="1"/>
  <c r="BR265" i="2" s="1"/>
  <c r="BC179" i="2"/>
  <c r="BE179" i="2" s="1"/>
  <c r="BB92" i="2"/>
  <c r="BL92" i="2" s="1"/>
  <c r="BO92" i="2" s="1"/>
  <c r="BR92" i="2" s="1"/>
  <c r="BB7" i="2"/>
  <c r="BD7" i="2" s="1"/>
  <c r="BB76" i="2"/>
  <c r="BL76" i="2" s="1"/>
  <c r="BO76" i="2" s="1"/>
  <c r="BR76" i="2" s="1"/>
  <c r="BB84" i="2"/>
  <c r="BL84" i="2" s="1"/>
  <c r="BO84" i="2" s="1"/>
  <c r="BR84" i="2" s="1"/>
  <c r="BB274" i="2"/>
  <c r="BL274" i="2" s="1"/>
  <c r="BO274" i="2" s="1"/>
  <c r="BR274" i="2" s="1"/>
  <c r="BC37" i="2"/>
  <c r="BM37" i="2" s="1"/>
  <c r="BP37" i="2" s="1"/>
  <c r="BS37" i="2" s="1"/>
  <c r="BC131" i="2"/>
  <c r="BM131" i="2" s="1"/>
  <c r="BP131" i="2" s="1"/>
  <c r="BS131" i="2" s="1"/>
  <c r="BC139" i="2"/>
  <c r="BE139" i="2" s="1"/>
  <c r="BC280" i="2"/>
  <c r="BM280" i="2" s="1"/>
  <c r="BP280" i="2" s="1"/>
  <c r="BS280" i="2" s="1"/>
  <c r="BB59" i="2"/>
  <c r="BD59" i="2" s="1"/>
  <c r="BB317" i="2"/>
  <c r="BD317" i="2" s="1"/>
  <c r="BB285" i="2"/>
  <c r="BL285" i="2" s="1"/>
  <c r="BO285" i="2" s="1"/>
  <c r="BR285" i="2" s="1"/>
  <c r="BB198" i="2"/>
  <c r="BL198" i="2" s="1"/>
  <c r="BO198" i="2" s="1"/>
  <c r="BR198" i="2" s="1"/>
  <c r="BB100" i="2"/>
  <c r="BL100" i="2" s="1"/>
  <c r="BO100" i="2" s="1"/>
  <c r="BR100" i="2" s="1"/>
  <c r="BB4" i="2"/>
  <c r="BL4" i="2" s="1"/>
  <c r="BO4" i="2" s="1"/>
  <c r="BR4" i="2" s="1"/>
  <c r="BB169" i="2"/>
  <c r="BD169" i="2" s="1"/>
  <c r="BC81" i="2"/>
  <c r="BM81" i="2" s="1"/>
  <c r="BP81" i="2" s="1"/>
  <c r="BS81" i="2" s="1"/>
  <c r="BB340" i="2"/>
  <c r="BL340" i="2" s="1"/>
  <c r="BO340" i="2" s="1"/>
  <c r="BR340" i="2" s="1"/>
  <c r="BC33" i="2"/>
  <c r="BE33" i="2" s="1"/>
  <c r="BB31" i="2"/>
  <c r="BL31" i="2" s="1"/>
  <c r="BO31" i="2" s="1"/>
  <c r="BR31" i="2" s="1"/>
  <c r="BC231" i="2"/>
  <c r="BE231" i="2" s="1"/>
  <c r="BC5" i="2"/>
  <c r="BE5" i="2" s="1"/>
  <c r="BB87" i="2"/>
  <c r="BL87" i="2" s="1"/>
  <c r="BO87" i="2" s="1"/>
  <c r="BR87" i="2" s="1"/>
  <c r="BB95" i="2"/>
  <c r="BL95" i="2" s="1"/>
  <c r="BO95" i="2" s="1"/>
  <c r="BR95" i="2" s="1"/>
  <c r="BB253" i="2"/>
  <c r="BL253" i="2" s="1"/>
  <c r="BO253" i="2" s="1"/>
  <c r="BR253" i="2" s="1"/>
  <c r="BC2" i="2"/>
  <c r="BE2" i="2" s="1"/>
  <c r="BB313" i="2"/>
  <c r="BL313" i="2" s="1"/>
  <c r="BO313" i="2" s="1"/>
  <c r="BR313" i="2" s="1"/>
  <c r="BC279" i="2"/>
  <c r="BM279" i="2" s="1"/>
  <c r="BP279" i="2" s="1"/>
  <c r="BS279" i="2" s="1"/>
  <c r="BC187" i="2"/>
  <c r="BM187" i="2" s="1"/>
  <c r="BP187" i="2" s="1"/>
  <c r="BS187" i="2" s="1"/>
  <c r="BC89" i="2"/>
  <c r="BE89" i="2" s="1"/>
  <c r="BB332" i="2"/>
  <c r="BD332" i="2" s="1"/>
  <c r="BB71" i="2"/>
  <c r="BL71" i="2" s="1"/>
  <c r="BO71" i="2" s="1"/>
  <c r="BR71" i="2" s="1"/>
  <c r="BB320" i="2"/>
  <c r="BL320" i="2" s="1"/>
  <c r="BO320" i="2" s="1"/>
  <c r="BR320" i="2" s="1"/>
  <c r="BB327" i="2"/>
  <c r="BL327" i="2" s="1"/>
  <c r="BO327" i="2" s="1"/>
  <c r="BR327" i="2" s="1"/>
  <c r="BC341" i="2"/>
  <c r="BM341" i="2" s="1"/>
  <c r="BP341" i="2" s="1"/>
  <c r="BS341" i="2" s="1"/>
  <c r="BC199" i="2"/>
  <c r="BM199" i="2" s="1"/>
  <c r="BP199" i="2" s="1"/>
  <c r="BS199" i="2" s="1"/>
  <c r="BB344" i="2"/>
  <c r="BL344" i="2" s="1"/>
  <c r="BO344" i="2" s="1"/>
  <c r="BR344" i="2" s="1"/>
  <c r="BB44" i="2"/>
  <c r="BL44" i="2" s="1"/>
  <c r="BO44" i="2" s="1"/>
  <c r="BR44" i="2" s="1"/>
  <c r="BC41" i="2"/>
  <c r="BM41" i="2" s="1"/>
  <c r="BP41" i="2" s="1"/>
  <c r="BS41" i="2" s="1"/>
  <c r="BB242" i="2"/>
  <c r="BL242" i="2" s="1"/>
  <c r="BO242" i="2" s="1"/>
  <c r="BR242" i="2" s="1"/>
  <c r="BB341" i="2"/>
  <c r="BL341" i="2" s="1"/>
  <c r="BO341" i="2" s="1"/>
  <c r="BR341" i="2" s="1"/>
  <c r="BB309" i="2"/>
  <c r="BL309" i="2" s="1"/>
  <c r="BO309" i="2" s="1"/>
  <c r="BR309" i="2" s="1"/>
  <c r="BB273" i="2"/>
  <c r="BL273" i="2" s="1"/>
  <c r="BO273" i="2" s="1"/>
  <c r="BR273" i="2" s="1"/>
  <c r="BB177" i="2"/>
  <c r="BL177" i="2" s="1"/>
  <c r="BO177" i="2" s="1"/>
  <c r="BR177" i="2" s="1"/>
  <c r="BB79" i="2"/>
  <c r="BL79" i="2" s="1"/>
  <c r="BO79" i="2" s="1"/>
  <c r="BR79" i="2" s="1"/>
  <c r="BB217" i="2"/>
  <c r="BL217" i="2" s="1"/>
  <c r="BO217" i="2" s="1"/>
  <c r="BR217" i="2" s="1"/>
  <c r="BC163" i="2"/>
  <c r="BM163" i="2" s="1"/>
  <c r="BP163" i="2" s="1"/>
  <c r="BS163" i="2" s="1"/>
  <c r="BC65" i="2"/>
  <c r="BM65" i="2" s="1"/>
  <c r="BP65" i="2" s="1"/>
  <c r="BS65" i="2" s="1"/>
  <c r="BB119" i="2"/>
  <c r="BL119" i="2" s="1"/>
  <c r="BO119" i="2" s="1"/>
  <c r="BR119" i="2" s="1"/>
  <c r="BB23" i="2"/>
  <c r="BL23" i="2" s="1"/>
  <c r="BO23" i="2" s="1"/>
  <c r="BR23" i="2" s="1"/>
  <c r="BC171" i="2"/>
  <c r="BM171" i="2" s="1"/>
  <c r="BP171" i="2" s="1"/>
  <c r="BS171" i="2" s="1"/>
  <c r="BB331" i="2"/>
  <c r="BD331" i="2" s="1"/>
  <c r="BB225" i="2"/>
  <c r="BL225" i="2" s="1"/>
  <c r="BO225" i="2" s="1"/>
  <c r="BR225" i="2" s="1"/>
  <c r="BB116" i="2"/>
  <c r="BD116" i="2" s="1"/>
  <c r="BB2" i="2"/>
  <c r="BL2" i="2" s="1"/>
  <c r="BO2" i="2" s="1"/>
  <c r="BR2" i="2" s="1"/>
  <c r="BC321" i="2"/>
  <c r="BM321" i="2" s="1"/>
  <c r="BP321" i="2" s="1"/>
  <c r="BS321" i="2" s="1"/>
  <c r="BC333" i="2"/>
  <c r="BM333" i="2" s="1"/>
  <c r="BP333" i="2" s="1"/>
  <c r="BS333" i="2" s="1"/>
  <c r="BB241" i="2"/>
  <c r="BD241" i="2" s="1"/>
  <c r="BC155" i="2"/>
  <c r="BE155" i="2" s="1"/>
  <c r="BB68" i="2"/>
  <c r="BL68" i="2" s="1"/>
  <c r="BO68" i="2" s="1"/>
  <c r="BR68" i="2" s="1"/>
  <c r="BB300" i="2"/>
  <c r="BD300" i="2" s="1"/>
  <c r="BB311" i="2"/>
  <c r="BL311" i="2" s="1"/>
  <c r="BO311" i="2" s="1"/>
  <c r="BR311" i="2" s="1"/>
  <c r="BC263" i="2"/>
  <c r="BM263" i="2" s="1"/>
  <c r="BP263" i="2" s="1"/>
  <c r="BS263" i="2" s="1"/>
  <c r="BB278" i="2"/>
  <c r="BD278" i="2" s="1"/>
  <c r="BB257" i="2"/>
  <c r="BL257" i="2" s="1"/>
  <c r="BO257" i="2" s="1"/>
  <c r="BR257" i="2" s="1"/>
  <c r="BB125" i="2"/>
  <c r="BL125" i="2" s="1"/>
  <c r="BO125" i="2" s="1"/>
  <c r="BR125" i="2" s="1"/>
  <c r="BB80" i="2"/>
  <c r="BL80" i="2" s="1"/>
  <c r="BO80" i="2" s="1"/>
  <c r="BR80" i="2" s="1"/>
  <c r="BB48" i="2"/>
  <c r="BL48" i="2" s="1"/>
  <c r="BO48" i="2" s="1"/>
  <c r="BR48" i="2" s="1"/>
  <c r="BC344" i="2"/>
  <c r="BE344" i="2" s="1"/>
  <c r="BC332" i="2"/>
  <c r="BM332" i="2" s="1"/>
  <c r="BP332" i="2" s="1"/>
  <c r="BS332" i="2" s="1"/>
  <c r="BC328" i="2"/>
  <c r="BM328" i="2" s="1"/>
  <c r="BP328" i="2" s="1"/>
  <c r="BS328" i="2" s="1"/>
  <c r="BB291" i="2"/>
  <c r="BD291" i="2" s="1"/>
  <c r="BC309" i="2"/>
  <c r="BE309" i="2" s="1"/>
  <c r="BC324" i="2"/>
  <c r="BE324" i="2" s="1"/>
  <c r="BB27" i="2"/>
  <c r="BD27" i="2" s="1"/>
  <c r="BC320" i="2"/>
  <c r="BM320" i="2" s="1"/>
  <c r="BP320" i="2" s="1"/>
  <c r="BS320" i="2" s="1"/>
  <c r="BC289" i="2"/>
  <c r="BE289" i="2" s="1"/>
  <c r="BB16" i="2"/>
  <c r="BL16" i="2" s="1"/>
  <c r="BO16" i="2" s="1"/>
  <c r="BR16" i="2" s="1"/>
  <c r="BC316" i="2"/>
  <c r="BE316" i="2" s="1"/>
  <c r="BC312" i="2"/>
  <c r="BM312" i="2" s="1"/>
  <c r="BP312" i="2" s="1"/>
  <c r="BS312" i="2" s="1"/>
  <c r="BB316" i="2"/>
  <c r="BL316" i="2" s="1"/>
  <c r="BO316" i="2" s="1"/>
  <c r="BR316" i="2" s="1"/>
  <c r="BB343" i="2"/>
  <c r="BL343" i="2" s="1"/>
  <c r="BO343" i="2" s="1"/>
  <c r="BR343" i="2" s="1"/>
  <c r="BB63" i="2"/>
  <c r="BL63" i="2" s="1"/>
  <c r="BO63" i="2" s="1"/>
  <c r="BR63" i="2" s="1"/>
  <c r="BB221" i="2"/>
  <c r="BL221" i="2" s="1"/>
  <c r="BO221" i="2" s="1"/>
  <c r="BR221" i="2" s="1"/>
  <c r="BC340" i="2"/>
  <c r="BM340" i="2" s="1"/>
  <c r="BP340" i="2" s="1"/>
  <c r="BS340" i="2" s="1"/>
  <c r="BC308" i="2"/>
  <c r="BM308" i="2" s="1"/>
  <c r="BP308" i="2" s="1"/>
  <c r="BS308" i="2" s="1"/>
  <c r="BB20" i="2"/>
  <c r="BL20" i="2" s="1"/>
  <c r="BO20" i="2" s="1"/>
  <c r="BR20" i="2" s="1"/>
  <c r="BC167" i="2"/>
  <c r="BM167" i="2" s="1"/>
  <c r="BP167" i="2" s="1"/>
  <c r="BS167" i="2" s="1"/>
  <c r="BC336" i="2"/>
  <c r="BE336" i="2" s="1"/>
  <c r="BC304" i="2"/>
  <c r="BM304" i="2" s="1"/>
  <c r="BP304" i="2" s="1"/>
  <c r="BS304" i="2" s="1"/>
  <c r="BC296" i="2"/>
  <c r="BM296" i="2" s="1"/>
  <c r="BP296" i="2" s="1"/>
  <c r="BS296" i="2" s="1"/>
  <c r="BC292" i="2"/>
  <c r="BE292" i="2" s="1"/>
  <c r="BC278" i="2"/>
  <c r="BM278" i="2" s="1"/>
  <c r="BP278" i="2" s="1"/>
  <c r="BS278" i="2" s="1"/>
  <c r="BB261" i="2"/>
  <c r="BL261" i="2" s="1"/>
  <c r="BO261" i="2" s="1"/>
  <c r="BR261" i="2" s="1"/>
  <c r="BC239" i="2"/>
  <c r="BM239" i="2" s="1"/>
  <c r="BP239" i="2" s="1"/>
  <c r="BS239" i="2" s="1"/>
  <c r="BB218" i="2"/>
  <c r="BD218" i="2" s="1"/>
  <c r="BC207" i="2"/>
  <c r="BM207" i="2" s="1"/>
  <c r="BP207" i="2" s="1"/>
  <c r="BS207" i="2" s="1"/>
  <c r="BB186" i="2"/>
  <c r="BL186" i="2" s="1"/>
  <c r="BO186" i="2" s="1"/>
  <c r="BR186" i="2" s="1"/>
  <c r="BC288" i="2"/>
  <c r="BM288" i="2" s="1"/>
  <c r="BP288" i="2" s="1"/>
  <c r="BS288" i="2" s="1"/>
  <c r="BC175" i="2"/>
  <c r="BM175" i="2" s="1"/>
  <c r="BP175" i="2" s="1"/>
  <c r="BS175" i="2" s="1"/>
  <c r="BC284" i="2"/>
  <c r="BM284" i="2" s="1"/>
  <c r="BP284" i="2" s="1"/>
  <c r="BS284" i="2" s="1"/>
  <c r="BB165" i="2"/>
  <c r="BD165" i="2" s="1"/>
  <c r="BC271" i="2"/>
  <c r="BM271" i="2" s="1"/>
  <c r="BP271" i="2" s="1"/>
  <c r="BS271" i="2" s="1"/>
  <c r="BB154" i="2"/>
  <c r="BL154" i="2" s="1"/>
  <c r="BO154" i="2" s="1"/>
  <c r="BR154" i="2" s="1"/>
  <c r="BC300" i="2"/>
  <c r="BM300" i="2" s="1"/>
  <c r="BP300" i="2" s="1"/>
  <c r="BS300" i="2" s="1"/>
  <c r="BB250" i="2"/>
  <c r="BL250" i="2" s="1"/>
  <c r="BO250" i="2" s="1"/>
  <c r="BR250" i="2" s="1"/>
  <c r="BB99" i="2"/>
  <c r="BD99" i="2" s="1"/>
  <c r="BC109" i="2"/>
  <c r="BM109" i="2" s="1"/>
  <c r="BP109" i="2" s="1"/>
  <c r="BS109" i="2" s="1"/>
  <c r="BB88" i="2"/>
  <c r="BL88" i="2" s="1"/>
  <c r="BO88" i="2" s="1"/>
  <c r="BR88" i="2" s="1"/>
  <c r="BB197" i="2"/>
  <c r="BL197" i="2" s="1"/>
  <c r="BO197" i="2" s="1"/>
  <c r="BR197" i="2" s="1"/>
  <c r="BB67" i="2"/>
  <c r="BL67" i="2" s="1"/>
  <c r="BO67" i="2" s="1"/>
  <c r="BR67" i="2" s="1"/>
  <c r="BB56" i="2"/>
  <c r="BL56" i="2" s="1"/>
  <c r="BO56" i="2" s="1"/>
  <c r="BR56" i="2" s="1"/>
  <c r="BB229" i="2"/>
  <c r="BL229" i="2" s="1"/>
  <c r="BO229" i="2" s="1"/>
  <c r="BR229" i="2" s="1"/>
  <c r="BC143" i="2"/>
  <c r="BM143" i="2" s="1"/>
  <c r="BP143" i="2" s="1"/>
  <c r="BS143" i="2" s="1"/>
  <c r="BC45" i="2"/>
  <c r="BM45" i="2" s="1"/>
  <c r="BP45" i="2" s="1"/>
  <c r="BS45" i="2" s="1"/>
  <c r="BB133" i="2"/>
  <c r="BL133" i="2" s="1"/>
  <c r="BO133" i="2" s="1"/>
  <c r="BR133" i="2" s="1"/>
  <c r="BB35" i="2"/>
  <c r="BD35" i="2" s="1"/>
  <c r="BB120" i="2"/>
  <c r="BL120" i="2" s="1"/>
  <c r="BO120" i="2" s="1"/>
  <c r="BR120" i="2" s="1"/>
  <c r="BB24" i="2"/>
  <c r="BL24" i="2" s="1"/>
  <c r="BO24" i="2" s="1"/>
  <c r="BR24" i="2" s="1"/>
  <c r="BD286" i="2"/>
  <c r="BC13" i="2"/>
  <c r="BE13" i="2" s="1"/>
  <c r="BB3" i="2"/>
  <c r="BL3" i="2" s="1"/>
  <c r="BO3" i="2" s="1"/>
  <c r="BR3" i="2" s="1"/>
  <c r="BC77" i="2"/>
  <c r="BE77" i="2" s="1"/>
  <c r="BM145" i="2"/>
  <c r="BP145" i="2" s="1"/>
  <c r="BS145" i="2" s="1"/>
  <c r="BL334" i="2"/>
  <c r="BO334" i="2" s="1"/>
  <c r="BR334" i="2" s="1"/>
  <c r="BD334" i="2"/>
  <c r="BH4" i="4"/>
  <c r="BN4" i="4" s="1"/>
  <c r="BQ4" i="4" s="1"/>
  <c r="BI5" i="4"/>
  <c r="BO5" i="4" s="1"/>
  <c r="BR5" i="4" s="1"/>
  <c r="BK3" i="3"/>
  <c r="BR3" i="3" s="1"/>
  <c r="BU3" i="3" s="1"/>
  <c r="BK5" i="3"/>
  <c r="BR5" i="3" s="1"/>
  <c r="BU5" i="3" s="1"/>
  <c r="BK6" i="3"/>
  <c r="BR6" i="3" s="1"/>
  <c r="BU6" i="3" s="1"/>
  <c r="BK8" i="3"/>
  <c r="BR8" i="3" s="1"/>
  <c r="BU8" i="3" s="1"/>
  <c r="BK10" i="3"/>
  <c r="BR10" i="3" s="1"/>
  <c r="BU10" i="3" s="1"/>
  <c r="BK13" i="3"/>
  <c r="BR13" i="3" s="1"/>
  <c r="BU13" i="3" s="1"/>
  <c r="BK16" i="3"/>
  <c r="BR16" i="3" s="1"/>
  <c r="BU16" i="3" s="1"/>
  <c r="BK18" i="3"/>
  <c r="BR18" i="3" s="1"/>
  <c r="BU18" i="3" s="1"/>
  <c r="BK19" i="3"/>
  <c r="BR19" i="3" s="1"/>
  <c r="BU19" i="3" s="1"/>
  <c r="BK20" i="3"/>
  <c r="BR20" i="3" s="1"/>
  <c r="BU20" i="3" s="1"/>
  <c r="BK22" i="3"/>
  <c r="BR22" i="3" s="1"/>
  <c r="BU22" i="3" s="1"/>
  <c r="BK24" i="3"/>
  <c r="BR24" i="3" s="1"/>
  <c r="BU24" i="3" s="1"/>
  <c r="BK26" i="3"/>
  <c r="BR26" i="3" s="1"/>
  <c r="BU26" i="3" s="1"/>
  <c r="BK27" i="3"/>
  <c r="BR27" i="3" s="1"/>
  <c r="BU27" i="3" s="1"/>
  <c r="BK28" i="3"/>
  <c r="BR28" i="3" s="1"/>
  <c r="BU28" i="3" s="1"/>
  <c r="BK30" i="3"/>
  <c r="BR30" i="3" s="1"/>
  <c r="BU30" i="3" s="1"/>
  <c r="BK32" i="3"/>
  <c r="BR32" i="3" s="1"/>
  <c r="BU32" i="3" s="1"/>
  <c r="BK33" i="3"/>
  <c r="BR33" i="3" s="1"/>
  <c r="BU33" i="3" s="1"/>
  <c r="BK34" i="3"/>
  <c r="BR34" i="3" s="1"/>
  <c r="BU34" i="3" s="1"/>
  <c r="BK36" i="3"/>
  <c r="BR36" i="3" s="1"/>
  <c r="BU36" i="3" s="1"/>
  <c r="BK38" i="3"/>
  <c r="BI3" i="4"/>
  <c r="BO3" i="4" s="1"/>
  <c r="BR3" i="4" s="1"/>
  <c r="BH5" i="4"/>
  <c r="BN5" i="4" s="1"/>
  <c r="BQ5" i="4" s="1"/>
  <c r="BA2" i="4"/>
  <c r="BK7" i="3"/>
  <c r="BR7" i="3" s="1"/>
  <c r="BU7" i="3" s="1"/>
  <c r="BK9" i="3"/>
  <c r="BR9" i="3" s="1"/>
  <c r="BU9" i="3" s="1"/>
  <c r="BK15" i="3"/>
  <c r="BR15" i="3" s="1"/>
  <c r="BU15" i="3" s="1"/>
  <c r="BK17" i="3"/>
  <c r="BR17" i="3" s="1"/>
  <c r="BU17" i="3" s="1"/>
  <c r="BK21" i="3"/>
  <c r="BR21" i="3" s="1"/>
  <c r="BU21" i="3" s="1"/>
  <c r="BK23" i="3"/>
  <c r="BR23" i="3" s="1"/>
  <c r="BU23" i="3" s="1"/>
  <c r="BK29" i="3"/>
  <c r="BR29" i="3" s="1"/>
  <c r="BU29" i="3" s="1"/>
  <c r="BK31" i="3"/>
  <c r="BR31" i="3" s="1"/>
  <c r="BU31" i="3" s="1"/>
  <c r="BK37" i="3"/>
  <c r="BR37" i="3" s="1"/>
  <c r="BU37" i="3" s="1"/>
  <c r="BK39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M38" i="3" s="1"/>
  <c r="BQ38" i="3" s="1"/>
  <c r="BT38" i="3" s="1"/>
  <c r="BA39" i="3"/>
  <c r="BM39" i="3" s="1"/>
  <c r="BQ39" i="3" s="1"/>
  <c r="BT39" i="3" s="1"/>
  <c r="BA3" i="3"/>
  <c r="BA4" i="3"/>
  <c r="BA5" i="3"/>
  <c r="BA6" i="3"/>
  <c r="BA7" i="3"/>
  <c r="BA8" i="3"/>
  <c r="BA9" i="3"/>
  <c r="BA10" i="3"/>
  <c r="BA11" i="3"/>
  <c r="BA12" i="3"/>
  <c r="BA13" i="3"/>
  <c r="BA14" i="3"/>
  <c r="BA15" i="3"/>
  <c r="BA16" i="3"/>
  <c r="BA2" i="3"/>
  <c r="BE177" i="2" l="1"/>
  <c r="BL199" i="2"/>
  <c r="BO199" i="2" s="1"/>
  <c r="BR199" i="2" s="1"/>
  <c r="BM197" i="2"/>
  <c r="BP197" i="2" s="1"/>
  <c r="BS197" i="2" s="1"/>
  <c r="BD254" i="2"/>
  <c r="BD29" i="2"/>
  <c r="BD284" i="2"/>
  <c r="BE327" i="2"/>
  <c r="BE44" i="2"/>
  <c r="BD220" i="2"/>
  <c r="BD243" i="2"/>
  <c r="BD264" i="2"/>
  <c r="BL171" i="2"/>
  <c r="BO171" i="2" s="1"/>
  <c r="BR171" i="2" s="1"/>
  <c r="BM244" i="2"/>
  <c r="BP244" i="2" s="1"/>
  <c r="BS244" i="2" s="1"/>
  <c r="BL118" i="2"/>
  <c r="BO118" i="2" s="1"/>
  <c r="BR118" i="2" s="1"/>
  <c r="BM150" i="2"/>
  <c r="BP150" i="2" s="1"/>
  <c r="BS150" i="2" s="1"/>
  <c r="BE12" i="2"/>
  <c r="BD52" i="2"/>
  <c r="BM189" i="2"/>
  <c r="BP189" i="2" s="1"/>
  <c r="BS189" i="2" s="1"/>
  <c r="BM62" i="2"/>
  <c r="BP62" i="2" s="1"/>
  <c r="BS62" i="2" s="1"/>
  <c r="BD28" i="2"/>
  <c r="BE273" i="2"/>
  <c r="BD281" i="2"/>
  <c r="BL19" i="2"/>
  <c r="BO19" i="2" s="1"/>
  <c r="BR19" i="2" s="1"/>
  <c r="BD183" i="2"/>
  <c r="BD244" i="2"/>
  <c r="BL55" i="2"/>
  <c r="BO55" i="2" s="1"/>
  <c r="BR55" i="2" s="1"/>
  <c r="BD6" i="2"/>
  <c r="BE102" i="2"/>
  <c r="BL163" i="2"/>
  <c r="BO163" i="2" s="1"/>
  <c r="BR163" i="2" s="1"/>
  <c r="BE7" i="2"/>
  <c r="BE218" i="2"/>
  <c r="BE32" i="2"/>
  <c r="BE64" i="2"/>
  <c r="BE84" i="2"/>
  <c r="BE185" i="2"/>
  <c r="BE146" i="2"/>
  <c r="BL226" i="2"/>
  <c r="BO226" i="2" s="1"/>
  <c r="BR226" i="2" s="1"/>
  <c r="BE181" i="2"/>
  <c r="BE50" i="2"/>
  <c r="BD58" i="2"/>
  <c r="BD260" i="2"/>
  <c r="BD235" i="2"/>
  <c r="BD276" i="2"/>
  <c r="BE148" i="2"/>
  <c r="BM15" i="2"/>
  <c r="BP15" i="2" s="1"/>
  <c r="BS15" i="2" s="1"/>
  <c r="BE310" i="2"/>
  <c r="BD14" i="2"/>
  <c r="BE104" i="2"/>
  <c r="BE134" i="2"/>
  <c r="BM330" i="2"/>
  <c r="BP330" i="2" s="1"/>
  <c r="BS330" i="2" s="1"/>
  <c r="BE226" i="2"/>
  <c r="BM215" i="2"/>
  <c r="BP215" i="2" s="1"/>
  <c r="BS215" i="2" s="1"/>
  <c r="BE234" i="2"/>
  <c r="BE173" i="2"/>
  <c r="BD54" i="2"/>
  <c r="BD266" i="2"/>
  <c r="BD13" i="2"/>
  <c r="BE212" i="2"/>
  <c r="BD128" i="2"/>
  <c r="BL231" i="2"/>
  <c r="BO231" i="2" s="1"/>
  <c r="BR231" i="2" s="1"/>
  <c r="BL33" i="2"/>
  <c r="BO33" i="2" s="1"/>
  <c r="BR33" i="2" s="1"/>
  <c r="BE224" i="2"/>
  <c r="BE243" i="2"/>
  <c r="BE16" i="2"/>
  <c r="BD318" i="2"/>
  <c r="BE265" i="2"/>
  <c r="BE142" i="2"/>
  <c r="BM55" i="2"/>
  <c r="BP55" i="2" s="1"/>
  <c r="BS55" i="2" s="1"/>
  <c r="BM99" i="2"/>
  <c r="BP99" i="2" s="1"/>
  <c r="BS99" i="2" s="1"/>
  <c r="BD324" i="2"/>
  <c r="BD143" i="2"/>
  <c r="BE120" i="2"/>
  <c r="BD328" i="2"/>
  <c r="BE93" i="2"/>
  <c r="BD195" i="2"/>
  <c r="BE43" i="2"/>
  <c r="BL8" i="2"/>
  <c r="BO8" i="2" s="1"/>
  <c r="BR8" i="2" s="1"/>
  <c r="BM210" i="2"/>
  <c r="BP210" i="2" s="1"/>
  <c r="BS210" i="2" s="1"/>
  <c r="BE90" i="2"/>
  <c r="BL156" i="2"/>
  <c r="BO156" i="2" s="1"/>
  <c r="BR156" i="2" s="1"/>
  <c r="BD117" i="2"/>
  <c r="BM287" i="2"/>
  <c r="BP287" i="2" s="1"/>
  <c r="BS287" i="2" s="1"/>
  <c r="BE6" i="2"/>
  <c r="BD93" i="2"/>
  <c r="BD270" i="2"/>
  <c r="BE152" i="2"/>
  <c r="BD64" i="2"/>
  <c r="BD272" i="2"/>
  <c r="BL208" i="2"/>
  <c r="BO208" i="2" s="1"/>
  <c r="BR208" i="2" s="1"/>
  <c r="BD237" i="2"/>
  <c r="BE151" i="2"/>
  <c r="BE98" i="2"/>
  <c r="BL336" i="2"/>
  <c r="BO336" i="2" s="1"/>
  <c r="BR336" i="2" s="1"/>
  <c r="BE85" i="2"/>
  <c r="BL288" i="2"/>
  <c r="BO288" i="2" s="1"/>
  <c r="BR288" i="2" s="1"/>
  <c r="BD158" i="2"/>
  <c r="BL50" i="2"/>
  <c r="BO50" i="2" s="1"/>
  <c r="BR50" i="2" s="1"/>
  <c r="BD215" i="2"/>
  <c r="BE154" i="2"/>
  <c r="BE95" i="2"/>
  <c r="BE108" i="2"/>
  <c r="BE257" i="2"/>
  <c r="BE165" i="2"/>
  <c r="BD49" i="2"/>
  <c r="BD172" i="2"/>
  <c r="BE147" i="2"/>
  <c r="BE92" i="2"/>
  <c r="BL232" i="2"/>
  <c r="BO232" i="2" s="1"/>
  <c r="BR232" i="2" s="1"/>
  <c r="BD247" i="2"/>
  <c r="BM169" i="2"/>
  <c r="BP169" i="2" s="1"/>
  <c r="BS169" i="2" s="1"/>
  <c r="BL109" i="2"/>
  <c r="BO109" i="2" s="1"/>
  <c r="BR109" i="2" s="1"/>
  <c r="BE83" i="2"/>
  <c r="BD256" i="2"/>
  <c r="BD139" i="2"/>
  <c r="BE3" i="2"/>
  <c r="BD25" i="2"/>
  <c r="BE253" i="2"/>
  <c r="BE339" i="2"/>
  <c r="BD152" i="2"/>
  <c r="BE281" i="2"/>
  <c r="BL12" i="2"/>
  <c r="BO12" i="2" s="1"/>
  <c r="BR12" i="2" s="1"/>
  <c r="BD240" i="2"/>
  <c r="BD140" i="2"/>
  <c r="BE8" i="2"/>
  <c r="BD70" i="2"/>
  <c r="BM149" i="2"/>
  <c r="BP149" i="2" s="1"/>
  <c r="BS149" i="2" s="1"/>
  <c r="BD75" i="2"/>
  <c r="BE31" i="2"/>
  <c r="BM225" i="2"/>
  <c r="BP225" i="2" s="1"/>
  <c r="BS225" i="2" s="1"/>
  <c r="BE4" i="2"/>
  <c r="BE259" i="2"/>
  <c r="BL275" i="2"/>
  <c r="BO275" i="2" s="1"/>
  <c r="BR275" i="2" s="1"/>
  <c r="BE274" i="2"/>
  <c r="BE157" i="2"/>
  <c r="BM241" i="2"/>
  <c r="BP241" i="2" s="1"/>
  <c r="BS241" i="2" s="1"/>
  <c r="BM233" i="2"/>
  <c r="BP233" i="2" s="1"/>
  <c r="BS233" i="2" s="1"/>
  <c r="BM255" i="2"/>
  <c r="BP255" i="2" s="1"/>
  <c r="BS255" i="2" s="1"/>
  <c r="BE221" i="2"/>
  <c r="BM96" i="2"/>
  <c r="BP96" i="2" s="1"/>
  <c r="BS96" i="2" s="1"/>
  <c r="BE186" i="2"/>
  <c r="BL37" i="2"/>
  <c r="BO37" i="2" s="1"/>
  <c r="BR37" i="2" s="1"/>
  <c r="BD223" i="2"/>
  <c r="BE79" i="2"/>
  <c r="BE216" i="2"/>
  <c r="BL245" i="2"/>
  <c r="BO245" i="2" s="1"/>
  <c r="BR245" i="2" s="1"/>
  <c r="BE298" i="2"/>
  <c r="BD98" i="2"/>
  <c r="BL206" i="2"/>
  <c r="BO206" i="2" s="1"/>
  <c r="BR206" i="2" s="1"/>
  <c r="BM74" i="2"/>
  <c r="BP74" i="2" s="1"/>
  <c r="BS74" i="2" s="1"/>
  <c r="BL160" i="2"/>
  <c r="BO160" i="2" s="1"/>
  <c r="BR160" i="2" s="1"/>
  <c r="BE269" i="2"/>
  <c r="BM198" i="2"/>
  <c r="BP198" i="2" s="1"/>
  <c r="BS198" i="2" s="1"/>
  <c r="BD137" i="2"/>
  <c r="BL175" i="2"/>
  <c r="BO175" i="2" s="1"/>
  <c r="BR175" i="2" s="1"/>
  <c r="BE129" i="2"/>
  <c r="BD131" i="2"/>
  <c r="BL192" i="2"/>
  <c r="BO192" i="2" s="1"/>
  <c r="BR192" i="2" s="1"/>
  <c r="BD73" i="2"/>
  <c r="BD123" i="2"/>
  <c r="BD306" i="2"/>
  <c r="BM196" i="2"/>
  <c r="BP196" i="2" s="1"/>
  <c r="BS196" i="2" s="1"/>
  <c r="BL153" i="2"/>
  <c r="BO153" i="2" s="1"/>
  <c r="BR153" i="2" s="1"/>
  <c r="BL85" i="2"/>
  <c r="BO85" i="2" s="1"/>
  <c r="BR85" i="2" s="1"/>
  <c r="BL214" i="2"/>
  <c r="BO214" i="2" s="1"/>
  <c r="BR214" i="2" s="1"/>
  <c r="BD34" i="2"/>
  <c r="BE220" i="2"/>
  <c r="BL135" i="2"/>
  <c r="BO135" i="2" s="1"/>
  <c r="BR135" i="2" s="1"/>
  <c r="BM195" i="2"/>
  <c r="BP195" i="2" s="1"/>
  <c r="BS195" i="2" s="1"/>
  <c r="BM170" i="2"/>
  <c r="BP170" i="2" s="1"/>
  <c r="BS170" i="2" s="1"/>
  <c r="BE313" i="2"/>
  <c r="BE63" i="2"/>
  <c r="BM26" i="2"/>
  <c r="BP26" i="2" s="1"/>
  <c r="BS26" i="2" s="1"/>
  <c r="BE39" i="2"/>
  <c r="BL269" i="2"/>
  <c r="BO269" i="2" s="1"/>
  <c r="BR269" i="2" s="1"/>
  <c r="BE342" i="2"/>
  <c r="BL174" i="2"/>
  <c r="BO174" i="2" s="1"/>
  <c r="BR174" i="2" s="1"/>
  <c r="BE254" i="2"/>
  <c r="BM87" i="2"/>
  <c r="BP87" i="2" s="1"/>
  <c r="BS87" i="2" s="1"/>
  <c r="BL319" i="2"/>
  <c r="BO319" i="2" s="1"/>
  <c r="BR319" i="2" s="1"/>
  <c r="BE94" i="2"/>
  <c r="BM47" i="2"/>
  <c r="BP47" i="2" s="1"/>
  <c r="BS47" i="2" s="1"/>
  <c r="BE191" i="2"/>
  <c r="BD207" i="2"/>
  <c r="BM176" i="2"/>
  <c r="BP176" i="2" s="1"/>
  <c r="BS176" i="2" s="1"/>
  <c r="BE322" i="2"/>
  <c r="BD259" i="2"/>
  <c r="BL146" i="2"/>
  <c r="BO146" i="2" s="1"/>
  <c r="BR146" i="2" s="1"/>
  <c r="BD21" i="2"/>
  <c r="BL191" i="2"/>
  <c r="BO191" i="2" s="1"/>
  <c r="BR191" i="2" s="1"/>
  <c r="BL203" i="2"/>
  <c r="BO203" i="2" s="1"/>
  <c r="BR203" i="2" s="1"/>
  <c r="BL201" i="2"/>
  <c r="BO201" i="2" s="1"/>
  <c r="BR201" i="2" s="1"/>
  <c r="BM118" i="2"/>
  <c r="BP118" i="2" s="1"/>
  <c r="BS118" i="2" s="1"/>
  <c r="BE22" i="2"/>
  <c r="BE240" i="2"/>
  <c r="BM245" i="2"/>
  <c r="BP245" i="2" s="1"/>
  <c r="BS245" i="2" s="1"/>
  <c r="BM59" i="2"/>
  <c r="BP59" i="2" s="1"/>
  <c r="BS59" i="2" s="1"/>
  <c r="BM315" i="2"/>
  <c r="BP315" i="2" s="1"/>
  <c r="BS315" i="2" s="1"/>
  <c r="BL148" i="2"/>
  <c r="BO148" i="2" s="1"/>
  <c r="BR148" i="2" s="1"/>
  <c r="BE222" i="2"/>
  <c r="BL342" i="2"/>
  <c r="BO342" i="2" s="1"/>
  <c r="BR342" i="2" s="1"/>
  <c r="BD38" i="2"/>
  <c r="BE138" i="2"/>
  <c r="BM53" i="2"/>
  <c r="BP53" i="2" s="1"/>
  <c r="BS53" i="2" s="1"/>
  <c r="BL144" i="2"/>
  <c r="BO144" i="2" s="1"/>
  <c r="BR144" i="2" s="1"/>
  <c r="BD302" i="2"/>
  <c r="BD9" i="2"/>
  <c r="BM117" i="2"/>
  <c r="BP117" i="2" s="1"/>
  <c r="BS117" i="2" s="1"/>
  <c r="BD335" i="2"/>
  <c r="BM105" i="2"/>
  <c r="BP105" i="2" s="1"/>
  <c r="BS105" i="2" s="1"/>
  <c r="BE204" i="2"/>
  <c r="BL42" i="2"/>
  <c r="BO42" i="2" s="1"/>
  <c r="BR42" i="2" s="1"/>
  <c r="BE236" i="2"/>
  <c r="BD72" i="2"/>
  <c r="BL110" i="2"/>
  <c r="BO110" i="2" s="1"/>
  <c r="BR110" i="2" s="1"/>
  <c r="BD124" i="2"/>
  <c r="BL178" i="2"/>
  <c r="BO178" i="2" s="1"/>
  <c r="BR178" i="2" s="1"/>
  <c r="BE206" i="2"/>
  <c r="BL150" i="2"/>
  <c r="BO150" i="2" s="1"/>
  <c r="BR150" i="2" s="1"/>
  <c r="BL81" i="2"/>
  <c r="BO81" i="2" s="1"/>
  <c r="BR81" i="2" s="1"/>
  <c r="BE260" i="2"/>
  <c r="BE326" i="2"/>
  <c r="BL10" i="2"/>
  <c r="BO10" i="2" s="1"/>
  <c r="BR10" i="2" s="1"/>
  <c r="BE331" i="2"/>
  <c r="BM168" i="2"/>
  <c r="BP168" i="2" s="1"/>
  <c r="BS168" i="2" s="1"/>
  <c r="BE54" i="2"/>
  <c r="BE115" i="2"/>
  <c r="BD263" i="2"/>
  <c r="BL296" i="2"/>
  <c r="BO296" i="2" s="1"/>
  <c r="BR296" i="2" s="1"/>
  <c r="BM72" i="2"/>
  <c r="BP72" i="2" s="1"/>
  <c r="BS72" i="2" s="1"/>
  <c r="BL132" i="2"/>
  <c r="BO132" i="2" s="1"/>
  <c r="BR132" i="2" s="1"/>
  <c r="BL83" i="2"/>
  <c r="BO83" i="2" s="1"/>
  <c r="BR83" i="2" s="1"/>
  <c r="BD104" i="2"/>
  <c r="BM319" i="2"/>
  <c r="BP319" i="2" s="1"/>
  <c r="BS319" i="2" s="1"/>
  <c r="BE334" i="2"/>
  <c r="BD78" i="2"/>
  <c r="BE70" i="2"/>
  <c r="BE228" i="2"/>
  <c r="BM71" i="2"/>
  <c r="BP71" i="2" s="1"/>
  <c r="BS71" i="2" s="1"/>
  <c r="BE156" i="2"/>
  <c r="BM140" i="2"/>
  <c r="BP140" i="2" s="1"/>
  <c r="BS140" i="2" s="1"/>
  <c r="BD151" i="2"/>
  <c r="BE205" i="2"/>
  <c r="BM106" i="2"/>
  <c r="BP106" i="2" s="1"/>
  <c r="BS106" i="2" s="1"/>
  <c r="BL161" i="2"/>
  <c r="BO161" i="2" s="1"/>
  <c r="BR161" i="2" s="1"/>
  <c r="BD239" i="2"/>
  <c r="BE40" i="2"/>
  <c r="BE282" i="2"/>
  <c r="BE246" i="2"/>
  <c r="BE61" i="2"/>
  <c r="BL127" i="2"/>
  <c r="BO127" i="2" s="1"/>
  <c r="BR127" i="2" s="1"/>
  <c r="BD252" i="2"/>
  <c r="BE272" i="2"/>
  <c r="BD18" i="2"/>
  <c r="BD228" i="2"/>
  <c r="BE133" i="2"/>
  <c r="BM11" i="2"/>
  <c r="BP11" i="2" s="1"/>
  <c r="BS11" i="2" s="1"/>
  <c r="BE297" i="2"/>
  <c r="BD181" i="2"/>
  <c r="BH348" i="2"/>
  <c r="D44" i="13" s="1"/>
  <c r="BE217" i="2"/>
  <c r="BL200" i="2"/>
  <c r="BO200" i="2" s="1"/>
  <c r="BR200" i="2" s="1"/>
  <c r="BE227" i="2"/>
  <c r="BL43" i="2"/>
  <c r="BO43" i="2" s="1"/>
  <c r="BR43" i="2" s="1"/>
  <c r="BE256" i="2"/>
  <c r="BM23" i="2"/>
  <c r="BP23" i="2" s="1"/>
  <c r="BS23" i="2" s="1"/>
  <c r="BD268" i="2"/>
  <c r="BM75" i="2"/>
  <c r="BP75" i="2" s="1"/>
  <c r="BS75" i="2" s="1"/>
  <c r="BL106" i="2"/>
  <c r="BO106" i="2" s="1"/>
  <c r="BR106" i="2" s="1"/>
  <c r="BL234" i="2"/>
  <c r="BO234" i="2" s="1"/>
  <c r="BR234" i="2" s="1"/>
  <c r="BL22" i="2"/>
  <c r="BO22" i="2" s="1"/>
  <c r="BR22" i="2" s="1"/>
  <c r="BE34" i="2"/>
  <c r="BE68" i="2"/>
  <c r="BD147" i="2"/>
  <c r="BD196" i="2"/>
  <c r="BD180" i="2"/>
  <c r="BE161" i="2"/>
  <c r="BD205" i="2"/>
  <c r="BD168" i="2"/>
  <c r="BM110" i="2"/>
  <c r="BP110" i="2" s="1"/>
  <c r="BS110" i="2" s="1"/>
  <c r="BM200" i="2"/>
  <c r="BP200" i="2" s="1"/>
  <c r="BS200" i="2" s="1"/>
  <c r="BM230" i="2"/>
  <c r="BP230" i="2" s="1"/>
  <c r="BS230" i="2" s="1"/>
  <c r="BL216" i="2"/>
  <c r="BO216" i="2" s="1"/>
  <c r="BR216" i="2" s="1"/>
  <c r="BE238" i="2"/>
  <c r="BE306" i="2"/>
  <c r="BM58" i="2"/>
  <c r="BP58" i="2" s="1"/>
  <c r="BS58" i="2" s="1"/>
  <c r="BD5" i="2"/>
  <c r="BM66" i="2"/>
  <c r="BP66" i="2" s="1"/>
  <c r="BS66" i="2" s="1"/>
  <c r="BD82" i="2"/>
  <c r="BE303" i="2"/>
  <c r="BD26" i="2"/>
  <c r="BD290" i="2"/>
  <c r="BL96" i="2"/>
  <c r="BO96" i="2" s="1"/>
  <c r="BR96" i="2" s="1"/>
  <c r="BE166" i="2"/>
  <c r="BE248" i="2"/>
  <c r="BD101" i="2"/>
  <c r="BE100" i="2"/>
  <c r="BM182" i="2"/>
  <c r="BP182" i="2" s="1"/>
  <c r="BS182" i="2" s="1"/>
  <c r="BD280" i="2"/>
  <c r="BD224" i="2"/>
  <c r="BD283" i="2"/>
  <c r="BL299" i="2"/>
  <c r="BO299" i="2" s="1"/>
  <c r="BR299" i="2" s="1"/>
  <c r="BD312" i="2"/>
  <c r="BE193" i="2"/>
  <c r="BE80" i="2"/>
  <c r="BD338" i="2"/>
  <c r="BE111" i="2"/>
  <c r="BE172" i="2"/>
  <c r="BE119" i="2"/>
  <c r="BD339" i="2"/>
  <c r="BE335" i="2"/>
  <c r="BM128" i="2"/>
  <c r="BP128" i="2" s="1"/>
  <c r="BS128" i="2" s="1"/>
  <c r="BE307" i="2"/>
  <c r="BE91" i="2"/>
  <c r="BM242" i="2"/>
  <c r="BP242" i="2" s="1"/>
  <c r="BS242" i="2" s="1"/>
  <c r="BL188" i="2"/>
  <c r="BO188" i="2" s="1"/>
  <c r="BR188" i="2" s="1"/>
  <c r="BD86" i="2"/>
  <c r="BM264" i="2"/>
  <c r="BP264" i="2" s="1"/>
  <c r="BS264" i="2" s="1"/>
  <c r="BE76" i="2"/>
  <c r="BE30" i="2"/>
  <c r="BE184" i="2"/>
  <c r="BL159" i="2"/>
  <c r="BO159" i="2" s="1"/>
  <c r="BR159" i="2" s="1"/>
  <c r="BD130" i="2"/>
  <c r="BD170" i="2"/>
  <c r="BE126" i="2"/>
  <c r="BE51" i="2"/>
  <c r="BM270" i="2"/>
  <c r="BP270" i="2" s="1"/>
  <c r="BS270" i="2" s="1"/>
  <c r="BD187" i="2"/>
  <c r="BD204" i="2"/>
  <c r="BE48" i="2"/>
  <c r="BD315" i="2"/>
  <c r="BM209" i="2"/>
  <c r="BP209" i="2" s="1"/>
  <c r="BS209" i="2" s="1"/>
  <c r="BD102" i="2"/>
  <c r="BE20" i="2"/>
  <c r="BD184" i="2"/>
  <c r="BL322" i="2"/>
  <c r="BO322" i="2" s="1"/>
  <c r="BR322" i="2" s="1"/>
  <c r="BD149" i="2"/>
  <c r="BE211" i="2"/>
  <c r="BD227" i="2"/>
  <c r="BM178" i="2"/>
  <c r="BP178" i="2" s="1"/>
  <c r="BS178" i="2" s="1"/>
  <c r="BE275" i="2"/>
  <c r="BD17" i="2"/>
  <c r="BE82" i="2"/>
  <c r="BE276" i="2"/>
  <c r="BM78" i="2"/>
  <c r="BP78" i="2" s="1"/>
  <c r="BS78" i="2" s="1"/>
  <c r="BD46" i="2"/>
  <c r="BD255" i="2"/>
  <c r="BD94" i="2"/>
  <c r="BE261" i="2"/>
  <c r="BE28" i="2"/>
  <c r="BM164" i="2"/>
  <c r="BP164" i="2" s="1"/>
  <c r="BS164" i="2" s="1"/>
  <c r="BE124" i="2"/>
  <c r="BD271" i="2"/>
  <c r="BM29" i="2"/>
  <c r="BP29" i="2" s="1"/>
  <c r="BS29" i="2" s="1"/>
  <c r="BL212" i="2"/>
  <c r="BO212" i="2" s="1"/>
  <c r="BR212" i="2" s="1"/>
  <c r="BD41" i="2"/>
  <c r="BM213" i="2"/>
  <c r="BP213" i="2" s="1"/>
  <c r="BS213" i="2" s="1"/>
  <c r="BL314" i="2"/>
  <c r="BO314" i="2" s="1"/>
  <c r="BR314" i="2" s="1"/>
  <c r="BE202" i="2"/>
  <c r="BL45" i="2"/>
  <c r="BO45" i="2" s="1"/>
  <c r="BR45" i="2" s="1"/>
  <c r="BE258" i="2"/>
  <c r="BD62" i="2"/>
  <c r="BE42" i="2"/>
  <c r="BE194" i="2"/>
  <c r="BE132" i="2"/>
  <c r="BE162" i="2"/>
  <c r="BE302" i="2"/>
  <c r="BD141" i="2"/>
  <c r="BE24" i="2"/>
  <c r="BE56" i="2"/>
  <c r="BE36" i="2"/>
  <c r="BD97" i="2"/>
  <c r="BD69" i="2"/>
  <c r="BE97" i="2"/>
  <c r="BE46" i="2"/>
  <c r="BD114" i="2"/>
  <c r="BD11" i="2"/>
  <c r="BD330" i="2"/>
  <c r="BD219" i="2"/>
  <c r="BE201" i="2"/>
  <c r="BE158" i="2"/>
  <c r="BE294" i="2"/>
  <c r="BE268" i="2"/>
  <c r="BE266" i="2"/>
  <c r="BE125" i="2"/>
  <c r="BE159" i="2"/>
  <c r="BD113" i="2"/>
  <c r="BE116" i="2"/>
  <c r="BL248" i="2"/>
  <c r="BO248" i="2" s="1"/>
  <c r="BR248" i="2" s="1"/>
  <c r="BE114" i="2"/>
  <c r="BD251" i="2"/>
  <c r="BE299" i="2"/>
  <c r="BD105" i="2"/>
  <c r="BD74" i="2"/>
  <c r="BD32" i="2"/>
  <c r="BD164" i="2"/>
  <c r="BD65" i="2"/>
  <c r="BE247" i="2"/>
  <c r="BD258" i="2"/>
  <c r="BE190" i="2"/>
  <c r="BE192" i="2"/>
  <c r="BD77" i="2"/>
  <c r="BE180" i="2"/>
  <c r="BD162" i="2"/>
  <c r="BD61" i="2"/>
  <c r="BD155" i="2"/>
  <c r="BE229" i="2"/>
  <c r="BE88" i="2"/>
  <c r="BE113" i="2"/>
  <c r="BE137" i="2"/>
  <c r="BE237" i="2"/>
  <c r="BE103" i="2"/>
  <c r="BE291" i="2"/>
  <c r="BE35" i="2"/>
  <c r="BM250" i="2"/>
  <c r="BP250" i="2" s="1"/>
  <c r="BS250" i="2" s="1"/>
  <c r="BD167" i="2"/>
  <c r="BE112" i="2"/>
  <c r="BM86" i="2"/>
  <c r="BP86" i="2" s="1"/>
  <c r="BS86" i="2" s="1"/>
  <c r="BD310" i="2"/>
  <c r="BM262" i="2"/>
  <c r="BP262" i="2" s="1"/>
  <c r="BS262" i="2" s="1"/>
  <c r="BE107" i="2"/>
  <c r="BD173" i="2"/>
  <c r="BD179" i="2"/>
  <c r="BE19" i="2"/>
  <c r="BE18" i="2"/>
  <c r="BD90" i="2"/>
  <c r="BD202" i="2"/>
  <c r="BE153" i="2"/>
  <c r="BE188" i="2"/>
  <c r="BD53" i="2"/>
  <c r="BD304" i="2"/>
  <c r="BM174" i="2"/>
  <c r="BP174" i="2" s="1"/>
  <c r="BS174" i="2" s="1"/>
  <c r="BD282" i="2"/>
  <c r="BE249" i="2"/>
  <c r="BE14" i="2"/>
  <c r="BD292" i="2"/>
  <c r="BD211" i="2"/>
  <c r="BD277" i="2"/>
  <c r="BE295" i="2"/>
  <c r="BE136" i="2"/>
  <c r="BE208" i="2"/>
  <c r="BE144" i="2"/>
  <c r="BD176" i="2"/>
  <c r="BE67" i="2"/>
  <c r="BE323" i="2"/>
  <c r="BD236" i="2"/>
  <c r="BD89" i="2"/>
  <c r="BE252" i="2"/>
  <c r="BD267" i="2"/>
  <c r="BE314" i="2"/>
  <c r="BE141" i="2"/>
  <c r="BD30" i="2"/>
  <c r="BD66" i="2"/>
  <c r="BE232" i="2"/>
  <c r="BD57" i="2"/>
  <c r="BD136" i="2"/>
  <c r="BE52" i="2"/>
  <c r="BD279" i="2"/>
  <c r="BE214" i="2"/>
  <c r="BE160" i="2"/>
  <c r="BE338" i="2"/>
  <c r="BE10" i="2"/>
  <c r="BD115" i="2"/>
  <c r="BE9" i="2"/>
  <c r="BE183" i="2"/>
  <c r="BE60" i="2"/>
  <c r="BE38" i="2"/>
  <c r="BE27" i="2"/>
  <c r="BD295" i="2"/>
  <c r="BE130" i="2"/>
  <c r="BM49" i="2"/>
  <c r="BP49" i="2" s="1"/>
  <c r="BS49" i="2" s="1"/>
  <c r="BD210" i="2"/>
  <c r="BD87" i="2"/>
  <c r="BD47" i="2"/>
  <c r="BD189" i="2"/>
  <c r="BD126" i="2"/>
  <c r="BE135" i="2"/>
  <c r="BD91" i="2"/>
  <c r="BD233" i="2"/>
  <c r="BD107" i="2"/>
  <c r="BD100" i="2"/>
  <c r="BD194" i="2"/>
  <c r="BI4" i="4"/>
  <c r="BO4" i="4" s="1"/>
  <c r="BR4" i="4" s="1"/>
  <c r="BL169" i="2"/>
  <c r="BO169" i="2" s="1"/>
  <c r="BR169" i="2" s="1"/>
  <c r="BL325" i="2"/>
  <c r="BO325" i="2" s="1"/>
  <c r="BR325" i="2" s="1"/>
  <c r="BM203" i="2"/>
  <c r="BP203" i="2" s="1"/>
  <c r="BS203" i="2" s="1"/>
  <c r="BD307" i="2"/>
  <c r="BE73" i="2"/>
  <c r="BD333" i="2"/>
  <c r="BM325" i="2"/>
  <c r="BP325" i="2" s="1"/>
  <c r="BS325" i="2" s="1"/>
  <c r="BD321" i="2"/>
  <c r="BL278" i="2"/>
  <c r="BO278" i="2" s="1"/>
  <c r="BR278" i="2" s="1"/>
  <c r="BD323" i="2"/>
  <c r="BE21" i="2"/>
  <c r="BD182" i="2"/>
  <c r="BE223" i="2"/>
  <c r="BD303" i="2"/>
  <c r="BD51" i="2"/>
  <c r="BD305" i="2"/>
  <c r="BD294" i="2"/>
  <c r="BE305" i="2"/>
  <c r="BD337" i="2"/>
  <c r="BL59" i="2"/>
  <c r="BO59" i="2" s="1"/>
  <c r="BR59" i="2" s="1"/>
  <c r="BM235" i="2"/>
  <c r="BP235" i="2" s="1"/>
  <c r="BS235" i="2" s="1"/>
  <c r="BE123" i="2"/>
  <c r="BD246" i="2"/>
  <c r="BD308" i="2"/>
  <c r="BD60" i="2"/>
  <c r="BD40" i="2"/>
  <c r="BE290" i="2"/>
  <c r="BL293" i="2"/>
  <c r="BO293" i="2" s="1"/>
  <c r="BR293" i="2" s="1"/>
  <c r="BD301" i="2"/>
  <c r="BD326" i="2"/>
  <c r="BD138" i="2"/>
  <c r="BM5" i="2"/>
  <c r="BP5" i="2" s="1"/>
  <c r="BS5" i="2" s="1"/>
  <c r="BD36" i="2"/>
  <c r="BD108" i="2"/>
  <c r="BD145" i="2"/>
  <c r="BD103" i="2"/>
  <c r="BL39" i="2"/>
  <c r="BO39" i="2" s="1"/>
  <c r="BR39" i="2" s="1"/>
  <c r="BM89" i="2"/>
  <c r="BP89" i="2" s="1"/>
  <c r="BS89" i="2" s="1"/>
  <c r="BM139" i="2"/>
  <c r="BP139" i="2" s="1"/>
  <c r="BS139" i="2" s="1"/>
  <c r="BE267" i="2"/>
  <c r="BM33" i="2"/>
  <c r="BP33" i="2" s="1"/>
  <c r="BS33" i="2" s="1"/>
  <c r="BE318" i="2"/>
  <c r="BL222" i="2"/>
  <c r="BO222" i="2" s="1"/>
  <c r="BR222" i="2" s="1"/>
  <c r="BD262" i="2"/>
  <c r="BE277" i="2"/>
  <c r="BE283" i="2"/>
  <c r="BE127" i="2"/>
  <c r="BD44" i="2"/>
  <c r="BL116" i="2"/>
  <c r="BO116" i="2" s="1"/>
  <c r="BR116" i="2" s="1"/>
  <c r="BE311" i="2"/>
  <c r="BL213" i="2"/>
  <c r="BO213" i="2" s="1"/>
  <c r="BR213" i="2" s="1"/>
  <c r="BD313" i="2"/>
  <c r="BD185" i="2"/>
  <c r="BE37" i="2"/>
  <c r="BE219" i="2"/>
  <c r="BE329" i="2"/>
  <c r="BE286" i="2"/>
  <c r="BE343" i="2"/>
  <c r="BD15" i="2"/>
  <c r="BD238" i="2"/>
  <c r="BL7" i="2"/>
  <c r="BO7" i="2" s="1"/>
  <c r="BR7" i="2" s="1"/>
  <c r="BM292" i="2"/>
  <c r="BP292" i="2" s="1"/>
  <c r="BS292" i="2" s="1"/>
  <c r="BD298" i="2"/>
  <c r="BD166" i="2"/>
  <c r="BD31" i="2"/>
  <c r="BE251" i="2"/>
  <c r="BD217" i="2"/>
  <c r="BE41" i="2"/>
  <c r="BL193" i="2"/>
  <c r="BO193" i="2" s="1"/>
  <c r="BR193" i="2" s="1"/>
  <c r="BM316" i="2"/>
  <c r="BP316" i="2" s="1"/>
  <c r="BS316" i="2" s="1"/>
  <c r="BL332" i="2"/>
  <c r="BO332" i="2" s="1"/>
  <c r="BR332" i="2" s="1"/>
  <c r="BE337" i="2"/>
  <c r="BE131" i="2"/>
  <c r="BE25" i="2"/>
  <c r="BE341" i="2"/>
  <c r="BD129" i="2"/>
  <c r="BL317" i="2"/>
  <c r="BO317" i="2" s="1"/>
  <c r="BR317" i="2" s="1"/>
  <c r="BD92" i="2"/>
  <c r="BD320" i="2"/>
  <c r="BD289" i="2"/>
  <c r="BE280" i="2"/>
  <c r="BE171" i="2"/>
  <c r="BD273" i="2"/>
  <c r="BD297" i="2"/>
  <c r="BE81" i="2"/>
  <c r="BM155" i="2"/>
  <c r="BP155" i="2" s="1"/>
  <c r="BS155" i="2" s="1"/>
  <c r="BL157" i="2"/>
  <c r="BO157" i="2" s="1"/>
  <c r="BR157" i="2" s="1"/>
  <c r="BM309" i="2"/>
  <c r="BP309" i="2" s="1"/>
  <c r="BS309" i="2" s="1"/>
  <c r="BE199" i="2"/>
  <c r="BD230" i="2"/>
  <c r="BD209" i="2"/>
  <c r="BD68" i="2"/>
  <c r="BE301" i="2"/>
  <c r="BE285" i="2"/>
  <c r="BD177" i="2"/>
  <c r="BE57" i="2"/>
  <c r="BD285" i="2"/>
  <c r="BD84" i="2"/>
  <c r="BL331" i="2"/>
  <c r="BO331" i="2" s="1"/>
  <c r="BR331" i="2" s="1"/>
  <c r="BD221" i="2"/>
  <c r="BE279" i="2"/>
  <c r="BL329" i="2"/>
  <c r="BO329" i="2" s="1"/>
  <c r="BR329" i="2" s="1"/>
  <c r="BL249" i="2"/>
  <c r="BO249" i="2" s="1"/>
  <c r="BR249" i="2" s="1"/>
  <c r="BD327" i="2"/>
  <c r="BM17" i="2"/>
  <c r="BP17" i="2" s="1"/>
  <c r="BS17" i="2" s="1"/>
  <c r="BD316" i="2"/>
  <c r="BD253" i="2"/>
  <c r="BL241" i="2"/>
  <c r="BO241" i="2" s="1"/>
  <c r="BR241" i="2" s="1"/>
  <c r="BD119" i="2"/>
  <c r="BD309" i="2"/>
  <c r="BM2" i="2"/>
  <c r="BP2" i="2" s="1"/>
  <c r="BS2" i="2" s="1"/>
  <c r="BD340" i="2"/>
  <c r="BE101" i="2"/>
  <c r="BD23" i="2"/>
  <c r="BM324" i="2"/>
  <c r="BP324" i="2" s="1"/>
  <c r="BS324" i="2" s="1"/>
  <c r="BD142" i="2"/>
  <c r="BD341" i="2"/>
  <c r="BD257" i="2"/>
  <c r="BD125" i="2"/>
  <c r="BE278" i="2"/>
  <c r="BD76" i="2"/>
  <c r="BM344" i="2"/>
  <c r="BP344" i="2" s="1"/>
  <c r="BS344" i="2" s="1"/>
  <c r="BD111" i="2"/>
  <c r="BD134" i="2"/>
  <c r="BL300" i="2"/>
  <c r="BO300" i="2" s="1"/>
  <c r="BR300" i="2" s="1"/>
  <c r="BD198" i="2"/>
  <c r="BM231" i="2"/>
  <c r="BP231" i="2" s="1"/>
  <c r="BS231" i="2" s="1"/>
  <c r="BE69" i="2"/>
  <c r="BD79" i="2"/>
  <c r="BD95" i="2"/>
  <c r="BM289" i="2"/>
  <c r="BP289" i="2" s="1"/>
  <c r="BS289" i="2" s="1"/>
  <c r="BE321" i="2"/>
  <c r="BE317" i="2"/>
  <c r="BD287" i="2"/>
  <c r="BE65" i="2"/>
  <c r="BL218" i="2"/>
  <c r="BO218" i="2" s="1"/>
  <c r="BR218" i="2" s="1"/>
  <c r="BD344" i="2"/>
  <c r="BM179" i="2"/>
  <c r="BP179" i="2" s="1"/>
  <c r="BS179" i="2" s="1"/>
  <c r="BE163" i="2"/>
  <c r="BL165" i="2"/>
  <c r="BO165" i="2" s="1"/>
  <c r="BR165" i="2" s="1"/>
  <c r="BE293" i="2"/>
  <c r="BD190" i="2"/>
  <c r="BD274" i="2"/>
  <c r="BD265" i="2"/>
  <c r="BD112" i="2"/>
  <c r="BD4" i="2"/>
  <c r="BD225" i="2"/>
  <c r="BE187" i="2"/>
  <c r="BD242" i="2"/>
  <c r="BD71" i="2"/>
  <c r="BD2" i="2"/>
  <c r="BE239" i="2"/>
  <c r="BE312" i="2"/>
  <c r="BE320" i="2"/>
  <c r="BD48" i="2"/>
  <c r="BE332" i="2"/>
  <c r="BD311" i="2"/>
  <c r="BD67" i="2"/>
  <c r="BD80" i="2"/>
  <c r="BE333" i="2"/>
  <c r="BM336" i="2"/>
  <c r="BP336" i="2" s="1"/>
  <c r="BS336" i="2" s="1"/>
  <c r="BL27" i="2"/>
  <c r="BO27" i="2" s="1"/>
  <c r="BR27" i="2" s="1"/>
  <c r="BD63" i="2"/>
  <c r="BL291" i="2"/>
  <c r="BO291" i="2" s="1"/>
  <c r="BR291" i="2" s="1"/>
  <c r="BE167" i="2"/>
  <c r="BD20" i="2"/>
  <c r="BE328" i="2"/>
  <c r="BE263" i="2"/>
  <c r="BE300" i="2"/>
  <c r="BL99" i="2"/>
  <c r="BO99" i="2" s="1"/>
  <c r="BR99" i="2" s="1"/>
  <c r="BE340" i="2"/>
  <c r="BE296" i="2"/>
  <c r="BL35" i="2"/>
  <c r="BO35" i="2" s="1"/>
  <c r="BR35" i="2" s="1"/>
  <c r="BD343" i="2"/>
  <c r="BE207" i="2"/>
  <c r="BD261" i="2"/>
  <c r="BE304" i="2"/>
  <c r="BD16" i="2"/>
  <c r="BE308" i="2"/>
  <c r="BD186" i="2"/>
  <c r="BD120" i="2"/>
  <c r="BE175" i="2"/>
  <c r="BD250" i="2"/>
  <c r="BE288" i="2"/>
  <c r="BE143" i="2"/>
  <c r="BE109" i="2"/>
  <c r="BM77" i="2"/>
  <c r="BP77" i="2" s="1"/>
  <c r="BS77" i="2" s="1"/>
  <c r="BE284" i="2"/>
  <c r="BD197" i="2"/>
  <c r="BD154" i="2"/>
  <c r="BD88" i="2"/>
  <c r="BD133" i="2"/>
  <c r="BE271" i="2"/>
  <c r="BD229" i="2"/>
  <c r="BD3" i="2"/>
  <c r="BD56" i="2"/>
  <c r="BD24" i="2"/>
  <c r="BM13" i="2"/>
  <c r="BP13" i="2" s="1"/>
  <c r="BS13" i="2" s="1"/>
  <c r="BE45" i="2"/>
  <c r="BH2" i="4"/>
  <c r="BN2" i="4" s="1"/>
  <c r="BQ2" i="4" s="1"/>
  <c r="BI2" i="4"/>
  <c r="BO2" i="4" s="1"/>
  <c r="BR2" i="4" s="1"/>
  <c r="BH3" i="4"/>
  <c r="BN3" i="4" s="1"/>
  <c r="BQ3" i="4" s="1"/>
  <c r="BN39" i="3"/>
  <c r="BR39" i="3" s="1"/>
  <c r="BU39" i="3" s="1"/>
  <c r="BN38" i="3"/>
  <c r="BR38" i="3" s="1"/>
  <c r="BU38" i="3" s="1"/>
  <c r="BK35" i="3"/>
  <c r="BR35" i="3" s="1"/>
  <c r="BU35" i="3" s="1"/>
  <c r="BK2" i="3"/>
  <c r="BR2" i="3" s="1"/>
  <c r="BU2" i="3" s="1"/>
  <c r="BM348" i="2" l="1"/>
  <c r="D43" i="13" s="1"/>
  <c r="BL348" i="2"/>
  <c r="C43" i="13" s="1"/>
  <c r="C45" i="13" s="1"/>
  <c r="D50" i="13"/>
  <c r="E50" i="13" s="1"/>
  <c r="E44" i="13"/>
  <c r="BR347" i="2"/>
  <c r="BS347" i="2"/>
  <c r="BI7" i="4"/>
  <c r="D35" i="14" s="1"/>
  <c r="D41" i="14" s="1"/>
  <c r="BK7" i="4"/>
  <c r="C36" i="14" s="1"/>
  <c r="BL7" i="4"/>
  <c r="D36" i="14" s="1"/>
  <c r="D42" i="14" s="1"/>
  <c r="BH7" i="4"/>
  <c r="C35" i="14" s="1"/>
  <c r="BI17" i="4"/>
  <c r="BK14" i="3"/>
  <c r="BR14" i="3" s="1"/>
  <c r="BU14" i="3" s="1"/>
  <c r="BK12" i="3"/>
  <c r="BR12" i="3" s="1"/>
  <c r="BU12" i="3" s="1"/>
  <c r="BK25" i="3"/>
  <c r="BR25" i="3" s="1"/>
  <c r="BU25" i="3" s="1"/>
  <c r="BK11" i="3"/>
  <c r="BR11" i="3" s="1"/>
  <c r="BU11" i="3" s="1"/>
  <c r="BK4" i="3"/>
  <c r="BR4" i="3" s="1"/>
  <c r="BU4" i="3" s="1"/>
  <c r="BH17" i="4"/>
  <c r="BL17" i="4"/>
  <c r="BK17" i="4"/>
  <c r="BD41" i="3"/>
  <c r="BM41" i="3"/>
  <c r="C41" i="12" s="1"/>
  <c r="BT347" i="2" l="1"/>
  <c r="C49" i="13"/>
  <c r="C51" i="13" s="1"/>
  <c r="E43" i="13"/>
  <c r="D49" i="13"/>
  <c r="D51" i="13" s="1"/>
  <c r="D45" i="13"/>
  <c r="D47" i="13" s="1"/>
  <c r="BR17" i="4"/>
  <c r="D37" i="14"/>
  <c r="D39" i="14" s="1"/>
  <c r="D43" i="14"/>
  <c r="C41" i="14"/>
  <c r="C37" i="14"/>
  <c r="E35" i="14"/>
  <c r="C42" i="14"/>
  <c r="E42" i="14" s="1"/>
  <c r="E36" i="14"/>
  <c r="C47" i="13"/>
  <c r="BR7" i="4"/>
  <c r="BS349" i="2" s="1"/>
  <c r="BO17" i="4"/>
  <c r="C47" i="12"/>
  <c r="C42" i="12"/>
  <c r="BK41" i="3"/>
  <c r="D40" i="12" s="1"/>
  <c r="BE41" i="3"/>
  <c r="BN24" i="4"/>
  <c r="BQ19" i="4"/>
  <c r="BN17" i="4"/>
  <c r="BR19" i="4"/>
  <c r="BO20" i="4"/>
  <c r="BO21" i="4"/>
  <c r="BO22" i="4"/>
  <c r="BO23" i="4"/>
  <c r="BO24" i="4"/>
  <c r="BN22" i="4"/>
  <c r="BR41" i="3"/>
  <c r="BO18" i="4" s="1"/>
  <c r="BQ41" i="3"/>
  <c r="BN18" i="4" s="1"/>
  <c r="BN20" i="4"/>
  <c r="BN21" i="4"/>
  <c r="BN23" i="4"/>
  <c r="BN41" i="3"/>
  <c r="D41" i="12" s="1"/>
  <c r="BO19" i="4"/>
  <c r="BN19" i="4"/>
  <c r="E45" i="13" l="1"/>
  <c r="C56" i="13" s="1"/>
  <c r="E49" i="13"/>
  <c r="E51" i="13"/>
  <c r="C58" i="13" s="1"/>
  <c r="E47" i="13"/>
  <c r="C57" i="13" s="1"/>
  <c r="C39" i="14"/>
  <c r="E39" i="14" s="1"/>
  <c r="C49" i="14" s="1"/>
  <c r="E37" i="14"/>
  <c r="C48" i="14" s="1"/>
  <c r="E41" i="14"/>
  <c r="C43" i="14"/>
  <c r="E43" i="14" s="1"/>
  <c r="C50" i="14" s="1"/>
  <c r="BQ17" i="4"/>
  <c r="BQ7" i="4"/>
  <c r="BR349" i="2" s="1"/>
  <c r="BT349" i="2" s="1"/>
  <c r="D46" i="12"/>
  <c r="D42" i="12"/>
  <c r="D44" i="12" s="1"/>
  <c r="E40" i="12"/>
  <c r="E41" i="12"/>
  <c r="D47" i="12"/>
  <c r="E47" i="12" s="1"/>
  <c r="C44" i="12"/>
  <c r="C48" i="12"/>
  <c r="BU41" i="3"/>
  <c r="BS348" i="2" s="1"/>
  <c r="BS350" i="2" s="1"/>
  <c r="BO25" i="4"/>
  <c r="BN25" i="4"/>
  <c r="BT41" i="3"/>
  <c r="BR348" i="2" s="1"/>
  <c r="BR20" i="4"/>
  <c r="BQ20" i="4"/>
  <c r="BR22" i="4"/>
  <c r="BQ22" i="4"/>
  <c r="BR23" i="4"/>
  <c r="BQ23" i="4"/>
  <c r="BR24" i="4"/>
  <c r="BQ24" i="4"/>
  <c r="BR21" i="4"/>
  <c r="BQ21" i="4"/>
  <c r="BT348" i="2" l="1"/>
  <c r="BT350" i="2" s="1"/>
  <c r="BR350" i="2"/>
  <c r="E44" i="12"/>
  <c r="C54" i="12" s="1"/>
  <c r="E42" i="12"/>
  <c r="C53" i="12" s="1"/>
  <c r="D48" i="12"/>
  <c r="E48" i="12" s="1"/>
  <c r="C55" i="12" s="1"/>
  <c r="E46" i="12"/>
  <c r="BR18" i="4"/>
  <c r="BR25" i="4" s="1"/>
  <c r="BQ18" i="4"/>
  <c r="BQ25" i="4" s="1"/>
</calcChain>
</file>

<file path=xl/sharedStrings.xml><?xml version="1.0" encoding="utf-8"?>
<sst xmlns="http://schemas.openxmlformats.org/spreadsheetml/2006/main" count="8673" uniqueCount="2451">
  <si>
    <t>RDLP</t>
  </si>
  <si>
    <t>Jednostka LP</t>
  </si>
  <si>
    <t>Zamawiajacy/Nabywca</t>
  </si>
  <si>
    <t>Kod</t>
  </si>
  <si>
    <t>Poczta</t>
  </si>
  <si>
    <t>Miejscowość</t>
  </si>
  <si>
    <t>Ulica</t>
  </si>
  <si>
    <t>Nr posesji</t>
  </si>
  <si>
    <t>Nr lokalu</t>
  </si>
  <si>
    <t>Nr NIP</t>
  </si>
  <si>
    <t>Regon</t>
  </si>
  <si>
    <t>Obecny Sprzedawca</t>
  </si>
  <si>
    <t>OSD</t>
  </si>
  <si>
    <t>Opis PPG</t>
  </si>
  <si>
    <t>Kod pocztowy PPG</t>
  </si>
  <si>
    <t>Poczta PPG</t>
  </si>
  <si>
    <t>Miejscowość PPG</t>
  </si>
  <si>
    <t>Ulica PPG</t>
  </si>
  <si>
    <t>Nr posesji PPG</t>
  </si>
  <si>
    <t>Nr lokalu PPG</t>
  </si>
  <si>
    <t>Nr PPG wg OSD</t>
  </si>
  <si>
    <t>Nr gazomierza</t>
  </si>
  <si>
    <t>Szacowane zużycie STYCZEŃ [kWh]</t>
  </si>
  <si>
    <t>Szacowane zużycie LUTY [kWh]</t>
  </si>
  <si>
    <t>Szacowane zużycie MARZEC [kWh]</t>
  </si>
  <si>
    <t>Szacowane zużycie KWIECIEŃ [kWh]</t>
  </si>
  <si>
    <t>Szacowane zużycie MAJ [kWh]</t>
  </si>
  <si>
    <t>Szacowane zużycie CZERWIEC [kWh]</t>
  </si>
  <si>
    <t>Szacowane zużycie LIPIEC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</si>
  <si>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</si>
  <si>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</si>
  <si>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</si>
  <si>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</si>
  <si>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</si>
  <si>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Grupa taryfowa</t>
  </si>
  <si>
    <t>Rodzaj gazu</t>
  </si>
  <si>
    <t>Rejon dystrybucji</t>
  </si>
  <si>
    <t>Moc zamówiona [kWh/h]</t>
  </si>
  <si>
    <t>Data zakończenia umowy</t>
  </si>
  <si>
    <t>Data rozpoczęcia poboru gazu</t>
  </si>
  <si>
    <t>Data zakończenia poboru gazu</t>
  </si>
  <si>
    <t>Czynności podlegające zwolnieniu z akcyzy [udział %]</t>
  </si>
  <si>
    <t>Czynności opodatkowane podatkiem akcyzowym [udział %]</t>
  </si>
  <si>
    <t>RDLP Białystok (n01)</t>
  </si>
  <si>
    <t>n0111 - Giżycko</t>
  </si>
  <si>
    <t>Nadleśnictwo Giżycko</t>
  </si>
  <si>
    <t>11-500</t>
  </si>
  <si>
    <t>Gizycko</t>
  </si>
  <si>
    <t>Gajewo</t>
  </si>
  <si>
    <t>Dworska</t>
  </si>
  <si>
    <t>UNIMOT ENERGIA I GAZ Sp. z o.o.</t>
  </si>
  <si>
    <t>PSG Sp. z o.o.</t>
  </si>
  <si>
    <t>Budynek Biura Nadleśnictwa</t>
  </si>
  <si>
    <t>8018590365500031369539</t>
  </si>
  <si>
    <t>XM2305131943</t>
  </si>
  <si>
    <t>W-3.6</t>
  </si>
  <si>
    <t>E (GZ-50) - wysokometanowy</t>
  </si>
  <si>
    <t>WA - Rejon dystrybucji z oddziałem w Warszawie</t>
  </si>
  <si>
    <t>2024-12-31</t>
  </si>
  <si>
    <t>2025-01-01</t>
  </si>
  <si>
    <t>2026-12-31</t>
  </si>
  <si>
    <t>n0115 - Łomża</t>
  </si>
  <si>
    <t>Nadlesnictwo Łomża</t>
  </si>
  <si>
    <t>18-400</t>
  </si>
  <si>
    <t>Łomża</t>
  </si>
  <si>
    <t>Nowogrodzka</t>
  </si>
  <si>
    <t>8018590365500064570407</t>
  </si>
  <si>
    <t>W-4</t>
  </si>
  <si>
    <t>n0125 - Supraśl</t>
  </si>
  <si>
    <t>Nadleśnictwo Supraśl</t>
  </si>
  <si>
    <t>16-030</t>
  </si>
  <si>
    <t>Supraśl</t>
  </si>
  <si>
    <t>Podsupraśl</t>
  </si>
  <si>
    <t>ul. Podsupraśl 8</t>
  </si>
  <si>
    <t>8018590365500068550726</t>
  </si>
  <si>
    <t>XM2204310376</t>
  </si>
  <si>
    <t>ul. Podsupraśl 8/1</t>
  </si>
  <si>
    <t>8018590365500063016920</t>
  </si>
  <si>
    <t>XM1801884068</t>
  </si>
  <si>
    <t>ul. Stanisława Konarskiego 8A</t>
  </si>
  <si>
    <t>Stanisława Konarskiego</t>
  </si>
  <si>
    <t>8A</t>
  </si>
  <si>
    <t>8018590365500057821295</t>
  </si>
  <si>
    <t>XA1225487774</t>
  </si>
  <si>
    <t>RDLP Katowice (n02)</t>
  </si>
  <si>
    <t>n0202 - Bielsko</t>
  </si>
  <si>
    <t>Skarb Państwa – Państwowe Gospodarstwo Leśne Lasy Państwowe Nadleśnictwo Bielsko</t>
  </si>
  <si>
    <t>43-382</t>
  </si>
  <si>
    <t>Bielsko-Biała</t>
  </si>
  <si>
    <t>Kopytko</t>
  </si>
  <si>
    <t>Biuro</t>
  </si>
  <si>
    <t>8018590365500013815542</t>
  </si>
  <si>
    <t>XM1500664868</t>
  </si>
  <si>
    <t>ZA - Rejon dystrybucji z oddziałem w Zabrzu</t>
  </si>
  <si>
    <t>Przechowalnia nasion</t>
  </si>
  <si>
    <t>8018590365500009747789</t>
  </si>
  <si>
    <t>XI0001776950</t>
  </si>
  <si>
    <t>Zaplecze</t>
  </si>
  <si>
    <t>8018590365500009798354</t>
  </si>
  <si>
    <t>XM1500846236</t>
  </si>
  <si>
    <t>W-2.1</t>
  </si>
  <si>
    <t>n0203 - Brynek</t>
  </si>
  <si>
    <t>Państwowe Gospodarstwo Leśne Lasy Państwowe Nadleśnictwo Brynek</t>
  </si>
  <si>
    <t>42-690</t>
  </si>
  <si>
    <t>Brynek</t>
  </si>
  <si>
    <t>Grabowa</t>
  </si>
  <si>
    <t>Biuro nadleśnictwa</t>
  </si>
  <si>
    <t>8018590365500006508475</t>
  </si>
  <si>
    <t>XI0300143325</t>
  </si>
  <si>
    <t>n0204 - Brzeg</t>
  </si>
  <si>
    <t>Skarb Państwa Państwowe Gospodarstwo Leśne Lasy Państwowe Nadleśnictwo Brzeg</t>
  </si>
  <si>
    <t>49-300</t>
  </si>
  <si>
    <t>Brzeg</t>
  </si>
  <si>
    <t>Kilińskiego</t>
  </si>
  <si>
    <t>Budynek Administracyjny Nadleśnictwa Brzeg</t>
  </si>
  <si>
    <t>8018590365500002857867</t>
  </si>
  <si>
    <t>XI0100006975</t>
  </si>
  <si>
    <t>n0218 - Kup</t>
  </si>
  <si>
    <t>Państwowe Gospodarstwo Leśne Lasy Państwowe Nadleśnictwo Kup</t>
  </si>
  <si>
    <t>46-082</t>
  </si>
  <si>
    <t>Kup</t>
  </si>
  <si>
    <t>1 Maja</t>
  </si>
  <si>
    <t>Siedziba Nadleśnictwa Kup</t>
  </si>
  <si>
    <t>8018590365500003415202</t>
  </si>
  <si>
    <t>XI2001559676</t>
  </si>
  <si>
    <t>n0219 - Lubliniec</t>
  </si>
  <si>
    <t>Skarb Państwa Państwowe Gospodarstwo Leśne Lasy Państwowe Nadleśnictwo Lubliniec</t>
  </si>
  <si>
    <t>42-700</t>
  </si>
  <si>
    <t>Lubliniec</t>
  </si>
  <si>
    <t>Myśliwska</t>
  </si>
  <si>
    <t>8018590365500007918440</t>
  </si>
  <si>
    <t>XI1700722317</t>
  </si>
  <si>
    <t>n0222 - Olkusz</t>
  </si>
  <si>
    <t>PAŃSTWOWE GOSPODARSTWO LEŚNE LASY PAŃSTWOWE NADLEŚNICTWO OLKUSZ</t>
  </si>
  <si>
    <t>32-300</t>
  </si>
  <si>
    <t>Olkusz</t>
  </si>
  <si>
    <t>Łukasińskiego</t>
  </si>
  <si>
    <t>pokoje gościnne w Gorenicach</t>
  </si>
  <si>
    <t>32-327</t>
  </si>
  <si>
    <t>Gorenice</t>
  </si>
  <si>
    <t>Krakowska</t>
  </si>
  <si>
    <t>8018590365500011812857</t>
  </si>
  <si>
    <t>XA1927944036</t>
  </si>
  <si>
    <t>n0225 - Rudziniec</t>
  </si>
  <si>
    <t>Państwowe Gospodarstwo Leśne Lasy Państwowe Nadleśnictwo Rudziniec</t>
  </si>
  <si>
    <t>44-160</t>
  </si>
  <si>
    <t>Rudziniec</t>
  </si>
  <si>
    <t>Leśna</t>
  </si>
  <si>
    <t>-</t>
  </si>
  <si>
    <t>44-187</t>
  </si>
  <si>
    <t>Wielowieś</t>
  </si>
  <si>
    <t>Dąbrówka</t>
  </si>
  <si>
    <t>Główna</t>
  </si>
  <si>
    <t>8018590365500040855641</t>
  </si>
  <si>
    <t>XI2001584494</t>
  </si>
  <si>
    <t>8018590365500040855658</t>
  </si>
  <si>
    <t>XI2001584499</t>
  </si>
  <si>
    <t>n0227 - Rybnik</t>
  </si>
  <si>
    <t>Państwowe Gospodarstwo Leśne Lasy Państwowe Nadleśnictwo Rybnik</t>
  </si>
  <si>
    <t>44-200</t>
  </si>
  <si>
    <t>Rybnik</t>
  </si>
  <si>
    <t>Kościuszki</t>
  </si>
  <si>
    <t>Kancelaria leśnictwa.</t>
  </si>
  <si>
    <t>44-240</t>
  </si>
  <si>
    <t>Żory</t>
  </si>
  <si>
    <t>8018590365500012787901</t>
  </si>
  <si>
    <t>XC1902193274</t>
  </si>
  <si>
    <t>Budynek niemieszkalny (kancelaria leśnictwa, pomieszczenie socjalne dla robotników, magazyny)</t>
  </si>
  <si>
    <t>44-203</t>
  </si>
  <si>
    <t>Wielopolska</t>
  </si>
  <si>
    <t>6A</t>
  </si>
  <si>
    <t>8018590365500014031934</t>
  </si>
  <si>
    <t>XM0000114123</t>
  </si>
  <si>
    <t>n0228 - Siewierz</t>
  </si>
  <si>
    <t>PGL LP Skarb Państwa Nadleśnitwo Siewierz</t>
  </si>
  <si>
    <t>42-470</t>
  </si>
  <si>
    <t>Siewierz</t>
  </si>
  <si>
    <t>Łysa Góra</t>
  </si>
  <si>
    <t>Budynek Nadleśnictwa</t>
  </si>
  <si>
    <t>8018590365500005480321</t>
  </si>
  <si>
    <t>XI1700007476</t>
  </si>
  <si>
    <t>Ośrodek</t>
  </si>
  <si>
    <t>8018590365500004008793</t>
  </si>
  <si>
    <t>XI1200351118</t>
  </si>
  <si>
    <t>n0231 - Świerklaniec</t>
  </si>
  <si>
    <t>Państwowe Gospodarstwo Leśne Lasy Państwowe Nadleśnictwo Świerklaniec</t>
  </si>
  <si>
    <t>42-622</t>
  </si>
  <si>
    <t>Świerklaniec</t>
  </si>
  <si>
    <t>Oświęcimska</t>
  </si>
  <si>
    <t>Siedziba Nadleśnictwa</t>
  </si>
  <si>
    <t>8018590365500006227505</t>
  </si>
  <si>
    <t>XM0400043544</t>
  </si>
  <si>
    <t>n0232 - Tułowice</t>
  </si>
  <si>
    <t>Państwowe Gospodarstwo Leśne Lasy Państwowe Nadleśnictwo Tułowice</t>
  </si>
  <si>
    <t>49-130</t>
  </si>
  <si>
    <t>Tułowice</t>
  </si>
  <si>
    <t>Parkowa</t>
  </si>
  <si>
    <t>14/14a</t>
  </si>
  <si>
    <t>Siedziba Nadleśnictwa Tułowice</t>
  </si>
  <si>
    <t>8018590365500003362483</t>
  </si>
  <si>
    <t>XI1000150015</t>
  </si>
  <si>
    <t>n0235 - Ustroń</t>
  </si>
  <si>
    <t>Państwowe Gospodarstwo Leśne Lasy Państwowe Nadleśnictwo Ustroń</t>
  </si>
  <si>
    <t>43-450</t>
  </si>
  <si>
    <t>Ustroń</t>
  </si>
  <si>
    <t>3 Maja</t>
  </si>
  <si>
    <t>RLOEE Leśnik</t>
  </si>
  <si>
    <t>Turystyczna</t>
  </si>
  <si>
    <t>8018590365500000012121</t>
  </si>
  <si>
    <t>W-5.1</t>
  </si>
  <si>
    <t>ADM Nadleśnictwo</t>
  </si>
  <si>
    <t>8018590365500009343554</t>
  </si>
  <si>
    <t>XM0400004685</t>
  </si>
  <si>
    <t>Pokój gościnny</t>
  </si>
  <si>
    <t>Źródlana</t>
  </si>
  <si>
    <t>8018590365500009309888</t>
  </si>
  <si>
    <t>XM2002660890</t>
  </si>
  <si>
    <t>W-1.1</t>
  </si>
  <si>
    <t>n0237 - Wisła</t>
  </si>
  <si>
    <t>Państwowe Gospodarstwo Leśne Lasy Państwowe Nadleśnictwo Wisła</t>
  </si>
  <si>
    <t>43-460</t>
  </si>
  <si>
    <t>Wisła</t>
  </si>
  <si>
    <t>Czarne</t>
  </si>
  <si>
    <t>Budynek biurowy</t>
  </si>
  <si>
    <t>8018590365500009342854</t>
  </si>
  <si>
    <t>XM1902031418</t>
  </si>
  <si>
    <t>Budynek edukacyjny</t>
  </si>
  <si>
    <t>8018590365500013300574</t>
  </si>
  <si>
    <t>XI1700760912</t>
  </si>
  <si>
    <t>Budynek mieszkalny</t>
  </si>
  <si>
    <t>8018590365500009411086</t>
  </si>
  <si>
    <t>XM0400037247</t>
  </si>
  <si>
    <t>n0240 - Opole</t>
  </si>
  <si>
    <t>Państwowe Gospodarstwo Leśne Lasy Państwowe Nadleśnictwo Opole</t>
  </si>
  <si>
    <t>45-517</t>
  </si>
  <si>
    <t>Opole</t>
  </si>
  <si>
    <t>Groszowicka</t>
  </si>
  <si>
    <t>8018590365500013256024</t>
  </si>
  <si>
    <t>04249648</t>
  </si>
  <si>
    <t>n0278 - GR Niemodlin</t>
  </si>
  <si>
    <t>Państwowe Gospodarstwo Leśne Lasy Państwowe Gospodarstwo Rybackie Niemodlin</t>
  </si>
  <si>
    <t>49-100</t>
  </si>
  <si>
    <t>Niemodlin</t>
  </si>
  <si>
    <t>Zamkowa</t>
  </si>
  <si>
    <t>Zamkowa 3, Niemodlin</t>
  </si>
  <si>
    <t>8018590365500003340221</t>
  </si>
  <si>
    <t>XM2204177346</t>
  </si>
  <si>
    <t>RDLP Kraków (n03)</t>
  </si>
  <si>
    <t>n0302 - Brzesko</t>
  </si>
  <si>
    <t>Nadleśnictwo Brzesko</t>
  </si>
  <si>
    <t>32-800</t>
  </si>
  <si>
    <t>Brzesko</t>
  </si>
  <si>
    <t>Jadowniki</t>
  </si>
  <si>
    <t>Brzeska</t>
  </si>
  <si>
    <t>8018590365500072399854</t>
  </si>
  <si>
    <t>XI0400211974</t>
  </si>
  <si>
    <t>TA - Rejon dystrybucji z oddziałem w Tarnowie</t>
  </si>
  <si>
    <t>n0304 - Dębica</t>
  </si>
  <si>
    <t>Nadleśnictwo Dębica</t>
  </si>
  <si>
    <t>39-200</t>
  </si>
  <si>
    <t>Dębica</t>
  </si>
  <si>
    <t>Rzeszowska</t>
  </si>
  <si>
    <t>Magazyn nadleśnictwa</t>
  </si>
  <si>
    <t>8018590365500074132022</t>
  </si>
  <si>
    <t>XI1400528268</t>
  </si>
  <si>
    <t>8018590365500074132336</t>
  </si>
  <si>
    <t>XI0300180182</t>
  </si>
  <si>
    <t>8018590365500074132794</t>
  </si>
  <si>
    <t>XI2302705268</t>
  </si>
  <si>
    <t>Machowa - kancelaria</t>
  </si>
  <si>
    <t>39-220</t>
  </si>
  <si>
    <t>Pilzno</t>
  </si>
  <si>
    <t>Machowa</t>
  </si>
  <si>
    <t>8018590365500090807447</t>
  </si>
  <si>
    <t>XI2202195357</t>
  </si>
  <si>
    <t>n0305 - Gorlice</t>
  </si>
  <si>
    <t>Pańtwowe Gorspodarstwo Leśne Lasy Państwowe, Nadleśnictwo Gorlice</t>
  </si>
  <si>
    <t>38-333</t>
  </si>
  <si>
    <t>Zagórzany</t>
  </si>
  <si>
    <t>Kancelaria leśnictw Ropica Górna i Dragaszów</t>
  </si>
  <si>
    <t>38-307</t>
  </si>
  <si>
    <t>Sękowa</t>
  </si>
  <si>
    <t>Ropica Górna</t>
  </si>
  <si>
    <t>8018590365500071708480</t>
  </si>
  <si>
    <t>XF2206286070 Ropica</t>
  </si>
  <si>
    <t>Kancelaria leśnictwa Stróże</t>
  </si>
  <si>
    <t>33-330</t>
  </si>
  <si>
    <t>Stróże</t>
  </si>
  <si>
    <t>8018590365500090559605</t>
  </si>
  <si>
    <t>XI2202177082 Stróże</t>
  </si>
  <si>
    <t>Zagórzany, Budynki gospodarcze przy nadleśnictwie</t>
  </si>
  <si>
    <t>8018590365500071996580</t>
  </si>
  <si>
    <t>XM2204358153 Socjal</t>
  </si>
  <si>
    <t>Biuro Nadleśnictwa Gorlice</t>
  </si>
  <si>
    <t>8018590365500071996221</t>
  </si>
  <si>
    <t>XI2001408228 Biuro</t>
  </si>
  <si>
    <t>n0306 - Gromnik</t>
  </si>
  <si>
    <t>PGL LP Skarb Państwa Nadleśnictwo Gromnik</t>
  </si>
  <si>
    <t>33-180</t>
  </si>
  <si>
    <t>Gromnik</t>
  </si>
  <si>
    <t>Generała Andersa</t>
  </si>
  <si>
    <t>8018590365500071695964</t>
  </si>
  <si>
    <t>XM2002962902</t>
  </si>
  <si>
    <t>8018590365500073011595</t>
  </si>
  <si>
    <t>XI2001529395</t>
  </si>
  <si>
    <t>8018590365500085742944</t>
  </si>
  <si>
    <t>XI1700704713</t>
  </si>
  <si>
    <t>n0310 - Krzeszowice</t>
  </si>
  <si>
    <t>NADLEŚNICTWO Krzeszowice</t>
  </si>
  <si>
    <t>32-080</t>
  </si>
  <si>
    <t>Zabierzów</t>
  </si>
  <si>
    <t>Zaplecze techniczne N-ctwa Krzeszowice ul. Leśna 13, 32-080 Zabierzów</t>
  </si>
  <si>
    <t>8018590365500073281486</t>
  </si>
  <si>
    <t>XI1600145236</t>
  </si>
  <si>
    <t>Budynek Biurowy Nadleśnictwa ul. Leśna 13, 32-080 Zabierzów</t>
  </si>
  <si>
    <t>8018590365500073281929</t>
  </si>
  <si>
    <t>XA1225706825</t>
  </si>
  <si>
    <t>Kancelaria Leśnictwa Zabierzów ul. Leśna 13, 32-080 Zabierzów</t>
  </si>
  <si>
    <t>8018590365500081649919</t>
  </si>
  <si>
    <t>XI1300439848</t>
  </si>
  <si>
    <t>n0313 - Łosie</t>
  </si>
  <si>
    <t>Nadleśnictwo Łosie</t>
  </si>
  <si>
    <t>38-312</t>
  </si>
  <si>
    <t>Ropa</t>
  </si>
  <si>
    <t>Łosie</t>
  </si>
  <si>
    <t>8018590365500070486396</t>
  </si>
  <si>
    <t>XI0900093736</t>
  </si>
  <si>
    <t>Garaż</t>
  </si>
  <si>
    <t>8018590365500070486747</t>
  </si>
  <si>
    <t>XI1801010376</t>
  </si>
  <si>
    <t>n0314 - Miechów</t>
  </si>
  <si>
    <t>Nadleśnictwo Miechów</t>
  </si>
  <si>
    <t>32-200</t>
  </si>
  <si>
    <t>Miechów</t>
  </si>
  <si>
    <t>os. Kolejowe</t>
  </si>
  <si>
    <t>54A</t>
  </si>
  <si>
    <t>UNIMOT</t>
  </si>
  <si>
    <t>8018590365500084372517</t>
  </si>
  <si>
    <t>XI2001562432</t>
  </si>
  <si>
    <t>n0315 - Myślenice</t>
  </si>
  <si>
    <t>Nadleśnictwo Myślenice</t>
  </si>
  <si>
    <t>32-400</t>
  </si>
  <si>
    <t>Myślenice</t>
  </si>
  <si>
    <t>Szpitalna</t>
  </si>
  <si>
    <t>8018590365500082901689</t>
  </si>
  <si>
    <t>XI2202356496</t>
  </si>
  <si>
    <t>8018590365500074635554</t>
  </si>
  <si>
    <t>XM2002873693</t>
  </si>
  <si>
    <t>n0316 - Nawojowa</t>
  </si>
  <si>
    <t>Nadleśnictwo Nawojowa</t>
  </si>
  <si>
    <t>33-335</t>
  </si>
  <si>
    <t>Nawojowa</t>
  </si>
  <si>
    <t>Lipowa</t>
  </si>
  <si>
    <t>8018590365500075311020</t>
  </si>
  <si>
    <t>XI1500462056</t>
  </si>
  <si>
    <t>8018590365500080971936</t>
  </si>
  <si>
    <t>XM2103349908</t>
  </si>
  <si>
    <t>8018590365500085975199</t>
  </si>
  <si>
    <t>XI2102083471</t>
  </si>
  <si>
    <t>n0317 - Niepołomice</t>
  </si>
  <si>
    <t>Nadleśnictwo Niepołomice</t>
  </si>
  <si>
    <t>32-005</t>
  </si>
  <si>
    <t>Niepołomice</t>
  </si>
  <si>
    <t>Biuro Nadleśnictwa</t>
  </si>
  <si>
    <t>8018590365500076679396</t>
  </si>
  <si>
    <t>XI1330174530</t>
  </si>
  <si>
    <t>n0318 - Nowy Targ</t>
  </si>
  <si>
    <t>Nadleśnictwo Nowy Targ</t>
  </si>
  <si>
    <t>34-400</t>
  </si>
  <si>
    <t>Nowy Targ</t>
  </si>
  <si>
    <t>Kowaniec</t>
  </si>
  <si>
    <t>Pokoje gościnne leśnictwo Rabka</t>
  </si>
  <si>
    <t>34-700</t>
  </si>
  <si>
    <t>Rabka-Zdrój</t>
  </si>
  <si>
    <t>Podhalańska</t>
  </si>
  <si>
    <t>8018590365500082524413</t>
  </si>
  <si>
    <t>XI1600544334</t>
  </si>
  <si>
    <t>Budynek administracyjny</t>
  </si>
  <si>
    <t>8018590365500076606682</t>
  </si>
  <si>
    <t>XI2001629141</t>
  </si>
  <si>
    <t>OEL Leśnik</t>
  </si>
  <si>
    <t>34-500</t>
  </si>
  <si>
    <t>Zakopane</t>
  </si>
  <si>
    <t>Jaszczurówka</t>
  </si>
  <si>
    <t>8018590365500078605294</t>
  </si>
  <si>
    <t>XM2103657738</t>
  </si>
  <si>
    <t>Kuchnia OEL</t>
  </si>
  <si>
    <t>8018590365500078605683</t>
  </si>
  <si>
    <t>XI1300436565</t>
  </si>
  <si>
    <t>n0321 - Piwniczna</t>
  </si>
  <si>
    <t>Nadleśnictwo Piwniczna</t>
  </si>
  <si>
    <t>33-350</t>
  </si>
  <si>
    <t>Piwniczna-Zdrój</t>
  </si>
  <si>
    <t>Zagrody</t>
  </si>
  <si>
    <t>Szczawnik 42</t>
  </si>
  <si>
    <t>33-370</t>
  </si>
  <si>
    <t>Szczawnik</t>
  </si>
  <si>
    <t>8018590365500086023714</t>
  </si>
  <si>
    <t>XI1700749110</t>
  </si>
  <si>
    <t>n0324 - Stary Sącz</t>
  </si>
  <si>
    <t>Nadleśnictwo Stary Sącz</t>
  </si>
  <si>
    <t>33-340</t>
  </si>
  <si>
    <t>Stary Sącz</t>
  </si>
  <si>
    <t>Magazynowa</t>
  </si>
  <si>
    <t>8018590365500078476542</t>
  </si>
  <si>
    <t>XA1426656600</t>
  </si>
  <si>
    <t>8018590365500078303664</t>
  </si>
  <si>
    <t>XI1100238291</t>
  </si>
  <si>
    <t>8018590365500073526877</t>
  </si>
  <si>
    <t>XA0823171286</t>
  </si>
  <si>
    <t>RDLP Krosno (n04)</t>
  </si>
  <si>
    <t>n0404 - Brzozów</t>
  </si>
  <si>
    <t>Skarb Państwa - Państwowe Gospodarstwo Leśne Lasy Państwowe Nadleśnictwo Brzozów</t>
  </si>
  <si>
    <t>38-535</t>
  </si>
  <si>
    <t>Tyrawa Wołoska</t>
  </si>
  <si>
    <t>Siemuszowa</t>
  </si>
  <si>
    <t>Budynek biurowy 144/54</t>
  </si>
  <si>
    <t>36-200</t>
  </si>
  <si>
    <t>Brzozów</t>
  </si>
  <si>
    <t>Moniuszki</t>
  </si>
  <si>
    <t>8018590365500078005742</t>
  </si>
  <si>
    <t>XI1901285010</t>
  </si>
  <si>
    <t>Cześć 35 pokoje gościnne</t>
  </si>
  <si>
    <t>8018590365500077514764</t>
  </si>
  <si>
    <t>XM1400403944</t>
  </si>
  <si>
    <t>Kancelaria leśnictwa Sady 149/49</t>
  </si>
  <si>
    <t>Rozpucie</t>
  </si>
  <si>
    <t>8018590365500081609302</t>
  </si>
  <si>
    <t>XM1902527718</t>
  </si>
  <si>
    <t>Kancelaria leśnictwa Bykowce 105/1344</t>
  </si>
  <si>
    <t>38-500</t>
  </si>
  <si>
    <t>Sanok</t>
  </si>
  <si>
    <t>Bykowice</t>
  </si>
  <si>
    <t>Zaremby</t>
  </si>
  <si>
    <t>6a</t>
  </si>
  <si>
    <t>8018590365500071614668</t>
  </si>
  <si>
    <t>XA0823470800</t>
  </si>
  <si>
    <t>Kancelaria Przysietnica</t>
  </si>
  <si>
    <t>Przysietnica</t>
  </si>
  <si>
    <t>8018590365500079052028</t>
  </si>
  <si>
    <t>XI1200356560</t>
  </si>
  <si>
    <t>Kancelaria leśnictwa Dydnia 149/47</t>
  </si>
  <si>
    <t>36-204</t>
  </si>
  <si>
    <t>Niewistka</t>
  </si>
  <si>
    <t>Dydnia</t>
  </si>
  <si>
    <t>192A</t>
  </si>
  <si>
    <t>8018590365500071915369</t>
  </si>
  <si>
    <t>XI1200409618</t>
  </si>
  <si>
    <t>Część 29 - biuro</t>
  </si>
  <si>
    <t>8018590365500071139840</t>
  </si>
  <si>
    <t>XI2202129172</t>
  </si>
  <si>
    <t>n0407 - Dynów</t>
  </si>
  <si>
    <t>Państwowe Gospodarstwo Leśne Lasy Państwowe Nadleśnictwo Dynów</t>
  </si>
  <si>
    <t>36-065</t>
  </si>
  <si>
    <t>Dynów</t>
  </si>
  <si>
    <t>Jaklów</t>
  </si>
  <si>
    <t>Budynek biurowy "A"</t>
  </si>
  <si>
    <t>8018590365500075179132</t>
  </si>
  <si>
    <t>XI1700631038</t>
  </si>
  <si>
    <t>Budynek Administracyjno - Dydaktyczny "B"</t>
  </si>
  <si>
    <t>8018590365500075178760</t>
  </si>
  <si>
    <t>XI0200024905</t>
  </si>
  <si>
    <t>Leśniczówka Wybrzeże</t>
  </si>
  <si>
    <t>37-750</t>
  </si>
  <si>
    <t>Dubiecko</t>
  </si>
  <si>
    <t>Wybrzeże</t>
  </si>
  <si>
    <t>8018590365500076624167</t>
  </si>
  <si>
    <t>XI2202151061</t>
  </si>
  <si>
    <t>n0408 - Głogów</t>
  </si>
  <si>
    <t>Nadleśnictwo Głogów</t>
  </si>
  <si>
    <t>36-060</t>
  </si>
  <si>
    <t>Głogów Małopolski</t>
  </si>
  <si>
    <t>Fabryczna</t>
  </si>
  <si>
    <t>Budynek Biurowy Nadleśnictwa</t>
  </si>
  <si>
    <t>8018590365500086199686</t>
  </si>
  <si>
    <t>XM1500765107</t>
  </si>
  <si>
    <t>Kancelaria Leśnictwa Budy</t>
  </si>
  <si>
    <t>Budy Głogowskie</t>
  </si>
  <si>
    <t>K/844</t>
  </si>
  <si>
    <t>8018590365500073275591</t>
  </si>
  <si>
    <t>XA1827866864</t>
  </si>
  <si>
    <t>Kancelaria Leśnictwa Bratkowice</t>
  </si>
  <si>
    <t>36-055</t>
  </si>
  <si>
    <t>Bratkowice</t>
  </si>
  <si>
    <t>K/1</t>
  </si>
  <si>
    <t>8018590365500073274488</t>
  </si>
  <si>
    <t>XA1827847747</t>
  </si>
  <si>
    <t>n0409 - Kańczuga</t>
  </si>
  <si>
    <t>PGL LP Nadleśnictwo Kańczuga</t>
  </si>
  <si>
    <t>37-220</t>
  </si>
  <si>
    <t>Kańczuga</t>
  </si>
  <si>
    <t>Węgierska</t>
  </si>
  <si>
    <t>Nadleśnictwo budynek magazynowo - garażowy</t>
  </si>
  <si>
    <t>8018590365500074609388</t>
  </si>
  <si>
    <t>XI2202148854</t>
  </si>
  <si>
    <t>Nadleśnictwo budynek administracyjny</t>
  </si>
  <si>
    <t>8018590365500074608916</t>
  </si>
  <si>
    <t>XM1500691611</t>
  </si>
  <si>
    <t>Kancelaria Szklary</t>
  </si>
  <si>
    <t>36-025</t>
  </si>
  <si>
    <t>Dylągówka</t>
  </si>
  <si>
    <t>Szklary</t>
  </si>
  <si>
    <t>8018590365500081513432</t>
  </si>
  <si>
    <t>XI0800031042</t>
  </si>
  <si>
    <t>Leśniczówka Śliwnica</t>
  </si>
  <si>
    <t>Śliwnica</t>
  </si>
  <si>
    <t>8018590365500076785424</t>
  </si>
  <si>
    <t>XA1827907435</t>
  </si>
  <si>
    <t>n0411 - Kołaczyce</t>
  </si>
  <si>
    <t>Nadleśnictwo Kołaczyce</t>
  </si>
  <si>
    <t>38-213</t>
  </si>
  <si>
    <t>Kołaczyce</t>
  </si>
  <si>
    <t>Nawsie Kołaczyckie</t>
  </si>
  <si>
    <t>biurowiec NADLEŚNICTWA KOŁACZYCE</t>
  </si>
  <si>
    <t>8018590365500085709183</t>
  </si>
  <si>
    <t>XM2204260039</t>
  </si>
  <si>
    <t>kancelaria leśnictwa PIETRUSZA WOLA</t>
  </si>
  <si>
    <t>38-471</t>
  </si>
  <si>
    <t>Wojaszówka</t>
  </si>
  <si>
    <t>Łęki Strzyżowskie</t>
  </si>
  <si>
    <t>8018590365500071938474</t>
  </si>
  <si>
    <t>XI2202465801</t>
  </si>
  <si>
    <t>kancelaria leśnictwa BIEŹDZIEDZA</t>
  </si>
  <si>
    <t>8018590365500085705451</t>
  </si>
  <si>
    <t>XM2002957157</t>
  </si>
  <si>
    <t>kancelaria leśnictwa WOLA KOMBORSKA</t>
  </si>
  <si>
    <t>36-214</t>
  </si>
  <si>
    <t>Malinówka</t>
  </si>
  <si>
    <t>Jabłonica Polska</t>
  </si>
  <si>
    <t>8018590365500073785267</t>
  </si>
  <si>
    <t>XI2202233330</t>
  </si>
  <si>
    <t>kancelaria leśnictwa CZARNORZEKI</t>
  </si>
  <si>
    <t>38-420</t>
  </si>
  <si>
    <t>Korczyna</t>
  </si>
  <si>
    <t>Krasna</t>
  </si>
  <si>
    <t>Krośnieńska</t>
  </si>
  <si>
    <t>8018590365500071205910</t>
  </si>
  <si>
    <t>XI1300430633</t>
  </si>
  <si>
    <t>kancelaria leśnictwa LISÓW</t>
  </si>
  <si>
    <t>38-242</t>
  </si>
  <si>
    <t>Skołyszyn</t>
  </si>
  <si>
    <t>Lisów</t>
  </si>
  <si>
    <t>8018590365500085828822</t>
  </si>
  <si>
    <t>XI1000143688</t>
  </si>
  <si>
    <t>kancelaria leśnictwa WĘGLÓWKA</t>
  </si>
  <si>
    <t>Węglówka</t>
  </si>
  <si>
    <t>212D</t>
  </si>
  <si>
    <t>8018590365500086599349</t>
  </si>
  <si>
    <t>XA1827698696</t>
  </si>
  <si>
    <t>n0413 - Krasiczyn</t>
  </si>
  <si>
    <t>Nadleśnictwo Krasiczyn z siedzibą w Przemyślu</t>
  </si>
  <si>
    <t>37-700</t>
  </si>
  <si>
    <t>Przemyśl</t>
  </si>
  <si>
    <t>29 Listopada</t>
  </si>
  <si>
    <t>8018590365500072910417</t>
  </si>
  <si>
    <t>37-741</t>
  </si>
  <si>
    <t>Krasiczyn</t>
  </si>
  <si>
    <t>8018590365500082605037</t>
  </si>
  <si>
    <t>XI1400545244</t>
  </si>
  <si>
    <t>Wysockiego</t>
  </si>
  <si>
    <t>XI1901331310</t>
  </si>
  <si>
    <t>n0419 - Oleszyce</t>
  </si>
  <si>
    <t>Nadleśnictwo Oleszyce</t>
  </si>
  <si>
    <t>37-630</t>
  </si>
  <si>
    <t>Oleszyce</t>
  </si>
  <si>
    <t>Zielona</t>
  </si>
  <si>
    <t>4B</t>
  </si>
  <si>
    <t>8018590365500074072090</t>
  </si>
  <si>
    <t>XI1200011313</t>
  </si>
  <si>
    <t>Kancelaria Lipina</t>
  </si>
  <si>
    <t>Lipina</t>
  </si>
  <si>
    <t>1A</t>
  </si>
  <si>
    <t>8018590365500085837909</t>
  </si>
  <si>
    <t>XI1700683546</t>
  </si>
  <si>
    <t>n0422 - Strzyżów</t>
  </si>
  <si>
    <t>Nadleśnictwo Strzyżów</t>
  </si>
  <si>
    <t>38-100</t>
  </si>
  <si>
    <t>Strzyżów</t>
  </si>
  <si>
    <t>Mostowa</t>
  </si>
  <si>
    <t>Budynek biurowy Nadleśnictwa Strzyżów</t>
  </si>
  <si>
    <t>8018590365500081085083</t>
  </si>
  <si>
    <t>XI1200010534</t>
  </si>
  <si>
    <t>Budynek kancelarii Leśnictwa Babica i Wola Zgłobieńska</t>
  </si>
  <si>
    <t>38-120</t>
  </si>
  <si>
    <t>Czudec</t>
  </si>
  <si>
    <t>Warzywna</t>
  </si>
  <si>
    <t>8018590365500075379280</t>
  </si>
  <si>
    <t>XI1200356660</t>
  </si>
  <si>
    <t>Budynek kancelarii Leśnictwa Kozłówek</t>
  </si>
  <si>
    <t>38-124</t>
  </si>
  <si>
    <t>Wiśniowa</t>
  </si>
  <si>
    <t>196 A</t>
  </si>
  <si>
    <t>8018590365500074444361</t>
  </si>
  <si>
    <t>XI0700280149</t>
  </si>
  <si>
    <t>Budynek kancelarii Leśnictwa Godowa</t>
  </si>
  <si>
    <t>Godowa</t>
  </si>
  <si>
    <t>8018590365500089110510</t>
  </si>
  <si>
    <t>XI2102008934</t>
  </si>
  <si>
    <t>Budynek kancelarii Leśnictwa Niebylec</t>
  </si>
  <si>
    <t>38-114</t>
  </si>
  <si>
    <t>Lutcza</t>
  </si>
  <si>
    <t>Konieczkowa</t>
  </si>
  <si>
    <t>238 A</t>
  </si>
  <si>
    <t>8018590365500075014761</t>
  </si>
  <si>
    <t>XA1426493423</t>
  </si>
  <si>
    <t>n0424 - Tuszyma</t>
  </si>
  <si>
    <t>PGL LP Nadleśnictwo Tuszyma</t>
  </si>
  <si>
    <t>39-321</t>
  </si>
  <si>
    <t>Tuszyma</t>
  </si>
  <si>
    <t>Budynek Administracyjny Nadleśnictwa</t>
  </si>
  <si>
    <t>8018590365500085381822</t>
  </si>
  <si>
    <t>XM1400353549</t>
  </si>
  <si>
    <t>Kancelaria Leśnictwa Kamionka</t>
  </si>
  <si>
    <t>39-122</t>
  </si>
  <si>
    <t>Kamionka</t>
  </si>
  <si>
    <t>23A</t>
  </si>
  <si>
    <t>8018590365500077018798</t>
  </si>
  <si>
    <t>XI1901339767</t>
  </si>
  <si>
    <t>Kancelaria Leśnictwa Wojsław</t>
  </si>
  <si>
    <t>39-300</t>
  </si>
  <si>
    <t>Mielec</t>
  </si>
  <si>
    <t>Iwaszkiewicza</t>
  </si>
  <si>
    <t>8018590365500081191401</t>
  </si>
  <si>
    <t>XI1400562104</t>
  </si>
  <si>
    <t>Kancelaria Leśnictwa Przyłęk</t>
  </si>
  <si>
    <t>39-332</t>
  </si>
  <si>
    <t>Tuszów Narodowy</t>
  </si>
  <si>
    <t>Szydłowiec</t>
  </si>
  <si>
    <t>38A</t>
  </si>
  <si>
    <t>8018590365500074569910</t>
  </si>
  <si>
    <t>XI2302666732</t>
  </si>
  <si>
    <t>n0428 - Jarosław</t>
  </si>
  <si>
    <t>Biuro Nadleśnictwa Jarosław</t>
  </si>
  <si>
    <t>37-500</t>
  </si>
  <si>
    <t>Jarosław</t>
  </si>
  <si>
    <t>Koniaczów</t>
  </si>
  <si>
    <t>1L</t>
  </si>
  <si>
    <t>8018590365500072447821</t>
  </si>
  <si>
    <t>XA1827868816</t>
  </si>
  <si>
    <t>Kancelaria Korzenica</t>
  </si>
  <si>
    <t>37-545</t>
  </si>
  <si>
    <t>Korzenica</t>
  </si>
  <si>
    <t>8018590365500071040627</t>
  </si>
  <si>
    <t>XA1727632142</t>
  </si>
  <si>
    <t>RDLP Lublin (n05)</t>
  </si>
  <si>
    <t>n0502 - Biłgoraj</t>
  </si>
  <si>
    <t>Nadleśnictwo Biłgoraj</t>
  </si>
  <si>
    <t>23-400</t>
  </si>
  <si>
    <t>Bilgoraj</t>
  </si>
  <si>
    <t>Biłgoraj</t>
  </si>
  <si>
    <t>Zamojska</t>
  </si>
  <si>
    <t>Budynek biura</t>
  </si>
  <si>
    <t>8018590365500083530871</t>
  </si>
  <si>
    <t>XI2001529792</t>
  </si>
  <si>
    <t>Zaplecze pawilonu oraz pawilon promocji</t>
  </si>
  <si>
    <t>8018590365500085762904</t>
  </si>
  <si>
    <t>XA1727612885</t>
  </si>
  <si>
    <t>n0503 - Nowa Dęba</t>
  </si>
  <si>
    <t>Nadleśnictwo Nowa Dęba</t>
  </si>
  <si>
    <t>39-460</t>
  </si>
  <si>
    <t>Nowa Dęba</t>
  </si>
  <si>
    <t>Sikorskiego</t>
  </si>
  <si>
    <t>Kancelaria l-ctwa Krawce i Borek</t>
  </si>
  <si>
    <t>39-410</t>
  </si>
  <si>
    <t>Grębów</t>
  </si>
  <si>
    <t>Krawce</t>
  </si>
  <si>
    <t>8018590365500080222816</t>
  </si>
  <si>
    <t>XI1100219526</t>
  </si>
  <si>
    <t>Budynek administracyjny Nadleśnictwa</t>
  </si>
  <si>
    <t>8018590365500074159463</t>
  </si>
  <si>
    <t>XE1431086835</t>
  </si>
  <si>
    <t>Kancelaria l-ctwa Dąbrowica</t>
  </si>
  <si>
    <t>39-450</t>
  </si>
  <si>
    <t>Baranów Sandomierski</t>
  </si>
  <si>
    <t>Durdy</t>
  </si>
  <si>
    <t>138 A</t>
  </si>
  <si>
    <t>8018590365500089388629</t>
  </si>
  <si>
    <t>XI2102052678</t>
  </si>
  <si>
    <t>Kancelaria l-ctwa Bojanów i Stany</t>
  </si>
  <si>
    <t>37-433</t>
  </si>
  <si>
    <t>Bojanów</t>
  </si>
  <si>
    <t>Tarnobrzeska</t>
  </si>
  <si>
    <t>8018590365500082267549</t>
  </si>
  <si>
    <t>XI1400560871</t>
  </si>
  <si>
    <t>Kancelaria l-ctwa Krasiczyn</t>
  </si>
  <si>
    <t>8018590365500085583509</t>
  </si>
  <si>
    <t>XI2202136982</t>
  </si>
  <si>
    <t>Kancelaria l-ctwa Jadachy</t>
  </si>
  <si>
    <t>39-442</t>
  </si>
  <si>
    <t>Chmielów</t>
  </si>
  <si>
    <t>Jadachy</t>
  </si>
  <si>
    <t>8018590365500072593696</t>
  </si>
  <si>
    <t>XI1901331049</t>
  </si>
  <si>
    <t>Kancelaria l-ctwa Świerczyny</t>
  </si>
  <si>
    <t>Alfredówka</t>
  </si>
  <si>
    <t>8018590365500072796479</t>
  </si>
  <si>
    <t>XM1500572809</t>
  </si>
  <si>
    <t>Kancelaria l-ctwa Rozalin</t>
  </si>
  <si>
    <t>Rozalin</t>
  </si>
  <si>
    <t>8018590365500088405150</t>
  </si>
  <si>
    <t>XI2202338991</t>
  </si>
  <si>
    <t>n0507 - Józefów</t>
  </si>
  <si>
    <t>Nadleśnictwo Józefów</t>
  </si>
  <si>
    <t>23-460</t>
  </si>
  <si>
    <t>Józefów</t>
  </si>
  <si>
    <t>Budynek świetlicy</t>
  </si>
  <si>
    <t>46C</t>
  </si>
  <si>
    <t>8018590365500076555546</t>
  </si>
  <si>
    <t>XM1902240380</t>
  </si>
  <si>
    <t>8018590365500073480681</t>
  </si>
  <si>
    <t>XI1200372771</t>
  </si>
  <si>
    <t>Pokoje gościnne</t>
  </si>
  <si>
    <t>22-672</t>
  </si>
  <si>
    <t>Susiec</t>
  </si>
  <si>
    <t>Oseredek</t>
  </si>
  <si>
    <t>8018590365500076805474</t>
  </si>
  <si>
    <t>XI2101987713</t>
  </si>
  <si>
    <t>n0509 - Kraśnik</t>
  </si>
  <si>
    <t>Nadleśnictwo Kraśnik</t>
  </si>
  <si>
    <t>23-200</t>
  </si>
  <si>
    <t>Kraśnik</t>
  </si>
  <si>
    <t>Janowska</t>
  </si>
  <si>
    <t>PPG w biurze Nadleśnictwa</t>
  </si>
  <si>
    <t>8018590365500082506297</t>
  </si>
  <si>
    <t>XI2202476271</t>
  </si>
  <si>
    <t>n0518 - Puławy</t>
  </si>
  <si>
    <t>8018590365500085600145</t>
  </si>
  <si>
    <t>XI1700025146</t>
  </si>
  <si>
    <t>8018590365500070454067</t>
  </si>
  <si>
    <t>XI1600604047</t>
  </si>
  <si>
    <t>W-3.9</t>
  </si>
  <si>
    <t>n0519 - Radzyń Podlaski</t>
  </si>
  <si>
    <t>PGL LP Nadleśnictwo Radzyń Podlaski</t>
  </si>
  <si>
    <t>21-300</t>
  </si>
  <si>
    <t>Radzyń Podlaski</t>
  </si>
  <si>
    <t>Kocka</t>
  </si>
  <si>
    <t>Warszawska</t>
  </si>
  <si>
    <t>8018590365500058505996</t>
  </si>
  <si>
    <t>XM1902078219</t>
  </si>
  <si>
    <t>n0520 - Rozwadów</t>
  </si>
  <si>
    <t>Skarb Państwa Państwowe Gospodarstwo Leśne Lasy Państwowe Nadleśnictwo Rozwadów</t>
  </si>
  <si>
    <t>37-450</t>
  </si>
  <si>
    <t>Stalowa Wola</t>
  </si>
  <si>
    <t>Przemysłowa</t>
  </si>
  <si>
    <t>Budynek biurowy nadleśnictwa</t>
  </si>
  <si>
    <t>8018590365500079017768</t>
  </si>
  <si>
    <t>XI0800359208</t>
  </si>
  <si>
    <t>n0521 - Rudnik</t>
  </si>
  <si>
    <t>PGL LP Nadleśnictwo Rudnik</t>
  </si>
  <si>
    <t>37-420</t>
  </si>
  <si>
    <t>Rudnik nad Sanem</t>
  </si>
  <si>
    <t>Domek Łowiecki ul. Rzeszowska 204, 37-420 Rudnik nad Sanem</t>
  </si>
  <si>
    <t>8018590365500073468375</t>
  </si>
  <si>
    <t>XI2001555945</t>
  </si>
  <si>
    <t>Kwatera Myśliwska ul. Rzeszowska 153, 37-420 Rudnik nad Sanem</t>
  </si>
  <si>
    <t>8018590365500082816921</t>
  </si>
  <si>
    <t>XI2202321241</t>
  </si>
  <si>
    <t>Budynek administracyjny ul. Rzeszowska 198, 37-420 Rudnik nad Sanem</t>
  </si>
  <si>
    <t>8018590365500089808776</t>
  </si>
  <si>
    <t>XI2202132110</t>
  </si>
  <si>
    <t>Mieszkanie ul. Rzeszowska 200/5, 37-420 Rudnik nad Sanem</t>
  </si>
  <si>
    <t>8018590365500073557543</t>
  </si>
  <si>
    <t>XM2103658780</t>
  </si>
  <si>
    <t>Mieszkanie ul. Rzeszowska 153, 37-420 Rudnik nad Sanem</t>
  </si>
  <si>
    <t>8018590365500082817393</t>
  </si>
  <si>
    <t>XF2206315347</t>
  </si>
  <si>
    <t>n0522 - Sarnaki</t>
  </si>
  <si>
    <t>Państwowe Gospodarstwo Leśne Lasy Państwowe Nadleśnictwo Sarnaki</t>
  </si>
  <si>
    <t>08-220</t>
  </si>
  <si>
    <t>Sarnaki</t>
  </si>
  <si>
    <t>8018590365500062011025</t>
  </si>
  <si>
    <t>XM2204089348</t>
  </si>
  <si>
    <t>Punkt poboru gazu w budynku biurowym Nadleśnictwa Sarnaki, Izby edukacyjnej i Archiwum</t>
  </si>
  <si>
    <t>8018590365500064366253</t>
  </si>
  <si>
    <t>XI1300014769</t>
  </si>
  <si>
    <t>n0527 - Świdnik</t>
  </si>
  <si>
    <t>LASY PAŃSTWOWE NADLEŚNICTWO ŚWIDNIK</t>
  </si>
  <si>
    <t>21-040</t>
  </si>
  <si>
    <t>Świdnik</t>
  </si>
  <si>
    <t>Lotnicza</t>
  </si>
  <si>
    <t>Budynek biurowy Nadleśnictwa Świdnik</t>
  </si>
  <si>
    <t>8018590365500076175928</t>
  </si>
  <si>
    <t>XA1827664487</t>
  </si>
  <si>
    <t>Pokój gościnny Nadleśnictwa Świdnik</t>
  </si>
  <si>
    <t>8018590365500076176314</t>
  </si>
  <si>
    <t>XA0722840788</t>
  </si>
  <si>
    <t>n0528 - Tomaszów</t>
  </si>
  <si>
    <t>Lasy Państwowe Nadleśnictwo Tomaszów</t>
  </si>
  <si>
    <t>22-600</t>
  </si>
  <si>
    <t>Tomaszów Lubelski</t>
  </si>
  <si>
    <t>Pasieki</t>
  </si>
  <si>
    <t>Mickiewicza</t>
  </si>
  <si>
    <t>Kotłownia budynku nadleśnictwa</t>
  </si>
  <si>
    <t>8018590365500076204024</t>
  </si>
  <si>
    <t>XM2204236746</t>
  </si>
  <si>
    <t>Kancelaria leśnictw: Bełżec, Szkółka Bełżec, Leliszka</t>
  </si>
  <si>
    <t>22-670</t>
  </si>
  <si>
    <t>Bełżec</t>
  </si>
  <si>
    <t>20A</t>
  </si>
  <si>
    <t>8018590365500086037087</t>
  </si>
  <si>
    <t>XI1700670395</t>
  </si>
  <si>
    <t>8018590365500076219103</t>
  </si>
  <si>
    <t>XI2302597998</t>
  </si>
  <si>
    <t>Kancelaria leśnictwa Łabunie (cz. adm.)</t>
  </si>
  <si>
    <t>22-437</t>
  </si>
  <si>
    <t>Łabunie Reforma</t>
  </si>
  <si>
    <t>8018590365500070427672</t>
  </si>
  <si>
    <t>XI1600508902</t>
  </si>
  <si>
    <t>Lokal nr 3 (mieszkanie służbowe)</t>
  </si>
  <si>
    <t>8018590365500080952362</t>
  </si>
  <si>
    <t>XI1400555368</t>
  </si>
  <si>
    <t>n0531 - Janów Lubelski</t>
  </si>
  <si>
    <t>Nadleśnictwo Janów Lubelski</t>
  </si>
  <si>
    <t>23-300</t>
  </si>
  <si>
    <t>Janów Lubelski</t>
  </si>
  <si>
    <t>Bohaterów Porytowego Wzgórza</t>
  </si>
  <si>
    <t>BIURO</t>
  </si>
  <si>
    <t>8018590365500088402425</t>
  </si>
  <si>
    <t>XM2103563918</t>
  </si>
  <si>
    <t>RDLP Łódź (n06)</t>
  </si>
  <si>
    <t>n0602 - Brzeziny</t>
  </si>
  <si>
    <t>Nadleśnictwo Brzeziny</t>
  </si>
  <si>
    <t>95-040</t>
  </si>
  <si>
    <t>Koluszki</t>
  </si>
  <si>
    <t>Kaletnik</t>
  </si>
  <si>
    <t>Biuro Nadleśnictwa Brzeziny</t>
  </si>
  <si>
    <t>8018590365500067381154</t>
  </si>
  <si>
    <t>XI2001470529</t>
  </si>
  <si>
    <t>n0606 - Kolumna</t>
  </si>
  <si>
    <t>Lasy Państwowe Nadleśnictwo Kolumna</t>
  </si>
  <si>
    <t>98-100</t>
  </si>
  <si>
    <t>Łask</t>
  </si>
  <si>
    <t>Leśników Polskich</t>
  </si>
  <si>
    <t>1/c</t>
  </si>
  <si>
    <t>8018590365500019527296</t>
  </si>
  <si>
    <t>01841165</t>
  </si>
  <si>
    <t>n0612 - Płock</t>
  </si>
  <si>
    <t>Nadleśnictwo Płock</t>
  </si>
  <si>
    <t>09-400</t>
  </si>
  <si>
    <t>Płock</t>
  </si>
  <si>
    <t>Bielska</t>
  </si>
  <si>
    <t>8018590365500060299883</t>
  </si>
  <si>
    <t>XA1125158384</t>
  </si>
  <si>
    <t>n0624 - Grotniki</t>
  </si>
  <si>
    <t>Lasy Państwowe Nadleśnictwo Grotniki</t>
  </si>
  <si>
    <t>95-100</t>
  </si>
  <si>
    <t>Zgierz</t>
  </si>
  <si>
    <t>Ogrodnicza</t>
  </si>
  <si>
    <t>Budynek biurowy Nadleśnictwa Grotniki</t>
  </si>
  <si>
    <t>8018590365500056381950</t>
  </si>
  <si>
    <t>XK2141225294</t>
  </si>
  <si>
    <t>n0671 - Biuro RDLP Łódz</t>
  </si>
  <si>
    <t>Regionalna Dyrekcja Lasów Państwowych w Łodzi</t>
  </si>
  <si>
    <t>91-402</t>
  </si>
  <si>
    <t>Łódź</t>
  </si>
  <si>
    <t>Jana Matejki</t>
  </si>
  <si>
    <t>000118405</t>
  </si>
  <si>
    <t>PGNiG Obrót Detaliczny Sp. z o.o.</t>
  </si>
  <si>
    <t>OW Mielno</t>
  </si>
  <si>
    <t>76-032</t>
  </si>
  <si>
    <t>Mielno</t>
  </si>
  <si>
    <t>Orła Białego</t>
  </si>
  <si>
    <t>8018590365500051424447</t>
  </si>
  <si>
    <t>XM1701629734</t>
  </si>
  <si>
    <t>Ls-4</t>
  </si>
  <si>
    <t>Ls (GZ-35) - zaazotowany</t>
  </si>
  <si>
    <t>PO - Rejon dystrybucji z oddziałem w Poznaniu</t>
  </si>
  <si>
    <t>n0677 - ZUP Łódź</t>
  </si>
  <si>
    <t>Zakład Usługowo Produkcyjny Lasów Państwowych w Łodzi</t>
  </si>
  <si>
    <t>91-073</t>
  </si>
  <si>
    <t>Legionów</t>
  </si>
  <si>
    <t>8018590365500019274763</t>
  </si>
  <si>
    <t>RDLP Olsztyn (n07)</t>
  </si>
  <si>
    <t>n0701 - Bartoszyce</t>
  </si>
  <si>
    <t>Nadleśnictwo Bartoszyce</t>
  </si>
  <si>
    <t>11-200</t>
  </si>
  <si>
    <t>Bartoszyce</t>
  </si>
  <si>
    <t>Połęcze</t>
  </si>
  <si>
    <t>8018590365500026775406</t>
  </si>
  <si>
    <t>XI2101971490</t>
  </si>
  <si>
    <t>GD - Rejon dystrybucji z oddziałem w Gdańsku</t>
  </si>
  <si>
    <t>n0702 - Ciechanów</t>
  </si>
  <si>
    <t>Nadleśnictwo Ciechanów</t>
  </si>
  <si>
    <t>06-400</t>
  </si>
  <si>
    <t>Ciechanów</t>
  </si>
  <si>
    <t>Płocka</t>
  </si>
  <si>
    <t>21C</t>
  </si>
  <si>
    <t>8018590365500060606100</t>
  </si>
  <si>
    <t>XM2103657240</t>
  </si>
  <si>
    <t>n0706 - Górowo Iławeckie</t>
  </si>
  <si>
    <t>SKARB PAŃSTWA PAŃSTWOWE GOSPODARSTWO LEŚNE LASY PAŃSTWOWE NADLEŚNICTWO GÓROWO IŁAWECKIE</t>
  </si>
  <si>
    <t>11-220</t>
  </si>
  <si>
    <t>Górowo Iławeckie</t>
  </si>
  <si>
    <t>30A</t>
  </si>
  <si>
    <t>Biurowiec Nadleśnictwa Górowo Iławeckie</t>
  </si>
  <si>
    <t>8018590365500021970721</t>
  </si>
  <si>
    <t>XM1601041579</t>
  </si>
  <si>
    <t>Podwójna leśniczówka w m. Pieszkowo</t>
  </si>
  <si>
    <t>PIESZKOWO</t>
  </si>
  <si>
    <t>A</t>
  </si>
  <si>
    <t>8018590365500030015017</t>
  </si>
  <si>
    <t>XI2101782852</t>
  </si>
  <si>
    <t>n0714 - Mrągowo</t>
  </si>
  <si>
    <t>Skarb Państwa Państwowe Gospodarstwo Leśne Lasy Państwowe Nadleśnictwo Mrągowo</t>
  </si>
  <si>
    <t>11-700</t>
  </si>
  <si>
    <t>Mrągowo</t>
  </si>
  <si>
    <t>8018590365500027178220</t>
  </si>
  <si>
    <t>XM1701308231</t>
  </si>
  <si>
    <t>n0716 - Nidzica</t>
  </si>
  <si>
    <t>Nadleśnictwo Nidzica</t>
  </si>
  <si>
    <t>13-100</t>
  </si>
  <si>
    <t>Nidzica</t>
  </si>
  <si>
    <t>Dębowa</t>
  </si>
  <si>
    <t>2A</t>
  </si>
  <si>
    <t>Biuro Nadleśnictwa Nidzica</t>
  </si>
  <si>
    <t>8018590365500026490033</t>
  </si>
  <si>
    <t>XA1426182258</t>
  </si>
  <si>
    <t>n0718 - Olsztynek</t>
  </si>
  <si>
    <t>Nadleśnictwo Olsztynek</t>
  </si>
  <si>
    <t>11-015</t>
  </si>
  <si>
    <t>Olsztynek</t>
  </si>
  <si>
    <t>Mrongowiusza</t>
  </si>
  <si>
    <t>8018590365500021919683</t>
  </si>
  <si>
    <t>XM1801771621</t>
  </si>
  <si>
    <t>8018590365500030822813</t>
  </si>
  <si>
    <t>XM1902490664</t>
  </si>
  <si>
    <t>n0725 - Srokowo</t>
  </si>
  <si>
    <t>Nadleśnictwo Srokowo</t>
  </si>
  <si>
    <t>11-420</t>
  </si>
  <si>
    <t>Srokowo</t>
  </si>
  <si>
    <t>Warsztat Nadleśnictwa</t>
  </si>
  <si>
    <t>8018590365500022640272</t>
  </si>
  <si>
    <t>XI2202132475</t>
  </si>
  <si>
    <t>8018590365500023985310</t>
  </si>
  <si>
    <t>XM2002565155</t>
  </si>
  <si>
    <t>n0728 - Susz</t>
  </si>
  <si>
    <t>Nadleśnictwo Susz</t>
  </si>
  <si>
    <t>14-240</t>
  </si>
  <si>
    <t>Susz</t>
  </si>
  <si>
    <t>Piastowska</t>
  </si>
  <si>
    <t>36B</t>
  </si>
  <si>
    <t>8018590365500023957454</t>
  </si>
  <si>
    <t>XM2003040366</t>
  </si>
  <si>
    <t>n0729 - Szczytno</t>
  </si>
  <si>
    <t>Nadleśnictwo Szczytno</t>
  </si>
  <si>
    <t>12-100</t>
  </si>
  <si>
    <t>Szczytno</t>
  </si>
  <si>
    <t>Zb.Sobieszczańskiego</t>
  </si>
  <si>
    <t>Budynek biurowy nadleśnictwa nr inw. 105/039A</t>
  </si>
  <si>
    <t>8018590365500021121666</t>
  </si>
  <si>
    <t>XI1901316135</t>
  </si>
  <si>
    <t>n0736 - Korpele</t>
  </si>
  <si>
    <t>Nadleśnictwo Korpele</t>
  </si>
  <si>
    <t>Korpele</t>
  </si>
  <si>
    <t>8018590365500022995334</t>
  </si>
  <si>
    <t>XI1500023268</t>
  </si>
  <si>
    <t>8018590365500022995747</t>
  </si>
  <si>
    <t>XI1827667366</t>
  </si>
  <si>
    <t>n0771 - Biuro RDLP Olsztyn</t>
  </si>
  <si>
    <t>Regionalna Dyrekcja Lasów Państwowych w Olsztynie</t>
  </si>
  <si>
    <t>10-959</t>
  </si>
  <si>
    <t>Olsztyn</t>
  </si>
  <si>
    <t>46/48</t>
  </si>
  <si>
    <t>Biuro RDLP</t>
  </si>
  <si>
    <t>8018590365500025790530</t>
  </si>
  <si>
    <t>XM2103394266</t>
  </si>
  <si>
    <t>Mieszkanie służbowe</t>
  </si>
  <si>
    <t>10-550</t>
  </si>
  <si>
    <t>8018590365500025180003</t>
  </si>
  <si>
    <t>XA1827853697</t>
  </si>
  <si>
    <t>10-504</t>
  </si>
  <si>
    <t>8018590365500024616220</t>
  </si>
  <si>
    <t>XI0302226234</t>
  </si>
  <si>
    <t>n0778 - ZPUH Olsztyn</t>
  </si>
  <si>
    <t>Zakład Produkcyjno Usługowo Handlowy Lasów Państwowych w Olsztynie</t>
  </si>
  <si>
    <t>10-307</t>
  </si>
  <si>
    <t>Marii Zientary-Malewskiej</t>
  </si>
  <si>
    <t>H1 PGNIG/UNIMOT</t>
  </si>
  <si>
    <t>8018590365500027142535</t>
  </si>
  <si>
    <t>XA1827667145</t>
  </si>
  <si>
    <t>BUD E PGNIG/UNIMOT</t>
  </si>
  <si>
    <t>8018590365500027141743</t>
  </si>
  <si>
    <t>XA1727590190</t>
  </si>
  <si>
    <t>H2 PGNIG/UNIMOT</t>
  </si>
  <si>
    <t>8018590365500027142139</t>
  </si>
  <si>
    <t>XA1526647125</t>
  </si>
  <si>
    <t>RDLP Piła (n08)</t>
  </si>
  <si>
    <t>n0803 - Jastrowie</t>
  </si>
  <si>
    <t>Nadleśnictwo Jastrowie</t>
  </si>
  <si>
    <t>64-915</t>
  </si>
  <si>
    <t>Jastrowie</t>
  </si>
  <si>
    <t>Roosevelta</t>
  </si>
  <si>
    <t>Biuro Nadleśnictwa - punkt poboru G100406</t>
  </si>
  <si>
    <t>8018590365500045995342</t>
  </si>
  <si>
    <t>XM1701365020</t>
  </si>
  <si>
    <t>n0805 - Okonek</t>
  </si>
  <si>
    <t>PGL LP Nadleśnictwo Okonek</t>
  </si>
  <si>
    <t>64-965</t>
  </si>
  <si>
    <t>Okonek</t>
  </si>
  <si>
    <t>Kolejowa</t>
  </si>
  <si>
    <t>Nadleśnictwo Okonek</t>
  </si>
  <si>
    <t>8018590365500047294139</t>
  </si>
  <si>
    <t>XM2002793103</t>
  </si>
  <si>
    <t>n0806 - Mirosławiec</t>
  </si>
  <si>
    <t>Nadleśnictwo Mirosławiec</t>
  </si>
  <si>
    <t>78-650</t>
  </si>
  <si>
    <t>Mirosławiec</t>
  </si>
  <si>
    <t>Wolności</t>
  </si>
  <si>
    <t>8018590365500047671831</t>
  </si>
  <si>
    <t>XM2204390710</t>
  </si>
  <si>
    <t>n0807 - Podanin</t>
  </si>
  <si>
    <t>Nadleśnictwo Podanin</t>
  </si>
  <si>
    <t>64-800</t>
  </si>
  <si>
    <t>Chodzież</t>
  </si>
  <si>
    <t>Podanin</t>
  </si>
  <si>
    <t>8018590365500047461883</t>
  </si>
  <si>
    <t>XI0800001159</t>
  </si>
  <si>
    <t>n0811 - Wałcz</t>
  </si>
  <si>
    <t>Nadleśnictwo Wałcz</t>
  </si>
  <si>
    <t>78-600</t>
  </si>
  <si>
    <t>Wałcz</t>
  </si>
  <si>
    <t>Kołobrzeska</t>
  </si>
  <si>
    <t>8018590365500044909289</t>
  </si>
  <si>
    <t>XM2002631859</t>
  </si>
  <si>
    <t>n0813 - Kaczory</t>
  </si>
  <si>
    <t>LASY PAŃSTWOWE NADLEŚNICTWO KACZORY</t>
  </si>
  <si>
    <t>64-810</t>
  </si>
  <si>
    <t>KACZORY</t>
  </si>
  <si>
    <t>KOŚCIELNA</t>
  </si>
  <si>
    <t>Siedziba biura Nadleśnictwa Kaczory</t>
  </si>
  <si>
    <t>8018590365500043358828</t>
  </si>
  <si>
    <t>XA1426348394</t>
  </si>
  <si>
    <t>lokal mieszkalny os. Przylesie 5/2</t>
  </si>
  <si>
    <t>OS.PRZYLESIE</t>
  </si>
  <si>
    <t>8018590365500043357418</t>
  </si>
  <si>
    <t>XM2204818008</t>
  </si>
  <si>
    <t>lokal mieszkalny os. Przylesie 2/2</t>
  </si>
  <si>
    <t>8018590365500043354813</t>
  </si>
  <si>
    <t>XM1801785177</t>
  </si>
  <si>
    <t>n0821 - Kalisz Pomorski</t>
  </si>
  <si>
    <t>Nadleśnictwo Kalisz Pomorski</t>
  </si>
  <si>
    <t>78-540</t>
  </si>
  <si>
    <t>Kalisz Pomorski</t>
  </si>
  <si>
    <t>Al.prof. Leona Mroczkiewicza</t>
  </si>
  <si>
    <t>8018590365500051670981</t>
  </si>
  <si>
    <t>XM2002592717</t>
  </si>
  <si>
    <t>RDLP Poznań (n09)</t>
  </si>
  <si>
    <t>n0901 - Antonin</t>
  </si>
  <si>
    <t>NADLEŚNICTWO ANTONIN</t>
  </si>
  <si>
    <t>63-421</t>
  </si>
  <si>
    <t>Antonin</t>
  </si>
  <si>
    <t>Wrocławska</t>
  </si>
  <si>
    <t>ul. Pałacowa 2</t>
  </si>
  <si>
    <t>Pałacowa</t>
  </si>
  <si>
    <t>8018590365500043551489</t>
  </si>
  <si>
    <t>XM2103269986</t>
  </si>
  <si>
    <t>ul. Wrocławska 11</t>
  </si>
  <si>
    <t>8018590365500044434125</t>
  </si>
  <si>
    <t>XM2103225629</t>
  </si>
  <si>
    <t>n0902 - Babki</t>
  </si>
  <si>
    <t>Państwowe Gospodarstwo Leśne Lasy Państwowe Nadleśnictwo Babki</t>
  </si>
  <si>
    <t>61-160</t>
  </si>
  <si>
    <t>Poznań</t>
  </si>
  <si>
    <t>Babki</t>
  </si>
  <si>
    <t>Unimot</t>
  </si>
  <si>
    <t>8018590365500051425048</t>
  </si>
  <si>
    <t>XA1928027946</t>
  </si>
  <si>
    <t>n0903 - Gniezno</t>
  </si>
  <si>
    <t>LASY PAŃSTWOWE NADLEŚNICTWO GNIEZNO</t>
  </si>
  <si>
    <t>62-200</t>
  </si>
  <si>
    <t>Gniezno</t>
  </si>
  <si>
    <t>Wrzesińska</t>
  </si>
  <si>
    <t>Biuro Nadleśnictwa Gniezno, ul. Wrzesińska 83</t>
  </si>
  <si>
    <t>8018590365500047564638</t>
  </si>
  <si>
    <t>XM2103872853</t>
  </si>
  <si>
    <t>n0904 - Góra Śląska</t>
  </si>
  <si>
    <t>Nadleśnictwo Góra Śląska</t>
  </si>
  <si>
    <t>56-200</t>
  </si>
  <si>
    <t>Góra</t>
  </si>
  <si>
    <t>Podwale</t>
  </si>
  <si>
    <t>Budynek główny A</t>
  </si>
  <si>
    <t>8018590365500047381877</t>
  </si>
  <si>
    <t>Lw-3.6</t>
  </si>
  <si>
    <t>Lw (GZ-41.5) - zaazotowany</t>
  </si>
  <si>
    <t>Budynek biurowy B</t>
  </si>
  <si>
    <t>8018590365500046187289</t>
  </si>
  <si>
    <t>Sala Narad</t>
  </si>
  <si>
    <t>8018590365500046185216</t>
  </si>
  <si>
    <t>n0906 - Grodzisk</t>
  </si>
  <si>
    <t>Nadleśnictwo Grodzisk</t>
  </si>
  <si>
    <t>62-065</t>
  </si>
  <si>
    <t>Grodzisk Wielkopolski</t>
  </si>
  <si>
    <t>Lasówki</t>
  </si>
  <si>
    <t>Lasówki 1</t>
  </si>
  <si>
    <t>8018590365500051462692</t>
  </si>
  <si>
    <t>XM1801828689</t>
  </si>
  <si>
    <t>n0908 - Karczma Borowa</t>
  </si>
  <si>
    <t>Biurowiec Nadleśnictwa</t>
  </si>
  <si>
    <t>64-100</t>
  </si>
  <si>
    <t>Leszno</t>
  </si>
  <si>
    <t>Kąkolewo</t>
  </si>
  <si>
    <t>Leszczyńska</t>
  </si>
  <si>
    <t>8018590365500045220246</t>
  </si>
  <si>
    <t>XM2103068091</t>
  </si>
  <si>
    <t>Lw-4</t>
  </si>
  <si>
    <t>Budynek Magazynowy 102/382</t>
  </si>
  <si>
    <t>8018590365500045220093</t>
  </si>
  <si>
    <t>XM1000266035</t>
  </si>
  <si>
    <t>Kancelaria L. Nadolnik</t>
  </si>
  <si>
    <t>64-125</t>
  </si>
  <si>
    <t>Poniec</t>
  </si>
  <si>
    <t>Piaskowa</t>
  </si>
  <si>
    <t>8018590365500043534420</t>
  </si>
  <si>
    <t>XI1700687616</t>
  </si>
  <si>
    <t>Lw-2.1</t>
  </si>
  <si>
    <t>n0909 - Konin</t>
  </si>
  <si>
    <t>NAdleśnictwo Konin</t>
  </si>
  <si>
    <t>62-510</t>
  </si>
  <si>
    <t>Konin</t>
  </si>
  <si>
    <t>Gajowa</t>
  </si>
  <si>
    <t>biurowiec</t>
  </si>
  <si>
    <t>8018590365500050224918</t>
  </si>
  <si>
    <t>XM2304924556</t>
  </si>
  <si>
    <t>n0912 - Kościan</t>
  </si>
  <si>
    <t>Nadleśnictwo Kościan</t>
  </si>
  <si>
    <t>64-000</t>
  </si>
  <si>
    <t>Kościan</t>
  </si>
  <si>
    <t>Kurza Góra</t>
  </si>
  <si>
    <t>Gostyńska</t>
  </si>
  <si>
    <t>Biurowiec</t>
  </si>
  <si>
    <t>8018590365500048371303</t>
  </si>
  <si>
    <t>XI1901366186</t>
  </si>
  <si>
    <t>Szkółka Racot</t>
  </si>
  <si>
    <t>Racot</t>
  </si>
  <si>
    <t>8018590365500020730937</t>
  </si>
  <si>
    <t>XM13000330914</t>
  </si>
  <si>
    <t>n0913 - Krotoszyn</t>
  </si>
  <si>
    <t>Państwowe Gospodarstwo Leśne Lasy Państwowe Nadleśnictwo Krotoszyn</t>
  </si>
  <si>
    <t>63-700</t>
  </si>
  <si>
    <t>Krotoszyn</t>
  </si>
  <si>
    <t>Wiewiórowskiego</t>
  </si>
  <si>
    <t>Kancelaria Rochy</t>
  </si>
  <si>
    <t>63-760</t>
  </si>
  <si>
    <t>Zduny</t>
  </si>
  <si>
    <t>Baszków</t>
  </si>
  <si>
    <t>8018590365500050551182</t>
  </si>
  <si>
    <t>XI1200050515</t>
  </si>
  <si>
    <t>Dom łowiecki Baszków</t>
  </si>
  <si>
    <t>8018590365500050474573</t>
  </si>
  <si>
    <t>XI1200059546</t>
  </si>
  <si>
    <t>n0915 - Oborniki</t>
  </si>
  <si>
    <t>Skarb Państwa Państwowe Gospodarstwo Leśne Lasy Państwowe Nadleśnictwo Oborniki</t>
  </si>
  <si>
    <t>64-600</t>
  </si>
  <si>
    <t>Oborniki</t>
  </si>
  <si>
    <t>Dąbrówka Leśna</t>
  </si>
  <si>
    <t>8018590365500019147241</t>
  </si>
  <si>
    <t>06357733</t>
  </si>
  <si>
    <t>Mieszkanie przy Nadleśnictwie</t>
  </si>
  <si>
    <t>8018590365500043185721</t>
  </si>
  <si>
    <t>XM2204758962</t>
  </si>
  <si>
    <t>Plac warsztatowy</t>
  </si>
  <si>
    <t>B</t>
  </si>
  <si>
    <t>8018590365500050599306</t>
  </si>
  <si>
    <t>XM2003183342</t>
  </si>
  <si>
    <t>Sklep</t>
  </si>
  <si>
    <t>8018590365500043252270</t>
  </si>
  <si>
    <t>XM2204703180</t>
  </si>
  <si>
    <t>n0916 - Piaski</t>
  </si>
  <si>
    <t>PGL Lasy Państwowe Nadleśnictwo Piaski</t>
  </si>
  <si>
    <t>63-820</t>
  </si>
  <si>
    <t>Piaski</t>
  </si>
  <si>
    <t>Drzęczewska</t>
  </si>
  <si>
    <t>8018590365500049065010</t>
  </si>
  <si>
    <t>XM1701509505</t>
  </si>
  <si>
    <t>n0917 - Pniewy</t>
  </si>
  <si>
    <t>Skarb Państwa- Państwowe Gospodarstwo Leśne Lasy Państwowe - Nadleśnictwo Pniewy</t>
  </si>
  <si>
    <t>62-045</t>
  </si>
  <si>
    <t>Pniewy</t>
  </si>
  <si>
    <t>Turowska</t>
  </si>
  <si>
    <t>8018590365500045689968</t>
  </si>
  <si>
    <t>XM1701647373</t>
  </si>
  <si>
    <t>n0919 - Syców</t>
  </si>
  <si>
    <t>Państwowe Gospodarstwo Leśne Lasy Państwowe Nadleśnictwo Syców</t>
  </si>
  <si>
    <t>56-500</t>
  </si>
  <si>
    <t>Syców</t>
  </si>
  <si>
    <t>Piec c.o. w budynku nadleśnictwa</t>
  </si>
  <si>
    <t>8018590365500051276251</t>
  </si>
  <si>
    <t>XA1928009486</t>
  </si>
  <si>
    <t>n0922 - Czerniejewo</t>
  </si>
  <si>
    <t>Skarb Państwa Państwowe Gospodarstwo Leśne Lasy Państwowe Nadleśnictwo Czerniejewo</t>
  </si>
  <si>
    <t>62-250</t>
  </si>
  <si>
    <t>Czerniejewo</t>
  </si>
  <si>
    <t>Głożyna</t>
  </si>
  <si>
    <t>biurowiec nadleśnictwa</t>
  </si>
  <si>
    <t>8018590365500044270143</t>
  </si>
  <si>
    <t>XM1801953794</t>
  </si>
  <si>
    <t>Pokój gościnny nr inw M20/533/4</t>
  </si>
  <si>
    <t>Głożyma</t>
  </si>
  <si>
    <t>8018590365500044270310</t>
  </si>
  <si>
    <t>XI1800895754</t>
  </si>
  <si>
    <t>Pokój gościnny M20/533/3</t>
  </si>
  <si>
    <t>8018590365500044270723</t>
  </si>
  <si>
    <t>XI1200418076</t>
  </si>
  <si>
    <t>n0924 - Włoszakowice</t>
  </si>
  <si>
    <t>Nadleśnictwo Włoszakowice</t>
  </si>
  <si>
    <t>64-140</t>
  </si>
  <si>
    <t>Włoszakowice</t>
  </si>
  <si>
    <t>Wolsztyńska</t>
  </si>
  <si>
    <t>13E</t>
  </si>
  <si>
    <t>biurowiec - siedziba Nadleśnictwa</t>
  </si>
  <si>
    <t>8018590365500046452769</t>
  </si>
  <si>
    <t>XM1500873489</t>
  </si>
  <si>
    <t>n0980 - LOS Puszczykowo</t>
  </si>
  <si>
    <t>Leśny Ośrodek Szkoleniowy w Puszczykowie</t>
  </si>
  <si>
    <t>62-040</t>
  </si>
  <si>
    <t>Puszczykowo</t>
  </si>
  <si>
    <t>Adama Wodziczki</t>
  </si>
  <si>
    <t>O.W. Leśna Przystań</t>
  </si>
  <si>
    <t>72-344</t>
  </si>
  <si>
    <t>Rewal</t>
  </si>
  <si>
    <t>Biała</t>
  </si>
  <si>
    <t>8018590365500019113574</t>
  </si>
  <si>
    <t>05975933</t>
  </si>
  <si>
    <t>ZSLP Ostrów Wlkp</t>
  </si>
  <si>
    <t>63-400</t>
  </si>
  <si>
    <t>Ostrów Wielkopolski</t>
  </si>
  <si>
    <t>Mylna</t>
  </si>
  <si>
    <t>8018590365500050908306</t>
  </si>
  <si>
    <t>XM2103484626</t>
  </si>
  <si>
    <t>DGLP Warszawa (n18)</t>
  </si>
  <si>
    <t>n1821 - OKL Gołuchów</t>
  </si>
  <si>
    <t>Kotłownia Centralna</t>
  </si>
  <si>
    <t>63-322</t>
  </si>
  <si>
    <t>Gołuchów</t>
  </si>
  <si>
    <t>Działyńskich</t>
  </si>
  <si>
    <t>8018590365500019122453</t>
  </si>
  <si>
    <t>XM14424919</t>
  </si>
  <si>
    <t>Obora+ DPT</t>
  </si>
  <si>
    <t>8018590365500051598711</t>
  </si>
  <si>
    <t>XM1902517028</t>
  </si>
  <si>
    <t>Szkółka</t>
  </si>
  <si>
    <t>8018590365500051598902</t>
  </si>
  <si>
    <t>XM1400424918</t>
  </si>
  <si>
    <t>Dybul</t>
  </si>
  <si>
    <t>8018590365500051599091</t>
  </si>
  <si>
    <t>XM1902516722</t>
  </si>
  <si>
    <t>Kasa</t>
  </si>
  <si>
    <t>8018590365500044572032</t>
  </si>
  <si>
    <t>XM2103350028</t>
  </si>
  <si>
    <t>Oficyna</t>
  </si>
  <si>
    <t>8018590365500019122460</t>
  </si>
  <si>
    <t>XM14424903</t>
  </si>
  <si>
    <t>RDLP Szczecin (n10)</t>
  </si>
  <si>
    <t>n1001 - Barlinek</t>
  </si>
  <si>
    <t>Nadleśnictwo Barlinek</t>
  </si>
  <si>
    <t>74-320</t>
  </si>
  <si>
    <t>Barlinek</t>
  </si>
  <si>
    <t>Tunelowa</t>
  </si>
  <si>
    <t>56a</t>
  </si>
  <si>
    <t>Budynek administracyjny Nadleśnictwa - ul. Tunelowa 56A, 74-3200 Barlinek</t>
  </si>
  <si>
    <t>8018590365500044314526</t>
  </si>
  <si>
    <t>XI1800995531</t>
  </si>
  <si>
    <t>n1003 - Bogdaniec</t>
  </si>
  <si>
    <t>Nadleśnictwo Bogdaniec</t>
  </si>
  <si>
    <t>66-450</t>
  </si>
  <si>
    <t>Bogdaniec</t>
  </si>
  <si>
    <t>8018590365500049106386</t>
  </si>
  <si>
    <t>XM1701561673</t>
  </si>
  <si>
    <t>n1006 - Dębno</t>
  </si>
  <si>
    <t>Nadleśnictwo Dębno</t>
  </si>
  <si>
    <t>74-400</t>
  </si>
  <si>
    <t>Dębno</t>
  </si>
  <si>
    <t>Racławicka</t>
  </si>
  <si>
    <t>.</t>
  </si>
  <si>
    <t>8018590365500048881277</t>
  </si>
  <si>
    <t>XM2103422580</t>
  </si>
  <si>
    <t>n1008 - Drawno</t>
  </si>
  <si>
    <t>Nadleśnictwo Drawno</t>
  </si>
  <si>
    <t>73-220</t>
  </si>
  <si>
    <t>Drawno</t>
  </si>
  <si>
    <t>Kaliska</t>
  </si>
  <si>
    <t>budynek biura Kaliska 5</t>
  </si>
  <si>
    <t>8018590365500044975741</t>
  </si>
  <si>
    <t>XM2103422377</t>
  </si>
  <si>
    <t>n1010 - Goleniów</t>
  </si>
  <si>
    <t>Biuro N-ctwa</t>
  </si>
  <si>
    <t>72-100</t>
  </si>
  <si>
    <t>Goleniów</t>
  </si>
  <si>
    <t>8018590365500042316317</t>
  </si>
  <si>
    <t>XM2205019349</t>
  </si>
  <si>
    <t>n1011 - Gryfice</t>
  </si>
  <si>
    <t>NADLEŚNICTWO GRYFICE</t>
  </si>
  <si>
    <t>72-300</t>
  </si>
  <si>
    <t>Gryfice</t>
  </si>
  <si>
    <t>Osada Zdrój</t>
  </si>
  <si>
    <t>Budynek Dzik II</t>
  </si>
  <si>
    <t>72-351</t>
  </si>
  <si>
    <t>Pogorzelica</t>
  </si>
  <si>
    <t>Wojska Polskiego</t>
  </si>
  <si>
    <t>8018590365500046682128</t>
  </si>
  <si>
    <t>XK2284012033</t>
  </si>
  <si>
    <t>Budynek</t>
  </si>
  <si>
    <t>8018590365500046669051</t>
  </si>
  <si>
    <t>XM1200091378</t>
  </si>
  <si>
    <t>Budynek Żubr</t>
  </si>
  <si>
    <t>8018590365500046671122</t>
  </si>
  <si>
    <t>XI1700025349</t>
  </si>
  <si>
    <t>Budynek Władyka</t>
  </si>
  <si>
    <t>8018590365500046681534</t>
  </si>
  <si>
    <t>XM2204122069</t>
  </si>
  <si>
    <t>Budynek Sarna</t>
  </si>
  <si>
    <t>8018590365500046681701</t>
  </si>
  <si>
    <t>XM2204122081</t>
  </si>
  <si>
    <t>Budynek Borsuk</t>
  </si>
  <si>
    <t>8018590365500046681930</t>
  </si>
  <si>
    <t>XM2204122053</t>
  </si>
  <si>
    <t>Budynek Mewa</t>
  </si>
  <si>
    <t>8018590365500046682692</t>
  </si>
  <si>
    <t>XM2204122086</t>
  </si>
  <si>
    <t>Budynek Żbik</t>
  </si>
  <si>
    <t>8018590365500046682494</t>
  </si>
  <si>
    <t>XM2204122782</t>
  </si>
  <si>
    <t>Budynek Łoś</t>
  </si>
  <si>
    <t>8018590365500046671313</t>
  </si>
  <si>
    <t>XC2102362459</t>
  </si>
  <si>
    <t>8018590365500047074816</t>
  </si>
  <si>
    <t>XM1400203822</t>
  </si>
  <si>
    <t>Budynek Wilk</t>
  </si>
  <si>
    <t>8018590365500046670941</t>
  </si>
  <si>
    <t>XM2204122695</t>
  </si>
  <si>
    <t>n1012 - Gryfino</t>
  </si>
  <si>
    <t>Skarb Państwa Państwowe Gospodarstwo Leśne Lasy Państwowe Nadleśnictwo Gryfino</t>
  </si>
  <si>
    <t>74-100</t>
  </si>
  <si>
    <t>Gryfino</t>
  </si>
  <si>
    <t>siedziba</t>
  </si>
  <si>
    <t>8018590365500044924251</t>
  </si>
  <si>
    <t>XI1700025558</t>
  </si>
  <si>
    <t>n1013 - Karwin</t>
  </si>
  <si>
    <t>Nadleśnictwo Karwin</t>
  </si>
  <si>
    <t>66-530</t>
  </si>
  <si>
    <t>Drezdenko</t>
  </si>
  <si>
    <t>Pierwszej Brygady</t>
  </si>
  <si>
    <t>8018590365500049926397</t>
  </si>
  <si>
    <t>XM1601241248</t>
  </si>
  <si>
    <t>n1017 - Mieszkowice</t>
  </si>
  <si>
    <t>Skarb Państwa PGL LP Nadleśnictwo Mieszkowice</t>
  </si>
  <si>
    <t>74-505</t>
  </si>
  <si>
    <t>Mieszkowice</t>
  </si>
  <si>
    <t>Moryńska</t>
  </si>
  <si>
    <t>8018590365500051104325</t>
  </si>
  <si>
    <t>XM2103422596</t>
  </si>
  <si>
    <t>n1022 - Nowogard</t>
  </si>
  <si>
    <t>Nadleśnictwo Nowogard</t>
  </si>
  <si>
    <t>72-200</t>
  </si>
  <si>
    <t>Nowogard</t>
  </si>
  <si>
    <t>Radosława</t>
  </si>
  <si>
    <t>8018590365500047026020</t>
  </si>
  <si>
    <t>XI1400020373</t>
  </si>
  <si>
    <t>n1025 - Rokita</t>
  </si>
  <si>
    <t>Nadleśnictwo Rokita</t>
  </si>
  <si>
    <t>72-110</t>
  </si>
  <si>
    <t>Przybiernów</t>
  </si>
  <si>
    <t>Rokita</t>
  </si>
  <si>
    <t>8018590365500045376165</t>
  </si>
  <si>
    <t>XM2103422368</t>
  </si>
  <si>
    <t>8018590365500042390539</t>
  </si>
  <si>
    <t>XM2204204817</t>
  </si>
  <si>
    <t>n1027 - Skwierzyna</t>
  </si>
  <si>
    <t>Skarb Państwa Państwowe Gospodarstwo Leśne Lasy Państwowe Nadleśnictwo Skwierzyna</t>
  </si>
  <si>
    <t>66-440</t>
  </si>
  <si>
    <t>Skwierzyna</t>
  </si>
  <si>
    <t>2 Lutego</t>
  </si>
  <si>
    <t>8018590365500046359600</t>
  </si>
  <si>
    <t>XM1601231947</t>
  </si>
  <si>
    <t>n1031 - Choszczno</t>
  </si>
  <si>
    <t>Nadleśnictwo Choszczno</t>
  </si>
  <si>
    <t>73-200</t>
  </si>
  <si>
    <t>Choszczno</t>
  </si>
  <si>
    <t>Gorzowska</t>
  </si>
  <si>
    <t>8018590365500046111574</t>
  </si>
  <si>
    <t>XM1300382284</t>
  </si>
  <si>
    <t>n1071 - Biuro RDLP Szczecin</t>
  </si>
  <si>
    <t>Regionalna Dyrekcja Lasów Państwowych w Szczecinie</t>
  </si>
  <si>
    <t>71-434</t>
  </si>
  <si>
    <t>Szczecin</t>
  </si>
  <si>
    <t>J. Słowackiego</t>
  </si>
  <si>
    <t>8018590365500052231723</t>
  </si>
  <si>
    <t>XM1701298395</t>
  </si>
  <si>
    <t>n1076 - ZSLP Stargard</t>
  </si>
  <si>
    <t>Zespół Składnic Lasów Państwowych w Stargardzie</t>
  </si>
  <si>
    <t>73-110</t>
  </si>
  <si>
    <t>Stargard</t>
  </si>
  <si>
    <t>STARGARD</t>
  </si>
  <si>
    <t>WOJSKA POLSKIEGO</t>
  </si>
  <si>
    <t>budynek biurowy nr inw. 105/0682 + 105/0681 + 105/0680</t>
  </si>
  <si>
    <t>8018590365500019117374</t>
  </si>
  <si>
    <t>budynek kotłowni nr inw. 101/0685</t>
  </si>
  <si>
    <t>8018590365500052295879</t>
  </si>
  <si>
    <t>XI1700024348</t>
  </si>
  <si>
    <t>budynek warsz.magaz. nr inw. 101/0689 + 101/0687</t>
  </si>
  <si>
    <t>8018590365500052295855</t>
  </si>
  <si>
    <t>XM2104061071</t>
  </si>
  <si>
    <t>budynek biurowy nr inw. 105/937</t>
  </si>
  <si>
    <t>66-400</t>
  </si>
  <si>
    <t>Gorzów Wlkp,</t>
  </si>
  <si>
    <t>GORZÓW WIELKOPOLSKI</t>
  </si>
  <si>
    <t>PLAC STAROMIEJSKI</t>
  </si>
  <si>
    <t>8018590365500048944729</t>
  </si>
  <si>
    <t>XM2103918397</t>
  </si>
  <si>
    <t>Gorzów Wielkoposli</t>
  </si>
  <si>
    <t>Plac Staromiejski</t>
  </si>
  <si>
    <t>8018590365500043501927</t>
  </si>
  <si>
    <t>XM1500803958</t>
  </si>
  <si>
    <t>RDLP Szczecinek (n11)</t>
  </si>
  <si>
    <t>n1101 - Białogard</t>
  </si>
  <si>
    <t>PAŃSTWOWE GOSPODARSTWO LEŚNE LASY PAŃSTWOWE NADLEŚNICTWO BIAŁOGARD</t>
  </si>
  <si>
    <t>78-200</t>
  </si>
  <si>
    <t>Białogard</t>
  </si>
  <si>
    <t>Koszalińska</t>
  </si>
  <si>
    <t>3A</t>
  </si>
  <si>
    <t>Przechowalnia RBG</t>
  </si>
  <si>
    <t>8018590365500048724987</t>
  </si>
  <si>
    <t>XA2306213595</t>
  </si>
  <si>
    <t>n1102 - Bobolice</t>
  </si>
  <si>
    <t>Państwowe Gospodarstwo Leśne Lasy Państwowe Nadleśnictwo Bobolice</t>
  </si>
  <si>
    <t>76-020</t>
  </si>
  <si>
    <t>Bobolice</t>
  </si>
  <si>
    <t>Polanowska</t>
  </si>
  <si>
    <t>Gaz</t>
  </si>
  <si>
    <t>8018590365500048335886</t>
  </si>
  <si>
    <t>XM2204116804</t>
  </si>
  <si>
    <t>n1104 - Czaplinek</t>
  </si>
  <si>
    <t>PGL Lasy Państwowe Nadleśnictwo Czaplinek</t>
  </si>
  <si>
    <t>78-550</t>
  </si>
  <si>
    <t>Czaplinek</t>
  </si>
  <si>
    <t>Kalinowa</t>
  </si>
  <si>
    <t>8018590365500043158763</t>
  </si>
  <si>
    <t>XM1701519098</t>
  </si>
  <si>
    <t>n1107 - Drawsko</t>
  </si>
  <si>
    <t>Nadleśnictwo Drawsko</t>
  </si>
  <si>
    <t>78-500</t>
  </si>
  <si>
    <t>Drawsko Pomorskie</t>
  </si>
  <si>
    <t>Drawsko Pom,</t>
  </si>
  <si>
    <t>Starogrodzka</t>
  </si>
  <si>
    <t>8018590365500050829830</t>
  </si>
  <si>
    <t>XM1500562351</t>
  </si>
  <si>
    <t>n1109 - Gościno</t>
  </si>
  <si>
    <t>Państwowe Gospodarstwo Leśne Lasy Państwowe Nadleśnictwo Gościno</t>
  </si>
  <si>
    <t>78-120</t>
  </si>
  <si>
    <t>Gościno</t>
  </si>
  <si>
    <t>IV Dywizji Wojska Polskiego</t>
  </si>
  <si>
    <t>Budynek biurowy w miejscowości 78-120 Gościno, ul. IV Dywizji Wojska Polskiego 63.</t>
  </si>
  <si>
    <t>8018590365500048512355</t>
  </si>
  <si>
    <t>XM2204728301</t>
  </si>
  <si>
    <t>Budynek biurowy w miejscowości 78-120 Gościno, ul. IV Dywizji Wojska Polskiego 43.</t>
  </si>
  <si>
    <t>8018590365500048491414</t>
  </si>
  <si>
    <t>XI1901238261</t>
  </si>
  <si>
    <t>n1112 - Manowo</t>
  </si>
  <si>
    <t>NADLEŚNICTWO MANOWO</t>
  </si>
  <si>
    <t>76-015</t>
  </si>
  <si>
    <t>Manowo</t>
  </si>
  <si>
    <t>Budynek biurowy siedziby nadleśnictwa Manowo</t>
  </si>
  <si>
    <t>8018590365500053151501</t>
  </si>
  <si>
    <t>XK2284031285</t>
  </si>
  <si>
    <t>n1116 - Połczyn</t>
  </si>
  <si>
    <t>Skarb Państwa Państwowe Gospodarstwo Leśne Lasy Państwowe Nadleśnictwo Połczyn</t>
  </si>
  <si>
    <t>78-320</t>
  </si>
  <si>
    <t>Połczyn-Zdrój</t>
  </si>
  <si>
    <t>Szczecinecka</t>
  </si>
  <si>
    <t>8018590365500047998808</t>
  </si>
  <si>
    <t>XM1801788634</t>
  </si>
  <si>
    <t>n1117 - Sławno</t>
  </si>
  <si>
    <t>Nadleśnictwo Sławno</t>
  </si>
  <si>
    <t>76-100</t>
  </si>
  <si>
    <t>Sławno</t>
  </si>
  <si>
    <t>Józefa Mireckiego</t>
  </si>
  <si>
    <t>8018590365500040826276</t>
  </si>
  <si>
    <t>XM1400337406</t>
  </si>
  <si>
    <t>n1120 - Ustka</t>
  </si>
  <si>
    <t>Nadleśnictwo Ustka</t>
  </si>
  <si>
    <t>76-270</t>
  </si>
  <si>
    <t>Ustka</t>
  </si>
  <si>
    <t>Słupska</t>
  </si>
  <si>
    <t>OSW "Leśnik"</t>
  </si>
  <si>
    <t>Orzechowo</t>
  </si>
  <si>
    <t>8018590365500020595246</t>
  </si>
  <si>
    <t>0896047</t>
  </si>
  <si>
    <t>n1122 - Złocieniec</t>
  </si>
  <si>
    <t>Nadleśnictwo Złocieniec</t>
  </si>
  <si>
    <t>78-520</t>
  </si>
  <si>
    <t>Złocieniec</t>
  </si>
  <si>
    <t>ul. Myczkowskiego 2</t>
  </si>
  <si>
    <t>Gazomierz w biurowcu Nadleśnictwa Złocieniec</t>
  </si>
  <si>
    <t>8018590365500044703573</t>
  </si>
  <si>
    <t>XM1400349634</t>
  </si>
  <si>
    <t>n1129 - Borne Sulinowo</t>
  </si>
  <si>
    <t>Nadlesnictwo Borne Sulinowo</t>
  </si>
  <si>
    <t>78-449</t>
  </si>
  <si>
    <t>Borne Sulinowo</t>
  </si>
  <si>
    <t>Al. Niepodległości</t>
  </si>
  <si>
    <t>Siedziba nadleśnictwa</t>
  </si>
  <si>
    <t>8018590365500048207350</t>
  </si>
  <si>
    <t>XI1700716611</t>
  </si>
  <si>
    <t>RDLP Toruń (n12)</t>
  </si>
  <si>
    <t>n1206 - Gniewkowo</t>
  </si>
  <si>
    <t>80-309</t>
  </si>
  <si>
    <t>Gdańsk</t>
  </si>
  <si>
    <t>Grunwaldzka</t>
  </si>
  <si>
    <t>8018590365500023092254</t>
  </si>
  <si>
    <t>XM2204511758</t>
  </si>
  <si>
    <t>8018590365500025156992</t>
  </si>
  <si>
    <t>XM2204188064</t>
  </si>
  <si>
    <t>n1217 - Solec Kujawski</t>
  </si>
  <si>
    <t>Skarb Państwa Państwowe Gospodarstwo Leśne Lasy Państwowe Nadleśnictwo Solec Kujawski</t>
  </si>
  <si>
    <t>86-050</t>
  </si>
  <si>
    <t>Solec Kujawski</t>
  </si>
  <si>
    <t>Paliwo gazowe na potrzeby budynku administracyjnego (siedziby) nadleśnictwa.</t>
  </si>
  <si>
    <t>8018590365500026614972</t>
  </si>
  <si>
    <t>XM2002928386</t>
  </si>
  <si>
    <t>Paliwo gazowe na potrzeby budynku hotelu.</t>
  </si>
  <si>
    <t>8018590365500026614552</t>
  </si>
  <si>
    <t>Paliwo gazowe na potrzeby najemcy lokalu mieszkalnego przy ul. Leśnej 64/7 (refaktura).</t>
  </si>
  <si>
    <t>8018590365500026622458</t>
  </si>
  <si>
    <t>XA1526844447</t>
  </si>
  <si>
    <t>n1218 - Szubin</t>
  </si>
  <si>
    <t>Nadleśnictwo Szubin</t>
  </si>
  <si>
    <t>89-200</t>
  </si>
  <si>
    <t>Szubin</t>
  </si>
  <si>
    <t>Szubin Wieś</t>
  </si>
  <si>
    <t>8018590365500022388457</t>
  </si>
  <si>
    <t>XI1523044</t>
  </si>
  <si>
    <t>RDLP Wrocław (n13)</t>
  </si>
  <si>
    <t>n1301 - Bardo Śląskie</t>
  </si>
  <si>
    <t>kociół CO</t>
  </si>
  <si>
    <t>57-256</t>
  </si>
  <si>
    <t>Bardo</t>
  </si>
  <si>
    <t>Noworudzka</t>
  </si>
  <si>
    <t>9a</t>
  </si>
  <si>
    <t>8018590365500037143096</t>
  </si>
  <si>
    <t>XM2304934190</t>
  </si>
  <si>
    <t>WR - Rejon dystrybucji z oddziałem we Wrocławiu</t>
  </si>
  <si>
    <t>n1303 - Bolesławiec</t>
  </si>
  <si>
    <t>Nadleśnictwo Bolesławiec</t>
  </si>
  <si>
    <t>59-700</t>
  </si>
  <si>
    <t>Bolesławiec</t>
  </si>
  <si>
    <t>Mikołaja Brody</t>
  </si>
  <si>
    <t>8018590365500038017075</t>
  </si>
  <si>
    <t>XA1727583522</t>
  </si>
  <si>
    <t>1a</t>
  </si>
  <si>
    <t>8018590365500038015514</t>
  </si>
  <si>
    <t>XA1627399587</t>
  </si>
  <si>
    <t>n1305 - Chocianów</t>
  </si>
  <si>
    <t>Nadleśnictwo Chocianów</t>
  </si>
  <si>
    <t>59-140</t>
  </si>
  <si>
    <t>Chocianów</t>
  </si>
  <si>
    <t>Kancelaria Trzmiel</t>
  </si>
  <si>
    <t>Głogowska</t>
  </si>
  <si>
    <t>12b</t>
  </si>
  <si>
    <t>8018590365500041574114</t>
  </si>
  <si>
    <t>XM2103779646</t>
  </si>
  <si>
    <t>Biuro Nadleśnictwa Chocianów</t>
  </si>
  <si>
    <t>8018590365500034174581</t>
  </si>
  <si>
    <t>XI2402756363</t>
  </si>
  <si>
    <t>n1306 - Wołów</t>
  </si>
  <si>
    <t>Nadleśnictwo Wołów</t>
  </si>
  <si>
    <t>56-100</t>
  </si>
  <si>
    <t>Wołów</t>
  </si>
  <si>
    <t>8018590365500040267161</t>
  </si>
  <si>
    <t>XA2106105235</t>
  </si>
  <si>
    <t>8018590365500039987070</t>
  </si>
  <si>
    <t>XI1700804768</t>
  </si>
  <si>
    <t>n1308 - Głogów</t>
  </si>
  <si>
    <t>67-200</t>
  </si>
  <si>
    <t>Głogów</t>
  </si>
  <si>
    <t>Gen.Wł.Sikorskiego</t>
  </si>
  <si>
    <t>8018590365500033168796</t>
  </si>
  <si>
    <t>n1309 - Oleśnica Śląska</t>
  </si>
  <si>
    <t>PGL LP Nadleśnictwo Oleśnica Śląska</t>
  </si>
  <si>
    <t>56-400</t>
  </si>
  <si>
    <t>Oleśnica</t>
  </si>
  <si>
    <t>Olesnica</t>
  </si>
  <si>
    <t>Spacerowa</t>
  </si>
  <si>
    <t>siedziba Nadleśnictwa</t>
  </si>
  <si>
    <t>8018590365500037000306</t>
  </si>
  <si>
    <t>XK1039855244</t>
  </si>
  <si>
    <t>n1310 - Jawor</t>
  </si>
  <si>
    <t>Nadleśnictwo Jawor</t>
  </si>
  <si>
    <t>59-400</t>
  </si>
  <si>
    <t>Jawor</t>
  </si>
  <si>
    <t>Myśliborska</t>
  </si>
  <si>
    <t>3 budynki: biuro nadleśnictwa, sala edukacyjna oraz archiwum</t>
  </si>
  <si>
    <t>8018590365500033229497</t>
  </si>
  <si>
    <t>XA1727658137</t>
  </si>
  <si>
    <t>n1312 - Kamienna Góra</t>
  </si>
  <si>
    <t>Nadleśnictwo Kamienna Góra</t>
  </si>
  <si>
    <t>58-400</t>
  </si>
  <si>
    <t>Kamienna Góra</t>
  </si>
  <si>
    <t>Bohaterów Getta</t>
  </si>
  <si>
    <t>ADM</t>
  </si>
  <si>
    <t>8018590365500019077012</t>
  </si>
  <si>
    <t>01272330</t>
  </si>
  <si>
    <t>58-405</t>
  </si>
  <si>
    <t>Krzeszów</t>
  </si>
  <si>
    <t>Betlejemska</t>
  </si>
  <si>
    <t>8018590365500035995215</t>
  </si>
  <si>
    <t>XC1602063644</t>
  </si>
  <si>
    <t>n1313 - Legnica</t>
  </si>
  <si>
    <t>59-220</t>
  </si>
  <si>
    <t>Legnica</t>
  </si>
  <si>
    <t>Pawicka</t>
  </si>
  <si>
    <t>8018590365500036846714</t>
  </si>
  <si>
    <t>XM1701365216</t>
  </si>
  <si>
    <t>n1314 - Lubin</t>
  </si>
  <si>
    <t>Nadleśnictwo Lubin</t>
  </si>
  <si>
    <t>59-300</t>
  </si>
  <si>
    <t>Lubin</t>
  </si>
  <si>
    <t>Spółdzielcza</t>
  </si>
  <si>
    <t>8018590365500033430947</t>
  </si>
  <si>
    <t>XM1500590011</t>
  </si>
  <si>
    <t>n1315 - Lwówek Śląski</t>
  </si>
  <si>
    <t>Państwowe Gospodarstwo Leśne Lasy Państwowe Nadleśnictwo Lwówek Śląski</t>
  </si>
  <si>
    <t>59-600</t>
  </si>
  <si>
    <t>Lwówek Śląski</t>
  </si>
  <si>
    <t>Obrońców Pokoju</t>
  </si>
  <si>
    <t>Budynek biurowy - siedziba jednostki</t>
  </si>
  <si>
    <t>8018590365500039466667</t>
  </si>
  <si>
    <t>XM1902067862</t>
  </si>
  <si>
    <t>Budynek biurowo- garażowy</t>
  </si>
  <si>
    <t>8018590365500039466827</t>
  </si>
  <si>
    <t>XI1901207283</t>
  </si>
  <si>
    <t>Bud.socjalno-mieszkalno-biurowy</t>
  </si>
  <si>
    <t>8018590365500039467176</t>
  </si>
  <si>
    <t>XM2103931318</t>
  </si>
  <si>
    <t>n1317 - Miękinia</t>
  </si>
  <si>
    <t>Nadleśnictwo Miękinia</t>
  </si>
  <si>
    <t>55-330</t>
  </si>
  <si>
    <t>Miękinia</t>
  </si>
  <si>
    <t>Sportowa</t>
  </si>
  <si>
    <t>biuro Nadleśnictwa Miękinia</t>
  </si>
  <si>
    <t>8018590365500038933948</t>
  </si>
  <si>
    <t>XF2206353751</t>
  </si>
  <si>
    <t>budynek warsztotowy</t>
  </si>
  <si>
    <t>8018590365500038933795</t>
  </si>
  <si>
    <t>XI1700847120</t>
  </si>
  <si>
    <t>n1319 - Oborniki Śląskie</t>
  </si>
  <si>
    <t>Nadleśnictwo Oborniki Śląskie</t>
  </si>
  <si>
    <t>55-120</t>
  </si>
  <si>
    <t>Oborniki Śl,</t>
  </si>
  <si>
    <t>105/1250</t>
  </si>
  <si>
    <t>8018590365500034133519</t>
  </si>
  <si>
    <t>XI1700636162</t>
  </si>
  <si>
    <t>108/93</t>
  </si>
  <si>
    <t>8018590365500034133939</t>
  </si>
  <si>
    <t>XI1700757947</t>
  </si>
  <si>
    <t>105/3</t>
  </si>
  <si>
    <t>8018590365500034134134</t>
  </si>
  <si>
    <t>XI1700831535</t>
  </si>
  <si>
    <t>n1321 - Pieńsk</t>
  </si>
  <si>
    <t>Nadleśnictwo Pieńsk</t>
  </si>
  <si>
    <t>59-930</t>
  </si>
  <si>
    <t>Pieńsk</t>
  </si>
  <si>
    <t>Wysoka</t>
  </si>
  <si>
    <t>punkt poboru gazu dla budynku biurowego przy ul. Wysokiej 2 w Pieńsku</t>
  </si>
  <si>
    <t>8018590365500041512581</t>
  </si>
  <si>
    <t>XM2204337146</t>
  </si>
  <si>
    <t>n1323 - Lądek Zdrój</t>
  </si>
  <si>
    <t>Państwowe Gospodarstwo Leśne Lasy Państwowe Nadleśnictwo Lądek Zdrój</t>
  </si>
  <si>
    <t>57-550</t>
  </si>
  <si>
    <t>Stronie Śląskie</t>
  </si>
  <si>
    <t>Strachocin</t>
  </si>
  <si>
    <t>kancelarie</t>
  </si>
  <si>
    <t>8018590365500037142501</t>
  </si>
  <si>
    <t>XM2003068421</t>
  </si>
  <si>
    <t>n1324 - Szklarska Poręba</t>
  </si>
  <si>
    <t>NADLEŚNICTWO SZKLARSKA PORĘBA</t>
  </si>
  <si>
    <t>58-580</t>
  </si>
  <si>
    <t>Szklarska Poręba</t>
  </si>
  <si>
    <t>Krasińskiego</t>
  </si>
  <si>
    <t>8018590365500033809071</t>
  </si>
  <si>
    <t>XM2103385778</t>
  </si>
  <si>
    <t>n1325 - Śnieżka</t>
  </si>
  <si>
    <t>NADLEŚNICTWO ŚNIEŻKA</t>
  </si>
  <si>
    <t>58-530</t>
  </si>
  <si>
    <t>Kowary</t>
  </si>
  <si>
    <t>8018590365500038558349</t>
  </si>
  <si>
    <t>XK1531995669</t>
  </si>
  <si>
    <t>n1326 - Świdnica</t>
  </si>
  <si>
    <t>Nadleśnictwo Świdnica</t>
  </si>
  <si>
    <t>58-100</t>
  </si>
  <si>
    <t>Świdnica</t>
  </si>
  <si>
    <t>Biuro Nadleśnictwa Świdnica</t>
  </si>
  <si>
    <t>8018590365500019050947</t>
  </si>
  <si>
    <t>06009210</t>
  </si>
  <si>
    <t>n1328 - Wałbrzych</t>
  </si>
  <si>
    <t>Nadleśnictwo Wałbrzych z siedzibą w Boguszowie-Gorcach</t>
  </si>
  <si>
    <t>58-372</t>
  </si>
  <si>
    <t>Boguszów-Gorce</t>
  </si>
  <si>
    <t>Miła</t>
  </si>
  <si>
    <t>kancelaria Biały Kamień</t>
  </si>
  <si>
    <t>58-304</t>
  </si>
  <si>
    <t>Wałbrzych</t>
  </si>
  <si>
    <t>Piasta</t>
  </si>
  <si>
    <t>8018590365500036372398</t>
  </si>
  <si>
    <t>XA1124842982</t>
  </si>
  <si>
    <t>n1330 - Złotoryja</t>
  </si>
  <si>
    <t>Lasy Państwowe Nadleśnictwo Złotoryja</t>
  </si>
  <si>
    <t>59-500</t>
  </si>
  <si>
    <t>Złotoryja</t>
  </si>
  <si>
    <t>Staszica</t>
  </si>
  <si>
    <t>Nadleśnictwo - budynek biurowy</t>
  </si>
  <si>
    <t>8018590365500039590621</t>
  </si>
  <si>
    <t>XA2106108911</t>
  </si>
  <si>
    <t>n1331 - Żmigród</t>
  </si>
  <si>
    <t>Państwowe Gospodarstwo Leśne Lasy Państwowe Nadleśnictwo Żmigród</t>
  </si>
  <si>
    <t>55-140</t>
  </si>
  <si>
    <t>Żmigród</t>
  </si>
  <si>
    <t>4A</t>
  </si>
  <si>
    <t>Centrum Edukacji Leśnej</t>
  </si>
  <si>
    <t>8018590365500033434884</t>
  </si>
  <si>
    <t>XI1600024199</t>
  </si>
  <si>
    <t>Ls-3.6</t>
  </si>
  <si>
    <t>8018590365500033434709</t>
  </si>
  <si>
    <t>XI1700717570</t>
  </si>
  <si>
    <t>Budynek warsztatowy</t>
  </si>
  <si>
    <t>8018590365500033434532</t>
  </si>
  <si>
    <t>XA1927968540</t>
  </si>
  <si>
    <t>RDLP Zielona Góra (n14)</t>
  </si>
  <si>
    <t>n1403 - Gubin</t>
  </si>
  <si>
    <t>Lasy Państwowe Nadleśnictwo Gubin</t>
  </si>
  <si>
    <t>66-620</t>
  </si>
  <si>
    <t>Gubin</t>
  </si>
  <si>
    <t>Dolna</t>
  </si>
  <si>
    <t>Gaz - biuro</t>
  </si>
  <si>
    <t>8018590365500019079900</t>
  </si>
  <si>
    <t>n1406 - Lipinki</t>
  </si>
  <si>
    <t>LASY PAŃSTWOWE NADLEŚNICTWO LIPINKI</t>
  </si>
  <si>
    <t>68-200</t>
  </si>
  <si>
    <t>Żary</t>
  </si>
  <si>
    <t>Budowlanych</t>
  </si>
  <si>
    <t>Budynek biurowy Nadleśnictwa</t>
  </si>
  <si>
    <t>8018590365500039204504</t>
  </si>
  <si>
    <t>n1407 - Lubsko</t>
  </si>
  <si>
    <t>Lasy Państwowe Nadleśnictwo Lubsko</t>
  </si>
  <si>
    <t>68-300</t>
  </si>
  <si>
    <t>Lubsko</t>
  </si>
  <si>
    <t>E. Plater</t>
  </si>
  <si>
    <t>15, 15A</t>
  </si>
  <si>
    <t>Emilli Plater</t>
  </si>
  <si>
    <t>8018590365500036164986</t>
  </si>
  <si>
    <t>XM2002592686</t>
  </si>
  <si>
    <t>Budynek socjalno-biurowy</t>
  </si>
  <si>
    <t>Emilii Plater</t>
  </si>
  <si>
    <t>15A</t>
  </si>
  <si>
    <t>8018590365500035462403</t>
  </si>
  <si>
    <t>XI1700776996</t>
  </si>
  <si>
    <t>Lw-1.1</t>
  </si>
  <si>
    <t>n1408 - Nowa Sól</t>
  </si>
  <si>
    <t>Nadleśnictwo Nowa Sól</t>
  </si>
  <si>
    <t>67-100</t>
  </si>
  <si>
    <t>Nowa Sól</t>
  </si>
  <si>
    <t>Ciepielowska</t>
  </si>
  <si>
    <t>OSD: PGNiG - brak w słowniku</t>
  </si>
  <si>
    <t>8018590365500038463629</t>
  </si>
  <si>
    <t>XM2204499633</t>
  </si>
  <si>
    <t>n1411 - Świebodzin</t>
  </si>
  <si>
    <t>Nadleśnictwo Świebodzin</t>
  </si>
  <si>
    <t>66-200</t>
  </si>
  <si>
    <t>Świebodzin</t>
  </si>
  <si>
    <t>Szkółka Leśna</t>
  </si>
  <si>
    <t>66-213</t>
  </si>
  <si>
    <t>Skąpe</t>
  </si>
  <si>
    <t>Ołobok</t>
  </si>
  <si>
    <t>dz, nr 153/4</t>
  </si>
  <si>
    <t>8018590365500038920610</t>
  </si>
  <si>
    <t>XM0000004039</t>
  </si>
  <si>
    <t>Nadleśnictwo Świebodzin biuro</t>
  </si>
  <si>
    <t>8018590365500038466613</t>
  </si>
  <si>
    <t>XM1801761116</t>
  </si>
  <si>
    <t>n1412 - Szprotawa</t>
  </si>
  <si>
    <t>Nadleśnictwo Szprotawa</t>
  </si>
  <si>
    <t>67-300</t>
  </si>
  <si>
    <t>Szprotawa</t>
  </si>
  <si>
    <t>Henrykowska</t>
  </si>
  <si>
    <t>dz, Nr,115/9</t>
  </si>
  <si>
    <t>Lokalizacja w szafce gazowej na granicy posesji.</t>
  </si>
  <si>
    <t>8018590365500034931184</t>
  </si>
  <si>
    <t>XI2284031144</t>
  </si>
  <si>
    <t>n1414 - Wolsztyn</t>
  </si>
  <si>
    <t>Skarb Państwa Państwowe Gospodarstwo Leśne Lasy Państwowe Nadleśnictwo Wolsztyn</t>
  </si>
  <si>
    <t>64-200</t>
  </si>
  <si>
    <t>WOLSZTYN</t>
  </si>
  <si>
    <t>Wolsztyn</t>
  </si>
  <si>
    <t>Bohaterów Bielnika</t>
  </si>
  <si>
    <t>Budynek administracyjny.</t>
  </si>
  <si>
    <t>8018590365500039729762</t>
  </si>
  <si>
    <t>XM2103678367</t>
  </si>
  <si>
    <t>n1415 - Wymiarki</t>
  </si>
  <si>
    <t>Nadleśnictwo Wymiarki</t>
  </si>
  <si>
    <t>68-131</t>
  </si>
  <si>
    <t>Wymiarki</t>
  </si>
  <si>
    <t>Łąkowa</t>
  </si>
  <si>
    <t>8018590365500039503324</t>
  </si>
  <si>
    <t>XM2002726401</t>
  </si>
  <si>
    <t>n1416 - Zielona Góra</t>
  </si>
  <si>
    <t>Nadleśnictwo Zielona Góra</t>
  </si>
  <si>
    <t>65-943</t>
  </si>
  <si>
    <t>Rybno</t>
  </si>
  <si>
    <t>--</t>
  </si>
  <si>
    <t>8018590365500038490960</t>
  </si>
  <si>
    <t>XM2103769903</t>
  </si>
  <si>
    <t>8018590365500037083286</t>
  </si>
  <si>
    <t>XM1902042440</t>
  </si>
  <si>
    <t>n1417 - Babimost</t>
  </si>
  <si>
    <t>Nadleśnictwo Babimost</t>
  </si>
  <si>
    <t>66-110</t>
  </si>
  <si>
    <t>Babimost</t>
  </si>
  <si>
    <t>8018590365500035158160</t>
  </si>
  <si>
    <t>XM2002861419</t>
  </si>
  <si>
    <t>n1419 - Żagań</t>
  </si>
  <si>
    <t>Nadleśnictwo Żagań</t>
  </si>
  <si>
    <t>68-100</t>
  </si>
  <si>
    <t>Żagań</t>
  </si>
  <si>
    <t>Żarska</t>
  </si>
  <si>
    <t>Warsztaty</t>
  </si>
  <si>
    <t>14a</t>
  </si>
  <si>
    <t>8018590365500036777735</t>
  </si>
  <si>
    <t>XI800942469</t>
  </si>
  <si>
    <t>8018590365500036777575</t>
  </si>
  <si>
    <t>XM1801924986</t>
  </si>
  <si>
    <t>n1477 - OTL Świebodzin</t>
  </si>
  <si>
    <t>LASY PAŃSTWOWE, OŚRODEK TRANSPORTU LEŚNEGO</t>
  </si>
  <si>
    <t>Poznańska</t>
  </si>
  <si>
    <t>OTL BIUROWIEC</t>
  </si>
  <si>
    <t>8018590365500035175839</t>
  </si>
  <si>
    <t>XM1701483365</t>
  </si>
  <si>
    <t>WARSZTAT SOT</t>
  </si>
  <si>
    <t>8018590365500019043758</t>
  </si>
  <si>
    <t>05567419</t>
  </si>
  <si>
    <t>Lw-5.1</t>
  </si>
  <si>
    <t>RDLP Gdańsk (n15)</t>
  </si>
  <si>
    <t>n1503 - Gdańsk</t>
  </si>
  <si>
    <t>LOB Marszewo</t>
  </si>
  <si>
    <t>81-081</t>
  </si>
  <si>
    <t>Gdynia</t>
  </si>
  <si>
    <t>Marszewska</t>
  </si>
  <si>
    <t>8018590365500021260051</t>
  </si>
  <si>
    <t>XM1000291963</t>
  </si>
  <si>
    <t>Biuro N.Gdańsk</t>
  </si>
  <si>
    <t>81-006</t>
  </si>
  <si>
    <t>Morska</t>
  </si>
  <si>
    <t>8018590365500026763854</t>
  </si>
  <si>
    <t>XK2140660021</t>
  </si>
  <si>
    <t>LOB Nowy Budynek</t>
  </si>
  <si>
    <t>8018590365500091644720</t>
  </si>
  <si>
    <t>XM1200359122</t>
  </si>
  <si>
    <t>8018590365500026763458</t>
  </si>
  <si>
    <t>XM0900135257</t>
  </si>
  <si>
    <t>Pokój gościnny Tęczowa 11</t>
  </si>
  <si>
    <t>80-680</t>
  </si>
  <si>
    <t>Gdańśk</t>
  </si>
  <si>
    <t>Tęczowa</t>
  </si>
  <si>
    <t>8018590365500026129810</t>
  </si>
  <si>
    <t>XA1627205585</t>
  </si>
  <si>
    <t>n1508 - Kwidzyn</t>
  </si>
  <si>
    <t>8018590365500027144690</t>
  </si>
  <si>
    <t>XM1000386407</t>
  </si>
  <si>
    <t>Kwidzyn, ul. Braterstwa Narodów 67, 82-500 Kwidzyn</t>
  </si>
  <si>
    <t>82-500</t>
  </si>
  <si>
    <t>Kwidzyn</t>
  </si>
  <si>
    <t>Braterstwa Narodów</t>
  </si>
  <si>
    <t>8018590365500027144102</t>
  </si>
  <si>
    <t>XM2204133849</t>
  </si>
  <si>
    <t>n1512 - Starogard</t>
  </si>
  <si>
    <t>PGL LP Nadleśnictwo Starogard</t>
  </si>
  <si>
    <t>83-200</t>
  </si>
  <si>
    <t>Starogard Gdański</t>
  </si>
  <si>
    <t>Gdańska</t>
  </si>
  <si>
    <t>Gdańska 12, 83-200 Starogard Gdański</t>
  </si>
  <si>
    <t>8018590365500024076406</t>
  </si>
  <si>
    <t>XI1901238386</t>
  </si>
  <si>
    <t>n1514 - Wejherowo</t>
  </si>
  <si>
    <t>Państwowe Gospodarstwo Leśne Lasy Państwowe Nadleśnictwo Wejherowo</t>
  </si>
  <si>
    <t>84-200</t>
  </si>
  <si>
    <t>Wejherowo</t>
  </si>
  <si>
    <t>Sobieskiego</t>
  </si>
  <si>
    <t>247B</t>
  </si>
  <si>
    <t>8018590365500026652974</t>
  </si>
  <si>
    <t>XM1902371046</t>
  </si>
  <si>
    <t>LKP</t>
  </si>
  <si>
    <t>8018590365500026316166</t>
  </si>
  <si>
    <t>XM1801771295</t>
  </si>
  <si>
    <t>RDLP Radom (n16)</t>
  </si>
  <si>
    <t>n1608 - Ostrowiec Świętokrzyski</t>
  </si>
  <si>
    <t>Nadleśnictwo Ostrowiec Świętokrzyski</t>
  </si>
  <si>
    <t>27-400</t>
  </si>
  <si>
    <t>Ostrowiec Św</t>
  </si>
  <si>
    <t>Sudół</t>
  </si>
  <si>
    <t>Budynek biura nadleśnictwa</t>
  </si>
  <si>
    <t>8018590365500077516461</t>
  </si>
  <si>
    <t>XI2402782715</t>
  </si>
  <si>
    <t>n1613 - Skarżysko</t>
  </si>
  <si>
    <t>Nadleśnictwo Skarżysko</t>
  </si>
  <si>
    <t>26-110</t>
  </si>
  <si>
    <t>Skarżysko-Kamienna</t>
  </si>
  <si>
    <t>Wiejska</t>
  </si>
  <si>
    <t>Biuro Nadleśnictwa Skarżysko</t>
  </si>
  <si>
    <t>8018590365500085290834</t>
  </si>
  <si>
    <t>XI1400018946</t>
  </si>
  <si>
    <t>n1614 - Starachowice</t>
  </si>
  <si>
    <t>LASY PAŃSTWOWE NADLEŚNICTWO STARACHOWICE</t>
  </si>
  <si>
    <t>27-200</t>
  </si>
  <si>
    <t>Starachowice</t>
  </si>
  <si>
    <t>RotmistrzaWitolda Pileckiego</t>
  </si>
  <si>
    <t>14d</t>
  </si>
  <si>
    <t>PPG dla pieca gazowego w budynku biurowym Nadleśnictwa Starachowice</t>
  </si>
  <si>
    <t>8018590365500086516261</t>
  </si>
  <si>
    <t>XI2001578376</t>
  </si>
  <si>
    <t>n1622 - Staszów</t>
  </si>
  <si>
    <t>Nadleśnictwo Staszów</t>
  </si>
  <si>
    <t>28-200</t>
  </si>
  <si>
    <t>Staszów</t>
  </si>
  <si>
    <t>Oględowska</t>
  </si>
  <si>
    <t>Budynek ADM n-ctwo</t>
  </si>
  <si>
    <t>8018590365500073710818</t>
  </si>
  <si>
    <t>XE1431190534</t>
  </si>
  <si>
    <t>Kancelaria Sichów</t>
  </si>
  <si>
    <t>28-236</t>
  </si>
  <si>
    <t>Rytwiany</t>
  </si>
  <si>
    <t>Sichów Mały</t>
  </si>
  <si>
    <t>8018590365500076868066</t>
  </si>
  <si>
    <t>XI2101794777</t>
  </si>
  <si>
    <t>RDLP Warszawa (n17)</t>
  </si>
  <si>
    <t>n1703 - Drewnica</t>
  </si>
  <si>
    <t>Nadleśnictwo Drewnica</t>
  </si>
  <si>
    <t>05-091</t>
  </si>
  <si>
    <t>Ząbki</t>
  </si>
  <si>
    <t>8018590365500064692680</t>
  </si>
  <si>
    <t>XM2003142281</t>
  </si>
  <si>
    <t>Kancelaria Fidest/Rybienko</t>
  </si>
  <si>
    <t>07-201</t>
  </si>
  <si>
    <t>Wyszków</t>
  </si>
  <si>
    <t>Przelotowa</t>
  </si>
  <si>
    <t>34B</t>
  </si>
  <si>
    <t>8018590365500054316695</t>
  </si>
  <si>
    <t>XM1000095963</t>
  </si>
  <si>
    <t>n1705 - Jabłonna</t>
  </si>
  <si>
    <t>Nadleśnictwo Jabłonna</t>
  </si>
  <si>
    <t>05-110</t>
  </si>
  <si>
    <t>Jabłonna</t>
  </si>
  <si>
    <t>8018590365500069394718</t>
  </si>
  <si>
    <t>XM2002858010</t>
  </si>
  <si>
    <t>n1713 - Pułtusk</t>
  </si>
  <si>
    <t>Nadleśnictwo Pułtusk</t>
  </si>
  <si>
    <t>06-100</t>
  </si>
  <si>
    <t>Pułtusk</t>
  </si>
  <si>
    <t>Bartodziejska</t>
  </si>
  <si>
    <t>8018590365500055782758</t>
  </si>
  <si>
    <t>XM1500664406</t>
  </si>
  <si>
    <t>n1822 - LBG Kostrzyca</t>
  </si>
  <si>
    <t>Leśny Bank Genów Kostrzyca</t>
  </si>
  <si>
    <t>58-535</t>
  </si>
  <si>
    <t>Miłków</t>
  </si>
  <si>
    <t>8018590365500029172660</t>
  </si>
  <si>
    <t>05941218</t>
  </si>
  <si>
    <t>W-8.1</t>
  </si>
  <si>
    <t>n1710 - Sokołów</t>
  </si>
  <si>
    <t>Państwowe Gospodarstwo Leśne Lasy Państwowe Nadleśnictwo Sokołów</t>
  </si>
  <si>
    <t>08-300</t>
  </si>
  <si>
    <t>Sokołów Podlaski</t>
  </si>
  <si>
    <t>Kupientyńska</t>
  </si>
  <si>
    <t>17B</t>
  </si>
  <si>
    <t>Biuro Nadleśnictwa.</t>
  </si>
  <si>
    <t>8018590365500060848531</t>
  </si>
  <si>
    <t>XM1701427164</t>
  </si>
  <si>
    <t>OEE</t>
  </si>
  <si>
    <t>35h</t>
  </si>
  <si>
    <t>8018590365500019358951</t>
  </si>
  <si>
    <t>n1103 - Bytów</t>
  </si>
  <si>
    <t>Państwowe Gospodarstwo Leśne Lasy Państwowe Nadleśnictwo Bytów</t>
  </si>
  <si>
    <t>77-100</t>
  </si>
  <si>
    <t>Bytów</t>
  </si>
  <si>
    <t>Szarych Szeregów</t>
  </si>
  <si>
    <t>PPG dla budynku biurowego, sali konferencyjnej i pomieszczenia socjalnego</t>
  </si>
  <si>
    <t>8018590365500026715457</t>
  </si>
  <si>
    <t>XI1700701452</t>
  </si>
  <si>
    <t>n0402 - Bircza</t>
  </si>
  <si>
    <t>PGL LP Nadleśnictwo Bircza</t>
  </si>
  <si>
    <t>37-740</t>
  </si>
  <si>
    <t>Bircza</t>
  </si>
  <si>
    <t>Stara Bircza</t>
  </si>
  <si>
    <t>Kancelaria Leśnictwa Kuźmina</t>
  </si>
  <si>
    <t>Kuźmina</t>
  </si>
  <si>
    <t>8018590365500089375384</t>
  </si>
  <si>
    <t>02325617</t>
  </si>
  <si>
    <t>n1701 - Celestynów</t>
  </si>
  <si>
    <t>Nadleśnictwo Celestynów</t>
  </si>
  <si>
    <t>05-430</t>
  </si>
  <si>
    <t>Celestynów</t>
  </si>
  <si>
    <t>8018590365500056730321</t>
  </si>
  <si>
    <t>XM2002665581</t>
  </si>
  <si>
    <t>n1704 - Garwolin</t>
  </si>
  <si>
    <t>Skarb Państwa Państwowe Gospodastwo Leśne Nadleśnictwo Garwolin</t>
  </si>
  <si>
    <t>08-400</t>
  </si>
  <si>
    <t>Miętne</t>
  </si>
  <si>
    <t>8018590365500058852014</t>
  </si>
  <si>
    <t>XI1400020255</t>
  </si>
  <si>
    <t>PAD przy nadleśnictwie</t>
  </si>
  <si>
    <t>8018590365500054688112</t>
  </si>
  <si>
    <t>XM2002941707</t>
  </si>
  <si>
    <t>n1015 - Kłodawa</t>
  </si>
  <si>
    <t>PGL LP Nadleśnictwo Kłodawa</t>
  </si>
  <si>
    <t>66-415</t>
  </si>
  <si>
    <t>Kłodawa</t>
  </si>
  <si>
    <t>EWE energia Sp z o.o.</t>
  </si>
  <si>
    <t>00203974</t>
  </si>
  <si>
    <t>G-1</t>
  </si>
  <si>
    <t>3.3.1. - EWE - taryfa pkt.</t>
  </si>
  <si>
    <t>Izba Edukacyjna "Korsakówka"</t>
  </si>
  <si>
    <t>00007488</t>
  </si>
  <si>
    <t>n1222 - Żołędowo</t>
  </si>
  <si>
    <t>Nadleśnictwo Żołędowo</t>
  </si>
  <si>
    <t>86-031</t>
  </si>
  <si>
    <t>Osielsko</t>
  </si>
  <si>
    <t>Żołędowo</t>
  </si>
  <si>
    <t>4 A</t>
  </si>
  <si>
    <t>Wiata edukacyjna</t>
  </si>
  <si>
    <t>8018590365500020796667</t>
  </si>
  <si>
    <t>XM1100021097</t>
  </si>
  <si>
    <t>Nadleśnictwo Żołędowo - budynek administracyjny</t>
  </si>
  <si>
    <t>8018590365500025621339</t>
  </si>
  <si>
    <t>XI1724552</t>
  </si>
  <si>
    <t>n0810 - Trzcianka</t>
  </si>
  <si>
    <t>Nadleśnictwo Trzcianka</t>
  </si>
  <si>
    <t>64-980</t>
  </si>
  <si>
    <t>Trzcianka</t>
  </si>
  <si>
    <t>Ogrodowa</t>
  </si>
  <si>
    <t>Biurowiec Nadleśnictwa Trzcianka</t>
  </si>
  <si>
    <t>8018590365500042687271</t>
  </si>
  <si>
    <t>XM2002963308</t>
  </si>
  <si>
    <t>ADM PGNIG/UNIMOT</t>
  </si>
  <si>
    <t>8018590365500019029387</t>
  </si>
  <si>
    <t>06014211</t>
  </si>
  <si>
    <t>LSK</t>
  </si>
  <si>
    <t>Miłków 300a</t>
  </si>
  <si>
    <t>8018590365500041075604</t>
  </si>
  <si>
    <t>n0414 - Lesko</t>
  </si>
  <si>
    <t>Nadleśnictwo Lesko z siedzibą w Łączkach k/Leska</t>
  </si>
  <si>
    <t>38-600</t>
  </si>
  <si>
    <t>Lesko</t>
  </si>
  <si>
    <t>Łączki</t>
  </si>
  <si>
    <t>Bukowsko</t>
  </si>
  <si>
    <t>38-505</t>
  </si>
  <si>
    <t>8018590365500081655842</t>
  </si>
  <si>
    <t>XI2001533534</t>
  </si>
  <si>
    <t>gospodarczy</t>
  </si>
  <si>
    <t>8018590365500094217358</t>
  </si>
  <si>
    <t>XM2305412461</t>
  </si>
  <si>
    <t>Biuro Nadleśnictwa Białogard</t>
  </si>
  <si>
    <t>8018590365500029410649</t>
  </si>
  <si>
    <t>XM2103416525</t>
  </si>
  <si>
    <t>Izba Edukacji „Quercus”; Kancelaria Leśnictwa Zielony Dwór ;Mieszkanie Dworska 10</t>
  </si>
  <si>
    <t>Giżycko</t>
  </si>
  <si>
    <t>8018590365500090151854</t>
  </si>
  <si>
    <t>XI2302642756</t>
  </si>
  <si>
    <t>n1127 - Tychowo</t>
  </si>
  <si>
    <t>Nadleśnictwo Tychowo</t>
  </si>
  <si>
    <t>78-220</t>
  </si>
  <si>
    <t>Tychowo</t>
  </si>
  <si>
    <t>Bobolicka</t>
  </si>
  <si>
    <t>8018590365500052755557</t>
  </si>
  <si>
    <t>XM2305063616</t>
  </si>
  <si>
    <t>Kancelaria l-ctwa Brzostowa Góra</t>
  </si>
  <si>
    <t>36-110</t>
  </si>
  <si>
    <t>Majdan Królewski</t>
  </si>
  <si>
    <t>Brzostowa Góra</t>
  </si>
  <si>
    <t>8018590365500091038192</t>
  </si>
  <si>
    <t>XI2302609942</t>
  </si>
  <si>
    <t>n1714 - Wyszków</t>
  </si>
  <si>
    <t>Nadleśnictwo Wyszków</t>
  </si>
  <si>
    <t>07-202</t>
  </si>
  <si>
    <t>Leszczydół-Nowiny</t>
  </si>
  <si>
    <t>Leśników</t>
  </si>
  <si>
    <t>8018590365500019289958</t>
  </si>
  <si>
    <t>Leszczydół Nowiny</t>
  </si>
  <si>
    <t>06304190</t>
  </si>
  <si>
    <t>n0220 - Namysłów</t>
  </si>
  <si>
    <t>Państwowe Gospodarstwo Leśne Lasy Państwowe Nadleśnictwo Namysłów</t>
  </si>
  <si>
    <t>46-100</t>
  </si>
  <si>
    <t>Namysłów</t>
  </si>
  <si>
    <t>Marii Skłodowskiej-Curie</t>
  </si>
  <si>
    <t>14A</t>
  </si>
  <si>
    <t>8018590365500013424799</t>
  </si>
  <si>
    <t>00683659</t>
  </si>
  <si>
    <t>n0501 - Biała Podlaska</t>
  </si>
  <si>
    <t>Nadleśnictwo Biała Podlaska</t>
  </si>
  <si>
    <t>21-500</t>
  </si>
  <si>
    <t>Biała Podlaska</t>
  </si>
  <si>
    <t>Budynek biurowy Nadleśnictwa Biała Podlaska</t>
  </si>
  <si>
    <t>8018590365500055586769</t>
  </si>
  <si>
    <t>XM2002800301</t>
  </si>
  <si>
    <t>Budynek nowej kancelarii</t>
  </si>
  <si>
    <t>8018590365500092014553</t>
  </si>
  <si>
    <t>X12302685512</t>
  </si>
  <si>
    <t>n1615 - Suchedniów</t>
  </si>
  <si>
    <t>Państwowe Gospodarstwo Leśne Lasy Państwowe Nadleśnictwo Suchedniów</t>
  </si>
  <si>
    <t>26-130</t>
  </si>
  <si>
    <t>Suchedniów</t>
  </si>
  <si>
    <t>Bodzentyńska</t>
  </si>
  <si>
    <t>Belweder - kancelarie L-ctw</t>
  </si>
  <si>
    <t>16 A</t>
  </si>
  <si>
    <t>8018590365500075876093</t>
  </si>
  <si>
    <t>XM1500769090</t>
  </si>
  <si>
    <t>punkt poboru gazu dla budynku przy ul. Dąbrowskiego 47 w Pieńsku</t>
  </si>
  <si>
    <t>Dąbrowskiego</t>
  </si>
  <si>
    <t>8018590365500037403107</t>
  </si>
  <si>
    <t>XI1901284618</t>
  </si>
  <si>
    <t>Kancelaria Leśnictw Goleszów i Piątkowiec</t>
  </si>
  <si>
    <t>Podleszany</t>
  </si>
  <si>
    <t>398A</t>
  </si>
  <si>
    <t>8018590365500089636577</t>
  </si>
  <si>
    <t>XI2302557791</t>
  </si>
  <si>
    <t>kancelarie Świebodzice, Glinica, Głuszyca</t>
  </si>
  <si>
    <t>58-308</t>
  </si>
  <si>
    <t>Głuszycka</t>
  </si>
  <si>
    <t>8018590365500036500852</t>
  </si>
  <si>
    <t>XC1001005937</t>
  </si>
  <si>
    <t>n1202 - Bydgoszcz</t>
  </si>
  <si>
    <t>Nadleśnictwo Bydgoszcz</t>
  </si>
  <si>
    <t>86-005</t>
  </si>
  <si>
    <t>Białe Błota</t>
  </si>
  <si>
    <t>Sosnowa</t>
  </si>
  <si>
    <t>8018590365500092420699</t>
  </si>
  <si>
    <t>XI1300015093</t>
  </si>
  <si>
    <t>OSW Główny</t>
  </si>
  <si>
    <t>64-330</t>
  </si>
  <si>
    <t>Porażyn</t>
  </si>
  <si>
    <t>8018590365500019144837</t>
  </si>
  <si>
    <t>016706</t>
  </si>
  <si>
    <t>Kuchnia OSW</t>
  </si>
  <si>
    <t>8018590365500043906258</t>
  </si>
  <si>
    <t>XM1701647374</t>
  </si>
  <si>
    <t>Kancelaria leśnictwa Łabunie (cz. gosp.)</t>
  </si>
  <si>
    <t>8018590365500081165983</t>
  </si>
  <si>
    <t>XI1600508907</t>
  </si>
  <si>
    <t>n1702 - Chojnów</t>
  </si>
  <si>
    <t>Nadleśnictwo Chojnów</t>
  </si>
  <si>
    <t>05-532</t>
  </si>
  <si>
    <t>Baniocha</t>
  </si>
  <si>
    <t>Pilawa</t>
  </si>
  <si>
    <t>Klonowa</t>
  </si>
  <si>
    <t>Osiedle Eko Sękocin</t>
  </si>
  <si>
    <t>05-090</t>
  </si>
  <si>
    <t>Raszyn</t>
  </si>
  <si>
    <t>Sękocin Stary</t>
  </si>
  <si>
    <t>8018590365500019272745</t>
  </si>
  <si>
    <t>XI2101887500</t>
  </si>
  <si>
    <t>8018590365500069228938</t>
  </si>
  <si>
    <t>XI1700796462</t>
  </si>
  <si>
    <t>13B</t>
  </si>
  <si>
    <t>8018590365500067544108</t>
  </si>
  <si>
    <t>XM2104046711</t>
  </si>
  <si>
    <t>8018590365500029213233</t>
  </si>
  <si>
    <t>XM210403453</t>
  </si>
  <si>
    <t>n0707 - Iława</t>
  </si>
  <si>
    <t>Nadleśnictwo Iława</t>
  </si>
  <si>
    <t>14-200</t>
  </si>
  <si>
    <t>Iława</t>
  </si>
  <si>
    <t>Smolniki</t>
  </si>
  <si>
    <t>Siedziba Nadleśnictwa Iława</t>
  </si>
  <si>
    <t>8018590365500020440003</t>
  </si>
  <si>
    <t>XI1901193731</t>
  </si>
  <si>
    <t>Nadleśniczówka Leśna Wola</t>
  </si>
  <si>
    <t>Leśna Wola</t>
  </si>
  <si>
    <t>8018590365500075377729</t>
  </si>
  <si>
    <t>XI2302544292</t>
  </si>
  <si>
    <t>EWE Sp. z o. o.</t>
  </si>
  <si>
    <t>Jordanowo działka 87/1</t>
  </si>
  <si>
    <t>Jordanowo</t>
  </si>
  <si>
    <t>107A</t>
  </si>
  <si>
    <t>00213525</t>
  </si>
  <si>
    <t>G-0</t>
  </si>
  <si>
    <t>OW Leśnik</t>
  </si>
  <si>
    <t>66-220</t>
  </si>
  <si>
    <t>Łagów</t>
  </si>
  <si>
    <t>Bolesława Chrobrego</t>
  </si>
  <si>
    <t>XM1601041652</t>
  </si>
  <si>
    <t>G-2</t>
  </si>
  <si>
    <t>n0907 - Jarocin</t>
  </si>
  <si>
    <t>Lasy Państwowe Nadleśnictwo Jarocin</t>
  </si>
  <si>
    <t>63-200</t>
  </si>
  <si>
    <t>Jarocin</t>
  </si>
  <si>
    <t>Tadeusza Kościuszki</t>
  </si>
  <si>
    <t>Biurowiec Nadleśnictwa Jarocin</t>
  </si>
  <si>
    <t>8018590365500044159592</t>
  </si>
  <si>
    <t>XM1500912512</t>
  </si>
  <si>
    <t>n0504 - Chełm</t>
  </si>
  <si>
    <t>Państwowe Gospodarstwo Leśne Lasy Państwowe Nadleśnictwo Chełm</t>
  </si>
  <si>
    <t>22-100</t>
  </si>
  <si>
    <t>Chełm</t>
  </si>
  <si>
    <t>Hrubieszowska</t>
  </si>
  <si>
    <t>8018590365500072771896</t>
  </si>
  <si>
    <t>02074232</t>
  </si>
  <si>
    <t>n0505 - Gościeradów</t>
  </si>
  <si>
    <t>Nadleśnictwo Gościeradów</t>
  </si>
  <si>
    <t>23-275</t>
  </si>
  <si>
    <t>Gościeradów</t>
  </si>
  <si>
    <t>Gościeradów Folwark</t>
  </si>
  <si>
    <t>1D</t>
  </si>
  <si>
    <t>Szkółka Leśna Marynopole</t>
  </si>
  <si>
    <t>22-230</t>
  </si>
  <si>
    <t>Trzydnik Duży</t>
  </si>
  <si>
    <t>Marynopole</t>
  </si>
  <si>
    <t>8018590365500079245178</t>
  </si>
  <si>
    <t>XI1300430877</t>
  </si>
  <si>
    <t>123B/2</t>
  </si>
  <si>
    <t>123B</t>
  </si>
  <si>
    <t>8018590365500071752377</t>
  </si>
  <si>
    <t>00351857</t>
  </si>
  <si>
    <t>Kancelarie leśnictw Nowiny i Antoniów</t>
  </si>
  <si>
    <t>37-455</t>
  </si>
  <si>
    <t>Radomysl n/Sanem</t>
  </si>
  <si>
    <t>Radomyśl n/Sanem</t>
  </si>
  <si>
    <t>59A</t>
  </si>
  <si>
    <t>8018590365500074045032</t>
  </si>
  <si>
    <t>XA1827868353</t>
  </si>
  <si>
    <t>Kancelaria leśnictwa Kotówka</t>
  </si>
  <si>
    <t>Księżomierz Dzierzkowska</t>
  </si>
  <si>
    <t>8018590365500078558262</t>
  </si>
  <si>
    <t>XI2202476261</t>
  </si>
  <si>
    <t>Biuro Nadleśnictwa Gościeradów</t>
  </si>
  <si>
    <t>8018590365500085174530</t>
  </si>
  <si>
    <t>XI1600609210</t>
  </si>
  <si>
    <t>Kancelaria Leśnictwa Dąbrowa</t>
  </si>
  <si>
    <t>1E</t>
  </si>
  <si>
    <t>8018590365500071236129</t>
  </si>
  <si>
    <t>XA1426492432</t>
  </si>
  <si>
    <t>n1611 - Radom</t>
  </si>
  <si>
    <t>Nadleśnictwo Radom</t>
  </si>
  <si>
    <t>26-600</t>
  </si>
  <si>
    <t>Radom</t>
  </si>
  <si>
    <t>Janiszewska</t>
  </si>
  <si>
    <t>48/ 345-13-69</t>
  </si>
  <si>
    <t>Unimot S.A.</t>
  </si>
  <si>
    <t>8018590365500056130909</t>
  </si>
  <si>
    <t>XA2206142625</t>
  </si>
  <si>
    <t>n0814 - Zdrojowa Góra</t>
  </si>
  <si>
    <t>Nadleśnictwo Zdrojowa Góra</t>
  </si>
  <si>
    <t>64-920</t>
  </si>
  <si>
    <t>Piła</t>
  </si>
  <si>
    <t>Al.. Poznańska</t>
  </si>
  <si>
    <t>Budynek adm. Nadleśnictwa</t>
  </si>
  <si>
    <t>8018590365500050000475</t>
  </si>
  <si>
    <t>XM1701509530</t>
  </si>
  <si>
    <t>n1618 - Zagnańsk</t>
  </si>
  <si>
    <t>Lasy Państwowe Nadleśnictwo Zagnańsk</t>
  </si>
  <si>
    <t>26-050</t>
  </si>
  <si>
    <t>Zagnańsk</t>
  </si>
  <si>
    <t>10A</t>
  </si>
  <si>
    <t>biuro n-ctwa</t>
  </si>
  <si>
    <t>8018590365500077892640</t>
  </si>
  <si>
    <t>01150577</t>
  </si>
  <si>
    <t>n1606 - Kozienice</t>
  </si>
  <si>
    <t>Nadleśnictwo Kozienice</t>
  </si>
  <si>
    <t>26-670</t>
  </si>
  <si>
    <t>Pionki</t>
  </si>
  <si>
    <t>Partyzantów</t>
  </si>
  <si>
    <t>Budynek biurowy Nadleśnictwa Kozienice</t>
  </si>
  <si>
    <t>8018590365500059363830</t>
  </si>
  <si>
    <t>XM2304967014</t>
  </si>
  <si>
    <t>budynek biurowy</t>
  </si>
  <si>
    <t>8018590365500052828565</t>
  </si>
  <si>
    <t>03872827</t>
  </si>
  <si>
    <t>n1226 - Cierpiszewo</t>
  </si>
  <si>
    <t>Nadleśnictwo Cierpiszewo</t>
  </si>
  <si>
    <t>87-165</t>
  </si>
  <si>
    <t>Cierpice</t>
  </si>
  <si>
    <t>8018590365500026851322</t>
  </si>
  <si>
    <t>XM2103869713</t>
  </si>
  <si>
    <t>Warsztaty+szkółka</t>
  </si>
  <si>
    <t>8018590365500041911506</t>
  </si>
  <si>
    <t>XM2103657503</t>
  </si>
  <si>
    <t>lokal mieszkalny os. Przylesie 4/11</t>
  </si>
  <si>
    <t>Kaczory</t>
  </si>
  <si>
    <t>os. Przylesie</t>
  </si>
  <si>
    <t>8018590365500043356978</t>
  </si>
  <si>
    <t>XM2304965993</t>
  </si>
  <si>
    <t>budynek mieszkalny - Nadleśniczówka - ul. Górna 17</t>
  </si>
  <si>
    <t>Górna</t>
  </si>
  <si>
    <t>8018590365500040892363</t>
  </si>
  <si>
    <t>XM2003135561</t>
  </si>
  <si>
    <t>n0223 - Prudnik</t>
  </si>
  <si>
    <t>PAŃSTWOWE GOSPODARSTWO LEŚNE LASY PAŃSTWOWE NADLEŚNICTWO PRUDNIK</t>
  </si>
  <si>
    <t>48-200</t>
  </si>
  <si>
    <t>Prudnik</t>
  </si>
  <si>
    <t>Budynek administracyjny Nadleśnictwa Prudnik</t>
  </si>
  <si>
    <t>8018590365500006046311</t>
  </si>
  <si>
    <t>02592746</t>
  </si>
  <si>
    <t>n0514 - Międzyrzec</t>
  </si>
  <si>
    <t>Nadleśnictwo Międzyrzec</t>
  </si>
  <si>
    <t>21-560</t>
  </si>
  <si>
    <t>M-c Podl.</t>
  </si>
  <si>
    <t>Międzyrzec Podlaski</t>
  </si>
  <si>
    <t>Biuro Nadleśnictwa Międzyrzec</t>
  </si>
  <si>
    <t>8018590365500056470555</t>
  </si>
  <si>
    <t>XM2002903880</t>
  </si>
  <si>
    <t>UNIMOT System Sp. z o. o.</t>
  </si>
  <si>
    <t>ul.Zamojska 94/2 23-400 Biłgoraj</t>
  </si>
  <si>
    <t>8018590365500083521411</t>
  </si>
  <si>
    <t>XI1000177366</t>
  </si>
  <si>
    <t>n0719 - Ostrołęka</t>
  </si>
  <si>
    <t>PGL LP Nadleśnictwo Ostrołęka</t>
  </si>
  <si>
    <t>07-412</t>
  </si>
  <si>
    <t>Ostrołęka</t>
  </si>
  <si>
    <t>T. Zawadzkiego "Zośki"</t>
  </si>
  <si>
    <t>Biuro Nadleśnictwa Ostrołęka</t>
  </si>
  <si>
    <t>8018590365500067236058</t>
  </si>
  <si>
    <t>XM2204249551</t>
  </si>
  <si>
    <t>Kancelaria Leśnictwa Czerwin</t>
  </si>
  <si>
    <t>07-407</t>
  </si>
  <si>
    <t>Czerwin</t>
  </si>
  <si>
    <t>8018590365500090885025</t>
  </si>
  <si>
    <t>XM2305436456</t>
  </si>
  <si>
    <t>Kancelaria Leśnictwa Lelis</t>
  </si>
  <si>
    <t>07-402</t>
  </si>
  <si>
    <t>Lelis</t>
  </si>
  <si>
    <t>Słoneczna</t>
  </si>
  <si>
    <t>8018590365500031333233</t>
  </si>
  <si>
    <t>XM2103917962</t>
  </si>
  <si>
    <t>nowy biurowiec na ul. Ponikowskiej 32</t>
  </si>
  <si>
    <t>Ponikowska</t>
  </si>
  <si>
    <t>8018590365500019125188</t>
  </si>
  <si>
    <t>XM2405543582</t>
  </si>
  <si>
    <t>n1471 - Biuro RDLP Zielona Góra</t>
  </si>
  <si>
    <t>Regionalna Dyrekcja Lasów Państwowych w Zielonej Górze</t>
  </si>
  <si>
    <t>65-417</t>
  </si>
  <si>
    <t>Zielona Góra</t>
  </si>
  <si>
    <t>Kazimierza Wielkiego</t>
  </si>
  <si>
    <t>24A</t>
  </si>
  <si>
    <t>8018590365500019078255</t>
  </si>
  <si>
    <t>19AG2533506009282</t>
  </si>
  <si>
    <t>Suma</t>
  </si>
  <si>
    <t>Ile PPG</t>
  </si>
  <si>
    <t>Stawki opłat</t>
  </si>
  <si>
    <t>Stawka opłaty stałej</t>
  </si>
  <si>
    <t>Stawka opłaty
zmiennej</t>
  </si>
  <si>
    <t>Grupa
taryfowa</t>
  </si>
  <si>
    <t>[zł/m-c]</t>
  </si>
  <si>
    <t>[gr/(kWh/h)za h]</t>
  </si>
  <si>
    <t>[gr/kWh]</t>
  </si>
  <si>
    <t>–</t>
  </si>
  <si>
    <t>Stawka opłaty zmiennej</t>
  </si>
  <si>
    <t>W-8s.1</t>
  </si>
  <si>
    <t>Koszt gazu 2025</t>
  </si>
  <si>
    <t>Koszt gazu 2026</t>
  </si>
  <si>
    <t>Razem</t>
  </si>
  <si>
    <t>Koszt dystrybucji 2025</t>
  </si>
  <si>
    <t>Koszt dystrybucji 2026</t>
  </si>
  <si>
    <t>Wrocław</t>
  </si>
  <si>
    <t>cz.2</t>
  </si>
  <si>
    <t>cz.3</t>
  </si>
  <si>
    <t>cz.1 za</t>
  </si>
  <si>
    <t>wr</t>
  </si>
  <si>
    <t>wa</t>
  </si>
  <si>
    <t>ta</t>
  </si>
  <si>
    <t>po</t>
  </si>
  <si>
    <t>gd</t>
  </si>
  <si>
    <t>Część 1</t>
  </si>
  <si>
    <t>Suma wolumenu [kWh]</t>
  </si>
  <si>
    <t>Ile PPE [szt]</t>
  </si>
  <si>
    <t>Część 2</t>
  </si>
  <si>
    <t>Część 3</t>
  </si>
  <si>
    <t>Ile PPG [szt]</t>
  </si>
  <si>
    <t>Opłata abonamentowa</t>
  </si>
  <si>
    <t xml:space="preserve">Współczynnik wzrostu cen w taryfie dystrybucyjnej rok do roku. </t>
  </si>
  <si>
    <t>Mnożnik wolumenu</t>
  </si>
  <si>
    <t>2025-2026</t>
  </si>
  <si>
    <t>Koszt sprzedaży gazu</t>
  </si>
  <si>
    <t>Koszt Akcyzy</t>
  </si>
  <si>
    <t>Koszt opłaty abonamentowej</t>
  </si>
  <si>
    <t>Sumaryczny koszt sprzedaży gazu 2025</t>
  </si>
  <si>
    <t>Sumaryczny koszt sprzedaży gazu 2026</t>
  </si>
  <si>
    <t>Koszt dystrybucji gazu</t>
  </si>
  <si>
    <t>Koszt gazu z opłatą abonamentową 2025</t>
  </si>
  <si>
    <t>Koszt gazu z opłatą abonamentową 2026</t>
  </si>
  <si>
    <t>Opata abonamentowa</t>
  </si>
  <si>
    <t>Średnio:</t>
  </si>
  <si>
    <t>CZĘŚĆ 1 - GAZ WYSOKOMETANOWY (MODEL GIEŁDOWY)</t>
  </si>
  <si>
    <t>CZĘŚĆ 2 - GAZ ZAAZOTOWANY (CENA STAŁA)</t>
  </si>
  <si>
    <t>CZĘŚĆ 3 - OSD EWE (CENA STAŁA)</t>
  </si>
  <si>
    <t>A. PARAMETRY OFERTY (DANE UZUPEŁNIANE PRZEZ WYKONAWCĘ)</t>
  </si>
  <si>
    <t>B. ZAŁOŻENIA POZOSTAŁE OFERTY (DANE WSPÓLNE DLA WSZYSTKICH WYKONAWCÓW W CELU PORÓWNANIA OFERT; DANE WSKAZYWANE PRZEZ ZAMAWIAJĄCEGO)</t>
  </si>
  <si>
    <t>C. KALKULACJA CENY DO OFERTY</t>
  </si>
  <si>
    <t>zł/MWh</t>
  </si>
  <si>
    <t>zł/mc/PPG</t>
  </si>
  <si>
    <t>Oznaczenie grupy taryfowej</t>
  </si>
  <si>
    <t>Stawka</t>
  </si>
  <si>
    <t>Parametr</t>
  </si>
  <si>
    <t>Wartość</t>
  </si>
  <si>
    <t>Jednostka</t>
  </si>
  <si>
    <t>Stawka podatku akcyzowego przy zwolnieniu z akcyzy</t>
  </si>
  <si>
    <t>Stawka podatku akcyzowego na cele grzewcze</t>
  </si>
  <si>
    <t>Cena dystrybucji paliwa gazowego netto</t>
  </si>
  <si>
    <t>Cena dostawy paliwa gazowego netto</t>
  </si>
  <si>
    <t>zł</t>
  </si>
  <si>
    <t>Wyznaczenie ceny wskazanej w Ofercie Wykonawcy</t>
  </si>
  <si>
    <t>C. WYZNACZENIE CENY DO OFERTY WYKONAWCY</t>
  </si>
  <si>
    <t>Cena dostawy paliwa gazowego brutto</t>
  </si>
  <si>
    <t>Cena dystrybucji paliwa gazowego brutto</t>
  </si>
  <si>
    <t>VAT 23 %</t>
  </si>
  <si>
    <t>Cena łączna netto</t>
  </si>
  <si>
    <t xml:space="preserve">Cena łączna netto za cały okres dostawy (2025-2026) </t>
  </si>
  <si>
    <t xml:space="preserve">Podatek VAT 23% </t>
  </si>
  <si>
    <t>Cena łączna brutto za cały okres dostawy (2025-2026)</t>
  </si>
  <si>
    <r>
      <t xml:space="preserve">Współczynnik profilu zużycia paliwa gazowego przez Zamawiającego  </t>
    </r>
    <r>
      <rPr>
        <b/>
        <sz val="11"/>
        <color rgb="FF000000"/>
        <rFont val="Calibri"/>
        <family val="2"/>
        <charset val="238"/>
      </rPr>
      <t>(P)</t>
    </r>
  </si>
  <si>
    <r>
      <t xml:space="preserve">Wartość netto składnika stałego </t>
    </r>
    <r>
      <rPr>
        <b/>
        <sz val="11"/>
        <color rgb="FF000000"/>
        <rFont val="Calibri"/>
        <family val="2"/>
        <charset val="238"/>
      </rPr>
      <t xml:space="preserve">(S) </t>
    </r>
    <r>
      <rPr>
        <sz val="11"/>
        <color rgb="FF000000"/>
        <rFont val="Calibri"/>
        <family val="2"/>
        <charset val="238"/>
      </rPr>
      <t>– wartość jednostkowa dla 1 MWh</t>
    </r>
  </si>
  <si>
    <t>Oferowane przez Wykonawcę ceny (wartości wskazywane w Ofercie Wykonawcy)</t>
  </si>
  <si>
    <t>II. Oferowane przez Wykonawcę stawki opłat abonamentowych dla poszczególnych grup taryfowych (wartości wskazywane w Ofercie Wykonawcy)</t>
  </si>
  <si>
    <t>I. Oferowane przez Wykonawcę parametry do wyznaczenia ceny paliwa gazowego (wartości wskazywane w Ofercie Wykonawcy)</t>
  </si>
  <si>
    <t xml:space="preserve">Cena </t>
  </si>
  <si>
    <t>I. Oferowane przez Wykonawcę ceny paliwa gazowego (wartości wskazywane w Ofercie Wykonawcy)</t>
  </si>
  <si>
    <t>Stawka podatku akcyzowego na cele opałowe dla gazu Lw</t>
  </si>
  <si>
    <t>Stawka podatku akcyzowego na cele opałowe dla gazu Ls</t>
  </si>
  <si>
    <t>Cena łączna brutto</t>
  </si>
  <si>
    <t>Instukcja korzystania z Kalkulatora</t>
  </si>
  <si>
    <t>Wykonawca uzupełnia oferowane przez siebie wartości w części A (Parametry oferty). Dane wynikowe znajdują się w Części C.</t>
  </si>
  <si>
    <t>Uwaga! Wartości wskazane w częsci B są stałe i nie powinny być zmieniane przez Wykonawcę.</t>
  </si>
  <si>
    <t>Cena jednostkowa paliwa gazowego dla 1 MWh
Cena netto (bez VAT i nie zawierająca podatku akcyzowego). Cena zawiera wszystkie prawem przewidziane koszty związane z obowiązkami nałożonymi na Sprzedawcę na dzień złożenia oferty.</t>
  </si>
  <si>
    <t>Uwaga! W tabeli przedstawiono jedynie aktualnie posiadane grupy taryfowe.</t>
  </si>
  <si>
    <t>Nadleśnictwo Gdańsk</t>
  </si>
  <si>
    <t>Nadleśnictwo Kwidzyn</t>
  </si>
  <si>
    <t>OKL Gołuchów</t>
  </si>
  <si>
    <t>Nadleśnictwo Goleniów</t>
  </si>
  <si>
    <t>Nadleśnictwo Jarosław</t>
  </si>
  <si>
    <t>Nadleśnictwo Puławy</t>
  </si>
  <si>
    <t>Nadleśnictwo Bardo Śląskie</t>
  </si>
  <si>
    <t>Nadleśnictwo Legnica</t>
  </si>
  <si>
    <t>Nadleśnictwo Karczma Borowa</t>
  </si>
  <si>
    <t>Wolumen zużycia paliwa gazowego roczny (w 2025 roku/w 2026 roku) [kWh]</t>
  </si>
  <si>
    <t>Stawka podatku akcyzowego</t>
  </si>
  <si>
    <r>
      <t xml:space="preserve">Założona cena produktu </t>
    </r>
    <r>
      <rPr>
        <b/>
        <sz val="11"/>
        <color rgb="FF000000"/>
        <rFont val="Calibri"/>
        <family val="2"/>
        <charset val="238"/>
      </rPr>
      <t>GAS_BASE_Y-25</t>
    </r>
  </si>
  <si>
    <r>
      <t xml:space="preserve">Założona cena produktu </t>
    </r>
    <r>
      <rPr>
        <b/>
        <sz val="11"/>
        <color rgb="FF000000"/>
        <rFont val="Calibri"/>
        <family val="2"/>
        <charset val="238"/>
      </rPr>
      <t>GAS_BASE_Y-26</t>
    </r>
  </si>
  <si>
    <t>Cena jednostkowa paliwa gazowego na rok 2025</t>
  </si>
  <si>
    <t>Cena jednostkowa paliwa gazowego na rok 2026</t>
  </si>
  <si>
    <t>Moc zamówiona</t>
  </si>
  <si>
    <t>Założona cena produktu GAS_BASE_Y-25</t>
  </si>
  <si>
    <t>Założona cena produktu GAS_BASE_Y-26</t>
  </si>
  <si>
    <t>Nadleśnictwo Gniewkowo</t>
  </si>
  <si>
    <t>Szacunek kosztu razem 2025 netto</t>
  </si>
  <si>
    <t>Szacunek kosztu razem 2026 netto</t>
  </si>
  <si>
    <t>Szacunek kosztu razem 2025 Brutto</t>
  </si>
  <si>
    <t>Szacunek kosztu razem 2026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</si>
</sst>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00_-;\-* #,##0.0000_-;_-* &quot;-&quot;??_-;_-@_-"/>
    <numFmt numFmtId="167" formatCode="#,##0.0000"/>
    <numFmt numFmtId="168" formatCode="_-* #,##0.00\ _z_ł_-;\-* #,##0.00\ _z_ł_-;_-* &quot;-&quot;??\ _z_ł_-;_-@_-"/>
    <numFmt numFmtId="169" formatCode="_-* #,##0.0000\ _z_ł_-;\-* #,##0.0000\ _z_ł_-;_-* &quot;-&quot;??\ _z_ł_-;_-@_-"/>
  </numFmts>
  <fonts count="14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B0F0"/>
      <name val="Calibri"/>
      <family val="2"/>
      <charset val="238"/>
    </font>
    <font>
      <b/>
      <sz val="11"/>
      <color rgb="FF00B0F0"/>
      <name val="Calibri"/>
      <family val="2"/>
      <charset val="238"/>
    </font>
    <font>
      <sz val="8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name val="Calibri"/>
      <family val="2"/>
      <charset val="238"/>
    </font>
    <font>
      <i/>
      <sz val="11"/>
      <color rgb="FFFF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3" fontId="0" fillId="0" borderId="0" xfId="0" applyNumberFormat="1"/>
    <xf numFmtId="166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167" fontId="4" fillId="2" borderId="0" xfId="0" applyNumberFormat="1" applyFont="1" applyFill="1"/>
    <xf numFmtId="167" fontId="2" fillId="2" borderId="0" xfId="0" applyNumberFormat="1" applyFont="1" applyFill="1"/>
    <xf numFmtId="49" fontId="1" fillId="0" borderId="0" xfId="0" applyNumberFormat="1" applyFont="1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8" fontId="0" fillId="0" borderId="0" xfId="0" applyNumberFormat="1"/>
    <xf numFmtId="0" fontId="0" fillId="3" borderId="0" xfId="0" applyFill="1"/>
    <xf numFmtId="43" fontId="0" fillId="3" borderId="0" xfId="1" applyFont="1" applyFill="1"/>
    <xf numFmtId="0" fontId="1" fillId="3" borderId="0" xfId="0" applyFont="1" applyFill="1"/>
    <xf numFmtId="0" fontId="0" fillId="4" borderId="0" xfId="0" applyFill="1"/>
    <xf numFmtId="0" fontId="9" fillId="4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3" fontId="0" fillId="3" borderId="1" xfId="1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2" fillId="3" borderId="0" xfId="0" applyFont="1" applyFill="1"/>
    <xf numFmtId="0" fontId="10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11" fillId="3" borderId="0" xfId="0" applyFont="1" applyFill="1"/>
    <xf numFmtId="0" fontId="8" fillId="4" borderId="1" xfId="0" applyFont="1" applyFill="1" applyBorder="1" applyAlignment="1">
      <alignment horizontal="center"/>
    </xf>
    <xf numFmtId="164" fontId="0" fillId="3" borderId="1" xfId="1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164" fontId="0" fillId="7" borderId="1" xfId="1" applyNumberFormat="1" applyFont="1" applyFill="1" applyBorder="1"/>
    <xf numFmtId="164" fontId="0" fillId="5" borderId="1" xfId="1" applyNumberFormat="1" applyFont="1" applyFill="1" applyBorder="1"/>
    <xf numFmtId="165" fontId="0" fillId="3" borderId="1" xfId="1" applyNumberFormat="1" applyFont="1" applyFill="1" applyBorder="1"/>
    <xf numFmtId="43" fontId="0" fillId="0" borderId="1" xfId="1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2" fillId="3" borderId="0" xfId="0" applyFont="1" applyFill="1"/>
    <xf numFmtId="43" fontId="3" fillId="5" borderId="1" xfId="1" applyFont="1" applyFill="1" applyBorder="1" applyProtection="1"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0" fillId="0" borderId="1" xfId="1" applyFont="1" applyBorder="1"/>
    <xf numFmtId="0" fontId="0" fillId="0" borderId="0" xfId="0" applyAlignment="1">
      <alignment horizontal="right"/>
    </xf>
    <xf numFmtId="164" fontId="0" fillId="0" borderId="0" xfId="1" applyNumberFormat="1" applyFont="1" applyFill="1"/>
    <xf numFmtId="167" fontId="5" fillId="0" borderId="0" xfId="0" applyNumberFormat="1" applyFont="1"/>
    <xf numFmtId="167" fontId="6" fillId="0" borderId="0" xfId="0" applyNumberFormat="1" applyFont="1"/>
    <xf numFmtId="0" fontId="0" fillId="0" borderId="0" xfId="0" applyAlignment="1">
      <alignment horizontal="right" indent="1"/>
    </xf>
    <xf numFmtId="0" fontId="0" fillId="0" borderId="5" xfId="0" applyBorder="1"/>
    <xf numFmtId="0" fontId="1" fillId="0" borderId="5" xfId="0" applyFont="1" applyBorder="1"/>
    <xf numFmtId="43" fontId="1" fillId="0" borderId="5" xfId="1" applyFont="1" applyFill="1" applyBorder="1"/>
    <xf numFmtId="43" fontId="0" fillId="0" borderId="5" xfId="1" applyFont="1" applyBorder="1"/>
    <xf numFmtId="4" fontId="0" fillId="3" borderId="0" xfId="0" applyNumberFormat="1" applyFill="1"/>
    <xf numFmtId="168" fontId="0" fillId="3" borderId="0" xfId="0" applyNumberFormat="1" applyFill="1"/>
    <xf numFmtId="169" fontId="0" fillId="3" borderId="0" xfId="0" applyNumberFormat="1" applyFill="1"/>
    <xf numFmtId="3" fontId="0" fillId="3" borderId="0" xfId="0" applyNumberFormat="1" applyFill="1"/>
    <xf numFmtId="164" fontId="0" fillId="3" borderId="0" xfId="0" applyNumberFormat="1" applyFill="1"/>
    <xf numFmtId="3" fontId="0" fillId="5" borderId="1" xfId="1" applyNumberFormat="1" applyFont="1" applyFill="1" applyBorder="1"/>
    <xf numFmtId="0" fontId="0" fillId="0" borderId="0" xfId="0" applyAlignment="1">
      <alignment horizontal="left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C293-CCD0-496A-B416-D06191BED493}">
  <sheetPr>
    <tabColor theme="3" tint="-0.499984740745262"/>
  </sheetPr>
  <dimension ref="B1:P64"/>
  <sheetViews>
    <sheetView tabSelected="1" workbookViewId="0">
      <selection activeCell="C11" sqref="C11"/>
    </sheetView>
  </sheetViews>
  <sheetFormatPr defaultColWidth="9.1796875" defaultRowHeight="14.5" x14ac:dyDescent="0.35"/>
  <cols>
    <col min="1" max="1" width="6" style="19" customWidth="1"/>
    <col min="2" max="2" width="71.81640625" style="19" customWidth="1"/>
    <col min="3" max="3" width="18.1796875" style="19" customWidth="1"/>
    <col min="4" max="4" width="18.453125" style="19" customWidth="1"/>
    <col min="5" max="5" width="18.1796875" style="19" customWidth="1"/>
    <col min="6" max="6" width="10.54296875" style="19" customWidth="1"/>
    <col min="7" max="7" width="11.453125" style="19" customWidth="1"/>
    <col min="8" max="16384" width="9.1796875" style="19"/>
  </cols>
  <sheetData>
    <row r="1" spans="2:4" s="22" customFormat="1" ht="25.5" customHeight="1" x14ac:dyDescent="0.35">
      <c r="B1" s="23" t="s">
        <v>2386</v>
      </c>
    </row>
    <row r="3" spans="2:4" x14ac:dyDescent="0.35">
      <c r="B3" s="28" t="s">
        <v>2423</v>
      </c>
    </row>
    <row r="4" spans="2:4" x14ac:dyDescent="0.35">
      <c r="B4" s="21" t="s">
        <v>2424</v>
      </c>
    </row>
    <row r="6" spans="2:4" s="22" customFormat="1" x14ac:dyDescent="0.35">
      <c r="B6" s="23" t="s">
        <v>2389</v>
      </c>
    </row>
    <row r="7" spans="2:4" x14ac:dyDescent="0.35">
      <c r="B7" s="24"/>
    </row>
    <row r="8" spans="2:4" x14ac:dyDescent="0.35">
      <c r="B8" s="28" t="s">
        <v>2417</v>
      </c>
    </row>
    <row r="9" spans="2:4" x14ac:dyDescent="0.35">
      <c r="B9" s="28"/>
    </row>
    <row r="10" spans="2:4" x14ac:dyDescent="0.35">
      <c r="B10" s="35" t="s">
        <v>2396</v>
      </c>
      <c r="C10" s="35" t="s">
        <v>2397</v>
      </c>
      <c r="D10" s="35" t="s">
        <v>2398</v>
      </c>
    </row>
    <row r="11" spans="2:4" x14ac:dyDescent="0.35">
      <c r="B11" s="27" t="s">
        <v>2413</v>
      </c>
      <c r="C11" s="46"/>
      <c r="D11" s="30" t="s">
        <v>148</v>
      </c>
    </row>
    <row r="12" spans="2:4" x14ac:dyDescent="0.35">
      <c r="B12" s="27" t="s">
        <v>2414</v>
      </c>
      <c r="C12" s="46"/>
      <c r="D12" s="30" t="s">
        <v>2392</v>
      </c>
    </row>
    <row r="14" spans="2:4" x14ac:dyDescent="0.35">
      <c r="B14" s="28" t="s">
        <v>2416</v>
      </c>
      <c r="C14" s="28"/>
      <c r="D14" s="28"/>
    </row>
    <row r="15" spans="2:4" x14ac:dyDescent="0.35">
      <c r="B15" s="28"/>
      <c r="C15" s="28"/>
      <c r="D15" s="28"/>
    </row>
    <row r="16" spans="2:4" x14ac:dyDescent="0.35">
      <c r="B16" s="35" t="s">
        <v>2394</v>
      </c>
      <c r="C16" s="35" t="s">
        <v>2395</v>
      </c>
      <c r="D16" s="35" t="s">
        <v>2398</v>
      </c>
    </row>
    <row r="17" spans="2:16" x14ac:dyDescent="0.35">
      <c r="B17" s="29" t="s">
        <v>217</v>
      </c>
      <c r="C17" s="46"/>
      <c r="D17" s="30" t="s">
        <v>2393</v>
      </c>
    </row>
    <row r="18" spans="2:16" x14ac:dyDescent="0.35">
      <c r="B18" s="29" t="s">
        <v>100</v>
      </c>
      <c r="C18" s="46"/>
      <c r="D18" s="30" t="s">
        <v>2393</v>
      </c>
    </row>
    <row r="19" spans="2:16" x14ac:dyDescent="0.35">
      <c r="B19" s="29" t="s">
        <v>55</v>
      </c>
      <c r="C19" s="46"/>
      <c r="D19" s="30" t="s">
        <v>2393</v>
      </c>
    </row>
    <row r="20" spans="2:16" x14ac:dyDescent="0.35">
      <c r="B20" s="29" t="s">
        <v>730</v>
      </c>
      <c r="C20" s="46"/>
      <c r="D20" s="30" t="s">
        <v>2393</v>
      </c>
    </row>
    <row r="21" spans="2:16" x14ac:dyDescent="0.35">
      <c r="B21" s="29" t="s">
        <v>67</v>
      </c>
      <c r="C21" s="46"/>
      <c r="D21" s="30" t="s">
        <v>2393</v>
      </c>
    </row>
    <row r="22" spans="2:16" x14ac:dyDescent="0.35">
      <c r="B22" s="29" t="s">
        <v>209</v>
      </c>
      <c r="C22" s="46"/>
      <c r="D22" s="30" t="s">
        <v>2393</v>
      </c>
    </row>
    <row r="23" spans="2:16" x14ac:dyDescent="0.35">
      <c r="B23" s="29" t="s">
        <v>1964</v>
      </c>
      <c r="C23" s="46"/>
      <c r="D23" s="30" t="s">
        <v>2393</v>
      </c>
    </row>
    <row r="24" spans="2:16" x14ac:dyDescent="0.35">
      <c r="B24" s="45" t="s">
        <v>2427</v>
      </c>
    </row>
    <row r="26" spans="2:16" s="22" customFormat="1" x14ac:dyDescent="0.35">
      <c r="B26" s="23" t="s">
        <v>2390</v>
      </c>
    </row>
    <row r="27" spans="2:16" x14ac:dyDescent="0.35">
      <c r="B27" s="24"/>
    </row>
    <row r="28" spans="2:16" x14ac:dyDescent="0.35">
      <c r="B28" s="27" t="s">
        <v>2439</v>
      </c>
      <c r="C28" s="42">
        <v>208.04</v>
      </c>
      <c r="D28" s="31" t="s">
        <v>2392</v>
      </c>
      <c r="F28" s="21" t="s">
        <v>2425</v>
      </c>
      <c r="J28" s="34"/>
    </row>
    <row r="29" spans="2:16" x14ac:dyDescent="0.35">
      <c r="B29" s="27" t="s">
        <v>2440</v>
      </c>
      <c r="C29" s="42">
        <v>208.04</v>
      </c>
      <c r="D29" s="31" t="s">
        <v>2392</v>
      </c>
      <c r="P29" s="34"/>
    </row>
    <row r="30" spans="2:16" x14ac:dyDescent="0.35">
      <c r="B30" s="32"/>
    </row>
    <row r="31" spans="2:16" x14ac:dyDescent="0.35">
      <c r="B31" s="27" t="s">
        <v>2373</v>
      </c>
      <c r="C31" s="25">
        <v>1.05</v>
      </c>
      <c r="D31" s="30" t="s">
        <v>148</v>
      </c>
    </row>
    <row r="32" spans="2:16" x14ac:dyDescent="0.35">
      <c r="B32" s="27" t="s">
        <v>2374</v>
      </c>
      <c r="C32" s="25">
        <v>1</v>
      </c>
      <c r="D32" s="30" t="s">
        <v>148</v>
      </c>
    </row>
    <row r="33" spans="2:5" x14ac:dyDescent="0.35">
      <c r="B33" s="33"/>
      <c r="C33" s="20"/>
    </row>
    <row r="34" spans="2:5" x14ac:dyDescent="0.35">
      <c r="B34" s="27" t="s">
        <v>2399</v>
      </c>
      <c r="C34" s="25">
        <v>0</v>
      </c>
      <c r="D34" s="31" t="s">
        <v>2392</v>
      </c>
    </row>
    <row r="35" spans="2:5" x14ac:dyDescent="0.35">
      <c r="B35" s="27" t="s">
        <v>2400</v>
      </c>
      <c r="C35" s="25">
        <v>3.9</v>
      </c>
      <c r="D35" s="31" t="s">
        <v>2392</v>
      </c>
    </row>
    <row r="38" spans="2:5" s="22" customFormat="1" x14ac:dyDescent="0.35">
      <c r="B38" s="23" t="s">
        <v>2405</v>
      </c>
    </row>
    <row r="40" spans="2:5" x14ac:dyDescent="0.35">
      <c r="B40" s="65" t="s">
        <v>2404</v>
      </c>
      <c r="C40" s="37">
        <v>2025</v>
      </c>
      <c r="D40" s="37">
        <v>2026</v>
      </c>
      <c r="E40" s="37" t="s">
        <v>2375</v>
      </c>
    </row>
    <row r="41" spans="2:5" x14ac:dyDescent="0.35">
      <c r="B41" s="66"/>
      <c r="C41" s="31" t="s">
        <v>2403</v>
      </c>
      <c r="D41" s="31" t="s">
        <v>2403</v>
      </c>
      <c r="E41" s="31" t="s">
        <v>2403</v>
      </c>
    </row>
    <row r="43" spans="2:5" x14ac:dyDescent="0.35">
      <c r="B43" s="27" t="s">
        <v>2402</v>
      </c>
      <c r="C43" s="36">
        <f>'Dane - część 1'!BL348</f>
        <v>51008.545569149996</v>
      </c>
      <c r="D43" s="36">
        <f>'Dane - część 1'!BM348</f>
        <v>51008.545569149996</v>
      </c>
      <c r="E43" s="36">
        <f t="shared" ref="E43:E47" si="0">+C43+D43</f>
        <v>102017.09113829999</v>
      </c>
    </row>
    <row r="44" spans="2:5" x14ac:dyDescent="0.35">
      <c r="B44" s="27" t="s">
        <v>2401</v>
      </c>
      <c r="C44" s="36">
        <f>'Dane - część 1'!BG348</f>
        <v>1518778.6342994997</v>
      </c>
      <c r="D44" s="36">
        <f>'Dane - część 1'!BH348</f>
        <v>1594717.5660144747</v>
      </c>
      <c r="E44" s="36">
        <f t="shared" si="0"/>
        <v>3113496.2003139742</v>
      </c>
    </row>
    <row r="45" spans="2:5" x14ac:dyDescent="0.35">
      <c r="B45" s="38" t="s">
        <v>2409</v>
      </c>
      <c r="C45" s="39">
        <f t="shared" ref="C45:D45" si="1">+C43+C44</f>
        <v>1569787.1798686497</v>
      </c>
      <c r="D45" s="39">
        <f t="shared" si="1"/>
        <v>1645726.1115836247</v>
      </c>
      <c r="E45" s="39">
        <f t="shared" si="0"/>
        <v>3215513.2914522747</v>
      </c>
    </row>
    <row r="47" spans="2:5" x14ac:dyDescent="0.35">
      <c r="B47" s="27" t="s">
        <v>2408</v>
      </c>
      <c r="C47" s="36">
        <f>+C45*0.23</f>
        <v>361051.05136978946</v>
      </c>
      <c r="D47" s="36">
        <f>+D45*0.23</f>
        <v>378517.0056642337</v>
      </c>
      <c r="E47" s="36">
        <f t="shared" si="0"/>
        <v>739568.05703402311</v>
      </c>
    </row>
    <row r="49" spans="2:5" x14ac:dyDescent="0.35">
      <c r="B49" s="27" t="s">
        <v>2406</v>
      </c>
      <c r="C49" s="36">
        <f>+C43*1.23</f>
        <v>62740.511050054491</v>
      </c>
      <c r="D49" s="36">
        <f>+D43*1.23</f>
        <v>62740.511050054491</v>
      </c>
      <c r="E49" s="36">
        <f t="shared" ref="E49:E51" si="2">+C49+D49</f>
        <v>125481.02210010898</v>
      </c>
    </row>
    <row r="50" spans="2:5" x14ac:dyDescent="0.35">
      <c r="B50" s="27" t="s">
        <v>2407</v>
      </c>
      <c r="C50" s="36">
        <f>+C44*1.23</f>
        <v>1868097.7201883846</v>
      </c>
      <c r="D50" s="36">
        <f>+D44*1.23</f>
        <v>1961502.606197804</v>
      </c>
      <c r="E50" s="36">
        <f t="shared" si="2"/>
        <v>3829600.3263861886</v>
      </c>
    </row>
    <row r="51" spans="2:5" x14ac:dyDescent="0.35">
      <c r="B51" s="38" t="s">
        <v>2422</v>
      </c>
      <c r="C51" s="39">
        <f t="shared" ref="C51" si="3">+C49+C50</f>
        <v>1930838.2312384392</v>
      </c>
      <c r="D51" s="39">
        <f t="shared" ref="D51" si="4">+D49+D50</f>
        <v>2024243.1172478586</v>
      </c>
      <c r="E51" s="39">
        <f t="shared" si="2"/>
        <v>3955081.3484862978</v>
      </c>
    </row>
    <row r="54" spans="2:5" x14ac:dyDescent="0.35">
      <c r="B54" s="28" t="s">
        <v>2415</v>
      </c>
    </row>
    <row r="56" spans="2:5" x14ac:dyDescent="0.35">
      <c r="B56" s="27" t="s">
        <v>2410</v>
      </c>
      <c r="C56" s="40">
        <f>+E45</f>
        <v>3215513.2914522747</v>
      </c>
      <c r="D56" s="31" t="s">
        <v>2403</v>
      </c>
    </row>
    <row r="57" spans="2:5" x14ac:dyDescent="0.35">
      <c r="B57" s="27" t="s">
        <v>2411</v>
      </c>
      <c r="C57" s="40">
        <f>+E47</f>
        <v>739568.05703402311</v>
      </c>
      <c r="D57" s="31" t="s">
        <v>2403</v>
      </c>
    </row>
    <row r="58" spans="2:5" x14ac:dyDescent="0.35">
      <c r="B58" s="27" t="s">
        <v>2412</v>
      </c>
      <c r="C58" s="40">
        <f>+E51</f>
        <v>3955081.3484862978</v>
      </c>
      <c r="D58" s="31" t="s">
        <v>2403</v>
      </c>
    </row>
    <row r="60" spans="2:5" x14ac:dyDescent="0.35">
      <c r="C60" s="59"/>
    </row>
    <row r="61" spans="2:5" x14ac:dyDescent="0.35">
      <c r="C61" s="59"/>
      <c r="D61" s="62"/>
    </row>
    <row r="62" spans="2:5" x14ac:dyDescent="0.35">
      <c r="C62" s="59"/>
    </row>
    <row r="64" spans="2:5" x14ac:dyDescent="0.35">
      <c r="C64" s="60"/>
    </row>
  </sheetData>
  <sheetProtection algorithmName="SHA-512" hashValue="7boK7ac0+oPqxNerCisW4KAAgsbtbPRhMc5AeTKptTyp7wyRqxxNUbn1Et0QpGBkbCq9LO6M+YQmLkM1x4E2Nw==" saltValue="nkn9m2Q1VxxImx70HfVe6g==" spinCount="100000" sheet="1" objects="1" scenarios="1" selectLockedCells="1"/>
  <mergeCells count="1">
    <mergeCell ref="B40:B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FE3C-AD41-41D9-BA0D-E182524E1B2A}">
  <sheetPr>
    <tabColor theme="3" tint="-0.499984740745262"/>
  </sheetPr>
  <dimension ref="B1:G60"/>
  <sheetViews>
    <sheetView workbookViewId="0">
      <selection activeCell="C11" sqref="C11"/>
    </sheetView>
  </sheetViews>
  <sheetFormatPr defaultColWidth="9.1796875" defaultRowHeight="14.5" x14ac:dyDescent="0.35"/>
  <cols>
    <col min="1" max="1" width="6.26953125" style="19" customWidth="1"/>
    <col min="2" max="2" width="66" style="19" customWidth="1"/>
    <col min="3" max="3" width="21" style="19" customWidth="1"/>
    <col min="4" max="4" width="18.453125" style="19" customWidth="1"/>
    <col min="5" max="5" width="18.54296875" style="19" customWidth="1"/>
    <col min="6" max="6" width="15.81640625" style="19" customWidth="1"/>
    <col min="7" max="7" width="10.54296875" style="19" customWidth="1"/>
    <col min="8" max="16384" width="9.1796875" style="19"/>
  </cols>
  <sheetData>
    <row r="1" spans="2:4" s="22" customFormat="1" ht="25.5" customHeight="1" x14ac:dyDescent="0.35">
      <c r="B1" s="23" t="s">
        <v>2387</v>
      </c>
    </row>
    <row r="2" spans="2:4" x14ac:dyDescent="0.35">
      <c r="B2" s="21"/>
    </row>
    <row r="3" spans="2:4" x14ac:dyDescent="0.35">
      <c r="B3" s="28" t="s">
        <v>2423</v>
      </c>
    </row>
    <row r="4" spans="2:4" x14ac:dyDescent="0.35">
      <c r="B4" s="21" t="s">
        <v>2424</v>
      </c>
    </row>
    <row r="5" spans="2:4" x14ac:dyDescent="0.35">
      <c r="B5" s="21"/>
    </row>
    <row r="6" spans="2:4" s="22" customFormat="1" x14ac:dyDescent="0.35">
      <c r="B6" s="23" t="s">
        <v>2389</v>
      </c>
    </row>
    <row r="7" spans="2:4" x14ac:dyDescent="0.35">
      <c r="B7" s="24"/>
    </row>
    <row r="8" spans="2:4" x14ac:dyDescent="0.35">
      <c r="B8" s="28" t="s">
        <v>2419</v>
      </c>
    </row>
    <row r="9" spans="2:4" x14ac:dyDescent="0.35">
      <c r="B9" s="24"/>
    </row>
    <row r="10" spans="2:4" x14ac:dyDescent="0.35">
      <c r="B10" s="35" t="s">
        <v>2418</v>
      </c>
      <c r="C10" s="35" t="s">
        <v>2397</v>
      </c>
      <c r="D10" s="35" t="s">
        <v>2398</v>
      </c>
    </row>
    <row r="11" spans="2:4" ht="72.5" x14ac:dyDescent="0.35">
      <c r="B11" s="44" t="s">
        <v>2426</v>
      </c>
      <c r="C11" s="47"/>
      <c r="D11" s="43" t="s">
        <v>2392</v>
      </c>
    </row>
    <row r="13" spans="2:4" x14ac:dyDescent="0.35">
      <c r="B13" s="28" t="s">
        <v>2416</v>
      </c>
    </row>
    <row r="15" spans="2:4" x14ac:dyDescent="0.35">
      <c r="B15" s="35" t="s">
        <v>2394</v>
      </c>
      <c r="C15" s="35" t="s">
        <v>2395</v>
      </c>
      <c r="D15" s="35" t="s">
        <v>2398</v>
      </c>
    </row>
    <row r="16" spans="2:4" x14ac:dyDescent="0.35">
      <c r="B16" s="29" t="s">
        <v>1720</v>
      </c>
      <c r="C16" s="46"/>
      <c r="D16" s="30" t="s">
        <v>2393</v>
      </c>
    </row>
    <row r="17" spans="2:7" x14ac:dyDescent="0.35">
      <c r="B17" s="29" t="s">
        <v>864</v>
      </c>
      <c r="C17" s="46"/>
      <c r="D17" s="30" t="s">
        <v>2393</v>
      </c>
    </row>
    <row r="18" spans="2:7" x14ac:dyDescent="0.35">
      <c r="B18" s="29" t="s">
        <v>1755</v>
      </c>
      <c r="C18" s="46"/>
      <c r="D18" s="30" t="s">
        <v>2393</v>
      </c>
    </row>
    <row r="19" spans="2:7" x14ac:dyDescent="0.35">
      <c r="B19" s="29" t="s">
        <v>1114</v>
      </c>
      <c r="C19" s="46"/>
      <c r="D19" s="30" t="s">
        <v>2393</v>
      </c>
    </row>
    <row r="20" spans="2:7" x14ac:dyDescent="0.35">
      <c r="B20" s="29" t="s">
        <v>1082</v>
      </c>
      <c r="C20" s="46"/>
      <c r="D20" s="30" t="s">
        <v>2393</v>
      </c>
    </row>
    <row r="21" spans="2:7" x14ac:dyDescent="0.35">
      <c r="B21" s="29" t="s">
        <v>1104</v>
      </c>
      <c r="C21" s="46"/>
      <c r="D21" s="30" t="s">
        <v>2393</v>
      </c>
    </row>
    <row r="22" spans="2:7" x14ac:dyDescent="0.35">
      <c r="B22" s="29" t="s">
        <v>1838</v>
      </c>
      <c r="C22" s="46"/>
      <c r="D22" s="30" t="s">
        <v>2393</v>
      </c>
    </row>
    <row r="23" spans="2:7" x14ac:dyDescent="0.35">
      <c r="B23" s="45" t="s">
        <v>2427</v>
      </c>
    </row>
    <row r="25" spans="2:7" s="22" customFormat="1" x14ac:dyDescent="0.35">
      <c r="B25" s="23" t="s">
        <v>2390</v>
      </c>
    </row>
    <row r="27" spans="2:7" x14ac:dyDescent="0.35">
      <c r="B27" s="27" t="s">
        <v>2373</v>
      </c>
      <c r="C27" s="26">
        <v>1.05</v>
      </c>
      <c r="D27" s="30" t="s">
        <v>148</v>
      </c>
      <c r="F27" s="21" t="s">
        <v>2425</v>
      </c>
      <c r="G27" s="21"/>
    </row>
    <row r="28" spans="2:7" x14ac:dyDescent="0.35">
      <c r="B28" s="27" t="s">
        <v>2374</v>
      </c>
      <c r="C28" s="26">
        <v>1</v>
      </c>
      <c r="D28" s="30" t="s">
        <v>148</v>
      </c>
      <c r="G28" s="21"/>
    </row>
    <row r="30" spans="2:7" x14ac:dyDescent="0.35">
      <c r="B30" s="27" t="s">
        <v>2399</v>
      </c>
      <c r="C30" s="25">
        <v>0</v>
      </c>
      <c r="D30" s="31" t="s">
        <v>2392</v>
      </c>
      <c r="G30" s="21"/>
    </row>
    <row r="31" spans="2:7" x14ac:dyDescent="0.35">
      <c r="B31" s="27" t="s">
        <v>2420</v>
      </c>
      <c r="C31" s="41">
        <v>0.40899999999999997</v>
      </c>
      <c r="D31" s="31" t="s">
        <v>2392</v>
      </c>
      <c r="G31" s="21"/>
    </row>
    <row r="32" spans="2:7" x14ac:dyDescent="0.35">
      <c r="B32" s="27" t="s">
        <v>2421</v>
      </c>
      <c r="C32" s="41">
        <v>0.41399999999999998</v>
      </c>
      <c r="D32" s="31" t="s">
        <v>2392</v>
      </c>
      <c r="G32" s="21"/>
    </row>
    <row r="35" spans="2:5" s="22" customFormat="1" x14ac:dyDescent="0.35">
      <c r="B35" s="23" t="s">
        <v>2391</v>
      </c>
    </row>
    <row r="37" spans="2:5" x14ac:dyDescent="0.35">
      <c r="B37" s="65" t="s">
        <v>2404</v>
      </c>
      <c r="C37" s="37">
        <v>2025</v>
      </c>
      <c r="D37" s="37">
        <v>2026</v>
      </c>
      <c r="E37" s="37" t="s">
        <v>2375</v>
      </c>
    </row>
    <row r="38" spans="2:5" x14ac:dyDescent="0.35">
      <c r="B38" s="66"/>
      <c r="C38" s="31" t="s">
        <v>2403</v>
      </c>
      <c r="D38" s="31" t="s">
        <v>2403</v>
      </c>
      <c r="E38" s="31" t="s">
        <v>2403</v>
      </c>
    </row>
    <row r="40" spans="2:5" x14ac:dyDescent="0.35">
      <c r="B40" s="27" t="s">
        <v>2402</v>
      </c>
      <c r="C40" s="36">
        <f>'Dane - część 2'!BJ41</f>
        <v>4983.9865599999994</v>
      </c>
      <c r="D40" s="36">
        <f>'Dane - część 2'!BK41</f>
        <v>4983.9865599999994</v>
      </c>
      <c r="E40" s="36">
        <f t="shared" ref="E40:E48" si="0">+C40+D40</f>
        <v>9967.9731199999987</v>
      </c>
    </row>
    <row r="41" spans="2:5" x14ac:dyDescent="0.35">
      <c r="B41" s="27" t="s">
        <v>2401</v>
      </c>
      <c r="C41" s="36">
        <f>'Dane - część 2'!BM41</f>
        <v>815655.4465185001</v>
      </c>
      <c r="D41" s="36">
        <f>'Dane - część 2'!BN41</f>
        <v>856438.21884442517</v>
      </c>
      <c r="E41" s="36">
        <f t="shared" si="0"/>
        <v>1672093.6653629253</v>
      </c>
    </row>
    <row r="42" spans="2:5" x14ac:dyDescent="0.35">
      <c r="B42" s="38" t="s">
        <v>2409</v>
      </c>
      <c r="C42" s="39">
        <f t="shared" ref="C42:D42" si="1">+C40+C41</f>
        <v>820639.43307850009</v>
      </c>
      <c r="D42" s="39">
        <f t="shared" si="1"/>
        <v>861422.20540442516</v>
      </c>
      <c r="E42" s="39">
        <f t="shared" si="0"/>
        <v>1682061.6384829252</v>
      </c>
    </row>
    <row r="44" spans="2:5" x14ac:dyDescent="0.35">
      <c r="B44" s="27" t="s">
        <v>2408</v>
      </c>
      <c r="C44" s="36">
        <f>+C42*0.23</f>
        <v>188747.06960805503</v>
      </c>
      <c r="D44" s="36">
        <f>+D42*0.23</f>
        <v>198127.10724301779</v>
      </c>
      <c r="E44" s="36">
        <f t="shared" si="0"/>
        <v>386874.17685107281</v>
      </c>
    </row>
    <row r="46" spans="2:5" x14ac:dyDescent="0.35">
      <c r="B46" s="27" t="s">
        <v>2406</v>
      </c>
      <c r="C46" s="36">
        <f>C40*1.23</f>
        <v>6130.3034687999989</v>
      </c>
      <c r="D46" s="36">
        <f>D40*1.23</f>
        <v>6130.3034687999989</v>
      </c>
      <c r="E46" s="36">
        <f t="shared" si="0"/>
        <v>12260.606937599998</v>
      </c>
    </row>
    <row r="47" spans="2:5" x14ac:dyDescent="0.35">
      <c r="B47" s="27" t="s">
        <v>2407</v>
      </c>
      <c r="C47" s="36">
        <f>+C41*1.23</f>
        <v>1003256.1992177551</v>
      </c>
      <c r="D47" s="36">
        <f>+D41*1.23</f>
        <v>1053419.0091786429</v>
      </c>
      <c r="E47" s="36">
        <f t="shared" si="0"/>
        <v>2056675.208396398</v>
      </c>
    </row>
    <row r="48" spans="2:5" x14ac:dyDescent="0.35">
      <c r="B48" s="38" t="s">
        <v>2422</v>
      </c>
      <c r="C48" s="39">
        <f t="shared" ref="C48:D48" si="2">+C46+C47</f>
        <v>1009386.5026865551</v>
      </c>
      <c r="D48" s="39">
        <f t="shared" si="2"/>
        <v>1059549.3126474428</v>
      </c>
      <c r="E48" s="39">
        <f t="shared" si="0"/>
        <v>2068935.8153339978</v>
      </c>
    </row>
    <row r="51" spans="2:4" x14ac:dyDescent="0.35">
      <c r="B51" s="28" t="s">
        <v>2415</v>
      </c>
    </row>
    <row r="53" spans="2:4" x14ac:dyDescent="0.35">
      <c r="B53" s="27" t="s">
        <v>2410</v>
      </c>
      <c r="C53" s="40">
        <f>+E42</f>
        <v>1682061.6384829252</v>
      </c>
      <c r="D53" s="31" t="s">
        <v>2403</v>
      </c>
    </row>
    <row r="54" spans="2:4" x14ac:dyDescent="0.35">
      <c r="B54" s="27" t="s">
        <v>2411</v>
      </c>
      <c r="C54" s="40">
        <f>+E44</f>
        <v>386874.17685107281</v>
      </c>
      <c r="D54" s="31" t="s">
        <v>2403</v>
      </c>
    </row>
    <row r="55" spans="2:4" x14ac:dyDescent="0.35">
      <c r="B55" s="27" t="s">
        <v>2412</v>
      </c>
      <c r="C55" s="40">
        <f>+E48</f>
        <v>2068935.8153339978</v>
      </c>
      <c r="D55" s="31" t="s">
        <v>2403</v>
      </c>
    </row>
    <row r="57" spans="2:4" x14ac:dyDescent="0.35">
      <c r="C57" s="58"/>
    </row>
    <row r="58" spans="2:4" x14ac:dyDescent="0.35">
      <c r="C58" s="58"/>
    </row>
    <row r="59" spans="2:4" x14ac:dyDescent="0.35">
      <c r="C59" s="58"/>
    </row>
    <row r="60" spans="2:4" x14ac:dyDescent="0.35">
      <c r="C60" s="58"/>
    </row>
  </sheetData>
  <sheetProtection algorithmName="SHA-512" hashValue="n4d9DTvXZG11BZLElrXNalWBxbAU/rBvBTQDNBTZtXyMLgaP6pY0TPIK2UARSHTIuhJ3KcJ4pheEQPE+6LVANw==" saltValue="JqFU/yMCPgLyqY4t39P2jQ==" spinCount="100000" sheet="1" objects="1" scenarios="1" selectLockedCells="1"/>
  <mergeCells count="1">
    <mergeCell ref="B37:B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6A0B-1CEB-49CB-98E8-7EE9F88EC454}">
  <sheetPr>
    <tabColor theme="3" tint="-0.499984740745262"/>
  </sheetPr>
  <dimension ref="B1:J54"/>
  <sheetViews>
    <sheetView workbookViewId="0">
      <selection activeCell="C11" sqref="C11"/>
    </sheetView>
  </sheetViews>
  <sheetFormatPr defaultColWidth="9.1796875" defaultRowHeight="14.5" x14ac:dyDescent="0.35"/>
  <cols>
    <col min="1" max="1" width="6.7265625" style="19" customWidth="1"/>
    <col min="2" max="2" width="66" style="19" customWidth="1"/>
    <col min="3" max="3" width="18.7265625" style="19" customWidth="1"/>
    <col min="4" max="4" width="19" style="19" customWidth="1"/>
    <col min="5" max="5" width="18.54296875" style="19" customWidth="1"/>
    <col min="6" max="7" width="10.54296875" style="19" customWidth="1"/>
    <col min="8" max="16384" width="9.1796875" style="19"/>
  </cols>
  <sheetData>
    <row r="1" spans="2:4" s="22" customFormat="1" ht="25.5" customHeight="1" x14ac:dyDescent="0.35">
      <c r="B1" s="23" t="s">
        <v>2388</v>
      </c>
    </row>
    <row r="2" spans="2:4" x14ac:dyDescent="0.35">
      <c r="B2" s="21"/>
    </row>
    <row r="3" spans="2:4" x14ac:dyDescent="0.35">
      <c r="B3" s="28" t="s">
        <v>2423</v>
      </c>
    </row>
    <row r="4" spans="2:4" x14ac:dyDescent="0.35">
      <c r="B4" s="21" t="s">
        <v>2424</v>
      </c>
    </row>
    <row r="5" spans="2:4" x14ac:dyDescent="0.35">
      <c r="B5" s="21"/>
    </row>
    <row r="6" spans="2:4" s="22" customFormat="1" x14ac:dyDescent="0.35">
      <c r="B6" s="23" t="s">
        <v>2389</v>
      </c>
    </row>
    <row r="7" spans="2:4" x14ac:dyDescent="0.35">
      <c r="B7" s="24"/>
    </row>
    <row r="8" spans="2:4" x14ac:dyDescent="0.35">
      <c r="B8" s="28" t="s">
        <v>2419</v>
      </c>
    </row>
    <row r="9" spans="2:4" x14ac:dyDescent="0.35">
      <c r="B9" s="24"/>
    </row>
    <row r="10" spans="2:4" x14ac:dyDescent="0.35">
      <c r="B10" s="35" t="s">
        <v>2418</v>
      </c>
      <c r="C10" s="35" t="s">
        <v>2397</v>
      </c>
      <c r="D10" s="35" t="s">
        <v>2398</v>
      </c>
    </row>
    <row r="11" spans="2:4" ht="72.5" x14ac:dyDescent="0.35">
      <c r="B11" s="44" t="s">
        <v>2426</v>
      </c>
      <c r="C11" s="47"/>
      <c r="D11" s="43" t="s">
        <v>2392</v>
      </c>
    </row>
    <row r="13" spans="2:4" x14ac:dyDescent="0.35">
      <c r="B13" s="28" t="s">
        <v>2416</v>
      </c>
    </row>
    <row r="15" spans="2:4" x14ac:dyDescent="0.35">
      <c r="B15" s="35" t="s">
        <v>2394</v>
      </c>
      <c r="C15" s="35" t="s">
        <v>2395</v>
      </c>
      <c r="D15" s="35" t="s">
        <v>2398</v>
      </c>
    </row>
    <row r="16" spans="2:4" x14ac:dyDescent="0.35">
      <c r="B16" s="29" t="s">
        <v>2180</v>
      </c>
      <c r="C16" s="46"/>
      <c r="D16" s="30" t="s">
        <v>2393</v>
      </c>
    </row>
    <row r="17" spans="2:10" x14ac:dyDescent="0.35">
      <c r="B17" s="29" t="s">
        <v>2015</v>
      </c>
      <c r="C17" s="46"/>
      <c r="D17" s="30" t="s">
        <v>2393</v>
      </c>
    </row>
    <row r="18" spans="2:10" x14ac:dyDescent="0.35">
      <c r="B18" s="29" t="s">
        <v>2186</v>
      </c>
      <c r="C18" s="46"/>
      <c r="D18" s="30" t="s">
        <v>2393</v>
      </c>
    </row>
    <row r="19" spans="2:10" x14ac:dyDescent="0.35">
      <c r="B19" s="45" t="s">
        <v>2427</v>
      </c>
    </row>
    <row r="21" spans="2:10" s="22" customFormat="1" x14ac:dyDescent="0.35">
      <c r="B21" s="23" t="s">
        <v>2390</v>
      </c>
    </row>
    <row r="23" spans="2:10" x14ac:dyDescent="0.35">
      <c r="B23" s="27" t="s">
        <v>2373</v>
      </c>
      <c r="C23" s="26">
        <v>1.05</v>
      </c>
      <c r="D23" s="31" t="s">
        <v>148</v>
      </c>
      <c r="F23" s="21" t="s">
        <v>2425</v>
      </c>
      <c r="J23" s="21"/>
    </row>
    <row r="24" spans="2:10" x14ac:dyDescent="0.35">
      <c r="B24" s="27" t="s">
        <v>2374</v>
      </c>
      <c r="C24" s="26">
        <v>1</v>
      </c>
      <c r="D24" s="31" t="s">
        <v>148</v>
      </c>
      <c r="J24" s="21"/>
    </row>
    <row r="25" spans="2:10" x14ac:dyDescent="0.35">
      <c r="J25" s="21"/>
    </row>
    <row r="26" spans="2:10" x14ac:dyDescent="0.35">
      <c r="B26" s="27" t="s">
        <v>2399</v>
      </c>
      <c r="C26" s="25">
        <v>0</v>
      </c>
      <c r="D26" s="31" t="s">
        <v>2392</v>
      </c>
      <c r="J26" s="21"/>
    </row>
    <row r="27" spans="2:10" x14ac:dyDescent="0.35">
      <c r="B27" s="27" t="s">
        <v>2400</v>
      </c>
      <c r="C27" s="25">
        <v>3.9</v>
      </c>
      <c r="D27" s="31" t="s">
        <v>2392</v>
      </c>
      <c r="J27" s="21"/>
    </row>
    <row r="28" spans="2:10" x14ac:dyDescent="0.35">
      <c r="I28" s="20"/>
      <c r="J28" s="21"/>
    </row>
    <row r="30" spans="2:10" s="22" customFormat="1" x14ac:dyDescent="0.35">
      <c r="B30" s="23" t="s">
        <v>2391</v>
      </c>
    </row>
    <row r="32" spans="2:10" x14ac:dyDescent="0.35">
      <c r="B32" s="65" t="s">
        <v>2404</v>
      </c>
      <c r="C32" s="37">
        <v>2025</v>
      </c>
      <c r="D32" s="37">
        <v>2026</v>
      </c>
      <c r="E32" s="37" t="s">
        <v>2375</v>
      </c>
      <c r="F32" s="21"/>
      <c r="G32" s="21"/>
    </row>
    <row r="33" spans="2:9" x14ac:dyDescent="0.35">
      <c r="B33" s="66"/>
      <c r="C33" s="31" t="s">
        <v>2403</v>
      </c>
      <c r="D33" s="31" t="s">
        <v>2403</v>
      </c>
      <c r="E33" s="31" t="s">
        <v>2403</v>
      </c>
      <c r="F33" s="21"/>
      <c r="G33" s="21"/>
    </row>
    <row r="34" spans="2:9" x14ac:dyDescent="0.35">
      <c r="E34" s="21"/>
      <c r="F34" s="21"/>
      <c r="G34" s="21"/>
    </row>
    <row r="35" spans="2:9" x14ac:dyDescent="0.35">
      <c r="B35" s="27" t="s">
        <v>2402</v>
      </c>
      <c r="C35" s="36">
        <f>'Dane - część 3'!BH7</f>
        <v>2350.8525300000001</v>
      </c>
      <c r="D35" s="36">
        <f>'Dane - część 3'!BI7</f>
        <v>2350.8525300000001</v>
      </c>
      <c r="E35" s="36">
        <f t="shared" ref="E35:E43" si="0">+C35+D35</f>
        <v>4701.7050600000002</v>
      </c>
      <c r="F35" s="21"/>
      <c r="G35" s="21"/>
    </row>
    <row r="36" spans="2:9" x14ac:dyDescent="0.35">
      <c r="B36" s="27" t="s">
        <v>2401</v>
      </c>
      <c r="C36" s="36">
        <f>'Dane - część 3'!BK7</f>
        <v>59135.680295999999</v>
      </c>
      <c r="D36" s="36">
        <f>'Dane - część 3'!BL7</f>
        <v>62092.464310800002</v>
      </c>
      <c r="E36" s="36">
        <f t="shared" si="0"/>
        <v>121228.14460679999</v>
      </c>
      <c r="F36" s="21"/>
      <c r="G36" s="21"/>
    </row>
    <row r="37" spans="2:9" x14ac:dyDescent="0.35">
      <c r="B37" s="38" t="s">
        <v>2409</v>
      </c>
      <c r="C37" s="39">
        <f t="shared" ref="C37:D37" si="1">+C35+C36</f>
        <v>61486.532825999995</v>
      </c>
      <c r="D37" s="39">
        <f t="shared" si="1"/>
        <v>64443.316840800006</v>
      </c>
      <c r="E37" s="39">
        <f t="shared" si="0"/>
        <v>125929.8496668</v>
      </c>
    </row>
    <row r="38" spans="2:9" x14ac:dyDescent="0.35">
      <c r="F38" s="21"/>
      <c r="G38" s="21"/>
      <c r="H38" s="21"/>
      <c r="I38" s="21"/>
    </row>
    <row r="39" spans="2:9" x14ac:dyDescent="0.35">
      <c r="B39" s="27" t="s">
        <v>2408</v>
      </c>
      <c r="C39" s="36">
        <f>+C37*0.23</f>
        <v>14141.902549979999</v>
      </c>
      <c r="D39" s="36">
        <f>+D37*0.23</f>
        <v>14821.962873384002</v>
      </c>
      <c r="E39" s="36">
        <f t="shared" si="0"/>
        <v>28963.865423364001</v>
      </c>
    </row>
    <row r="40" spans="2:9" x14ac:dyDescent="0.35">
      <c r="F40" s="21"/>
      <c r="G40" s="21"/>
      <c r="H40" s="21"/>
      <c r="I40" s="21"/>
    </row>
    <row r="41" spans="2:9" x14ac:dyDescent="0.35">
      <c r="B41" s="27" t="s">
        <v>2406</v>
      </c>
      <c r="C41" s="36">
        <f>+C35*1.23</f>
        <v>2891.5486119000002</v>
      </c>
      <c r="D41" s="36">
        <f>+D35*1.23</f>
        <v>2891.5486119000002</v>
      </c>
      <c r="E41" s="36">
        <f t="shared" si="0"/>
        <v>5783.0972238000004</v>
      </c>
    </row>
    <row r="42" spans="2:9" x14ac:dyDescent="0.35">
      <c r="B42" s="27" t="s">
        <v>2407</v>
      </c>
      <c r="C42" s="36">
        <f>+C36*1.23</f>
        <v>72736.886764080002</v>
      </c>
      <c r="D42" s="36">
        <f>+D36*1.23</f>
        <v>76373.731102284</v>
      </c>
      <c r="E42" s="36">
        <f t="shared" si="0"/>
        <v>149110.61786636402</v>
      </c>
    </row>
    <row r="43" spans="2:9" x14ac:dyDescent="0.35">
      <c r="B43" s="38" t="s">
        <v>2422</v>
      </c>
      <c r="C43" s="39">
        <f t="shared" ref="C43:D43" si="2">+C41+C42</f>
        <v>75628.43537598</v>
      </c>
      <c r="D43" s="39">
        <f t="shared" si="2"/>
        <v>79265.279714183998</v>
      </c>
      <c r="E43" s="39">
        <f t="shared" si="0"/>
        <v>154893.71509016398</v>
      </c>
    </row>
    <row r="46" spans="2:9" x14ac:dyDescent="0.35">
      <c r="B46" s="28" t="s">
        <v>2415</v>
      </c>
    </row>
    <row r="48" spans="2:9" x14ac:dyDescent="0.35">
      <c r="B48" s="27" t="s">
        <v>2410</v>
      </c>
      <c r="C48" s="63">
        <f>+E37</f>
        <v>125929.8496668</v>
      </c>
      <c r="D48" s="31" t="s">
        <v>2403</v>
      </c>
    </row>
    <row r="49" spans="2:4" x14ac:dyDescent="0.35">
      <c r="B49" s="27" t="s">
        <v>2411</v>
      </c>
      <c r="C49" s="63">
        <f>+E39</f>
        <v>28963.865423364001</v>
      </c>
      <c r="D49" s="31" t="s">
        <v>2403</v>
      </c>
    </row>
    <row r="50" spans="2:4" x14ac:dyDescent="0.35">
      <c r="B50" s="27" t="s">
        <v>2412</v>
      </c>
      <c r="C50" s="63">
        <f>+E43</f>
        <v>154893.71509016398</v>
      </c>
      <c r="D50" s="31" t="s">
        <v>2403</v>
      </c>
    </row>
    <row r="51" spans="2:4" x14ac:dyDescent="0.35">
      <c r="C51" s="61"/>
    </row>
    <row r="52" spans="2:4" x14ac:dyDescent="0.35">
      <c r="C52" s="61"/>
    </row>
    <row r="53" spans="2:4" x14ac:dyDescent="0.35">
      <c r="C53" s="61"/>
    </row>
    <row r="54" spans="2:4" x14ac:dyDescent="0.35">
      <c r="C54" s="61"/>
    </row>
  </sheetData>
  <sheetProtection algorithmName="SHA-512" hashValue="irZ+atX4RlXJOZaM3Zf+2SmRVgq9rRK9td3It3eY5XrYNruLPOYksRTtLeqSQd4baZvlisVjw0AzSQzLaChr2w==" saltValue="8NisXIHAHOuXsSzY5qVEvA==" spinCount="100000" sheet="1" objects="1" scenarios="1" selectLockedCells="1"/>
  <mergeCells count="1">
    <mergeCell ref="B32:B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EF55-5C28-4B09-8FC5-9AE587AEA1EC}">
  <sheetPr>
    <tabColor rgb="FFFFC000"/>
  </sheetPr>
  <dimension ref="A1:BT364"/>
  <sheetViews>
    <sheetView zoomScaleNormal="100" workbookViewId="0"/>
  </sheetViews>
  <sheetFormatPr defaultRowHeight="14.5" x14ac:dyDescent="0.35"/>
  <cols>
    <col min="1" max="1" width="21.1796875" bestFit="1" customWidth="1"/>
    <col min="2" max="2" width="27.7265625" bestFit="1" customWidth="1"/>
    <col min="3" max="3" width="97.453125" bestFit="1" customWidth="1"/>
    <col min="4" max="4" width="6.453125" bestFit="1" customWidth="1"/>
    <col min="5" max="5" width="18" bestFit="1" customWidth="1"/>
    <col min="6" max="6" width="18.81640625" bestFit="1" customWidth="1"/>
    <col min="7" max="7" width="28.453125" bestFit="1" customWidth="1"/>
    <col min="8" max="8" width="9" bestFit="1" customWidth="1"/>
    <col min="9" max="9" width="12.453125" bestFit="1" customWidth="1"/>
    <col min="10" max="10" width="10.81640625" bestFit="1" customWidth="1"/>
    <col min="11" max="11" width="11.81640625" bestFit="1" customWidth="1"/>
    <col min="12" max="12" width="29" bestFit="1" customWidth="1"/>
    <col min="13" max="13" width="12" bestFit="1" customWidth="1"/>
    <col min="14" max="14" width="82.54296875" bestFit="1" customWidth="1"/>
    <col min="15" max="15" width="16.1796875" bestFit="1" customWidth="1"/>
    <col min="16" max="16" width="21.54296875" bestFit="1" customWidth="1"/>
    <col min="17" max="17" width="22.54296875" bestFit="1" customWidth="1"/>
    <col min="18" max="18" width="28.453125" bestFit="1" customWidth="1"/>
    <col min="19" max="19" width="12.7265625" bestFit="1" customWidth="1"/>
    <col min="20" max="20" width="12.453125" bestFit="1" customWidth="1"/>
    <col min="21" max="21" width="23.1796875" bestFit="1" customWidth="1"/>
    <col min="22" max="22" width="18.81640625" bestFit="1" customWidth="1"/>
    <col min="23" max="23" width="30" bestFit="1" customWidth="1"/>
    <col min="24" max="24" width="26.81640625" bestFit="1" customWidth="1"/>
    <col min="25" max="25" width="29.81640625" bestFit="1" customWidth="1"/>
    <col min="26" max="26" width="31.1796875" bestFit="1" customWidth="1"/>
    <col min="27" max="27" width="26.26953125" bestFit="1" customWidth="1"/>
    <col min="28" max="28" width="31.453125" bestFit="1" customWidth="1"/>
    <col min="29" max="29" width="27.7265625" bestFit="1" customWidth="1"/>
    <col min="30" max="30" width="30.1796875" bestFit="1" customWidth="1"/>
    <col min="31" max="31" width="31.453125" bestFit="1" customWidth="1"/>
    <col min="32" max="32" width="33.54296875" bestFit="1" customWidth="1"/>
    <col min="33" max="33" width="30.81640625" bestFit="1" customWidth="1"/>
    <col min="34" max="34" width="31.453125" bestFit="1" customWidth="1"/>
    <col min="35" max="35" width="65.54296875" bestFit="1" customWidth="1"/>
    <col min="36" max="36" width="14" bestFit="1" customWidth="1"/>
    <col min="37" max="37" width="25.453125" bestFit="1" customWidth="1"/>
    <col min="38" max="38" width="42.81640625" bestFit="1" customWidth="1"/>
    <col min="39" max="39" width="22.26953125" bestFit="1" customWidth="1"/>
    <col min="40" max="40" width="22.1796875" bestFit="1" customWidth="1"/>
    <col min="41" max="41" width="26.1796875" bestFit="1" customWidth="1"/>
    <col min="42" max="42" width="26.54296875" bestFit="1" customWidth="1"/>
    <col min="43" max="43" width="45.1796875" bestFit="1" customWidth="1"/>
    <col min="44" max="44" width="50.81640625" bestFit="1" customWidth="1"/>
    <col min="47" max="47" width="14.54296875" bestFit="1" customWidth="1"/>
    <col min="48" max="48" width="17.453125" bestFit="1" customWidth="1"/>
    <col min="49" max="49" width="15" bestFit="1" customWidth="1"/>
    <col min="50" max="50" width="20.54296875" bestFit="1" customWidth="1"/>
    <col min="52" max="52" width="65.54296875" bestFit="1" customWidth="1"/>
    <col min="53" max="53" width="14.54296875" bestFit="1" customWidth="1"/>
    <col min="54" max="55" width="35" bestFit="1" customWidth="1"/>
    <col min="56" max="57" width="14" bestFit="1" customWidth="1"/>
    <col min="59" max="60" width="19.26953125" bestFit="1" customWidth="1"/>
    <col min="61" max="61" width="10.453125" customWidth="1"/>
    <col min="62" max="62" width="24.81640625" bestFit="1" customWidth="1"/>
    <col min="63" max="63" width="25.26953125" bestFit="1" customWidth="1"/>
    <col min="64" max="65" width="33.453125" bestFit="1" customWidth="1"/>
    <col min="67" max="68" width="29.7265625" bestFit="1" customWidth="1"/>
    <col min="69" max="69" width="6.81640625" bestFit="1" customWidth="1"/>
    <col min="70" max="71" width="31.81640625" style="13" bestFit="1" customWidth="1"/>
    <col min="72" max="72" width="11.26953125" bestFit="1" customWidth="1"/>
  </cols>
  <sheetData>
    <row r="1" spans="1:71" x14ac:dyDescent="0.3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54" t="s">
        <v>10</v>
      </c>
      <c r="L1" s="54" t="s">
        <v>11</v>
      </c>
      <c r="M1" s="54" t="s">
        <v>12</v>
      </c>
      <c r="N1" s="54" t="s">
        <v>13</v>
      </c>
      <c r="O1" s="54" t="s">
        <v>14</v>
      </c>
      <c r="P1" s="54" t="s">
        <v>15</v>
      </c>
      <c r="Q1" s="54" t="s">
        <v>16</v>
      </c>
      <c r="R1" s="54" t="s">
        <v>17</v>
      </c>
      <c r="S1" s="54" t="s">
        <v>18</v>
      </c>
      <c r="T1" s="54" t="s">
        <v>19</v>
      </c>
      <c r="U1" s="54" t="s">
        <v>20</v>
      </c>
      <c r="V1" s="54" t="s">
        <v>21</v>
      </c>
      <c r="W1" s="54" t="s">
        <v>22</v>
      </c>
      <c r="X1" s="54" t="s">
        <v>23</v>
      </c>
      <c r="Y1" s="54" t="s">
        <v>24</v>
      </c>
      <c r="Z1" s="54" t="s">
        <v>25</v>
      </c>
      <c r="AA1" s="54" t="s">
        <v>26</v>
      </c>
      <c r="AB1" s="54" t="s">
        <v>27</v>
      </c>
      <c r="AC1" s="54" t="s">
        <v>28</v>
      </c>
      <c r="AD1" s="54" t="s">
        <v>29</v>
      </c>
      <c r="AE1" s="54" t="s">
        <v>30</v>
      </c>
      <c r="AF1" s="54" t="s">
        <v>31</v>
      </c>
      <c r="AG1" s="54" t="s">
        <v>32</v>
      </c>
      <c r="AH1" s="54" t="s">
        <v>33</v>
      </c>
      <c r="AI1" s="54" t="s">
        <v>2437</v>
      </c>
      <c r="AJ1" s="54" t="s">
        <v>34</v>
      </c>
      <c r="AK1" s="54" t="s">
        <v>35</v>
      </c>
      <c r="AL1" s="54" t="s">
        <v>36</v>
      </c>
      <c r="AM1" s="54" t="s">
        <v>37</v>
      </c>
      <c r="AN1" s="54" t="s">
        <v>38</v>
      </c>
      <c r="AO1" s="54" t="s">
        <v>39</v>
      </c>
      <c r="AP1" s="54" t="s">
        <v>40</v>
      </c>
      <c r="AQ1" s="54" t="s">
        <v>41</v>
      </c>
      <c r="AR1" s="54" t="s">
        <v>42</v>
      </c>
      <c r="AU1" t="s">
        <v>1506</v>
      </c>
      <c r="AV1" t="s">
        <v>2342</v>
      </c>
      <c r="AZ1" s="54" t="str">
        <f>AI1</f>
        <v>Wolumen zużycia paliwa gazowego roczny (w 2025 roku/w 2026 roku) [kWh]</v>
      </c>
      <c r="BA1" s="54" t="s">
        <v>2443</v>
      </c>
      <c r="BB1" s="55" t="s">
        <v>2444</v>
      </c>
      <c r="BC1" s="55" t="s">
        <v>2445</v>
      </c>
      <c r="BD1" s="55" t="s">
        <v>2352</v>
      </c>
      <c r="BE1" s="55" t="s">
        <v>2353</v>
      </c>
      <c r="BF1" s="54"/>
      <c r="BG1" s="54" t="s">
        <v>2355</v>
      </c>
      <c r="BH1" s="54" t="s">
        <v>2356</v>
      </c>
      <c r="BI1" s="54"/>
      <c r="BJ1" s="55" t="s">
        <v>2438</v>
      </c>
      <c r="BK1" s="55" t="s">
        <v>2378</v>
      </c>
      <c r="BL1" s="55" t="s">
        <v>2379</v>
      </c>
      <c r="BM1" s="55" t="s">
        <v>2380</v>
      </c>
      <c r="BN1" s="54"/>
      <c r="BO1" s="55" t="s">
        <v>2447</v>
      </c>
      <c r="BP1" s="55" t="s">
        <v>2448</v>
      </c>
      <c r="BQ1" s="54"/>
      <c r="BR1" s="57" t="s">
        <v>2449</v>
      </c>
      <c r="BS1" s="57" t="s">
        <v>2450</v>
      </c>
    </row>
    <row r="2" spans="1:71" x14ac:dyDescent="0.35">
      <c r="A2" t="s">
        <v>872</v>
      </c>
      <c r="B2" t="s">
        <v>873</v>
      </c>
      <c r="C2" t="s">
        <v>874</v>
      </c>
      <c r="D2" t="s">
        <v>875</v>
      </c>
      <c r="E2" t="s">
        <v>876</v>
      </c>
      <c r="F2" t="s">
        <v>877</v>
      </c>
      <c r="H2" s="49">
        <v>54</v>
      </c>
      <c r="J2">
        <v>7430006144</v>
      </c>
      <c r="K2">
        <v>510024253</v>
      </c>
      <c r="L2" t="s">
        <v>50</v>
      </c>
      <c r="M2" t="s">
        <v>51</v>
      </c>
      <c r="N2" t="s">
        <v>363</v>
      </c>
      <c r="O2" t="s">
        <v>875</v>
      </c>
      <c r="P2" t="s">
        <v>876</v>
      </c>
      <c r="Q2" t="s">
        <v>877</v>
      </c>
      <c r="S2" s="49">
        <v>54</v>
      </c>
      <c r="U2" t="s">
        <v>878</v>
      </c>
      <c r="V2" t="s">
        <v>879</v>
      </c>
      <c r="W2" s="2">
        <v>16000</v>
      </c>
      <c r="X2" s="2">
        <v>12446</v>
      </c>
      <c r="Y2" s="2">
        <v>8900</v>
      </c>
      <c r="Z2" s="2">
        <v>5584</v>
      </c>
      <c r="AA2" s="2">
        <v>1990</v>
      </c>
      <c r="AB2" s="2">
        <v>837</v>
      </c>
      <c r="AC2" s="2">
        <v>612</v>
      </c>
      <c r="AD2" s="2">
        <v>670</v>
      </c>
      <c r="AE2" s="2">
        <v>819</v>
      </c>
      <c r="AF2" s="2">
        <v>5800</v>
      </c>
      <c r="AG2" s="2">
        <v>10612</v>
      </c>
      <c r="AH2" s="2">
        <v>14142</v>
      </c>
      <c r="AI2" s="2">
        <v>78412</v>
      </c>
      <c r="AJ2" t="s">
        <v>55</v>
      </c>
      <c r="AK2" t="s">
        <v>56</v>
      </c>
      <c r="AL2" t="s">
        <v>880</v>
      </c>
      <c r="AM2">
        <v>110</v>
      </c>
      <c r="AN2" t="s">
        <v>58</v>
      </c>
      <c r="AO2" t="s">
        <v>59</v>
      </c>
      <c r="AP2" t="s">
        <v>60</v>
      </c>
      <c r="AQ2">
        <v>100</v>
      </c>
      <c r="AR2">
        <v>0</v>
      </c>
      <c r="AV2" t="s">
        <v>2343</v>
      </c>
      <c r="AX2" s="1" t="s">
        <v>2350</v>
      </c>
      <c r="AZ2" s="2">
        <f>+AI2*'Kalkulator część 1'!$C$32</f>
        <v>78412</v>
      </c>
      <c r="BA2">
        <f t="shared" ref="BA2:BA33" si="0">+AM2</f>
        <v>110</v>
      </c>
      <c r="BB2" s="13">
        <f>'Kalkulator część 1'!$C$28*'Kalkulator część 1'!$C$11+'Kalkulator część 1'!$C$12</f>
        <v>0</v>
      </c>
      <c r="BC2" s="13">
        <f>'Kalkulator część 1'!$C$29*'Kalkulator część 1'!$C$11+'Kalkulator część 1'!$C$12</f>
        <v>0</v>
      </c>
      <c r="BD2" s="2">
        <f t="shared" ref="BD2:BD33" si="1">+AZ2*BB2/1000</f>
        <v>0</v>
      </c>
      <c r="BE2" s="2">
        <f t="shared" ref="BE2:BE33" si="2">+AZ2*BC2/1000</f>
        <v>0</v>
      </c>
      <c r="BG2" s="2">
        <f>IF(AJ2=$AU$4,($AV$4*12)+(AZ2*$AX$4/100),IF(AJ2=$AU$5,$AV$5*12+AZ2*$AX$5/100,IF(AJ2=$AU$6,$AV$6*12+$AX$6*AZ2/100,IF(AJ2=$AU$7,$AV$7*12+$AX$7*AZ2/100,IF(AJ2=$AU$8,$AV$8*12+$AX$8*AZ2/100,IF(AJ2=$AU$9,$AW$9*BA2/100*8760+$AX$9*AZ2/100,0))))))*'Kalkulator część 1'!$C$31</f>
        <v>4340.2357320000001</v>
      </c>
      <c r="BH2" s="2">
        <f>+BG2*'Kalkulator część 1'!$C$31</f>
        <v>4557.2475186000001</v>
      </c>
      <c r="BI2" s="2"/>
      <c r="BJ2" s="13">
        <f>+(AQ2*'Kalkulator część 1'!$C$34+'Dane - część 1'!AR2*'Kalkulator część 1'!$C$35)/('Dane - część 1'!AQ2+'Dane - część 1'!AR2)</f>
        <v>0</v>
      </c>
      <c r="BK2" s="13">
        <f>VLOOKUP(AJ2,'Kalkulator część 1'!$B$17:$C$23,2,TRUE)*12</f>
        <v>0</v>
      </c>
      <c r="BL2" s="2">
        <f t="shared" ref="BL2:BL33" si="3">(BB2+BJ2)*AZ2/1000+BK2</f>
        <v>0</v>
      </c>
      <c r="BM2" s="2">
        <f t="shared" ref="BM2:BM33" si="4">(BC2+BJ2)*AZ2/1000+BK2</f>
        <v>0</v>
      </c>
      <c r="BO2" s="2">
        <f t="shared" ref="BO2:BO33" si="5">BL2+BG2</f>
        <v>4340.2357320000001</v>
      </c>
      <c r="BP2" s="2">
        <f t="shared" ref="BP2:BP33" si="6">BM2+BH2</f>
        <v>4557.2475186000001</v>
      </c>
      <c r="BQ2" s="3"/>
      <c r="BR2" s="2">
        <f t="shared" ref="BR2:BR33" si="7">BO2*1.23</f>
        <v>5338.48995036</v>
      </c>
      <c r="BS2" s="2">
        <f t="shared" ref="BS2:BS33" si="8">BP2*1.23</f>
        <v>5605.4144478779999</v>
      </c>
    </row>
    <row r="3" spans="1:71" x14ac:dyDescent="0.35">
      <c r="A3" t="s">
        <v>872</v>
      </c>
      <c r="B3" t="s">
        <v>889</v>
      </c>
      <c r="C3" t="s">
        <v>890</v>
      </c>
      <c r="D3" t="s">
        <v>891</v>
      </c>
      <c r="E3" t="s">
        <v>892</v>
      </c>
      <c r="F3" t="s">
        <v>892</v>
      </c>
      <c r="G3" t="s">
        <v>661</v>
      </c>
      <c r="H3" s="49" t="s">
        <v>893</v>
      </c>
      <c r="J3">
        <v>7430006061</v>
      </c>
      <c r="K3">
        <v>510022290</v>
      </c>
      <c r="L3" t="s">
        <v>50</v>
      </c>
      <c r="M3" t="s">
        <v>51</v>
      </c>
      <c r="N3" t="s">
        <v>894</v>
      </c>
      <c r="O3" t="s">
        <v>891</v>
      </c>
      <c r="P3" t="s">
        <v>892</v>
      </c>
      <c r="Q3" t="s">
        <v>892</v>
      </c>
      <c r="R3" t="s">
        <v>661</v>
      </c>
      <c r="S3" s="49" t="s">
        <v>893</v>
      </c>
      <c r="U3" t="s">
        <v>895</v>
      </c>
      <c r="V3" t="s">
        <v>896</v>
      </c>
      <c r="W3" s="2">
        <v>0</v>
      </c>
      <c r="X3" s="2">
        <v>19778</v>
      </c>
      <c r="Y3" s="2">
        <v>7593</v>
      </c>
      <c r="Z3" s="2">
        <v>7338</v>
      </c>
      <c r="AA3" s="2">
        <v>2304</v>
      </c>
      <c r="AB3" s="2">
        <v>2230</v>
      </c>
      <c r="AC3" s="2">
        <v>0</v>
      </c>
      <c r="AD3" s="2">
        <v>0</v>
      </c>
      <c r="AE3" s="2">
        <v>3046</v>
      </c>
      <c r="AF3" s="2">
        <v>3147</v>
      </c>
      <c r="AG3" s="2">
        <v>11875</v>
      </c>
      <c r="AH3" s="2">
        <v>12271</v>
      </c>
      <c r="AI3" s="2">
        <v>69582</v>
      </c>
      <c r="AJ3" t="s">
        <v>55</v>
      </c>
      <c r="AK3" t="s">
        <v>56</v>
      </c>
      <c r="AL3" t="s">
        <v>880</v>
      </c>
      <c r="AM3">
        <v>110</v>
      </c>
      <c r="AN3" t="s">
        <v>58</v>
      </c>
      <c r="AO3" t="s">
        <v>59</v>
      </c>
      <c r="AP3" t="s">
        <v>60</v>
      </c>
      <c r="AQ3">
        <v>100</v>
      </c>
      <c r="AR3">
        <v>0</v>
      </c>
      <c r="AU3" t="s">
        <v>2345</v>
      </c>
      <c r="AV3" t="s">
        <v>2346</v>
      </c>
      <c r="AW3" t="s">
        <v>2347</v>
      </c>
      <c r="AX3" t="s">
        <v>2348</v>
      </c>
      <c r="AZ3" s="2">
        <f>+AI3*'Kalkulator część 1'!$C$32</f>
        <v>69582</v>
      </c>
      <c r="BA3">
        <f t="shared" si="0"/>
        <v>110</v>
      </c>
      <c r="BB3" s="13">
        <f>'Kalkulator część 1'!$C$28*'Kalkulator część 1'!$C$11+'Kalkulator część 1'!$C$12</f>
        <v>0</v>
      </c>
      <c r="BC3" s="13">
        <f>'Kalkulator część 1'!$C$29*'Kalkulator część 1'!$C$11+'Kalkulator część 1'!$C$12</f>
        <v>0</v>
      </c>
      <c r="BD3" s="2">
        <f t="shared" si="1"/>
        <v>0</v>
      </c>
      <c r="BE3" s="2">
        <f t="shared" si="2"/>
        <v>0</v>
      </c>
      <c r="BG3" s="2">
        <f>IF(AJ3=$AU$4,($AV$4*12)+(AZ3*$AX$4/100),IF(AJ3=$AU$5,$AV$5*12+AZ3*$AX$5/100,IF(AJ3=$AU$6,$AV$6*12+$AX$6*AZ3/100,IF(AJ3=$AU$7,$AV$7*12+$AX$7*AZ3/100,IF(AJ3=$AU$8,$AV$8*12+$AX$8*AZ3/100,IF(AJ3=$AU$9,$AW$9*BA3/100*8760+$AX$9*AZ3/100,0))))))*'Kalkulator część 1'!$C$31</f>
        <v>3915.415602</v>
      </c>
      <c r="BH3" s="2">
        <f>+BG3*'Kalkulator część 1'!$C$31</f>
        <v>4111.1863821000006</v>
      </c>
      <c r="BI3" s="2"/>
      <c r="BJ3" s="13">
        <f>+(AQ3*'Kalkulator część 1'!$C$34+'Dane - część 1'!AR3*'Kalkulator część 1'!$C$35)/('Dane - część 1'!AQ3+'Dane - część 1'!AR3)</f>
        <v>0</v>
      </c>
      <c r="BK3" s="13">
        <f>VLOOKUP(AJ3,'Kalkulator część 1'!$B$17:$C$23,2,TRUE)*12</f>
        <v>0</v>
      </c>
      <c r="BL3" s="2">
        <f t="shared" si="3"/>
        <v>0</v>
      </c>
      <c r="BM3" s="2">
        <f t="shared" si="4"/>
        <v>0</v>
      </c>
      <c r="BO3" s="2">
        <f t="shared" si="5"/>
        <v>3915.415602</v>
      </c>
      <c r="BP3" s="2">
        <f t="shared" si="6"/>
        <v>4111.1863821000006</v>
      </c>
      <c r="BQ3" s="3"/>
      <c r="BR3" s="2">
        <f t="shared" si="7"/>
        <v>4815.9611904599997</v>
      </c>
      <c r="BS3" s="2">
        <f t="shared" si="8"/>
        <v>5056.7592499830007</v>
      </c>
    </row>
    <row r="4" spans="1:71" x14ac:dyDescent="0.35">
      <c r="A4" t="s">
        <v>872</v>
      </c>
      <c r="B4" t="s">
        <v>889</v>
      </c>
      <c r="C4" t="s">
        <v>890</v>
      </c>
      <c r="D4" t="s">
        <v>891</v>
      </c>
      <c r="E4" t="s">
        <v>892</v>
      </c>
      <c r="F4" t="s">
        <v>892</v>
      </c>
      <c r="G4" t="s">
        <v>661</v>
      </c>
      <c r="H4" s="49" t="s">
        <v>893</v>
      </c>
      <c r="J4">
        <v>7430006061</v>
      </c>
      <c r="K4">
        <v>510022290</v>
      </c>
      <c r="L4" t="s">
        <v>50</v>
      </c>
      <c r="M4" t="s">
        <v>51</v>
      </c>
      <c r="N4" t="s">
        <v>897</v>
      </c>
      <c r="O4" t="s">
        <v>891</v>
      </c>
      <c r="P4" t="s">
        <v>892</v>
      </c>
      <c r="Q4" t="s">
        <v>898</v>
      </c>
      <c r="S4" s="49">
        <v>52</v>
      </c>
      <c r="T4" t="s">
        <v>899</v>
      </c>
      <c r="U4" t="s">
        <v>900</v>
      </c>
      <c r="V4" t="s">
        <v>901</v>
      </c>
      <c r="W4" s="2">
        <v>69</v>
      </c>
      <c r="X4" s="2">
        <v>0</v>
      </c>
      <c r="Y4" s="2">
        <v>4119</v>
      </c>
      <c r="Z4" s="2">
        <v>1247</v>
      </c>
      <c r="AA4" s="2">
        <v>382</v>
      </c>
      <c r="AB4" s="2">
        <v>347</v>
      </c>
      <c r="AC4" s="2">
        <v>137</v>
      </c>
      <c r="AD4" s="2">
        <v>137</v>
      </c>
      <c r="AE4" s="2">
        <v>132</v>
      </c>
      <c r="AF4" s="2">
        <v>1766</v>
      </c>
      <c r="AG4" s="2">
        <v>2012</v>
      </c>
      <c r="AH4" s="2">
        <v>2079</v>
      </c>
      <c r="AI4" s="2">
        <v>12427</v>
      </c>
      <c r="AJ4" t="s">
        <v>100</v>
      </c>
      <c r="AK4" t="s">
        <v>56</v>
      </c>
      <c r="AL4" t="s">
        <v>880</v>
      </c>
      <c r="AM4">
        <v>110</v>
      </c>
      <c r="AN4" t="s">
        <v>58</v>
      </c>
      <c r="AO4" t="s">
        <v>59</v>
      </c>
      <c r="AP4" t="s">
        <v>60</v>
      </c>
      <c r="AQ4">
        <v>100</v>
      </c>
      <c r="AR4">
        <v>0</v>
      </c>
      <c r="AU4" t="s">
        <v>217</v>
      </c>
      <c r="AV4">
        <v>4.9800000000000004</v>
      </c>
      <c r="AW4" t="s">
        <v>2349</v>
      </c>
      <c r="AX4">
        <v>6.8390000000000004</v>
      </c>
      <c r="AZ4" s="2">
        <f>+AI4*'Kalkulator część 1'!$C$32</f>
        <v>12427</v>
      </c>
      <c r="BA4">
        <f t="shared" si="0"/>
        <v>110</v>
      </c>
      <c r="BB4" s="13">
        <f>'Kalkulator część 1'!$C$28*'Kalkulator część 1'!$C$11+'Kalkulator część 1'!$C$12</f>
        <v>0</v>
      </c>
      <c r="BC4" s="13">
        <f>'Kalkulator część 1'!$C$29*'Kalkulator część 1'!$C$11+'Kalkulator część 1'!$C$12</f>
        <v>0</v>
      </c>
      <c r="BD4" s="2">
        <f t="shared" si="1"/>
        <v>0</v>
      </c>
      <c r="BE4" s="2">
        <f t="shared" si="2"/>
        <v>0</v>
      </c>
      <c r="BG4" s="2">
        <f>IF(AJ4=$AU$4,($AV$4*12)+(AZ4*$AX$4/100),IF(AJ4=$AU$5,$AV$5*12+AZ4*$AX$5/100,IF(AJ4=$AU$6,$AV$6*12+$AX$6*AZ4/100,IF(AJ4=$AU$7,$AV$7*12+$AX$7*AZ4/100,IF(AJ4=$AU$8,$AV$8*12+$AX$8*AZ4/100,IF(AJ4=$AU$9,$AW$9*BA4/100*8760+$AX$9*AZ4/100,0))))))*'Kalkulator część 1'!$C$31</f>
        <v>861.48676950000004</v>
      </c>
      <c r="BH4" s="2">
        <f>+BG4*'Kalkulator część 1'!$C$31</f>
        <v>904.56110797500003</v>
      </c>
      <c r="BI4" s="2"/>
      <c r="BJ4" s="13">
        <f>+(AQ4*'Kalkulator część 1'!$C$34+'Dane - część 1'!AR4*'Kalkulator część 1'!$C$35)/('Dane - część 1'!AQ4+'Dane - część 1'!AR4)</f>
        <v>0</v>
      </c>
      <c r="BK4" s="13">
        <f>VLOOKUP(AJ4,'Kalkulator część 1'!$B$17:$C$23,2,TRUE)*12</f>
        <v>0</v>
      </c>
      <c r="BL4" s="2">
        <f t="shared" si="3"/>
        <v>0</v>
      </c>
      <c r="BM4" s="2">
        <f t="shared" si="4"/>
        <v>0</v>
      </c>
      <c r="BO4" s="2">
        <f t="shared" si="5"/>
        <v>861.48676950000004</v>
      </c>
      <c r="BP4" s="2">
        <f t="shared" si="6"/>
        <v>904.56110797500003</v>
      </c>
      <c r="BQ4" s="3"/>
      <c r="BR4" s="2">
        <f t="shared" si="7"/>
        <v>1059.628726485</v>
      </c>
      <c r="BS4" s="2">
        <f t="shared" si="8"/>
        <v>1112.6101628092499</v>
      </c>
    </row>
    <row r="5" spans="1:71" x14ac:dyDescent="0.35">
      <c r="A5" t="s">
        <v>872</v>
      </c>
      <c r="B5" t="s">
        <v>902</v>
      </c>
      <c r="C5" t="s">
        <v>903</v>
      </c>
      <c r="D5" t="s">
        <v>904</v>
      </c>
      <c r="E5" t="s">
        <v>905</v>
      </c>
      <c r="F5" t="s">
        <v>905</v>
      </c>
      <c r="G5" t="s">
        <v>736</v>
      </c>
      <c r="H5" s="49">
        <v>49</v>
      </c>
      <c r="J5">
        <v>7420006987</v>
      </c>
      <c r="K5">
        <v>510023012</v>
      </c>
      <c r="L5" t="s">
        <v>50</v>
      </c>
      <c r="M5" t="s">
        <v>51</v>
      </c>
      <c r="S5" s="49"/>
      <c r="U5" t="s">
        <v>906</v>
      </c>
      <c r="V5" t="s">
        <v>907</v>
      </c>
      <c r="W5" s="2">
        <v>0</v>
      </c>
      <c r="X5" s="2">
        <v>0</v>
      </c>
      <c r="Y5" s="2">
        <v>116</v>
      </c>
      <c r="Z5" s="2">
        <v>0</v>
      </c>
      <c r="AA5" s="2">
        <v>80</v>
      </c>
      <c r="AB5" s="2">
        <v>35</v>
      </c>
      <c r="AC5" s="2">
        <v>25</v>
      </c>
      <c r="AD5" s="2">
        <v>25</v>
      </c>
      <c r="AE5" s="2">
        <v>24</v>
      </c>
      <c r="AF5" s="2">
        <v>25</v>
      </c>
      <c r="AG5" s="2">
        <v>24</v>
      </c>
      <c r="AH5" s="2">
        <v>25</v>
      </c>
      <c r="AI5" s="2">
        <v>379</v>
      </c>
      <c r="AJ5" t="s">
        <v>217</v>
      </c>
      <c r="AK5" t="s">
        <v>56</v>
      </c>
      <c r="AL5" t="s">
        <v>880</v>
      </c>
      <c r="AM5">
        <v>110</v>
      </c>
      <c r="AN5" t="s">
        <v>58</v>
      </c>
      <c r="AO5" t="s">
        <v>59</v>
      </c>
      <c r="AP5" t="s">
        <v>60</v>
      </c>
      <c r="AQ5">
        <v>100</v>
      </c>
      <c r="AR5">
        <v>0</v>
      </c>
      <c r="AU5" t="s">
        <v>100</v>
      </c>
      <c r="AV5">
        <v>13.31</v>
      </c>
      <c r="AW5" t="s">
        <v>2349</v>
      </c>
      <c r="AX5">
        <v>5.3170000000000002</v>
      </c>
      <c r="AZ5" s="2">
        <f>+AI5*'Kalkulator część 1'!$C$32</f>
        <v>379</v>
      </c>
      <c r="BA5">
        <f t="shared" si="0"/>
        <v>110</v>
      </c>
      <c r="BB5" s="13">
        <f>'Kalkulator część 1'!$C$28*'Kalkulator część 1'!$C$11+'Kalkulator część 1'!$C$12</f>
        <v>0</v>
      </c>
      <c r="BC5" s="13">
        <f>'Kalkulator część 1'!$C$29*'Kalkulator część 1'!$C$11+'Kalkulator część 1'!$C$12</f>
        <v>0</v>
      </c>
      <c r="BD5" s="2">
        <f t="shared" si="1"/>
        <v>0</v>
      </c>
      <c r="BE5" s="2">
        <f t="shared" si="2"/>
        <v>0</v>
      </c>
      <c r="BG5" s="2">
        <f>IF(AJ5=$AU$4,($AV$4*12)+(AZ5*$AX$4/100),IF(AJ5=$AU$5,$AV$5*12+AZ5*$AX$5/100,IF(AJ5=$AU$6,$AV$6*12+$AX$6*AZ5/100,IF(AJ5=$AU$7,$AV$7*12+$AX$7*AZ5/100,IF(AJ5=$AU$8,$AV$8*12+$AX$8*AZ5/100,IF(AJ5=$AU$9,$AW$9*BA5/100*8760+$AX$9*AZ5/100,0))))))*'Kalkulator część 1'!$C$31</f>
        <v>89.963800500000005</v>
      </c>
      <c r="BH5" s="2">
        <f>+BG5*'Kalkulator część 1'!$C$31</f>
        <v>94.461990525000004</v>
      </c>
      <c r="BI5" s="2"/>
      <c r="BJ5" s="13">
        <f>+(AQ5*'Kalkulator część 1'!$C$34+'Dane - część 1'!AR5*'Kalkulator część 1'!$C$35)/('Dane - część 1'!AQ5+'Dane - część 1'!AR5)</f>
        <v>0</v>
      </c>
      <c r="BK5" s="13">
        <f>VLOOKUP(AJ5,'Kalkulator część 1'!$B$17:$C$23,2,TRUE)*12</f>
        <v>0</v>
      </c>
      <c r="BL5" s="2">
        <f t="shared" si="3"/>
        <v>0</v>
      </c>
      <c r="BM5" s="2">
        <f t="shared" si="4"/>
        <v>0</v>
      </c>
      <c r="BO5" s="2">
        <f t="shared" si="5"/>
        <v>89.963800500000005</v>
      </c>
      <c r="BP5" s="2">
        <f t="shared" si="6"/>
        <v>94.461990525000004</v>
      </c>
      <c r="BQ5" s="3"/>
      <c r="BR5" s="2">
        <f t="shared" si="7"/>
        <v>110.655474615</v>
      </c>
      <c r="BS5" s="2">
        <f t="shared" si="8"/>
        <v>116.18824834575</v>
      </c>
    </row>
    <row r="6" spans="1:71" x14ac:dyDescent="0.35">
      <c r="A6" t="s">
        <v>872</v>
      </c>
      <c r="B6" t="s">
        <v>908</v>
      </c>
      <c r="C6" t="s">
        <v>909</v>
      </c>
      <c r="D6" t="s">
        <v>910</v>
      </c>
      <c r="E6" t="s">
        <v>911</v>
      </c>
      <c r="F6" t="s">
        <v>911</v>
      </c>
      <c r="G6" t="s">
        <v>912</v>
      </c>
      <c r="H6" s="49" t="s">
        <v>913</v>
      </c>
      <c r="J6">
        <v>7450004792</v>
      </c>
      <c r="K6">
        <v>510546371</v>
      </c>
      <c r="L6" t="s">
        <v>50</v>
      </c>
      <c r="M6" t="s">
        <v>51</v>
      </c>
      <c r="N6" t="s">
        <v>914</v>
      </c>
      <c r="O6" t="s">
        <v>910</v>
      </c>
      <c r="P6" t="s">
        <v>911</v>
      </c>
      <c r="Q6" t="s">
        <v>911</v>
      </c>
      <c r="R6" t="s">
        <v>912</v>
      </c>
      <c r="S6" s="49" t="s">
        <v>913</v>
      </c>
      <c r="U6" t="s">
        <v>915</v>
      </c>
      <c r="V6" t="s">
        <v>916</v>
      </c>
      <c r="W6" s="2">
        <v>288</v>
      </c>
      <c r="X6" s="2">
        <v>14451</v>
      </c>
      <c r="Y6" s="2">
        <v>18347</v>
      </c>
      <c r="Z6" s="2">
        <v>6604</v>
      </c>
      <c r="AA6" s="2">
        <v>1690</v>
      </c>
      <c r="AB6" s="2">
        <v>890</v>
      </c>
      <c r="AC6" s="2">
        <v>216</v>
      </c>
      <c r="AD6" s="2">
        <v>212</v>
      </c>
      <c r="AE6" s="2">
        <v>204</v>
      </c>
      <c r="AF6" s="2">
        <v>6673</v>
      </c>
      <c r="AG6" s="2">
        <v>9016</v>
      </c>
      <c r="AH6" s="2">
        <v>9316</v>
      </c>
      <c r="AI6" s="2">
        <v>67907</v>
      </c>
      <c r="AJ6" t="s">
        <v>55</v>
      </c>
      <c r="AK6" t="s">
        <v>56</v>
      </c>
      <c r="AL6" t="s">
        <v>880</v>
      </c>
      <c r="AM6">
        <v>110</v>
      </c>
      <c r="AN6" t="s">
        <v>58</v>
      </c>
      <c r="AO6" t="s">
        <v>59</v>
      </c>
      <c r="AP6" t="s">
        <v>60</v>
      </c>
      <c r="AQ6">
        <v>0</v>
      </c>
      <c r="AR6">
        <v>100</v>
      </c>
      <c r="AU6" t="s">
        <v>55</v>
      </c>
      <c r="AV6">
        <v>45.06</v>
      </c>
      <c r="AW6" t="s">
        <v>2349</v>
      </c>
      <c r="AX6">
        <v>4.5819999999999999</v>
      </c>
      <c r="AZ6" s="2">
        <f>+AI6*'Kalkulator część 1'!$C$32</f>
        <v>67907</v>
      </c>
      <c r="BA6">
        <f t="shared" si="0"/>
        <v>110</v>
      </c>
      <c r="BB6" s="13">
        <f>'Kalkulator część 1'!$C$28*'Kalkulator część 1'!$C$11+'Kalkulator część 1'!$C$12</f>
        <v>0</v>
      </c>
      <c r="BC6" s="13">
        <f>'Kalkulator część 1'!$C$29*'Kalkulator część 1'!$C$11+'Kalkulator część 1'!$C$12</f>
        <v>0</v>
      </c>
      <c r="BD6" s="2">
        <f t="shared" si="1"/>
        <v>0</v>
      </c>
      <c r="BE6" s="2">
        <f t="shared" si="2"/>
        <v>0</v>
      </c>
      <c r="BG6" s="2">
        <f>IF(AJ6=$AU$4,($AV$4*12)+(AZ6*$AX$4/100),IF(AJ6=$AU$5,$AV$5*12+AZ6*$AX$5/100,IF(AJ6=$AU$6,$AV$6*12+$AX$6*AZ6/100,IF(AJ6=$AU$7,$AV$7*12+$AX$7*AZ6/100,IF(AJ6=$AU$8,$AV$8*12+$AX$8*AZ6/100,IF(AJ6=$AU$9,$AW$9*BA6/100*8760+$AX$9*AZ6/100,0))))))*'Kalkulator część 1'!$C$31</f>
        <v>3834.8296770000006</v>
      </c>
      <c r="BH6" s="2">
        <f>+BG6*'Kalkulator część 1'!$C$31</f>
        <v>4026.571160850001</v>
      </c>
      <c r="BI6" s="2"/>
      <c r="BJ6" s="13">
        <f>+(AQ6*'Kalkulator część 1'!$C$34+'Dane - część 1'!AR6*'Kalkulator część 1'!$C$35)/('Dane - część 1'!AQ6+'Dane - część 1'!AR6)</f>
        <v>3.9</v>
      </c>
      <c r="BK6" s="13">
        <f>VLOOKUP(AJ6,'Kalkulator część 1'!$B$17:$C$23,2,TRUE)*12</f>
        <v>0</v>
      </c>
      <c r="BL6" s="2">
        <f t="shared" si="3"/>
        <v>264.83729999999997</v>
      </c>
      <c r="BM6" s="2">
        <f t="shared" si="4"/>
        <v>264.83729999999997</v>
      </c>
      <c r="BO6" s="2">
        <f t="shared" si="5"/>
        <v>4099.6669770000008</v>
      </c>
      <c r="BP6" s="2">
        <f t="shared" si="6"/>
        <v>4291.4084608500007</v>
      </c>
      <c r="BQ6" s="3"/>
      <c r="BR6" s="2">
        <f t="shared" si="7"/>
        <v>5042.5903817100007</v>
      </c>
      <c r="BS6" s="2">
        <f t="shared" si="8"/>
        <v>5278.4324068455007</v>
      </c>
    </row>
    <row r="7" spans="1:71" x14ac:dyDescent="0.35">
      <c r="A7" t="s">
        <v>872</v>
      </c>
      <c r="B7" t="s">
        <v>917</v>
      </c>
      <c r="C7" t="s">
        <v>918</v>
      </c>
      <c r="D7" t="s">
        <v>919</v>
      </c>
      <c r="E7" t="s">
        <v>920</v>
      </c>
      <c r="F7" t="s">
        <v>920</v>
      </c>
      <c r="G7" t="s">
        <v>921</v>
      </c>
      <c r="H7" s="49">
        <v>35</v>
      </c>
      <c r="J7">
        <v>7390001978</v>
      </c>
      <c r="K7">
        <v>510543183</v>
      </c>
      <c r="L7" t="s">
        <v>50</v>
      </c>
      <c r="M7" t="s">
        <v>51</v>
      </c>
      <c r="S7" s="49"/>
      <c r="U7" t="s">
        <v>922</v>
      </c>
      <c r="V7" t="s">
        <v>923</v>
      </c>
      <c r="W7" s="2">
        <v>0</v>
      </c>
      <c r="X7" s="2">
        <v>27933</v>
      </c>
      <c r="Y7" s="2">
        <v>13479</v>
      </c>
      <c r="Z7" s="2">
        <v>8870</v>
      </c>
      <c r="AA7" s="2">
        <v>3762</v>
      </c>
      <c r="AB7" s="2">
        <v>46</v>
      </c>
      <c r="AC7" s="2">
        <v>46</v>
      </c>
      <c r="AD7" s="2">
        <v>34</v>
      </c>
      <c r="AE7" s="2">
        <v>57</v>
      </c>
      <c r="AF7" s="2">
        <v>7709</v>
      </c>
      <c r="AG7" s="2">
        <v>13398</v>
      </c>
      <c r="AH7" s="2">
        <v>13845</v>
      </c>
      <c r="AI7" s="2">
        <v>89179</v>
      </c>
      <c r="AJ7" t="s">
        <v>55</v>
      </c>
      <c r="AK7" t="s">
        <v>56</v>
      </c>
      <c r="AL7" t="s">
        <v>880</v>
      </c>
      <c r="AM7">
        <v>110</v>
      </c>
      <c r="AN7" t="s">
        <v>58</v>
      </c>
      <c r="AO7" t="s">
        <v>59</v>
      </c>
      <c r="AP7" t="s">
        <v>60</v>
      </c>
      <c r="AQ7">
        <v>100</v>
      </c>
      <c r="AR7">
        <v>0</v>
      </c>
      <c r="AU7" t="s">
        <v>730</v>
      </c>
      <c r="AV7">
        <v>47.18</v>
      </c>
      <c r="AW7" t="s">
        <v>2349</v>
      </c>
      <c r="AX7">
        <v>4.5819999999999999</v>
      </c>
      <c r="AZ7" s="2">
        <f>+AI7*'Kalkulator część 1'!$C$32</f>
        <v>89179</v>
      </c>
      <c r="BA7">
        <f t="shared" si="0"/>
        <v>110</v>
      </c>
      <c r="BB7" s="13">
        <f>'Kalkulator część 1'!$C$28*'Kalkulator część 1'!$C$11+'Kalkulator część 1'!$C$12</f>
        <v>0</v>
      </c>
      <c r="BC7" s="13">
        <f>'Kalkulator część 1'!$C$29*'Kalkulator część 1'!$C$11+'Kalkulator część 1'!$C$12</f>
        <v>0</v>
      </c>
      <c r="BD7" s="2">
        <f t="shared" si="1"/>
        <v>0</v>
      </c>
      <c r="BE7" s="2">
        <f t="shared" si="2"/>
        <v>0</v>
      </c>
      <c r="BG7" s="2">
        <f>IF(AJ7=$AU$4,($AV$4*12)+(AZ7*$AX$4/100),IF(AJ7=$AU$5,$AV$5*12+AZ7*$AX$5/100,IF(AJ7=$AU$6,$AV$6*12+$AX$6*AZ7/100,IF(AJ7=$AU$7,$AV$7*12+$AX$7*AZ7/100,IF(AJ7=$AU$8,$AV$8*12+$AX$8*AZ7/100,IF(AJ7=$AU$9,$AW$9*BA7/100*8760+$AX$9*AZ7/100,0))))))*'Kalkulator część 1'!$C$31</f>
        <v>4858.2468690000005</v>
      </c>
      <c r="BH7" s="2">
        <f>+BG7*'Kalkulator część 1'!$C$31</f>
        <v>5101.1592124500012</v>
      </c>
      <c r="BI7" s="2"/>
      <c r="BJ7" s="13">
        <f>+(AQ7*'Kalkulator część 1'!$C$34+'Dane - część 1'!AR7*'Kalkulator część 1'!$C$35)/('Dane - część 1'!AQ7+'Dane - część 1'!AR7)</f>
        <v>0</v>
      </c>
      <c r="BK7" s="13">
        <f>VLOOKUP(AJ7,'Kalkulator część 1'!$B$17:$C$23,2,TRUE)*12</f>
        <v>0</v>
      </c>
      <c r="BL7" s="2">
        <f t="shared" si="3"/>
        <v>0</v>
      </c>
      <c r="BM7" s="2">
        <f t="shared" si="4"/>
        <v>0</v>
      </c>
      <c r="BO7" s="2">
        <f t="shared" si="5"/>
        <v>4858.2468690000005</v>
      </c>
      <c r="BP7" s="2">
        <f t="shared" si="6"/>
        <v>5101.1592124500012</v>
      </c>
      <c r="BQ7" s="3"/>
      <c r="BR7" s="2">
        <f t="shared" si="7"/>
        <v>5975.6436488700001</v>
      </c>
      <c r="BS7" s="2">
        <f t="shared" si="8"/>
        <v>6274.4258313135015</v>
      </c>
    </row>
    <row r="8" spans="1:71" x14ac:dyDescent="0.35">
      <c r="A8" t="s">
        <v>872</v>
      </c>
      <c r="B8" t="s">
        <v>917</v>
      </c>
      <c r="C8" t="s">
        <v>918</v>
      </c>
      <c r="D8" t="s">
        <v>919</v>
      </c>
      <c r="E8" t="s">
        <v>920</v>
      </c>
      <c r="F8" t="s">
        <v>920</v>
      </c>
      <c r="G8" t="s">
        <v>921</v>
      </c>
      <c r="H8" s="49">
        <v>35</v>
      </c>
      <c r="J8">
        <v>7390001978</v>
      </c>
      <c r="K8">
        <v>510543183</v>
      </c>
      <c r="L8" t="s">
        <v>50</v>
      </c>
      <c r="M8" t="s">
        <v>51</v>
      </c>
      <c r="S8" s="49"/>
      <c r="U8" t="s">
        <v>924</v>
      </c>
      <c r="V8" t="s">
        <v>925</v>
      </c>
      <c r="W8" s="2">
        <v>0</v>
      </c>
      <c r="X8" s="2">
        <v>18944</v>
      </c>
      <c r="Y8" s="2">
        <v>10603</v>
      </c>
      <c r="Z8" s="2">
        <v>6811</v>
      </c>
      <c r="AA8" s="2">
        <v>3079</v>
      </c>
      <c r="AB8" s="2">
        <v>635</v>
      </c>
      <c r="AC8" s="2">
        <v>575</v>
      </c>
      <c r="AD8" s="2">
        <v>1353</v>
      </c>
      <c r="AE8" s="2">
        <v>1492</v>
      </c>
      <c r="AF8" s="2">
        <v>5937</v>
      </c>
      <c r="AG8" s="2">
        <v>9734</v>
      </c>
      <c r="AH8" s="2">
        <v>12157</v>
      </c>
      <c r="AI8" s="2">
        <v>71320</v>
      </c>
      <c r="AJ8" t="s">
        <v>55</v>
      </c>
      <c r="AK8" t="s">
        <v>56</v>
      </c>
      <c r="AL8" t="s">
        <v>880</v>
      </c>
      <c r="AM8">
        <v>110</v>
      </c>
      <c r="AN8" t="s">
        <v>58</v>
      </c>
      <c r="AO8" t="s">
        <v>59</v>
      </c>
      <c r="AP8" t="s">
        <v>60</v>
      </c>
      <c r="AQ8">
        <v>100</v>
      </c>
      <c r="AR8">
        <v>0</v>
      </c>
      <c r="AU8" t="s">
        <v>67</v>
      </c>
      <c r="AV8">
        <v>242.82</v>
      </c>
      <c r="AW8" t="s">
        <v>2349</v>
      </c>
      <c r="AX8">
        <v>4.3499999999999996</v>
      </c>
      <c r="AZ8" s="2">
        <f>+AI8*'Kalkulator część 1'!$C$32</f>
        <v>71320</v>
      </c>
      <c r="BA8">
        <f t="shared" si="0"/>
        <v>110</v>
      </c>
      <c r="BB8" s="13">
        <f>'Kalkulator część 1'!$C$28*'Kalkulator część 1'!$C$11+'Kalkulator część 1'!$C$12</f>
        <v>0</v>
      </c>
      <c r="BC8" s="13">
        <f>'Kalkulator część 1'!$C$29*'Kalkulator część 1'!$C$11+'Kalkulator część 1'!$C$12</f>
        <v>0</v>
      </c>
      <c r="BD8" s="2">
        <f t="shared" si="1"/>
        <v>0</v>
      </c>
      <c r="BE8" s="2">
        <f t="shared" si="2"/>
        <v>0</v>
      </c>
      <c r="BG8" s="2">
        <f>IF(AJ8=$AU$4,($AV$4*12)+(AZ8*$AX$4/100),IF(AJ8=$AU$5,$AV$5*12+AZ8*$AX$5/100,IF(AJ8=$AU$6,$AV$6*12+$AX$6*AZ8/100,IF(AJ8=$AU$7,$AV$7*12+$AX$7*AZ8/100,IF(AJ8=$AU$8,$AV$8*12+$AX$8*AZ8/100,IF(AJ8=$AU$9,$AW$9*BA8/100*8760+$AX$9*AZ8/100,0))))))*'Kalkulator część 1'!$C$31</f>
        <v>3999.0325199999997</v>
      </c>
      <c r="BH8" s="2">
        <f>+BG8*'Kalkulator część 1'!$C$31</f>
        <v>4198.9841459999998</v>
      </c>
      <c r="BI8" s="2"/>
      <c r="BJ8" s="13">
        <f>+(AQ8*'Kalkulator część 1'!$C$34+'Dane - część 1'!AR8*'Kalkulator część 1'!$C$35)/('Dane - część 1'!AQ8+'Dane - część 1'!AR8)</f>
        <v>0</v>
      </c>
      <c r="BK8" s="13">
        <f>VLOOKUP(AJ8,'Kalkulator część 1'!$B$17:$C$23,2,TRUE)*12</f>
        <v>0</v>
      </c>
      <c r="BL8" s="2">
        <f t="shared" si="3"/>
        <v>0</v>
      </c>
      <c r="BM8" s="2">
        <f t="shared" si="4"/>
        <v>0</v>
      </c>
      <c r="BO8" s="2">
        <f t="shared" si="5"/>
        <v>3999.0325199999997</v>
      </c>
      <c r="BP8" s="2">
        <f t="shared" si="6"/>
        <v>4198.9841459999998</v>
      </c>
      <c r="BQ8" s="3"/>
      <c r="BR8" s="2">
        <f t="shared" si="7"/>
        <v>4918.8099995999992</v>
      </c>
      <c r="BS8" s="2">
        <f t="shared" si="8"/>
        <v>5164.75049958</v>
      </c>
    </row>
    <row r="9" spans="1:71" x14ac:dyDescent="0.35">
      <c r="A9" t="s">
        <v>872</v>
      </c>
      <c r="B9" t="s">
        <v>926</v>
      </c>
      <c r="C9" t="s">
        <v>927</v>
      </c>
      <c r="D9" t="s">
        <v>928</v>
      </c>
      <c r="E9" t="s">
        <v>929</v>
      </c>
      <c r="F9" t="s">
        <v>929</v>
      </c>
      <c r="G9" t="s">
        <v>147</v>
      </c>
      <c r="H9" s="49">
        <v>1</v>
      </c>
      <c r="J9">
        <v>7420006993</v>
      </c>
      <c r="K9">
        <v>511001142</v>
      </c>
      <c r="L9" t="s">
        <v>50</v>
      </c>
      <c r="M9" t="s">
        <v>51</v>
      </c>
      <c r="N9" t="s">
        <v>930</v>
      </c>
      <c r="O9" t="s">
        <v>928</v>
      </c>
      <c r="P9" t="s">
        <v>929</v>
      </c>
      <c r="Q9" t="s">
        <v>929</v>
      </c>
      <c r="R9" t="s">
        <v>147</v>
      </c>
      <c r="S9" s="49">
        <v>1</v>
      </c>
      <c r="U9" t="s">
        <v>931</v>
      </c>
      <c r="V9" t="s">
        <v>932</v>
      </c>
      <c r="W9" s="2">
        <v>680</v>
      </c>
      <c r="X9" s="2">
        <v>0</v>
      </c>
      <c r="Y9" s="2">
        <v>26624</v>
      </c>
      <c r="Z9" s="2">
        <v>7350</v>
      </c>
      <c r="AA9" s="2">
        <v>2222</v>
      </c>
      <c r="AB9" s="2">
        <v>578</v>
      </c>
      <c r="AC9" s="2">
        <v>22</v>
      </c>
      <c r="AD9" s="2">
        <v>22</v>
      </c>
      <c r="AE9" s="2">
        <v>2675</v>
      </c>
      <c r="AF9" s="2">
        <v>2960</v>
      </c>
      <c r="AG9" s="2">
        <v>8572</v>
      </c>
      <c r="AH9" s="2">
        <v>11385</v>
      </c>
      <c r="AI9" s="2">
        <v>63090</v>
      </c>
      <c r="AJ9" t="s">
        <v>55</v>
      </c>
      <c r="AK9" t="s">
        <v>56</v>
      </c>
      <c r="AL9" t="s">
        <v>880</v>
      </c>
      <c r="AM9">
        <v>110</v>
      </c>
      <c r="AN9" t="s">
        <v>58</v>
      </c>
      <c r="AO9" t="s">
        <v>59</v>
      </c>
      <c r="AP9" t="s">
        <v>60</v>
      </c>
      <c r="AQ9">
        <v>100</v>
      </c>
      <c r="AR9">
        <v>0</v>
      </c>
      <c r="AU9" t="s">
        <v>209</v>
      </c>
      <c r="AV9" t="s">
        <v>2349</v>
      </c>
      <c r="AW9">
        <v>0.73199999999999998</v>
      </c>
      <c r="AX9">
        <v>3.04</v>
      </c>
      <c r="AZ9" s="2">
        <f>+AI9*'Kalkulator część 1'!$C$32</f>
        <v>63090</v>
      </c>
      <c r="BA9">
        <f t="shared" si="0"/>
        <v>110</v>
      </c>
      <c r="BB9" s="13">
        <f>'Kalkulator część 1'!$C$28*'Kalkulator część 1'!$C$11+'Kalkulator część 1'!$C$12</f>
        <v>0</v>
      </c>
      <c r="BC9" s="13">
        <f>'Kalkulator część 1'!$C$29*'Kalkulator część 1'!$C$11+'Kalkulator część 1'!$C$12</f>
        <v>0</v>
      </c>
      <c r="BD9" s="2">
        <f t="shared" si="1"/>
        <v>0</v>
      </c>
      <c r="BE9" s="2">
        <f t="shared" si="2"/>
        <v>0</v>
      </c>
      <c r="BG9" s="2">
        <f>IF(AJ9=$AU$4,($AV$4*12)+(AZ9*$AX$4/100),IF(AJ9=$AU$5,$AV$5*12+AZ9*$AX$5/100,IF(AJ9=$AU$6,$AV$6*12+$AX$6*AZ9/100,IF(AJ9=$AU$7,$AV$7*12+$AX$7*AZ9/100,IF(AJ9=$AU$8,$AV$8*12+$AX$8*AZ9/100,IF(AJ9=$AU$9,$AW$9*BA9/100*8760+$AX$9*AZ9/100,0))))))*'Kalkulator część 1'!$C$31</f>
        <v>3603.0789900000004</v>
      </c>
      <c r="BH9" s="2">
        <f>+BG9*'Kalkulator część 1'!$C$31</f>
        <v>3783.2329395000006</v>
      </c>
      <c r="BI9" s="2"/>
      <c r="BJ9" s="13">
        <f>+(AQ9*'Kalkulator część 1'!$C$34+'Dane - część 1'!AR9*'Kalkulator część 1'!$C$35)/('Dane - część 1'!AQ9+'Dane - część 1'!AR9)</f>
        <v>0</v>
      </c>
      <c r="BK9" s="13">
        <f>VLOOKUP(AJ9,'Kalkulator część 1'!$B$17:$C$23,2,TRUE)*12</f>
        <v>0</v>
      </c>
      <c r="BL9" s="2">
        <f t="shared" si="3"/>
        <v>0</v>
      </c>
      <c r="BM9" s="2">
        <f t="shared" si="4"/>
        <v>0</v>
      </c>
      <c r="BO9" s="2">
        <f t="shared" si="5"/>
        <v>3603.0789900000004</v>
      </c>
      <c r="BP9" s="2">
        <f t="shared" si="6"/>
        <v>3783.2329395000006</v>
      </c>
      <c r="BQ9" s="3"/>
      <c r="BR9" s="2">
        <f t="shared" si="7"/>
        <v>4431.7871577000005</v>
      </c>
      <c r="BS9" s="2">
        <f t="shared" si="8"/>
        <v>4653.3765155850006</v>
      </c>
    </row>
    <row r="10" spans="1:71" x14ac:dyDescent="0.35">
      <c r="A10" t="s">
        <v>872</v>
      </c>
      <c r="B10" t="s">
        <v>926</v>
      </c>
      <c r="C10" t="s">
        <v>927</v>
      </c>
      <c r="D10" t="s">
        <v>928</v>
      </c>
      <c r="E10" t="s">
        <v>929</v>
      </c>
      <c r="F10" t="s">
        <v>929</v>
      </c>
      <c r="G10" t="s">
        <v>147</v>
      </c>
      <c r="H10" s="49">
        <v>1</v>
      </c>
      <c r="J10">
        <v>7420006993</v>
      </c>
      <c r="K10">
        <v>511001142</v>
      </c>
      <c r="L10" t="s">
        <v>50</v>
      </c>
      <c r="M10" t="s">
        <v>51</v>
      </c>
      <c r="N10" t="s">
        <v>363</v>
      </c>
      <c r="O10" t="s">
        <v>928</v>
      </c>
      <c r="P10" t="s">
        <v>929</v>
      </c>
      <c r="Q10" t="s">
        <v>929</v>
      </c>
      <c r="R10" t="s">
        <v>147</v>
      </c>
      <c r="S10" s="49">
        <v>1</v>
      </c>
      <c r="U10" t="s">
        <v>933</v>
      </c>
      <c r="V10" t="s">
        <v>934</v>
      </c>
      <c r="W10" s="2">
        <v>103</v>
      </c>
      <c r="X10" s="2">
        <v>0</v>
      </c>
      <c r="Y10" s="2">
        <v>1054</v>
      </c>
      <c r="Z10" s="2">
        <v>69</v>
      </c>
      <c r="AA10" s="2">
        <v>12</v>
      </c>
      <c r="AB10" s="2">
        <v>0</v>
      </c>
      <c r="AC10" s="2">
        <v>0</v>
      </c>
      <c r="AD10" s="2">
        <v>0</v>
      </c>
      <c r="AE10" s="2">
        <v>2418</v>
      </c>
      <c r="AF10" s="2">
        <v>2677</v>
      </c>
      <c r="AG10" s="2">
        <v>2591</v>
      </c>
      <c r="AH10" s="2">
        <v>2677</v>
      </c>
      <c r="AI10" s="2">
        <v>11601</v>
      </c>
      <c r="AJ10" t="s">
        <v>217</v>
      </c>
      <c r="AK10" t="s">
        <v>56</v>
      </c>
      <c r="AL10" t="s">
        <v>880</v>
      </c>
      <c r="AM10">
        <v>110</v>
      </c>
      <c r="AN10" t="s">
        <v>58</v>
      </c>
      <c r="AO10" t="s">
        <v>59</v>
      </c>
      <c r="AP10" t="s">
        <v>60</v>
      </c>
      <c r="AQ10">
        <v>100</v>
      </c>
      <c r="AR10">
        <v>0</v>
      </c>
      <c r="AU10" s="1" t="s">
        <v>2351</v>
      </c>
      <c r="AV10" t="s">
        <v>2349</v>
      </c>
      <c r="AW10">
        <v>0.82699999999999996</v>
      </c>
      <c r="AX10">
        <v>2.1930000000000001</v>
      </c>
      <c r="AZ10" s="2">
        <f>+AI10*'Kalkulator część 1'!$C$32</f>
        <v>11601</v>
      </c>
      <c r="BA10">
        <f t="shared" si="0"/>
        <v>110</v>
      </c>
      <c r="BB10" s="13">
        <f>'Kalkulator część 1'!$C$28*'Kalkulator część 1'!$C$11+'Kalkulator część 1'!$C$12</f>
        <v>0</v>
      </c>
      <c r="BC10" s="13">
        <f>'Kalkulator część 1'!$C$29*'Kalkulator część 1'!$C$11+'Kalkulator część 1'!$C$12</f>
        <v>0</v>
      </c>
      <c r="BD10" s="2">
        <f t="shared" si="1"/>
        <v>0</v>
      </c>
      <c r="BE10" s="2">
        <f t="shared" si="2"/>
        <v>0</v>
      </c>
      <c r="BG10" s="2">
        <f>IF(AJ10=$AU$4,($AV$4*12)+(AZ10*$AX$4/100),IF(AJ10=$AU$5,$AV$5*12+AZ10*$AX$5/100,IF(AJ10=$AU$6,$AV$6*12+$AX$6*AZ10/100,IF(AJ10=$AU$7,$AV$7*12+$AX$7*AZ10/100,IF(AJ10=$AU$8,$AV$8*12+$AX$8*AZ10/100,IF(AJ10=$AU$9,$AW$9*BA10/100*8760+$AX$9*AZ10/100,0))))))*'Kalkulator część 1'!$C$31</f>
        <v>895.81000949999998</v>
      </c>
      <c r="BH10" s="2">
        <f>+BG10*'Kalkulator część 1'!$C$31</f>
        <v>940.60050997500002</v>
      </c>
      <c r="BI10" s="2"/>
      <c r="BJ10" s="13">
        <f>+(AQ10*'Kalkulator część 1'!$C$34+'Dane - część 1'!AR10*'Kalkulator część 1'!$C$35)/('Dane - część 1'!AQ10+'Dane - część 1'!AR10)</f>
        <v>0</v>
      </c>
      <c r="BK10" s="13">
        <f>VLOOKUP(AJ10,'Kalkulator część 1'!$B$17:$C$23,2,TRUE)*12</f>
        <v>0</v>
      </c>
      <c r="BL10" s="2">
        <f t="shared" si="3"/>
        <v>0</v>
      </c>
      <c r="BM10" s="2">
        <f t="shared" si="4"/>
        <v>0</v>
      </c>
      <c r="BO10" s="2">
        <f t="shared" si="5"/>
        <v>895.81000949999998</v>
      </c>
      <c r="BP10" s="2">
        <f t="shared" si="6"/>
        <v>940.60050997500002</v>
      </c>
      <c r="BQ10" s="3"/>
      <c r="BR10" s="2">
        <f t="shared" si="7"/>
        <v>1101.846311685</v>
      </c>
      <c r="BS10" s="2">
        <f t="shared" si="8"/>
        <v>1156.93862726925</v>
      </c>
    </row>
    <row r="11" spans="1:71" x14ac:dyDescent="0.35">
      <c r="A11" t="s">
        <v>872</v>
      </c>
      <c r="B11" t="s">
        <v>935</v>
      </c>
      <c r="C11" t="s">
        <v>936</v>
      </c>
      <c r="D11" t="s">
        <v>937</v>
      </c>
      <c r="E11" t="s">
        <v>938</v>
      </c>
      <c r="F11" t="s">
        <v>938</v>
      </c>
      <c r="G11" t="s">
        <v>939</v>
      </c>
      <c r="H11" s="49" t="s">
        <v>940</v>
      </c>
      <c r="J11">
        <v>5810006586</v>
      </c>
      <c r="K11">
        <v>170052746</v>
      </c>
      <c r="L11" t="s">
        <v>50</v>
      </c>
      <c r="M11" t="s">
        <v>51</v>
      </c>
      <c r="N11" t="s">
        <v>363</v>
      </c>
      <c r="O11" t="s">
        <v>937</v>
      </c>
      <c r="P11" t="s">
        <v>938</v>
      </c>
      <c r="Q11" t="s">
        <v>938</v>
      </c>
      <c r="R11" t="s">
        <v>939</v>
      </c>
      <c r="S11" s="49" t="s">
        <v>940</v>
      </c>
      <c r="U11" t="s">
        <v>941</v>
      </c>
      <c r="V11" t="s">
        <v>942</v>
      </c>
      <c r="W11" s="2">
        <v>0</v>
      </c>
      <c r="X11" s="2">
        <v>30646</v>
      </c>
      <c r="Y11" s="2">
        <v>13934</v>
      </c>
      <c r="Z11" s="2">
        <v>9393</v>
      </c>
      <c r="AA11" s="2">
        <v>4384</v>
      </c>
      <c r="AB11" s="2">
        <v>0</v>
      </c>
      <c r="AC11" s="2">
        <v>0</v>
      </c>
      <c r="AD11" s="2">
        <v>0</v>
      </c>
      <c r="AE11" s="2">
        <v>4190</v>
      </c>
      <c r="AF11" s="2">
        <v>4330</v>
      </c>
      <c r="AG11" s="2">
        <v>13770</v>
      </c>
      <c r="AH11" s="2">
        <v>14228</v>
      </c>
      <c r="AI11" s="2">
        <v>94875</v>
      </c>
      <c r="AJ11" t="s">
        <v>55</v>
      </c>
      <c r="AK11" t="s">
        <v>56</v>
      </c>
      <c r="AL11" t="s">
        <v>880</v>
      </c>
      <c r="AM11">
        <v>110</v>
      </c>
      <c r="AN11" t="s">
        <v>58</v>
      </c>
      <c r="AO11" t="s">
        <v>59</v>
      </c>
      <c r="AP11" t="s">
        <v>60</v>
      </c>
      <c r="AQ11">
        <v>0</v>
      </c>
      <c r="AR11">
        <v>100</v>
      </c>
      <c r="AZ11" s="2">
        <f>+AI11*'Kalkulator część 1'!$C$32</f>
        <v>94875</v>
      </c>
      <c r="BA11">
        <f t="shared" si="0"/>
        <v>110</v>
      </c>
      <c r="BB11" s="13">
        <f>'Kalkulator część 1'!$C$28*'Kalkulator część 1'!$C$11+'Kalkulator część 1'!$C$12</f>
        <v>0</v>
      </c>
      <c r="BC11" s="13">
        <f>'Kalkulator część 1'!$C$29*'Kalkulator część 1'!$C$11+'Kalkulator część 1'!$C$12</f>
        <v>0</v>
      </c>
      <c r="BD11" s="2">
        <f t="shared" si="1"/>
        <v>0</v>
      </c>
      <c r="BE11" s="2">
        <f t="shared" si="2"/>
        <v>0</v>
      </c>
      <c r="BG11" s="2">
        <f>IF(AJ11=$AU$4,($AV$4*12)+(AZ11*$AX$4/100),IF(AJ11=$AU$5,$AV$5*12+AZ11*$AX$5/100,IF(AJ11=$AU$6,$AV$6*12+$AX$6*AZ11/100,IF(AJ11=$AU$7,$AV$7*12+$AX$7*AZ11/100,IF(AJ11=$AU$8,$AV$8*12+$AX$8*AZ11/100,IF(AJ11=$AU$9,$AW$9*BA11/100*8760+$AX$9*AZ11/100,0))))))*'Kalkulator część 1'!$C$31</f>
        <v>5132.2871249999998</v>
      </c>
      <c r="BH11" s="2">
        <f>+BG11*'Kalkulator część 1'!$C$31</f>
        <v>5388.90148125</v>
      </c>
      <c r="BI11" s="2"/>
      <c r="BJ11" s="13">
        <f>+(AQ11*'Kalkulator część 1'!$C$34+'Dane - część 1'!AR11*'Kalkulator część 1'!$C$35)/('Dane - część 1'!AQ11+'Dane - część 1'!AR11)</f>
        <v>3.9</v>
      </c>
      <c r="BK11" s="13">
        <f>VLOOKUP(AJ11,'Kalkulator część 1'!$B$17:$C$23,2,TRUE)*12</f>
        <v>0</v>
      </c>
      <c r="BL11" s="2">
        <f t="shared" si="3"/>
        <v>370.01249999999999</v>
      </c>
      <c r="BM11" s="2">
        <f t="shared" si="4"/>
        <v>370.01249999999999</v>
      </c>
      <c r="BO11" s="2">
        <f t="shared" si="5"/>
        <v>5502.2996249999997</v>
      </c>
      <c r="BP11" s="2">
        <f t="shared" si="6"/>
        <v>5758.9139812499998</v>
      </c>
      <c r="BQ11" s="3"/>
      <c r="BR11" s="2">
        <f t="shared" si="7"/>
        <v>6767.8285387499991</v>
      </c>
      <c r="BS11" s="2">
        <f t="shared" si="8"/>
        <v>7083.4641969374998</v>
      </c>
    </row>
    <row r="12" spans="1:71" x14ac:dyDescent="0.35">
      <c r="A12" t="s">
        <v>872</v>
      </c>
      <c r="B12" t="s">
        <v>943</v>
      </c>
      <c r="C12" t="s">
        <v>944</v>
      </c>
      <c r="D12" t="s">
        <v>945</v>
      </c>
      <c r="E12" t="s">
        <v>946</v>
      </c>
      <c r="F12" t="s">
        <v>946</v>
      </c>
      <c r="G12" t="s">
        <v>947</v>
      </c>
      <c r="H12" s="49">
        <v>4</v>
      </c>
      <c r="J12">
        <v>7450004786</v>
      </c>
      <c r="K12">
        <v>510545667</v>
      </c>
      <c r="L12" t="s">
        <v>50</v>
      </c>
      <c r="M12" t="s">
        <v>51</v>
      </c>
      <c r="N12" t="s">
        <v>948</v>
      </c>
      <c r="O12" t="s">
        <v>945</v>
      </c>
      <c r="P12" t="s">
        <v>946</v>
      </c>
      <c r="Q12" t="s">
        <v>946</v>
      </c>
      <c r="R12" t="s">
        <v>947</v>
      </c>
      <c r="S12" s="49">
        <v>4</v>
      </c>
      <c r="U12" t="s">
        <v>949</v>
      </c>
      <c r="V12" t="s">
        <v>950</v>
      </c>
      <c r="W12" s="2">
        <v>0</v>
      </c>
      <c r="X12" s="2">
        <v>34579</v>
      </c>
      <c r="Y12" s="2">
        <v>15671</v>
      </c>
      <c r="Z12" s="2">
        <v>9147</v>
      </c>
      <c r="AA12" s="2">
        <v>2755</v>
      </c>
      <c r="AB12" s="2">
        <v>901</v>
      </c>
      <c r="AC12" s="2">
        <v>785</v>
      </c>
      <c r="AD12" s="2">
        <v>958</v>
      </c>
      <c r="AE12" s="2">
        <v>440</v>
      </c>
      <c r="AF12" s="2">
        <v>7374</v>
      </c>
      <c r="AG12" s="2">
        <v>15847</v>
      </c>
      <c r="AH12" s="2">
        <v>18049</v>
      </c>
      <c r="AI12" s="2">
        <v>106506</v>
      </c>
      <c r="AJ12" t="s">
        <v>67</v>
      </c>
      <c r="AK12" t="s">
        <v>56</v>
      </c>
      <c r="AL12" t="s">
        <v>880</v>
      </c>
      <c r="AM12">
        <v>110</v>
      </c>
      <c r="AN12" t="s">
        <v>58</v>
      </c>
      <c r="AO12" t="s">
        <v>59</v>
      </c>
      <c r="AP12" t="s">
        <v>60</v>
      </c>
      <c r="AQ12">
        <v>100</v>
      </c>
      <c r="AR12">
        <v>0</v>
      </c>
      <c r="AU12" s="1"/>
      <c r="AX12" s="5"/>
      <c r="AZ12" s="2">
        <f>+AI12*'Kalkulator część 1'!$C$32</f>
        <v>106506</v>
      </c>
      <c r="BA12">
        <f t="shared" si="0"/>
        <v>110</v>
      </c>
      <c r="BB12" s="13">
        <f>'Kalkulator część 1'!$C$28*'Kalkulator część 1'!$C$11+'Kalkulator część 1'!$C$12</f>
        <v>0</v>
      </c>
      <c r="BC12" s="13">
        <f>'Kalkulator część 1'!$C$29*'Kalkulator część 1'!$C$11+'Kalkulator część 1'!$C$12</f>
        <v>0</v>
      </c>
      <c r="BD12" s="2">
        <f t="shared" si="1"/>
        <v>0</v>
      </c>
      <c r="BE12" s="2">
        <f t="shared" si="2"/>
        <v>0</v>
      </c>
      <c r="BG12" s="2">
        <f>IF(AJ12=$AU$4,($AV$4*12)+(AZ12*$AX$4/100),IF(AJ12=$AU$5,$AV$5*12+AZ12*$AX$5/100,IF(AJ12=$AU$6,$AV$6*12+$AX$6*AZ12/100,IF(AJ12=$AU$7,$AV$7*12+$AX$7*AZ12/100,IF(AJ12=$AU$8,$AV$8*12+$AX$8*AZ12/100,IF(AJ12=$AU$9,$AW$9*BA12/100*8760+$AX$9*AZ12/100,0))))))*'Kalkulator część 1'!$C$31</f>
        <v>7924.19355</v>
      </c>
      <c r="BH12" s="2">
        <f>+BG12*'Kalkulator część 1'!$C$31</f>
        <v>8320.4032275000009</v>
      </c>
      <c r="BI12" s="2"/>
      <c r="BJ12" s="13">
        <f>+(AQ12*'Kalkulator część 1'!$C$34+'Dane - część 1'!AR12*'Kalkulator część 1'!$C$35)/('Dane - część 1'!AQ12+'Dane - część 1'!AR12)</f>
        <v>0</v>
      </c>
      <c r="BK12" s="13">
        <f>VLOOKUP(AJ12,'Kalkulator część 1'!$B$17:$C$23,2,TRUE)*12</f>
        <v>0</v>
      </c>
      <c r="BL12" s="2">
        <f t="shared" si="3"/>
        <v>0</v>
      </c>
      <c r="BM12" s="2">
        <f t="shared" si="4"/>
        <v>0</v>
      </c>
      <c r="BO12" s="2">
        <f t="shared" si="5"/>
        <v>7924.19355</v>
      </c>
      <c r="BP12" s="2">
        <f t="shared" si="6"/>
        <v>8320.4032275000009</v>
      </c>
      <c r="BQ12" s="3"/>
      <c r="BR12" s="2">
        <f t="shared" si="7"/>
        <v>9746.7580665000005</v>
      </c>
      <c r="BS12" s="2">
        <f t="shared" si="8"/>
        <v>10234.095969825001</v>
      </c>
    </row>
    <row r="13" spans="1:71" x14ac:dyDescent="0.35">
      <c r="A13" t="s">
        <v>872</v>
      </c>
      <c r="B13" t="s">
        <v>951</v>
      </c>
      <c r="C13" t="s">
        <v>952</v>
      </c>
      <c r="D13" t="s">
        <v>945</v>
      </c>
      <c r="E13" t="s">
        <v>946</v>
      </c>
      <c r="F13" t="s">
        <v>953</v>
      </c>
      <c r="H13" s="49">
        <v>14</v>
      </c>
      <c r="J13">
        <v>7450004875</v>
      </c>
      <c r="K13">
        <v>510545650</v>
      </c>
      <c r="L13" t="s">
        <v>50</v>
      </c>
      <c r="M13" t="s">
        <v>51</v>
      </c>
      <c r="S13" s="49"/>
      <c r="U13" t="s">
        <v>954</v>
      </c>
      <c r="V13" t="s">
        <v>955</v>
      </c>
      <c r="W13" s="2">
        <v>11851</v>
      </c>
      <c r="X13" s="2">
        <v>10344</v>
      </c>
      <c r="Y13" s="2">
        <v>10344</v>
      </c>
      <c r="Z13" s="2">
        <v>7588</v>
      </c>
      <c r="AA13" s="2">
        <v>3218</v>
      </c>
      <c r="AB13" s="2">
        <v>2114</v>
      </c>
      <c r="AC13" s="2">
        <v>1870</v>
      </c>
      <c r="AD13" s="2">
        <v>1910</v>
      </c>
      <c r="AE13" s="2">
        <v>1910</v>
      </c>
      <c r="AF13" s="2">
        <v>7944</v>
      </c>
      <c r="AG13" s="2">
        <v>7944</v>
      </c>
      <c r="AH13" s="2">
        <v>10525</v>
      </c>
      <c r="AI13" s="2">
        <v>77562</v>
      </c>
      <c r="AJ13" t="s">
        <v>55</v>
      </c>
      <c r="AK13" t="s">
        <v>56</v>
      </c>
      <c r="AL13" t="s">
        <v>880</v>
      </c>
      <c r="AM13">
        <v>110</v>
      </c>
      <c r="AN13" t="s">
        <v>58</v>
      </c>
      <c r="AO13" t="s">
        <v>59</v>
      </c>
      <c r="AP13" t="s">
        <v>60</v>
      </c>
      <c r="AQ13">
        <v>100</v>
      </c>
      <c r="AR13">
        <v>0</v>
      </c>
      <c r="AU13" s="1"/>
      <c r="AX13" s="5"/>
      <c r="AZ13" s="2">
        <f>+AI13*'Kalkulator część 1'!$C$32</f>
        <v>77562</v>
      </c>
      <c r="BA13">
        <f t="shared" si="0"/>
        <v>110</v>
      </c>
      <c r="BB13" s="13">
        <f>'Kalkulator część 1'!$C$28*'Kalkulator część 1'!$C$11+'Kalkulator część 1'!$C$12</f>
        <v>0</v>
      </c>
      <c r="BC13" s="13">
        <f>'Kalkulator część 1'!$C$29*'Kalkulator część 1'!$C$11+'Kalkulator część 1'!$C$12</f>
        <v>0</v>
      </c>
      <c r="BD13" s="2">
        <f t="shared" si="1"/>
        <v>0</v>
      </c>
      <c r="BE13" s="2">
        <f t="shared" si="2"/>
        <v>0</v>
      </c>
      <c r="BG13" s="2">
        <f>IF(AJ13=$AU$4,($AV$4*12)+(AZ13*$AX$4/100),IF(AJ13=$AU$5,$AV$5*12+AZ13*$AX$5/100,IF(AJ13=$AU$6,$AV$6*12+$AX$6*AZ13/100,IF(AJ13=$AU$7,$AV$7*12+$AX$7*AZ13/100,IF(AJ13=$AU$8,$AV$8*12+$AX$8*AZ13/100,IF(AJ13=$AU$9,$AW$9*BA13/100*8760+$AX$9*AZ13/100,0))))))*'Kalkulator część 1'!$C$31</f>
        <v>4299.3413819999996</v>
      </c>
      <c r="BH13" s="2">
        <f>+BG13*'Kalkulator część 1'!$C$31</f>
        <v>4514.3084510999997</v>
      </c>
      <c r="BI13" s="2"/>
      <c r="BJ13" s="13">
        <f>+(AQ13*'Kalkulator część 1'!$C$34+'Dane - część 1'!AR13*'Kalkulator część 1'!$C$35)/('Dane - część 1'!AQ13+'Dane - część 1'!AR13)</f>
        <v>0</v>
      </c>
      <c r="BK13" s="13">
        <f>VLOOKUP(AJ13,'Kalkulator część 1'!$B$17:$C$23,2,TRUE)*12</f>
        <v>0</v>
      </c>
      <c r="BL13" s="2">
        <f t="shared" si="3"/>
        <v>0</v>
      </c>
      <c r="BM13" s="2">
        <f t="shared" si="4"/>
        <v>0</v>
      </c>
      <c r="BO13" s="2">
        <f t="shared" si="5"/>
        <v>4299.3413819999996</v>
      </c>
      <c r="BP13" s="2">
        <f t="shared" si="6"/>
        <v>4514.3084510999997</v>
      </c>
      <c r="BQ13" s="3"/>
      <c r="BR13" s="2">
        <f t="shared" si="7"/>
        <v>5288.1898998599991</v>
      </c>
      <c r="BS13" s="2">
        <f t="shared" si="8"/>
        <v>5552.5993948529995</v>
      </c>
    </row>
    <row r="14" spans="1:71" x14ac:dyDescent="0.35">
      <c r="A14" t="s">
        <v>872</v>
      </c>
      <c r="B14" t="s">
        <v>951</v>
      </c>
      <c r="C14" t="s">
        <v>952</v>
      </c>
      <c r="D14" t="s">
        <v>945</v>
      </c>
      <c r="E14" t="s">
        <v>946</v>
      </c>
      <c r="F14" t="s">
        <v>953</v>
      </c>
      <c r="H14" s="49">
        <v>14</v>
      </c>
      <c r="J14">
        <v>7450004875</v>
      </c>
      <c r="K14">
        <v>510545650</v>
      </c>
      <c r="L14" t="s">
        <v>50</v>
      </c>
      <c r="M14" t="s">
        <v>51</v>
      </c>
      <c r="S14" s="49"/>
      <c r="U14" t="s">
        <v>956</v>
      </c>
      <c r="V14" t="s">
        <v>957</v>
      </c>
      <c r="W14" s="2">
        <v>860</v>
      </c>
      <c r="X14" s="2">
        <v>860</v>
      </c>
      <c r="Y14" s="2">
        <v>860</v>
      </c>
      <c r="Z14" s="2">
        <v>867</v>
      </c>
      <c r="AA14" s="2">
        <v>903</v>
      </c>
      <c r="AB14" s="2">
        <v>1109</v>
      </c>
      <c r="AC14" s="2">
        <v>16</v>
      </c>
      <c r="AD14" s="2">
        <v>16</v>
      </c>
      <c r="AE14" s="2">
        <v>16</v>
      </c>
      <c r="AF14" s="2">
        <v>851</v>
      </c>
      <c r="AG14" s="2">
        <v>851</v>
      </c>
      <c r="AH14" s="2">
        <v>851</v>
      </c>
      <c r="AI14" s="2">
        <v>8060</v>
      </c>
      <c r="AJ14" t="s">
        <v>100</v>
      </c>
      <c r="AK14" t="s">
        <v>56</v>
      </c>
      <c r="AL14" t="s">
        <v>880</v>
      </c>
      <c r="AM14">
        <v>110</v>
      </c>
      <c r="AN14" t="s">
        <v>58</v>
      </c>
      <c r="AO14" t="s">
        <v>59</v>
      </c>
      <c r="AP14" t="s">
        <v>60</v>
      </c>
      <c r="AQ14">
        <v>100</v>
      </c>
      <c r="AR14">
        <v>0</v>
      </c>
      <c r="AZ14" s="2">
        <f>+AI14*'Kalkulator część 1'!$C$32</f>
        <v>8060</v>
      </c>
      <c r="BA14">
        <f t="shared" si="0"/>
        <v>110</v>
      </c>
      <c r="BB14" s="13">
        <f>'Kalkulator część 1'!$C$28*'Kalkulator część 1'!$C$11+'Kalkulator część 1'!$C$12</f>
        <v>0</v>
      </c>
      <c r="BC14" s="13">
        <f>'Kalkulator część 1'!$C$29*'Kalkulator część 1'!$C$11+'Kalkulator część 1'!$C$12</f>
        <v>0</v>
      </c>
      <c r="BD14" s="2">
        <f t="shared" si="1"/>
        <v>0</v>
      </c>
      <c r="BE14" s="2">
        <f t="shared" si="2"/>
        <v>0</v>
      </c>
      <c r="BG14" s="2">
        <f>IF(AJ14=$AU$4,($AV$4*12)+(AZ14*$AX$4/100),IF(AJ14=$AU$5,$AV$5*12+AZ14*$AX$5/100,IF(AJ14=$AU$6,$AV$6*12+$AX$6*AZ14/100,IF(AJ14=$AU$7,$AV$7*12+$AX$7*AZ14/100,IF(AJ14=$AU$8,$AV$8*12+$AX$8*AZ14/100,IF(AJ14=$AU$9,$AW$9*BA14/100*8760+$AX$9*AZ14/100,0))))))*'Kalkulator część 1'!$C$31</f>
        <v>617.68371000000002</v>
      </c>
      <c r="BH14" s="2">
        <f>+BG14*'Kalkulator część 1'!$C$31</f>
        <v>648.56789550000008</v>
      </c>
      <c r="BI14" s="2"/>
      <c r="BJ14" s="13">
        <f>+(AQ14*'Kalkulator część 1'!$C$34+'Dane - część 1'!AR14*'Kalkulator część 1'!$C$35)/('Dane - część 1'!AQ14+'Dane - część 1'!AR14)</f>
        <v>0</v>
      </c>
      <c r="BK14" s="13">
        <f>VLOOKUP(AJ14,'Kalkulator część 1'!$B$17:$C$23,2,TRUE)*12</f>
        <v>0</v>
      </c>
      <c r="BL14" s="2">
        <f t="shared" si="3"/>
        <v>0</v>
      </c>
      <c r="BM14" s="2">
        <f t="shared" si="4"/>
        <v>0</v>
      </c>
      <c r="BO14" s="2">
        <f t="shared" si="5"/>
        <v>617.68371000000002</v>
      </c>
      <c r="BP14" s="2">
        <f t="shared" si="6"/>
        <v>648.56789550000008</v>
      </c>
      <c r="BQ14" s="3"/>
      <c r="BR14" s="2">
        <f t="shared" si="7"/>
        <v>759.75096329999997</v>
      </c>
      <c r="BS14" s="2">
        <f t="shared" si="8"/>
        <v>797.7385114650001</v>
      </c>
    </row>
    <row r="15" spans="1:71" x14ac:dyDescent="0.35">
      <c r="A15" t="s">
        <v>872</v>
      </c>
      <c r="B15" t="s">
        <v>958</v>
      </c>
      <c r="C15" t="s">
        <v>959</v>
      </c>
      <c r="D15" t="s">
        <v>960</v>
      </c>
      <c r="E15" t="s">
        <v>961</v>
      </c>
      <c r="F15" t="s">
        <v>961</v>
      </c>
      <c r="G15" t="s">
        <v>161</v>
      </c>
      <c r="H15" s="49" t="s">
        <v>962</v>
      </c>
      <c r="J15">
        <v>7390001926</v>
      </c>
      <c r="K15">
        <v>511002578</v>
      </c>
      <c r="L15" t="s">
        <v>50</v>
      </c>
      <c r="M15" t="s">
        <v>51</v>
      </c>
      <c r="N15" t="s">
        <v>963</v>
      </c>
      <c r="O15" t="s">
        <v>960</v>
      </c>
      <c r="P15" t="s">
        <v>961</v>
      </c>
      <c r="Q15" t="s">
        <v>961</v>
      </c>
      <c r="R15" t="s">
        <v>161</v>
      </c>
      <c r="S15" s="49" t="s">
        <v>962</v>
      </c>
      <c r="U15" s="11" t="s">
        <v>964</v>
      </c>
      <c r="V15" t="s">
        <v>965</v>
      </c>
      <c r="W15" s="2">
        <v>0</v>
      </c>
      <c r="X15" s="2">
        <v>0</v>
      </c>
      <c r="Y15" s="2">
        <v>5329</v>
      </c>
      <c r="Z15" s="2">
        <v>2512</v>
      </c>
      <c r="AA15" s="2">
        <v>2674</v>
      </c>
      <c r="AB15" s="2">
        <v>2369</v>
      </c>
      <c r="AC15" s="2">
        <v>2700</v>
      </c>
      <c r="AD15" s="2">
        <v>2700</v>
      </c>
      <c r="AE15" s="2">
        <v>2700</v>
      </c>
      <c r="AF15" s="2">
        <v>2700</v>
      </c>
      <c r="AG15" s="2">
        <v>2700</v>
      </c>
      <c r="AH15" s="2">
        <v>2700</v>
      </c>
      <c r="AI15" s="2">
        <v>29084</v>
      </c>
      <c r="AJ15" t="s">
        <v>55</v>
      </c>
      <c r="AK15" t="s">
        <v>56</v>
      </c>
      <c r="AL15" t="s">
        <v>880</v>
      </c>
      <c r="AM15">
        <v>110</v>
      </c>
      <c r="AN15" t="s">
        <v>58</v>
      </c>
      <c r="AO15" t="s">
        <v>59</v>
      </c>
      <c r="AP15" t="s">
        <v>60</v>
      </c>
      <c r="AQ15">
        <v>100</v>
      </c>
      <c r="AR15">
        <v>0</v>
      </c>
      <c r="AX15" s="5"/>
      <c r="AZ15" s="2">
        <f>+AI15*'Kalkulator część 1'!$C$32</f>
        <v>29084</v>
      </c>
      <c r="BA15">
        <f t="shared" si="0"/>
        <v>110</v>
      </c>
      <c r="BB15" s="13">
        <f>'Kalkulator część 1'!$C$28*'Kalkulator część 1'!$C$11+'Kalkulator część 1'!$C$12</f>
        <v>0</v>
      </c>
      <c r="BC15" s="13">
        <f>'Kalkulator część 1'!$C$29*'Kalkulator część 1'!$C$11+'Kalkulator część 1'!$C$12</f>
        <v>0</v>
      </c>
      <c r="BD15" s="2">
        <f t="shared" si="1"/>
        <v>0</v>
      </c>
      <c r="BE15" s="2">
        <f t="shared" si="2"/>
        <v>0</v>
      </c>
      <c r="BG15" s="2">
        <f>IF(AJ15=$AU$4,($AV$4*12)+(AZ15*$AX$4/100),IF(AJ15=$AU$5,$AV$5*12+AZ15*$AX$5/100,IF(AJ15=$AU$6,$AV$6*12+$AX$6*AZ15/100,IF(AJ15=$AU$7,$AV$7*12+$AX$7*AZ15/100,IF(AJ15=$AU$8,$AV$8*12+$AX$8*AZ15/100,IF(AJ15=$AU$9,$AW$9*BA15/100*8760+$AX$9*AZ15/100,0))))))*'Kalkulator część 1'!$C$31</f>
        <v>1967.0163240000002</v>
      </c>
      <c r="BH15" s="2">
        <f>+BG15*'Kalkulator część 1'!$C$31</f>
        <v>2065.3671402000004</v>
      </c>
      <c r="BI15" s="2"/>
      <c r="BJ15" s="13">
        <f>+(AQ15*'Kalkulator część 1'!$C$34+'Dane - część 1'!AR15*'Kalkulator część 1'!$C$35)/('Dane - część 1'!AQ15+'Dane - część 1'!AR15)</f>
        <v>0</v>
      </c>
      <c r="BK15" s="13">
        <f>VLOOKUP(AJ15,'Kalkulator część 1'!$B$17:$C$23,2,TRUE)*12</f>
        <v>0</v>
      </c>
      <c r="BL15" s="2">
        <f t="shared" si="3"/>
        <v>0</v>
      </c>
      <c r="BM15" s="2">
        <f t="shared" si="4"/>
        <v>0</v>
      </c>
      <c r="BO15" s="2">
        <f t="shared" si="5"/>
        <v>1967.0163240000002</v>
      </c>
      <c r="BP15" s="2">
        <f t="shared" si="6"/>
        <v>2065.3671402000004</v>
      </c>
      <c r="BQ15" s="3"/>
      <c r="BR15" s="2">
        <f t="shared" si="7"/>
        <v>2419.4300785200003</v>
      </c>
      <c r="BS15" s="2">
        <f t="shared" si="8"/>
        <v>2540.4015824460007</v>
      </c>
    </row>
    <row r="16" spans="1:71" x14ac:dyDescent="0.35">
      <c r="A16" t="s">
        <v>872</v>
      </c>
      <c r="B16" t="s">
        <v>958</v>
      </c>
      <c r="C16" t="s">
        <v>959</v>
      </c>
      <c r="D16" t="s">
        <v>960</v>
      </c>
      <c r="E16" t="s">
        <v>961</v>
      </c>
      <c r="F16" t="s">
        <v>961</v>
      </c>
      <c r="G16" t="s">
        <v>161</v>
      </c>
      <c r="H16" s="49" t="s">
        <v>962</v>
      </c>
      <c r="J16">
        <v>7390001926</v>
      </c>
      <c r="K16">
        <v>511002578</v>
      </c>
      <c r="L16" t="s">
        <v>50</v>
      </c>
      <c r="M16" t="s">
        <v>51</v>
      </c>
      <c r="N16" t="s">
        <v>966</v>
      </c>
      <c r="O16" t="s">
        <v>967</v>
      </c>
      <c r="P16" t="s">
        <v>961</v>
      </c>
      <c r="Q16" t="s">
        <v>961</v>
      </c>
      <c r="R16" t="s">
        <v>791</v>
      </c>
      <c r="S16" s="49">
        <v>11</v>
      </c>
      <c r="T16">
        <v>3</v>
      </c>
      <c r="U16" t="s">
        <v>968</v>
      </c>
      <c r="V16" t="s">
        <v>969</v>
      </c>
      <c r="W16" s="2">
        <v>0</v>
      </c>
      <c r="X16" s="2">
        <v>0</v>
      </c>
      <c r="Y16" s="2">
        <v>0</v>
      </c>
      <c r="Z16" s="2">
        <v>23</v>
      </c>
      <c r="AA16" s="2">
        <v>0</v>
      </c>
      <c r="AB16" s="2">
        <v>23</v>
      </c>
      <c r="AC16" s="2">
        <v>3</v>
      </c>
      <c r="AD16" s="2">
        <v>3</v>
      </c>
      <c r="AE16" s="2">
        <v>3</v>
      </c>
      <c r="AF16" s="2">
        <v>3</v>
      </c>
      <c r="AG16" s="2">
        <v>2</v>
      </c>
      <c r="AH16" s="2">
        <v>2</v>
      </c>
      <c r="AI16" s="2">
        <v>62</v>
      </c>
      <c r="AJ16" t="s">
        <v>217</v>
      </c>
      <c r="AK16" t="s">
        <v>56</v>
      </c>
      <c r="AL16" t="s">
        <v>880</v>
      </c>
      <c r="AM16">
        <v>110</v>
      </c>
      <c r="AN16" t="s">
        <v>58</v>
      </c>
      <c r="AO16" t="s">
        <v>59</v>
      </c>
      <c r="AP16" t="s">
        <v>60</v>
      </c>
      <c r="AQ16">
        <v>0</v>
      </c>
      <c r="AR16">
        <v>100</v>
      </c>
      <c r="AU16" s="1"/>
      <c r="AX16" s="5"/>
      <c r="AZ16" s="2">
        <f>+AI16*'Kalkulator część 1'!$C$32</f>
        <v>62</v>
      </c>
      <c r="BA16">
        <f t="shared" si="0"/>
        <v>110</v>
      </c>
      <c r="BB16" s="13">
        <f>'Kalkulator część 1'!$C$28*'Kalkulator część 1'!$C$11+'Kalkulator część 1'!$C$12</f>
        <v>0</v>
      </c>
      <c r="BC16" s="13">
        <f>'Kalkulator część 1'!$C$29*'Kalkulator część 1'!$C$11+'Kalkulator część 1'!$C$12</f>
        <v>0</v>
      </c>
      <c r="BD16" s="2">
        <f t="shared" si="1"/>
        <v>0</v>
      </c>
      <c r="BE16" s="2">
        <f t="shared" si="2"/>
        <v>0</v>
      </c>
      <c r="BG16" s="2">
        <f>IF(AJ16=$AU$4,($AV$4*12)+(AZ16*$AX$4/100),IF(AJ16=$AU$5,$AV$5*12+AZ16*$AX$5/100,IF(AJ16=$AU$6,$AV$6*12+$AX$6*AZ16/100,IF(AJ16=$AU$7,$AV$7*12+$AX$7*AZ16/100,IF(AJ16=$AU$8,$AV$8*12+$AX$8*AZ16/100,IF(AJ16=$AU$9,$AW$9*BA16/100*8760+$AX$9*AZ16/100,0))))))*'Kalkulator część 1'!$C$31</f>
        <v>67.200189000000009</v>
      </c>
      <c r="BH16" s="2">
        <f>+BG16*'Kalkulator część 1'!$C$31</f>
        <v>70.560198450000016</v>
      </c>
      <c r="BI16" s="2"/>
      <c r="BJ16" s="13">
        <f>+(AQ16*'Kalkulator część 1'!$C$34+'Dane - część 1'!AR16*'Kalkulator część 1'!$C$35)/('Dane - część 1'!AQ16+'Dane - część 1'!AR16)</f>
        <v>3.9</v>
      </c>
      <c r="BK16" s="13">
        <f>VLOOKUP(AJ16,'Kalkulator część 1'!$B$17:$C$23,2,TRUE)*12</f>
        <v>0</v>
      </c>
      <c r="BL16" s="2">
        <f t="shared" si="3"/>
        <v>0.24179999999999999</v>
      </c>
      <c r="BM16" s="2">
        <f t="shared" si="4"/>
        <v>0.24179999999999999</v>
      </c>
      <c r="BO16" s="2">
        <f t="shared" si="5"/>
        <v>67.441989000000007</v>
      </c>
      <c r="BP16" s="2">
        <f t="shared" si="6"/>
        <v>70.801998450000013</v>
      </c>
      <c r="BQ16" s="3"/>
      <c r="BR16" s="2">
        <f t="shared" si="7"/>
        <v>82.95364647000001</v>
      </c>
      <c r="BS16" s="2">
        <f t="shared" si="8"/>
        <v>87.086458093500013</v>
      </c>
    </row>
    <row r="17" spans="1:71" x14ac:dyDescent="0.35">
      <c r="A17" t="s">
        <v>872</v>
      </c>
      <c r="B17" t="s">
        <v>958</v>
      </c>
      <c r="C17" t="s">
        <v>959</v>
      </c>
      <c r="D17" t="s">
        <v>960</v>
      </c>
      <c r="E17" t="s">
        <v>961</v>
      </c>
      <c r="F17" t="s">
        <v>961</v>
      </c>
      <c r="G17" t="s">
        <v>161</v>
      </c>
      <c r="H17" s="49" t="s">
        <v>962</v>
      </c>
      <c r="J17">
        <v>7390001926</v>
      </c>
      <c r="K17">
        <v>511002578</v>
      </c>
      <c r="L17" t="s">
        <v>50</v>
      </c>
      <c r="M17" t="s">
        <v>51</v>
      </c>
      <c r="N17" t="s">
        <v>966</v>
      </c>
      <c r="O17" t="s">
        <v>970</v>
      </c>
      <c r="P17" t="s">
        <v>961</v>
      </c>
      <c r="Q17" t="s">
        <v>961</v>
      </c>
      <c r="R17" t="s">
        <v>161</v>
      </c>
      <c r="S17" s="49">
        <v>50</v>
      </c>
      <c r="T17">
        <v>8</v>
      </c>
      <c r="U17" t="s">
        <v>971</v>
      </c>
      <c r="V17" t="s">
        <v>972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12</v>
      </c>
      <c r="AC17" s="2">
        <v>10</v>
      </c>
      <c r="AD17" s="2">
        <v>10</v>
      </c>
      <c r="AE17" s="2">
        <v>10</v>
      </c>
      <c r="AF17" s="2">
        <v>10</v>
      </c>
      <c r="AG17" s="2">
        <v>10</v>
      </c>
      <c r="AH17" s="2">
        <v>10</v>
      </c>
      <c r="AI17" s="2">
        <v>72</v>
      </c>
      <c r="AJ17" t="s">
        <v>217</v>
      </c>
      <c r="AK17" t="s">
        <v>56</v>
      </c>
      <c r="AL17" t="s">
        <v>880</v>
      </c>
      <c r="AM17">
        <v>110</v>
      </c>
      <c r="AN17" t="s">
        <v>58</v>
      </c>
      <c r="AO17" t="s">
        <v>59</v>
      </c>
      <c r="AP17" t="s">
        <v>60</v>
      </c>
      <c r="AQ17">
        <v>100</v>
      </c>
      <c r="AR17">
        <v>0</v>
      </c>
      <c r="AZ17" s="2">
        <f>+AI17*'Kalkulator część 1'!$C$32</f>
        <v>72</v>
      </c>
      <c r="BA17">
        <f t="shared" si="0"/>
        <v>110</v>
      </c>
      <c r="BB17" s="13">
        <f>'Kalkulator część 1'!$C$28*'Kalkulator część 1'!$C$11+'Kalkulator część 1'!$C$12</f>
        <v>0</v>
      </c>
      <c r="BC17" s="13">
        <f>'Kalkulator część 1'!$C$29*'Kalkulator część 1'!$C$11+'Kalkulator część 1'!$C$12</f>
        <v>0</v>
      </c>
      <c r="BD17" s="2">
        <f t="shared" si="1"/>
        <v>0</v>
      </c>
      <c r="BE17" s="2">
        <f t="shared" si="2"/>
        <v>0</v>
      </c>
      <c r="BG17" s="2">
        <f>IF(AJ17=$AU$4,($AV$4*12)+(AZ17*$AX$4/100),IF(AJ17=$AU$5,$AV$5*12+AZ17*$AX$5/100,IF(AJ17=$AU$6,$AV$6*12+$AX$6*AZ17/100,IF(AJ17=$AU$7,$AV$7*12+$AX$7*AZ17/100,IF(AJ17=$AU$8,$AV$8*12+$AX$8*AZ17/100,IF(AJ17=$AU$9,$AW$9*BA17/100*8760+$AX$9*AZ17/100,0))))))*'Kalkulator część 1'!$C$31</f>
        <v>67.918284000000014</v>
      </c>
      <c r="BH17" s="2">
        <f>+BG17*'Kalkulator część 1'!$C$31</f>
        <v>71.314198200000021</v>
      </c>
      <c r="BI17" s="2"/>
      <c r="BJ17" s="13">
        <f>+(AQ17*'Kalkulator część 1'!$C$34+'Dane - część 1'!AR17*'Kalkulator część 1'!$C$35)/('Dane - część 1'!AQ17+'Dane - część 1'!AR17)</f>
        <v>0</v>
      </c>
      <c r="BK17" s="13">
        <f>VLOOKUP(AJ17,'Kalkulator część 1'!$B$17:$C$23,2,TRUE)*12</f>
        <v>0</v>
      </c>
      <c r="BL17" s="2">
        <f t="shared" si="3"/>
        <v>0</v>
      </c>
      <c r="BM17" s="2">
        <f t="shared" si="4"/>
        <v>0</v>
      </c>
      <c r="BO17" s="2">
        <f t="shared" si="5"/>
        <v>67.918284000000014</v>
      </c>
      <c r="BP17" s="2">
        <f t="shared" si="6"/>
        <v>71.314198200000021</v>
      </c>
      <c r="BQ17" s="3"/>
      <c r="BR17" s="2">
        <f t="shared" si="7"/>
        <v>83.539489320000015</v>
      </c>
      <c r="BS17" s="2">
        <f t="shared" si="8"/>
        <v>87.71646378600002</v>
      </c>
    </row>
    <row r="18" spans="1:71" x14ac:dyDescent="0.35">
      <c r="A18" t="s">
        <v>872</v>
      </c>
      <c r="B18" t="s">
        <v>973</v>
      </c>
      <c r="C18" t="s">
        <v>974</v>
      </c>
      <c r="D18" t="s">
        <v>975</v>
      </c>
      <c r="E18" t="s">
        <v>961</v>
      </c>
      <c r="F18" t="s">
        <v>961</v>
      </c>
      <c r="G18" t="s">
        <v>976</v>
      </c>
      <c r="H18" s="49">
        <v>51</v>
      </c>
      <c r="I18">
        <v>53</v>
      </c>
      <c r="J18">
        <v>7390207177</v>
      </c>
      <c r="K18">
        <v>511001691</v>
      </c>
      <c r="L18" t="s">
        <v>50</v>
      </c>
      <c r="M18" t="s">
        <v>51</v>
      </c>
      <c r="N18" t="s">
        <v>977</v>
      </c>
      <c r="O18" t="s">
        <v>975</v>
      </c>
      <c r="P18" t="s">
        <v>961</v>
      </c>
      <c r="Q18" t="s">
        <v>961</v>
      </c>
      <c r="R18" t="s">
        <v>976</v>
      </c>
      <c r="S18" s="49">
        <v>51</v>
      </c>
      <c r="T18">
        <v>53</v>
      </c>
      <c r="U18" t="s">
        <v>978</v>
      </c>
      <c r="V18" t="s">
        <v>979</v>
      </c>
      <c r="W18" s="2">
        <v>13912</v>
      </c>
      <c r="X18" s="2">
        <v>13912</v>
      </c>
      <c r="Y18" s="2">
        <v>13177</v>
      </c>
      <c r="Z18" s="2">
        <v>7669</v>
      </c>
      <c r="AA18" s="2">
        <v>1331</v>
      </c>
      <c r="AB18" s="2">
        <v>0</v>
      </c>
      <c r="AC18" s="2">
        <v>0</v>
      </c>
      <c r="AD18" s="2">
        <v>0</v>
      </c>
      <c r="AE18" s="2">
        <v>0</v>
      </c>
      <c r="AF18" s="2">
        <v>6403</v>
      </c>
      <c r="AG18" s="2">
        <v>15778</v>
      </c>
      <c r="AH18" s="2">
        <v>16833</v>
      </c>
      <c r="AI18" s="2">
        <v>89015</v>
      </c>
      <c r="AJ18" t="s">
        <v>67</v>
      </c>
      <c r="AK18" t="s">
        <v>56</v>
      </c>
      <c r="AL18" t="s">
        <v>880</v>
      </c>
      <c r="AM18">
        <v>110</v>
      </c>
      <c r="AN18" t="s">
        <v>58</v>
      </c>
      <c r="AO18" t="s">
        <v>59</v>
      </c>
      <c r="AP18" t="s">
        <v>60</v>
      </c>
      <c r="AQ18">
        <v>0</v>
      </c>
      <c r="AR18">
        <v>100</v>
      </c>
      <c r="AU18" s="1"/>
      <c r="AX18" s="5"/>
      <c r="AZ18" s="2">
        <f>+AI18*'Kalkulator część 1'!$C$32</f>
        <v>89015</v>
      </c>
      <c r="BA18">
        <f t="shared" si="0"/>
        <v>110</v>
      </c>
      <c r="BB18" s="13">
        <f>'Kalkulator część 1'!$C$28*'Kalkulator część 1'!$C$11+'Kalkulator część 1'!$C$12</f>
        <v>0</v>
      </c>
      <c r="BC18" s="13">
        <f>'Kalkulator część 1'!$C$29*'Kalkulator część 1'!$C$11+'Kalkulator część 1'!$C$12</f>
        <v>0</v>
      </c>
      <c r="BD18" s="2">
        <f t="shared" si="1"/>
        <v>0</v>
      </c>
      <c r="BE18" s="2">
        <f t="shared" si="2"/>
        <v>0</v>
      </c>
      <c r="BG18" s="2">
        <f>IF(AJ18=$AU$4,($AV$4*12)+(AZ18*$AX$4/100),IF(AJ18=$AU$5,$AV$5*12+AZ18*$AX$5/100,IF(AJ18=$AU$6,$AV$6*12+$AX$6*AZ18/100,IF(AJ18=$AU$7,$AV$7*12+$AX$7*AZ18/100,IF(AJ18=$AU$8,$AV$8*12+$AX$8*AZ18/100,IF(AJ18=$AU$9,$AW$9*BA18/100*8760+$AX$9*AZ18/100,0))))))*'Kalkulator część 1'!$C$31</f>
        <v>7125.2921249999999</v>
      </c>
      <c r="BH18" s="2">
        <f>+BG18*'Kalkulator część 1'!$C$31</f>
        <v>7481.5567312500007</v>
      </c>
      <c r="BI18" s="2"/>
      <c r="BJ18" s="13">
        <f>+(AQ18*'Kalkulator część 1'!$C$34+'Dane - część 1'!AR18*'Kalkulator część 1'!$C$35)/('Dane - część 1'!AQ18+'Dane - część 1'!AR18)</f>
        <v>3.9</v>
      </c>
      <c r="BK18" s="13">
        <f>VLOOKUP(AJ18,'Kalkulator część 1'!$B$17:$C$23,2,TRUE)*12</f>
        <v>0</v>
      </c>
      <c r="BL18" s="2">
        <f t="shared" si="3"/>
        <v>347.1585</v>
      </c>
      <c r="BM18" s="2">
        <f t="shared" si="4"/>
        <v>347.1585</v>
      </c>
      <c r="BO18" s="2">
        <f t="shared" si="5"/>
        <v>7472.4506249999995</v>
      </c>
      <c r="BP18" s="2">
        <f t="shared" si="6"/>
        <v>7828.7152312500002</v>
      </c>
      <c r="BQ18" s="3"/>
      <c r="BR18" s="2">
        <f t="shared" si="7"/>
        <v>9191.1142687499996</v>
      </c>
      <c r="BS18" s="2">
        <f t="shared" si="8"/>
        <v>9629.3197344375003</v>
      </c>
    </row>
    <row r="19" spans="1:71" x14ac:dyDescent="0.35">
      <c r="A19" t="s">
        <v>872</v>
      </c>
      <c r="B19" t="s">
        <v>973</v>
      </c>
      <c r="C19" t="s">
        <v>974</v>
      </c>
      <c r="D19" t="s">
        <v>975</v>
      </c>
      <c r="E19" t="s">
        <v>961</v>
      </c>
      <c r="F19" t="s">
        <v>961</v>
      </c>
      <c r="G19" t="s">
        <v>976</v>
      </c>
      <c r="H19" s="49">
        <v>51</v>
      </c>
      <c r="I19">
        <v>53</v>
      </c>
      <c r="J19">
        <v>7390207177</v>
      </c>
      <c r="K19">
        <v>511001691</v>
      </c>
      <c r="L19" t="s">
        <v>50</v>
      </c>
      <c r="M19" t="s">
        <v>51</v>
      </c>
      <c r="N19" t="s">
        <v>980</v>
      </c>
      <c r="O19" t="s">
        <v>975</v>
      </c>
      <c r="P19" t="s">
        <v>961</v>
      </c>
      <c r="Q19" t="s">
        <v>961</v>
      </c>
      <c r="R19" t="s">
        <v>976</v>
      </c>
      <c r="S19" s="49">
        <v>51</v>
      </c>
      <c r="T19">
        <v>53</v>
      </c>
      <c r="U19" t="s">
        <v>981</v>
      </c>
      <c r="V19" t="s">
        <v>982</v>
      </c>
      <c r="W19" s="2">
        <v>13110</v>
      </c>
      <c r="X19" s="2">
        <v>8536</v>
      </c>
      <c r="Y19" s="2">
        <v>5830</v>
      </c>
      <c r="Z19" s="2">
        <v>3125</v>
      </c>
      <c r="AA19" s="2">
        <v>1146</v>
      </c>
      <c r="AB19" s="2">
        <v>35</v>
      </c>
      <c r="AC19" s="2">
        <v>0</v>
      </c>
      <c r="AD19" s="2">
        <v>0</v>
      </c>
      <c r="AE19" s="2">
        <v>520</v>
      </c>
      <c r="AF19" s="2">
        <v>3852</v>
      </c>
      <c r="AG19" s="2">
        <v>6026</v>
      </c>
      <c r="AH19" s="2">
        <v>8202</v>
      </c>
      <c r="AI19" s="2">
        <v>50382</v>
      </c>
      <c r="AJ19" t="s">
        <v>55</v>
      </c>
      <c r="AK19" t="s">
        <v>56</v>
      </c>
      <c r="AL19" t="s">
        <v>880</v>
      </c>
      <c r="AM19">
        <v>110</v>
      </c>
      <c r="AN19" t="s">
        <v>58</v>
      </c>
      <c r="AO19" t="s">
        <v>59</v>
      </c>
      <c r="AP19" t="s">
        <v>60</v>
      </c>
      <c r="AQ19">
        <v>0</v>
      </c>
      <c r="AR19">
        <v>100</v>
      </c>
      <c r="AX19" s="5"/>
      <c r="AZ19" s="2">
        <f>+AI19*'Kalkulator część 1'!$C$32</f>
        <v>50382</v>
      </c>
      <c r="BA19">
        <f t="shared" si="0"/>
        <v>110</v>
      </c>
      <c r="BB19" s="13">
        <f>'Kalkulator część 1'!$C$28*'Kalkulator część 1'!$C$11+'Kalkulator część 1'!$C$12</f>
        <v>0</v>
      </c>
      <c r="BC19" s="13">
        <f>'Kalkulator część 1'!$C$29*'Kalkulator część 1'!$C$11+'Kalkulator część 1'!$C$12</f>
        <v>0</v>
      </c>
      <c r="BD19" s="2">
        <f t="shared" si="1"/>
        <v>0</v>
      </c>
      <c r="BE19" s="2">
        <f t="shared" si="2"/>
        <v>0</v>
      </c>
      <c r="BG19" s="2">
        <f>IF(AJ19=$AU$4,($AV$4*12)+(AZ19*$AX$4/100),IF(AJ19=$AU$5,$AV$5*12+AZ19*$AX$5/100,IF(AJ19=$AU$6,$AV$6*12+$AX$6*AZ19/100,IF(AJ19=$AU$7,$AV$7*12+$AX$7*AZ19/100,IF(AJ19=$AU$8,$AV$8*12+$AX$8*AZ19/100,IF(AJ19=$AU$9,$AW$9*BA19/100*8760+$AX$9*AZ19/100,0))))))*'Kalkulator część 1'!$C$31</f>
        <v>2991.6844020000003</v>
      </c>
      <c r="BH19" s="2">
        <f>+BG19*'Kalkulator część 1'!$C$31</f>
        <v>3141.2686221000004</v>
      </c>
      <c r="BI19" s="2"/>
      <c r="BJ19" s="13">
        <f>+(AQ19*'Kalkulator część 1'!$C$34+'Dane - część 1'!AR19*'Kalkulator część 1'!$C$35)/('Dane - część 1'!AQ19+'Dane - część 1'!AR19)</f>
        <v>3.9</v>
      </c>
      <c r="BK19" s="13">
        <f>VLOOKUP(AJ19,'Kalkulator część 1'!$B$17:$C$23,2,TRUE)*12</f>
        <v>0</v>
      </c>
      <c r="BL19" s="2">
        <f t="shared" si="3"/>
        <v>196.4898</v>
      </c>
      <c r="BM19" s="2">
        <f t="shared" si="4"/>
        <v>196.4898</v>
      </c>
      <c r="BO19" s="2">
        <f t="shared" si="5"/>
        <v>3188.1742020000002</v>
      </c>
      <c r="BP19" s="2">
        <f t="shared" si="6"/>
        <v>3337.7584221000002</v>
      </c>
      <c r="BQ19" s="3"/>
      <c r="BR19" s="2">
        <f t="shared" si="7"/>
        <v>3921.4542684600001</v>
      </c>
      <c r="BS19" s="2">
        <f t="shared" si="8"/>
        <v>4105.4428591830001</v>
      </c>
    </row>
    <row r="20" spans="1:71" x14ac:dyDescent="0.35">
      <c r="A20" t="s">
        <v>872</v>
      </c>
      <c r="B20" t="s">
        <v>973</v>
      </c>
      <c r="C20" t="s">
        <v>974</v>
      </c>
      <c r="D20" t="s">
        <v>975</v>
      </c>
      <c r="E20" t="s">
        <v>961</v>
      </c>
      <c r="F20" t="s">
        <v>961</v>
      </c>
      <c r="G20" t="s">
        <v>976</v>
      </c>
      <c r="H20" s="49">
        <v>51</v>
      </c>
      <c r="I20">
        <v>53</v>
      </c>
      <c r="J20">
        <v>7390207177</v>
      </c>
      <c r="K20">
        <v>511001691</v>
      </c>
      <c r="L20" t="s">
        <v>50</v>
      </c>
      <c r="M20" t="s">
        <v>51</v>
      </c>
      <c r="N20" t="s">
        <v>983</v>
      </c>
      <c r="O20" t="s">
        <v>975</v>
      </c>
      <c r="P20" t="s">
        <v>961</v>
      </c>
      <c r="Q20" t="s">
        <v>961</v>
      </c>
      <c r="R20" t="s">
        <v>976</v>
      </c>
      <c r="S20" s="49">
        <v>51</v>
      </c>
      <c r="T20">
        <v>53</v>
      </c>
      <c r="U20" t="s">
        <v>984</v>
      </c>
      <c r="V20" t="s">
        <v>985</v>
      </c>
      <c r="W20" s="2">
        <v>18376</v>
      </c>
      <c r="X20" s="2">
        <v>9420</v>
      </c>
      <c r="Y20" s="2">
        <v>6810</v>
      </c>
      <c r="Z20" s="2">
        <v>4198</v>
      </c>
      <c r="AA20" s="2">
        <v>3380</v>
      </c>
      <c r="AB20" s="2">
        <v>58</v>
      </c>
      <c r="AC20" s="2">
        <v>11</v>
      </c>
      <c r="AD20" s="2">
        <v>0</v>
      </c>
      <c r="AE20" s="2">
        <v>680</v>
      </c>
      <c r="AF20" s="2">
        <v>5832</v>
      </c>
      <c r="AG20" s="2">
        <v>7853</v>
      </c>
      <c r="AH20" s="2">
        <v>9874</v>
      </c>
      <c r="AI20" s="2">
        <v>66492</v>
      </c>
      <c r="AJ20" t="s">
        <v>55</v>
      </c>
      <c r="AK20" t="s">
        <v>56</v>
      </c>
      <c r="AL20" t="s">
        <v>880</v>
      </c>
      <c r="AM20">
        <v>110</v>
      </c>
      <c r="AN20" t="s">
        <v>58</v>
      </c>
      <c r="AO20" t="s">
        <v>59</v>
      </c>
      <c r="AP20" t="s">
        <v>60</v>
      </c>
      <c r="AQ20">
        <v>0</v>
      </c>
      <c r="AR20">
        <v>100</v>
      </c>
      <c r="AZ20" s="2">
        <f>+AI20*'Kalkulator część 1'!$C$32</f>
        <v>66492</v>
      </c>
      <c r="BA20">
        <f t="shared" si="0"/>
        <v>110</v>
      </c>
      <c r="BB20" s="13">
        <f>'Kalkulator część 1'!$C$28*'Kalkulator część 1'!$C$11+'Kalkulator część 1'!$C$12</f>
        <v>0</v>
      </c>
      <c r="BC20" s="13">
        <f>'Kalkulator część 1'!$C$29*'Kalkulator część 1'!$C$11+'Kalkulator część 1'!$C$12</f>
        <v>0</v>
      </c>
      <c r="BD20" s="2">
        <f t="shared" si="1"/>
        <v>0</v>
      </c>
      <c r="BE20" s="2">
        <f t="shared" si="2"/>
        <v>0</v>
      </c>
      <c r="BG20" s="2">
        <f>IF(AJ20=$AU$4,($AV$4*12)+(AZ20*$AX$4/100),IF(AJ20=$AU$5,$AV$5*12+AZ20*$AX$5/100,IF(AJ20=$AU$6,$AV$6*12+$AX$6*AZ20/100,IF(AJ20=$AU$7,$AV$7*12+$AX$7*AZ20/100,IF(AJ20=$AU$8,$AV$8*12+$AX$8*AZ20/100,IF(AJ20=$AU$9,$AW$9*BA20/100*8760+$AX$9*AZ20/100,0))))))*'Kalkulator część 1'!$C$31</f>
        <v>3766.7526119999998</v>
      </c>
      <c r="BH20" s="2">
        <f>+BG20*'Kalkulator część 1'!$C$31</f>
        <v>3955.0902425999998</v>
      </c>
      <c r="BI20" s="2"/>
      <c r="BJ20" s="13">
        <f>+(AQ20*'Kalkulator część 1'!$C$34+'Dane - część 1'!AR20*'Kalkulator część 1'!$C$35)/('Dane - część 1'!AQ20+'Dane - część 1'!AR20)</f>
        <v>3.9</v>
      </c>
      <c r="BK20" s="13">
        <f>VLOOKUP(AJ20,'Kalkulator część 1'!$B$17:$C$23,2,TRUE)*12</f>
        <v>0</v>
      </c>
      <c r="BL20" s="2">
        <f t="shared" si="3"/>
        <v>259.31880000000001</v>
      </c>
      <c r="BM20" s="2">
        <f t="shared" si="4"/>
        <v>259.31880000000001</v>
      </c>
      <c r="BO20" s="2">
        <f t="shared" si="5"/>
        <v>4026.0714119999998</v>
      </c>
      <c r="BP20" s="2">
        <f t="shared" si="6"/>
        <v>4214.4090426000002</v>
      </c>
      <c r="BQ20" s="3"/>
      <c r="BR20" s="2">
        <f t="shared" si="7"/>
        <v>4952.0678367599994</v>
      </c>
      <c r="BS20" s="2">
        <f t="shared" si="8"/>
        <v>5183.7231223980007</v>
      </c>
    </row>
    <row r="21" spans="1:71" x14ac:dyDescent="0.35">
      <c r="A21" t="s">
        <v>1413</v>
      </c>
      <c r="B21" t="s">
        <v>1471</v>
      </c>
      <c r="C21" t="s">
        <v>1472</v>
      </c>
      <c r="D21" t="s">
        <v>1473</v>
      </c>
      <c r="E21" t="s">
        <v>1474</v>
      </c>
      <c r="F21" t="s">
        <v>1474</v>
      </c>
      <c r="G21" t="s">
        <v>1475</v>
      </c>
      <c r="H21" s="49">
        <v>15</v>
      </c>
      <c r="J21">
        <v>8390011902</v>
      </c>
      <c r="K21">
        <v>770528288</v>
      </c>
      <c r="L21" t="s">
        <v>50</v>
      </c>
      <c r="M21" t="s">
        <v>51</v>
      </c>
      <c r="S21" s="49"/>
      <c r="U21" t="s">
        <v>1476</v>
      </c>
      <c r="V21" t="s">
        <v>1477</v>
      </c>
      <c r="W21" s="2">
        <v>14506</v>
      </c>
      <c r="X21" s="2">
        <v>14233</v>
      </c>
      <c r="Y21" s="2">
        <v>13991</v>
      </c>
      <c r="Z21" s="2">
        <v>10251</v>
      </c>
      <c r="AA21" s="2">
        <v>5320</v>
      </c>
      <c r="AB21" s="2">
        <v>1112</v>
      </c>
      <c r="AC21" s="2">
        <v>1049</v>
      </c>
      <c r="AD21" s="2">
        <v>1655</v>
      </c>
      <c r="AE21" s="2">
        <v>1688</v>
      </c>
      <c r="AF21" s="2">
        <v>7962</v>
      </c>
      <c r="AG21" s="2">
        <v>13175</v>
      </c>
      <c r="AH21" s="2">
        <v>16479</v>
      </c>
      <c r="AI21" s="2">
        <v>101421</v>
      </c>
      <c r="AJ21" t="s">
        <v>67</v>
      </c>
      <c r="AK21" t="s">
        <v>56</v>
      </c>
      <c r="AL21" t="s">
        <v>880</v>
      </c>
      <c r="AM21">
        <v>110</v>
      </c>
      <c r="AN21" t="s">
        <v>58</v>
      </c>
      <c r="AO21" t="s">
        <v>59</v>
      </c>
      <c r="AP21" t="s">
        <v>60</v>
      </c>
      <c r="AQ21">
        <v>0</v>
      </c>
      <c r="AR21">
        <v>100</v>
      </c>
      <c r="AZ21" s="2">
        <f>+AI21*'Kalkulator część 1'!$C$32</f>
        <v>101421</v>
      </c>
      <c r="BA21">
        <f t="shared" si="0"/>
        <v>110</v>
      </c>
      <c r="BB21" s="13">
        <f>'Kalkulator część 1'!$C$28*'Kalkulator część 1'!$C$11+'Kalkulator część 1'!$C$12</f>
        <v>0</v>
      </c>
      <c r="BC21" s="13">
        <f>'Kalkulator część 1'!$C$29*'Kalkulator część 1'!$C$11+'Kalkulator część 1'!$C$12</f>
        <v>0</v>
      </c>
      <c r="BD21" s="2">
        <f t="shared" si="1"/>
        <v>0</v>
      </c>
      <c r="BE21" s="2">
        <f t="shared" si="2"/>
        <v>0</v>
      </c>
      <c r="BG21" s="2">
        <f>IF(AJ21=$AU$4,($AV$4*12)+(AZ21*$AX$4/100),IF(AJ21=$AU$5,$AV$5*12+AZ21*$AX$5/100,IF(AJ21=$AU$6,$AV$6*12+$AX$6*AZ21/100,IF(AJ21=$AU$7,$AV$7*12+$AX$7*AZ21/100,IF(AJ21=$AU$8,$AV$8*12+$AX$8*AZ21/100,IF(AJ21=$AU$9,$AW$9*BA21/100*8760+$AX$9*AZ21/100,0))))))*'Kalkulator część 1'!$C$31</f>
        <v>7691.9361750000007</v>
      </c>
      <c r="BH21" s="2">
        <f>+BG21*'Kalkulator część 1'!$C$31</f>
        <v>8076.5329837500012</v>
      </c>
      <c r="BI21" s="2"/>
      <c r="BJ21" s="13">
        <f>+(AQ21*'Kalkulator część 1'!$C$34+'Dane - część 1'!AR21*'Kalkulator część 1'!$C$35)/('Dane - część 1'!AQ21+'Dane - część 1'!AR21)</f>
        <v>3.9</v>
      </c>
      <c r="BK21" s="13">
        <f>VLOOKUP(AJ21,'Kalkulator część 1'!$B$17:$C$23,2,TRUE)*12</f>
        <v>0</v>
      </c>
      <c r="BL21" s="2">
        <f t="shared" si="3"/>
        <v>395.54189999999994</v>
      </c>
      <c r="BM21" s="2">
        <f t="shared" si="4"/>
        <v>395.54189999999994</v>
      </c>
      <c r="BO21" s="2">
        <f t="shared" si="5"/>
        <v>8087.4780750000009</v>
      </c>
      <c r="BP21" s="2">
        <f t="shared" si="6"/>
        <v>8472.0748837500014</v>
      </c>
      <c r="BQ21" s="3"/>
      <c r="BR21" s="2">
        <f t="shared" si="7"/>
        <v>9947.5980322500018</v>
      </c>
      <c r="BS21" s="2">
        <f t="shared" si="8"/>
        <v>10420.652107012502</v>
      </c>
    </row>
    <row r="22" spans="1:71" x14ac:dyDescent="0.35">
      <c r="A22" t="s">
        <v>1413</v>
      </c>
      <c r="B22" t="s">
        <v>1478</v>
      </c>
      <c r="C22" t="s">
        <v>1479</v>
      </c>
      <c r="D22" t="s">
        <v>1480</v>
      </c>
      <c r="E22" t="s">
        <v>1481</v>
      </c>
      <c r="F22" t="s">
        <v>1481</v>
      </c>
      <c r="G22" t="s">
        <v>1482</v>
      </c>
      <c r="H22" s="49">
        <v>25</v>
      </c>
      <c r="J22">
        <v>8390011807</v>
      </c>
      <c r="K22">
        <v>770528271</v>
      </c>
      <c r="L22" t="s">
        <v>50</v>
      </c>
      <c r="M22" t="s">
        <v>51</v>
      </c>
      <c r="N22" t="s">
        <v>1483</v>
      </c>
      <c r="O22" t="s">
        <v>1480</v>
      </c>
      <c r="P22" t="s">
        <v>1481</v>
      </c>
      <c r="Q22" t="s">
        <v>1484</v>
      </c>
      <c r="S22" s="49"/>
      <c r="U22" t="s">
        <v>1485</v>
      </c>
      <c r="V22" t="s">
        <v>1486</v>
      </c>
      <c r="W22" s="2">
        <v>96333</v>
      </c>
      <c r="X22" s="2">
        <v>78384</v>
      </c>
      <c r="Y22" s="2">
        <v>76190</v>
      </c>
      <c r="Z22" s="2">
        <v>53876</v>
      </c>
      <c r="AA22" s="2">
        <v>36716</v>
      </c>
      <c r="AB22" s="2">
        <v>16779</v>
      </c>
      <c r="AC22" s="2">
        <v>17118</v>
      </c>
      <c r="AD22" s="2">
        <v>19494</v>
      </c>
      <c r="AE22" s="2">
        <v>15963</v>
      </c>
      <c r="AF22" s="2">
        <v>43455</v>
      </c>
      <c r="AG22" s="2">
        <v>80090</v>
      </c>
      <c r="AH22" s="2">
        <v>90602</v>
      </c>
      <c r="AI22" s="2">
        <v>625000</v>
      </c>
      <c r="AJ22" t="s">
        <v>209</v>
      </c>
      <c r="AK22" t="s">
        <v>56</v>
      </c>
      <c r="AL22" t="s">
        <v>880</v>
      </c>
      <c r="AM22">
        <v>500</v>
      </c>
      <c r="AN22" t="s">
        <v>58</v>
      </c>
      <c r="AO22" t="s">
        <v>59</v>
      </c>
      <c r="AP22" t="s">
        <v>60</v>
      </c>
      <c r="AQ22">
        <v>0</v>
      </c>
      <c r="AR22">
        <v>100</v>
      </c>
      <c r="AZ22" s="2">
        <f>+AI22*'Kalkulator część 1'!$C$32</f>
        <v>625000</v>
      </c>
      <c r="BA22">
        <f t="shared" si="0"/>
        <v>500</v>
      </c>
      <c r="BB22" s="13">
        <f>'Kalkulator część 1'!$C$28*'Kalkulator część 1'!$C$11+'Kalkulator część 1'!$C$12</f>
        <v>0</v>
      </c>
      <c r="BC22" s="13">
        <f>'Kalkulator część 1'!$C$29*'Kalkulator część 1'!$C$11+'Kalkulator część 1'!$C$12</f>
        <v>0</v>
      </c>
      <c r="BD22" s="2">
        <f t="shared" si="1"/>
        <v>0</v>
      </c>
      <c r="BE22" s="2">
        <f t="shared" si="2"/>
        <v>0</v>
      </c>
      <c r="BG22" s="2">
        <f>IF(AJ22=$AU$4,($AV$4*12)+(AZ22*$AX$4/100),IF(AJ22=$AU$5,$AV$5*12+AZ22*$AX$5/100,IF(AJ22=$AU$6,$AV$6*12+$AX$6*AZ22/100,IF(AJ22=$AU$7,$AV$7*12+$AX$7*AZ22/100,IF(AJ22=$AU$8,$AV$8*12+$AX$8*AZ22/100,IF(AJ22=$AU$9,$AW$9*BA22/100*8760+$AX$9*AZ22/100,0))))))*'Kalkulator część 1'!$C$31</f>
        <v>53614.680000000008</v>
      </c>
      <c r="BH22" s="2">
        <f>+BG22*'Kalkulator część 1'!$C$31</f>
        <v>56295.414000000012</v>
      </c>
      <c r="BI22" s="2"/>
      <c r="BJ22" s="13">
        <f>+(AQ22*'Kalkulator część 1'!$C$34+'Dane - część 1'!AR22*'Kalkulator część 1'!$C$35)/('Dane - część 1'!AQ22+'Dane - część 1'!AR22)</f>
        <v>3.9</v>
      </c>
      <c r="BK22" s="13">
        <f>VLOOKUP(AJ22,'Kalkulator część 1'!$B$17:$C$23,2,TRUE)*12</f>
        <v>0</v>
      </c>
      <c r="BL22" s="2">
        <f t="shared" si="3"/>
        <v>2437.5</v>
      </c>
      <c r="BM22" s="2">
        <f t="shared" si="4"/>
        <v>2437.5</v>
      </c>
      <c r="BO22" s="2">
        <f t="shared" si="5"/>
        <v>56052.180000000008</v>
      </c>
      <c r="BP22" s="2">
        <f t="shared" si="6"/>
        <v>58732.914000000012</v>
      </c>
      <c r="BQ22" s="3"/>
      <c r="BR22" s="2">
        <f t="shared" si="7"/>
        <v>68944.181400000001</v>
      </c>
      <c r="BS22" s="2">
        <f t="shared" si="8"/>
        <v>72241.484220000013</v>
      </c>
    </row>
    <row r="23" spans="1:71" x14ac:dyDescent="0.35">
      <c r="A23" t="s">
        <v>1503</v>
      </c>
      <c r="B23" t="s">
        <v>1504</v>
      </c>
      <c r="C23" t="s">
        <v>2446</v>
      </c>
      <c r="D23" t="s">
        <v>1505</v>
      </c>
      <c r="E23" t="s">
        <v>1506</v>
      </c>
      <c r="F23" t="s">
        <v>1506</v>
      </c>
      <c r="G23" t="s">
        <v>1507</v>
      </c>
      <c r="H23" s="49">
        <v>472</v>
      </c>
      <c r="J23">
        <v>9570968370</v>
      </c>
      <c r="K23">
        <v>220418835</v>
      </c>
      <c r="L23" t="s">
        <v>50</v>
      </c>
      <c r="M23" t="s">
        <v>51</v>
      </c>
      <c r="S23" s="49"/>
      <c r="U23" t="s">
        <v>1508</v>
      </c>
      <c r="V23" t="s">
        <v>1509</v>
      </c>
      <c r="W23" s="2">
        <v>21821</v>
      </c>
      <c r="X23" s="2">
        <v>16782</v>
      </c>
      <c r="Y23" s="2">
        <v>15928</v>
      </c>
      <c r="Z23" s="2">
        <v>5342</v>
      </c>
      <c r="AA23" s="2">
        <v>11</v>
      </c>
      <c r="AB23" s="2">
        <v>0</v>
      </c>
      <c r="AC23" s="2">
        <v>0</v>
      </c>
      <c r="AD23" s="2">
        <v>0</v>
      </c>
      <c r="AE23" s="2">
        <v>0</v>
      </c>
      <c r="AF23" s="2">
        <v>5198</v>
      </c>
      <c r="AG23" s="2">
        <v>15919</v>
      </c>
      <c r="AH23" s="2">
        <v>20270</v>
      </c>
      <c r="AI23" s="2">
        <v>101271</v>
      </c>
      <c r="AJ23" t="s">
        <v>67</v>
      </c>
      <c r="AK23" t="s">
        <v>56</v>
      </c>
      <c r="AL23" t="s">
        <v>880</v>
      </c>
      <c r="AM23">
        <v>110</v>
      </c>
      <c r="AN23" t="s">
        <v>58</v>
      </c>
      <c r="AO23" t="s">
        <v>59</v>
      </c>
      <c r="AP23" t="s">
        <v>60</v>
      </c>
      <c r="AQ23">
        <v>100</v>
      </c>
      <c r="AR23">
        <v>0</v>
      </c>
      <c r="AZ23" s="2">
        <f>+AI23*'Kalkulator część 1'!$C$32</f>
        <v>101271</v>
      </c>
      <c r="BA23">
        <f t="shared" si="0"/>
        <v>110</v>
      </c>
      <c r="BB23" s="13">
        <f>'Kalkulator część 1'!$C$28*'Kalkulator część 1'!$C$11+'Kalkulator część 1'!$C$12</f>
        <v>0</v>
      </c>
      <c r="BC23" s="13">
        <f>'Kalkulator część 1'!$C$29*'Kalkulator część 1'!$C$11+'Kalkulator część 1'!$C$12</f>
        <v>0</v>
      </c>
      <c r="BD23" s="2">
        <f t="shared" si="1"/>
        <v>0</v>
      </c>
      <c r="BE23" s="2">
        <f t="shared" si="2"/>
        <v>0</v>
      </c>
      <c r="BG23" s="2">
        <f>IF(AJ23=$AU$4,($AV$4*12)+(AZ23*$AX$4/100),IF(AJ23=$AU$5,$AV$5*12+AZ23*$AX$5/100,IF(AJ23=$AU$6,$AV$6*12+$AX$6*AZ23/100,IF(AJ23=$AU$7,$AV$7*12+$AX$7*AZ23/100,IF(AJ23=$AU$8,$AV$8*12+$AX$8*AZ23/100,IF(AJ23=$AU$9,$AW$9*BA23/100*8760+$AX$9*AZ23/100,0))))))*'Kalkulator część 1'!$C$31</f>
        <v>7685.0849250000001</v>
      </c>
      <c r="BH23" s="2">
        <f>+BG23*'Kalkulator część 1'!$C$31</f>
        <v>8069.3391712500006</v>
      </c>
      <c r="BI23" s="2"/>
      <c r="BJ23" s="13">
        <f>+(AQ23*'Kalkulator część 1'!$C$34+'Dane - część 1'!AR23*'Kalkulator część 1'!$C$35)/('Dane - część 1'!AQ23+'Dane - część 1'!AR23)</f>
        <v>0</v>
      </c>
      <c r="BK23" s="13">
        <f>VLOOKUP(AJ23,'Kalkulator część 1'!$B$17:$C$23,2,TRUE)*12</f>
        <v>0</v>
      </c>
      <c r="BL23" s="2">
        <f t="shared" si="3"/>
        <v>0</v>
      </c>
      <c r="BM23" s="2">
        <f t="shared" si="4"/>
        <v>0</v>
      </c>
      <c r="BO23" s="2">
        <f t="shared" si="5"/>
        <v>7685.0849250000001</v>
      </c>
      <c r="BP23" s="2">
        <f t="shared" si="6"/>
        <v>8069.3391712500006</v>
      </c>
      <c r="BQ23" s="3"/>
      <c r="BR23" s="2">
        <f t="shared" si="7"/>
        <v>9452.6544577500008</v>
      </c>
      <c r="BS23" s="2">
        <f t="shared" si="8"/>
        <v>9925.2871806375006</v>
      </c>
    </row>
    <row r="24" spans="1:71" x14ac:dyDescent="0.35">
      <c r="A24" t="s">
        <v>1503</v>
      </c>
      <c r="B24" t="s">
        <v>1504</v>
      </c>
      <c r="C24" t="s">
        <v>2446</v>
      </c>
      <c r="D24" t="s">
        <v>1505</v>
      </c>
      <c r="E24" t="s">
        <v>1506</v>
      </c>
      <c r="F24" t="s">
        <v>1506</v>
      </c>
      <c r="G24" t="s">
        <v>1507</v>
      </c>
      <c r="H24" s="49">
        <v>472</v>
      </c>
      <c r="J24">
        <v>9570968370</v>
      </c>
      <c r="K24">
        <v>220418835</v>
      </c>
      <c r="L24" t="s">
        <v>50</v>
      </c>
      <c r="M24" t="s">
        <v>51</v>
      </c>
      <c r="S24" s="49"/>
      <c r="U24" t="s">
        <v>1510</v>
      </c>
      <c r="V24" t="s">
        <v>1511</v>
      </c>
      <c r="W24" s="2">
        <v>0</v>
      </c>
      <c r="X24" s="2">
        <v>6900</v>
      </c>
      <c r="Y24" s="2">
        <v>185</v>
      </c>
      <c r="Z24" s="2">
        <v>93</v>
      </c>
      <c r="AA24" s="2">
        <v>0</v>
      </c>
      <c r="AB24" s="2">
        <v>0</v>
      </c>
      <c r="AC24" s="2">
        <v>0</v>
      </c>
      <c r="AD24" s="2">
        <v>28</v>
      </c>
      <c r="AE24" s="2">
        <v>30</v>
      </c>
      <c r="AF24" s="2">
        <v>1492</v>
      </c>
      <c r="AG24" s="2">
        <v>2222</v>
      </c>
      <c r="AH24" s="2">
        <v>3186</v>
      </c>
      <c r="AI24" s="2">
        <v>14136</v>
      </c>
      <c r="AJ24" t="s">
        <v>55</v>
      </c>
      <c r="AK24" t="s">
        <v>56</v>
      </c>
      <c r="AL24" t="s">
        <v>880</v>
      </c>
      <c r="AM24">
        <v>110</v>
      </c>
      <c r="AN24" t="s">
        <v>58</v>
      </c>
      <c r="AO24" t="s">
        <v>59</v>
      </c>
      <c r="AP24" t="s">
        <v>60</v>
      </c>
      <c r="AQ24">
        <v>100</v>
      </c>
      <c r="AR24">
        <v>0</v>
      </c>
      <c r="AZ24" s="2">
        <f>+AI24*'Kalkulator część 1'!$C$32</f>
        <v>14136</v>
      </c>
      <c r="BA24">
        <f t="shared" si="0"/>
        <v>110</v>
      </c>
      <c r="BB24" s="13">
        <f>'Kalkulator część 1'!$C$28*'Kalkulator część 1'!$C$11+'Kalkulator część 1'!$C$12</f>
        <v>0</v>
      </c>
      <c r="BC24" s="13">
        <f>'Kalkulator część 1'!$C$29*'Kalkulator część 1'!$C$11+'Kalkulator część 1'!$C$12</f>
        <v>0</v>
      </c>
      <c r="BD24" s="2">
        <f t="shared" si="1"/>
        <v>0</v>
      </c>
      <c r="BE24" s="2">
        <f t="shared" si="2"/>
        <v>0</v>
      </c>
      <c r="BG24" s="2">
        <f>IF(AJ24=$AU$4,($AV$4*12)+(AZ24*$AX$4/100),IF(AJ24=$AU$5,$AV$5*12+AZ24*$AX$5/100,IF(AJ24=$AU$6,$AV$6*12+$AX$6*AZ24/100,IF(AJ24=$AU$7,$AV$7*12+$AX$7*AZ24/100,IF(AJ24=$AU$8,$AV$8*12+$AX$8*AZ24/100,IF(AJ24=$AU$9,$AW$9*BA24/100*8760+$AX$9*AZ24/100,0))))))*'Kalkulator część 1'!$C$31</f>
        <v>1247.8530960000001</v>
      </c>
      <c r="BH24" s="2">
        <f>+BG24*'Kalkulator część 1'!$C$31</f>
        <v>1310.2457508</v>
      </c>
      <c r="BI24" s="2"/>
      <c r="BJ24" s="13">
        <f>+(AQ24*'Kalkulator część 1'!$C$34+'Dane - część 1'!AR24*'Kalkulator część 1'!$C$35)/('Dane - część 1'!AQ24+'Dane - część 1'!AR24)</f>
        <v>0</v>
      </c>
      <c r="BK24" s="13">
        <f>VLOOKUP(AJ24,'Kalkulator część 1'!$B$17:$C$23,2,TRUE)*12</f>
        <v>0</v>
      </c>
      <c r="BL24" s="2">
        <f t="shared" si="3"/>
        <v>0</v>
      </c>
      <c r="BM24" s="2">
        <f t="shared" si="4"/>
        <v>0</v>
      </c>
      <c r="BO24" s="2">
        <f t="shared" si="5"/>
        <v>1247.8530960000001</v>
      </c>
      <c r="BP24" s="2">
        <f t="shared" si="6"/>
        <v>1310.2457508</v>
      </c>
      <c r="BQ24" s="3"/>
      <c r="BR24" s="2">
        <f t="shared" si="7"/>
        <v>1534.8593080800001</v>
      </c>
      <c r="BS24" s="2">
        <f t="shared" si="8"/>
        <v>1611.6022734840001</v>
      </c>
    </row>
    <row r="25" spans="1:71" x14ac:dyDescent="0.35">
      <c r="A25" t="s">
        <v>1503</v>
      </c>
      <c r="B25" t="s">
        <v>1512</v>
      </c>
      <c r="C25" t="s">
        <v>1513</v>
      </c>
      <c r="D25" t="s">
        <v>1514</v>
      </c>
      <c r="E25" t="s">
        <v>1515</v>
      </c>
      <c r="F25" t="s">
        <v>1515</v>
      </c>
      <c r="G25" t="s">
        <v>147</v>
      </c>
      <c r="H25" s="49">
        <v>64</v>
      </c>
      <c r="J25">
        <v>5540315537</v>
      </c>
      <c r="K25">
        <v>90550756</v>
      </c>
      <c r="L25" t="s">
        <v>50</v>
      </c>
      <c r="M25" t="s">
        <v>51</v>
      </c>
      <c r="N25" t="s">
        <v>1516</v>
      </c>
      <c r="O25" t="s">
        <v>1514</v>
      </c>
      <c r="P25" t="s">
        <v>1515</v>
      </c>
      <c r="Q25" t="s">
        <v>1515</v>
      </c>
      <c r="R25" t="s">
        <v>147</v>
      </c>
      <c r="S25" s="49">
        <v>64</v>
      </c>
      <c r="U25" t="s">
        <v>1517</v>
      </c>
      <c r="V25" t="s">
        <v>1518</v>
      </c>
      <c r="W25" s="2">
        <v>10297</v>
      </c>
      <c r="X25" s="2">
        <v>8849</v>
      </c>
      <c r="Y25" s="2">
        <v>8564</v>
      </c>
      <c r="Z25" s="2">
        <v>7213</v>
      </c>
      <c r="AA25" s="2">
        <v>485</v>
      </c>
      <c r="AB25" s="2">
        <v>266</v>
      </c>
      <c r="AC25" s="2">
        <v>141</v>
      </c>
      <c r="AD25" s="2">
        <v>605</v>
      </c>
      <c r="AE25" s="2">
        <v>870</v>
      </c>
      <c r="AF25" s="2">
        <v>5159</v>
      </c>
      <c r="AG25" s="2">
        <v>8389</v>
      </c>
      <c r="AH25" s="2">
        <v>9688</v>
      </c>
      <c r="AI25" s="2">
        <v>60526</v>
      </c>
      <c r="AJ25" t="s">
        <v>55</v>
      </c>
      <c r="AK25" t="s">
        <v>56</v>
      </c>
      <c r="AL25" t="s">
        <v>880</v>
      </c>
      <c r="AM25">
        <v>110</v>
      </c>
      <c r="AN25" t="s">
        <v>58</v>
      </c>
      <c r="AO25" t="s">
        <v>59</v>
      </c>
      <c r="AP25" t="s">
        <v>60</v>
      </c>
      <c r="AQ25">
        <v>100</v>
      </c>
      <c r="AR25">
        <v>0</v>
      </c>
      <c r="AZ25" s="2">
        <f>+AI25*'Kalkulator część 1'!$C$32</f>
        <v>60526</v>
      </c>
      <c r="BA25">
        <f t="shared" si="0"/>
        <v>110</v>
      </c>
      <c r="BB25" s="13">
        <f>'Kalkulator część 1'!$C$28*'Kalkulator część 1'!$C$11+'Kalkulator część 1'!$C$12</f>
        <v>0</v>
      </c>
      <c r="BC25" s="13">
        <f>'Kalkulator część 1'!$C$29*'Kalkulator część 1'!$C$11+'Kalkulator część 1'!$C$12</f>
        <v>0</v>
      </c>
      <c r="BD25" s="2">
        <f t="shared" si="1"/>
        <v>0</v>
      </c>
      <c r="BE25" s="2">
        <f t="shared" si="2"/>
        <v>0</v>
      </c>
      <c r="BG25" s="2">
        <f>IF(AJ25=$AU$4,($AV$4*12)+(AZ25*$AX$4/100),IF(AJ25=$AU$5,$AV$5*12+AZ25*$AX$5/100,IF(AJ25=$AU$6,$AV$6*12+$AX$6*AZ25/100,IF(AJ25=$AU$7,$AV$7*12+$AX$7*AZ25/100,IF(AJ25=$AU$8,$AV$8*12+$AX$8*AZ25/100,IF(AJ25=$AU$9,$AW$9*BA25/100*8760+$AX$9*AZ25/100,0))))))*'Kalkulator część 1'!$C$31</f>
        <v>3479.7223859999999</v>
      </c>
      <c r="BH25" s="2">
        <f>+BG25*'Kalkulator część 1'!$C$31</f>
        <v>3653.7085053000001</v>
      </c>
      <c r="BI25" s="2"/>
      <c r="BJ25" s="13">
        <f>+(AQ25*'Kalkulator część 1'!$C$34+'Dane - część 1'!AR25*'Kalkulator część 1'!$C$35)/('Dane - część 1'!AQ25+'Dane - część 1'!AR25)</f>
        <v>0</v>
      </c>
      <c r="BK25" s="13">
        <f>VLOOKUP(AJ25,'Kalkulator część 1'!$B$17:$C$23,2,TRUE)*12</f>
        <v>0</v>
      </c>
      <c r="BL25" s="2">
        <f t="shared" si="3"/>
        <v>0</v>
      </c>
      <c r="BM25" s="2">
        <f t="shared" si="4"/>
        <v>0</v>
      </c>
      <c r="BO25" s="2">
        <f t="shared" si="5"/>
        <v>3479.7223859999999</v>
      </c>
      <c r="BP25" s="2">
        <f t="shared" si="6"/>
        <v>3653.7085053000001</v>
      </c>
      <c r="BQ25" s="3"/>
      <c r="BR25" s="2">
        <f t="shared" si="7"/>
        <v>4280.0585347799997</v>
      </c>
      <c r="BS25" s="2">
        <f t="shared" si="8"/>
        <v>4494.0614615189997</v>
      </c>
    </row>
    <row r="26" spans="1:71" x14ac:dyDescent="0.35">
      <c r="A26" t="s">
        <v>1503</v>
      </c>
      <c r="B26" t="s">
        <v>1512</v>
      </c>
      <c r="C26" t="s">
        <v>1513</v>
      </c>
      <c r="D26" t="s">
        <v>1514</v>
      </c>
      <c r="E26" t="s">
        <v>1515</v>
      </c>
      <c r="F26" t="s">
        <v>1515</v>
      </c>
      <c r="G26" t="s">
        <v>147</v>
      </c>
      <c r="H26" s="49">
        <v>64</v>
      </c>
      <c r="J26">
        <v>5540315537</v>
      </c>
      <c r="K26">
        <v>90550756</v>
      </c>
      <c r="L26" t="s">
        <v>50</v>
      </c>
      <c r="M26" t="s">
        <v>51</v>
      </c>
      <c r="N26" t="s">
        <v>1519</v>
      </c>
      <c r="O26" t="s">
        <v>1514</v>
      </c>
      <c r="P26" t="s">
        <v>1515</v>
      </c>
      <c r="Q26" t="s">
        <v>1515</v>
      </c>
      <c r="R26" t="s">
        <v>147</v>
      </c>
      <c r="S26" s="49">
        <v>64</v>
      </c>
      <c r="U26" t="s">
        <v>1520</v>
      </c>
      <c r="V26">
        <v>1509572</v>
      </c>
      <c r="W26" s="2">
        <v>31638</v>
      </c>
      <c r="X26" s="2">
        <v>30495</v>
      </c>
      <c r="Y26" s="2">
        <v>30725</v>
      </c>
      <c r="Z26" s="2">
        <v>21158</v>
      </c>
      <c r="AA26" s="2">
        <v>13242</v>
      </c>
      <c r="AB26" s="2">
        <v>9381</v>
      </c>
      <c r="AC26" s="2">
        <v>8695</v>
      </c>
      <c r="AD26" s="2">
        <v>8246</v>
      </c>
      <c r="AE26" s="2">
        <v>8998</v>
      </c>
      <c r="AF26" s="2">
        <v>17523</v>
      </c>
      <c r="AG26" s="2">
        <v>30194</v>
      </c>
      <c r="AH26" s="2">
        <v>34355</v>
      </c>
      <c r="AI26" s="2">
        <v>244650</v>
      </c>
      <c r="AJ26" t="s">
        <v>209</v>
      </c>
      <c r="AK26" t="s">
        <v>56</v>
      </c>
      <c r="AL26" t="s">
        <v>880</v>
      </c>
      <c r="AM26">
        <v>111</v>
      </c>
      <c r="AN26" t="s">
        <v>58</v>
      </c>
      <c r="AO26" t="s">
        <v>59</v>
      </c>
      <c r="AP26" t="s">
        <v>60</v>
      </c>
      <c r="AQ26">
        <v>100</v>
      </c>
      <c r="AR26">
        <v>0</v>
      </c>
      <c r="AZ26" s="2">
        <f>+AI26*'Kalkulator część 1'!$C$32</f>
        <v>244650</v>
      </c>
      <c r="BA26">
        <f t="shared" si="0"/>
        <v>111</v>
      </c>
      <c r="BB26" s="13">
        <f>'Kalkulator część 1'!$C$28*'Kalkulator część 1'!$C$11+'Kalkulator część 1'!$C$12</f>
        <v>0</v>
      </c>
      <c r="BC26" s="13">
        <f>'Kalkulator część 1'!$C$29*'Kalkulator część 1'!$C$11+'Kalkulator część 1'!$C$12</f>
        <v>0</v>
      </c>
      <c r="BD26" s="2">
        <f t="shared" si="1"/>
        <v>0</v>
      </c>
      <c r="BE26" s="2">
        <f t="shared" si="2"/>
        <v>0</v>
      </c>
      <c r="BG26" s="2">
        <f>IF(AJ26=$AU$4,($AV$4*12)+(AZ26*$AX$4/100),IF(AJ26=$AU$5,$AV$5*12+AZ26*$AX$5/100,IF(AJ26=$AU$6,$AV$6*12+$AX$6*AZ26/100,IF(AJ26=$AU$7,$AV$7*12+$AX$7*AZ26/100,IF(AJ26=$AU$8,$AV$8*12+$AX$8*AZ26/100,IF(AJ26=$AU$9,$AW$9*BA26/100*8760+$AX$9*AZ26/100,0))))))*'Kalkulator część 1'!$C$31</f>
        <v>15282.786959999999</v>
      </c>
      <c r="BH26" s="2">
        <f>+BG26*'Kalkulator część 1'!$C$31</f>
        <v>16046.926308</v>
      </c>
      <c r="BI26" s="2"/>
      <c r="BJ26" s="13">
        <f>+(AQ26*'Kalkulator część 1'!$C$34+'Dane - część 1'!AR26*'Kalkulator część 1'!$C$35)/('Dane - część 1'!AQ26+'Dane - część 1'!AR26)</f>
        <v>0</v>
      </c>
      <c r="BK26" s="13">
        <f>VLOOKUP(AJ26,'Kalkulator część 1'!$B$17:$C$23,2,TRUE)*12</f>
        <v>0</v>
      </c>
      <c r="BL26" s="2">
        <f t="shared" si="3"/>
        <v>0</v>
      </c>
      <c r="BM26" s="2">
        <f t="shared" si="4"/>
        <v>0</v>
      </c>
      <c r="BO26" s="2">
        <f t="shared" si="5"/>
        <v>15282.786959999999</v>
      </c>
      <c r="BP26" s="2">
        <f t="shared" si="6"/>
        <v>16046.926308</v>
      </c>
      <c r="BQ26" s="3"/>
      <c r="BR26" s="2">
        <f t="shared" si="7"/>
        <v>18797.827960799998</v>
      </c>
      <c r="BS26" s="2">
        <f t="shared" si="8"/>
        <v>19737.71935884</v>
      </c>
    </row>
    <row r="27" spans="1:71" x14ac:dyDescent="0.35">
      <c r="A27" t="s">
        <v>1503</v>
      </c>
      <c r="B27" t="s">
        <v>1512</v>
      </c>
      <c r="C27" t="s">
        <v>1513</v>
      </c>
      <c r="D27" t="s">
        <v>1514</v>
      </c>
      <c r="E27" t="s">
        <v>1515</v>
      </c>
      <c r="F27" t="s">
        <v>1515</v>
      </c>
      <c r="G27" t="s">
        <v>147</v>
      </c>
      <c r="H27" s="49">
        <v>64</v>
      </c>
      <c r="J27">
        <v>5540315537</v>
      </c>
      <c r="K27">
        <v>90550756</v>
      </c>
      <c r="L27" t="s">
        <v>50</v>
      </c>
      <c r="M27" t="s">
        <v>51</v>
      </c>
      <c r="N27" t="s">
        <v>1521</v>
      </c>
      <c r="O27" t="s">
        <v>1514</v>
      </c>
      <c r="P27" t="s">
        <v>1515</v>
      </c>
      <c r="Q27" t="s">
        <v>1515</v>
      </c>
      <c r="R27" t="s">
        <v>147</v>
      </c>
      <c r="S27" s="49">
        <v>64</v>
      </c>
      <c r="T27">
        <v>7</v>
      </c>
      <c r="U27" t="s">
        <v>1522</v>
      </c>
      <c r="V27" t="s">
        <v>1523</v>
      </c>
      <c r="W27" s="2">
        <v>1663</v>
      </c>
      <c r="X27" s="2">
        <v>1414</v>
      </c>
      <c r="Y27" s="2">
        <v>1000</v>
      </c>
      <c r="Z27" s="2">
        <v>478</v>
      </c>
      <c r="AA27" s="2">
        <v>162</v>
      </c>
      <c r="AB27" s="2">
        <v>150</v>
      </c>
      <c r="AC27" s="2">
        <v>363</v>
      </c>
      <c r="AD27" s="2">
        <v>363</v>
      </c>
      <c r="AE27" s="2">
        <v>353</v>
      </c>
      <c r="AF27" s="2">
        <v>840</v>
      </c>
      <c r="AG27" s="2">
        <v>1401</v>
      </c>
      <c r="AH27" s="2">
        <v>1403</v>
      </c>
      <c r="AI27" s="2">
        <v>9590</v>
      </c>
      <c r="AJ27" t="s">
        <v>100</v>
      </c>
      <c r="AK27" t="s">
        <v>56</v>
      </c>
      <c r="AL27" t="s">
        <v>880</v>
      </c>
      <c r="AM27">
        <v>110</v>
      </c>
      <c r="AN27" t="s">
        <v>58</v>
      </c>
      <c r="AO27" t="s">
        <v>59</v>
      </c>
      <c r="AP27" t="s">
        <v>60</v>
      </c>
      <c r="AQ27">
        <v>100</v>
      </c>
      <c r="AR27">
        <v>0</v>
      </c>
      <c r="AZ27" s="2">
        <f>+AI27*'Kalkulator część 1'!$C$32</f>
        <v>9590</v>
      </c>
      <c r="BA27">
        <f t="shared" si="0"/>
        <v>110</v>
      </c>
      <c r="BB27" s="13">
        <f>'Kalkulator część 1'!$C$28*'Kalkulator część 1'!$C$11+'Kalkulator część 1'!$C$12</f>
        <v>0</v>
      </c>
      <c r="BC27" s="13">
        <f>'Kalkulator część 1'!$C$29*'Kalkulator część 1'!$C$11+'Kalkulator część 1'!$C$12</f>
        <v>0</v>
      </c>
      <c r="BD27" s="2">
        <f t="shared" si="1"/>
        <v>0</v>
      </c>
      <c r="BE27" s="2">
        <f t="shared" si="2"/>
        <v>0</v>
      </c>
      <c r="BG27" s="2">
        <f>IF(AJ27=$AU$4,($AV$4*12)+(AZ27*$AX$4/100),IF(AJ27=$AU$5,$AV$5*12+AZ27*$AX$5/100,IF(AJ27=$AU$6,$AV$6*12+$AX$6*AZ27/100,IF(AJ27=$AU$7,$AV$7*12+$AX$7*AZ27/100,IF(AJ27=$AU$8,$AV$8*12+$AX$8*AZ27/100,IF(AJ27=$AU$9,$AW$9*BA27/100*8760+$AX$9*AZ27/100,0))))))*'Kalkulator część 1'!$C$31</f>
        <v>703.10131500000011</v>
      </c>
      <c r="BH27" s="2">
        <f>+BG27*'Kalkulator część 1'!$C$31</f>
        <v>738.25638075000018</v>
      </c>
      <c r="BI27" s="2"/>
      <c r="BJ27" s="13">
        <f>+(AQ27*'Kalkulator część 1'!$C$34+'Dane - część 1'!AR27*'Kalkulator część 1'!$C$35)/('Dane - część 1'!AQ27+'Dane - część 1'!AR27)</f>
        <v>0</v>
      </c>
      <c r="BK27" s="13">
        <f>VLOOKUP(AJ27,'Kalkulator część 1'!$B$17:$C$23,2,TRUE)*12</f>
        <v>0</v>
      </c>
      <c r="BL27" s="2">
        <f t="shared" si="3"/>
        <v>0</v>
      </c>
      <c r="BM27" s="2">
        <f t="shared" si="4"/>
        <v>0</v>
      </c>
      <c r="BO27" s="2">
        <f t="shared" si="5"/>
        <v>703.10131500000011</v>
      </c>
      <c r="BP27" s="2">
        <f t="shared" si="6"/>
        <v>738.25638075000018</v>
      </c>
      <c r="BQ27" s="3"/>
      <c r="BR27" s="2">
        <f t="shared" si="7"/>
        <v>864.81461745000013</v>
      </c>
      <c r="BS27" s="2">
        <f t="shared" si="8"/>
        <v>908.05534832250021</v>
      </c>
    </row>
    <row r="28" spans="1:71" x14ac:dyDescent="0.35">
      <c r="A28" t="s">
        <v>1503</v>
      </c>
      <c r="B28" t="s">
        <v>1524</v>
      </c>
      <c r="C28" t="s">
        <v>1525</v>
      </c>
      <c r="D28" t="s">
        <v>1526</v>
      </c>
      <c r="E28" t="s">
        <v>1527</v>
      </c>
      <c r="F28" t="s">
        <v>1528</v>
      </c>
      <c r="H28" s="49">
        <v>52</v>
      </c>
      <c r="J28">
        <v>5620005075</v>
      </c>
      <c r="K28">
        <v>90550762</v>
      </c>
      <c r="L28" t="s">
        <v>50</v>
      </c>
      <c r="M28" t="s">
        <v>51</v>
      </c>
      <c r="N28" t="s">
        <v>1525</v>
      </c>
      <c r="O28" t="s">
        <v>1526</v>
      </c>
      <c r="P28" t="s">
        <v>1527</v>
      </c>
      <c r="Q28" t="s">
        <v>1528</v>
      </c>
      <c r="S28" s="49">
        <v>52</v>
      </c>
      <c r="U28" t="s">
        <v>1529</v>
      </c>
      <c r="V28" t="s">
        <v>1530</v>
      </c>
      <c r="W28" s="2">
        <v>0</v>
      </c>
      <c r="X28" s="2">
        <v>0</v>
      </c>
      <c r="Y28" s="2">
        <v>872</v>
      </c>
      <c r="Z28" s="2">
        <v>0</v>
      </c>
      <c r="AA28" s="2">
        <v>1188</v>
      </c>
      <c r="AB28" s="2">
        <v>2020</v>
      </c>
      <c r="AC28" s="2">
        <v>1756</v>
      </c>
      <c r="AD28" s="2">
        <v>1454</v>
      </c>
      <c r="AE28" s="2">
        <v>1567</v>
      </c>
      <c r="AF28" s="2">
        <v>2809</v>
      </c>
      <c r="AG28" s="2">
        <v>0</v>
      </c>
      <c r="AH28" s="2">
        <v>0</v>
      </c>
      <c r="AI28" s="2">
        <v>11666</v>
      </c>
      <c r="AJ28" t="s">
        <v>67</v>
      </c>
      <c r="AK28" t="s">
        <v>56</v>
      </c>
      <c r="AL28" t="s">
        <v>880</v>
      </c>
      <c r="AM28">
        <v>110</v>
      </c>
      <c r="AN28" t="s">
        <v>58</v>
      </c>
      <c r="AO28" t="s">
        <v>59</v>
      </c>
      <c r="AP28" t="s">
        <v>60</v>
      </c>
      <c r="AQ28">
        <v>100</v>
      </c>
      <c r="AR28">
        <v>0</v>
      </c>
      <c r="AZ28" s="2">
        <f>+AI28*'Kalkulator część 1'!$C$32</f>
        <v>11666</v>
      </c>
      <c r="BA28">
        <f t="shared" si="0"/>
        <v>110</v>
      </c>
      <c r="BB28" s="13">
        <f>'Kalkulator część 1'!$C$28*'Kalkulator część 1'!$C$11+'Kalkulator część 1'!$C$12</f>
        <v>0</v>
      </c>
      <c r="BC28" s="13">
        <f>'Kalkulator część 1'!$C$29*'Kalkulator część 1'!$C$11+'Kalkulator część 1'!$C$12</f>
        <v>0</v>
      </c>
      <c r="BD28" s="2">
        <f t="shared" si="1"/>
        <v>0</v>
      </c>
      <c r="BE28" s="2">
        <f t="shared" si="2"/>
        <v>0</v>
      </c>
      <c r="BG28" s="2">
        <f>IF(AJ28=$AU$4,($AV$4*12)+(AZ28*$AX$4/100),IF(AJ28=$AU$5,$AV$5*12+AZ28*$AX$5/100,IF(AJ28=$AU$6,$AV$6*12+$AX$6*AZ28/100,IF(AJ28=$AU$7,$AV$7*12+$AX$7*AZ28/100,IF(AJ28=$AU$8,$AV$8*12+$AX$8*AZ28/100,IF(AJ28=$AU$9,$AW$9*BA28/100*8760+$AX$9*AZ28/100,0))))))*'Kalkulator część 1'!$C$31</f>
        <v>3592.3765500000004</v>
      </c>
      <c r="BH28" s="2">
        <f>+BG28*'Kalkulator część 1'!$C$31</f>
        <v>3771.9953775000008</v>
      </c>
      <c r="BI28" s="2"/>
      <c r="BJ28" s="13">
        <f>+(AQ28*'Kalkulator część 1'!$C$34+'Dane - część 1'!AR28*'Kalkulator część 1'!$C$35)/('Dane - część 1'!AQ28+'Dane - część 1'!AR28)</f>
        <v>0</v>
      </c>
      <c r="BK28" s="13">
        <f>VLOOKUP(AJ28,'Kalkulator część 1'!$B$17:$C$23,2,TRUE)*12</f>
        <v>0</v>
      </c>
      <c r="BL28" s="2">
        <f t="shared" si="3"/>
        <v>0</v>
      </c>
      <c r="BM28" s="2">
        <f t="shared" si="4"/>
        <v>0</v>
      </c>
      <c r="BO28" s="2">
        <f t="shared" si="5"/>
        <v>3592.3765500000004</v>
      </c>
      <c r="BP28" s="2">
        <f t="shared" si="6"/>
        <v>3771.9953775000008</v>
      </c>
      <c r="BQ28" s="3"/>
      <c r="BR28" s="2">
        <f t="shared" si="7"/>
        <v>4418.6231565000007</v>
      </c>
      <c r="BS28" s="2">
        <f t="shared" si="8"/>
        <v>4639.5543143250006</v>
      </c>
    </row>
    <row r="29" spans="1:71" x14ac:dyDescent="0.35">
      <c r="A29" t="s">
        <v>1839</v>
      </c>
      <c r="B29" t="s">
        <v>1840</v>
      </c>
      <c r="C29" t="s">
        <v>2428</v>
      </c>
      <c r="H29" s="49"/>
      <c r="J29">
        <v>5860016285</v>
      </c>
      <c r="K29">
        <v>190036803</v>
      </c>
      <c r="L29" t="s">
        <v>50</v>
      </c>
      <c r="M29" t="s">
        <v>51</v>
      </c>
      <c r="N29" t="s">
        <v>1841</v>
      </c>
      <c r="O29" t="s">
        <v>1842</v>
      </c>
      <c r="P29" t="s">
        <v>1843</v>
      </c>
      <c r="Q29" t="s">
        <v>1843</v>
      </c>
      <c r="R29" t="s">
        <v>1844</v>
      </c>
      <c r="S29" s="49">
        <v>5</v>
      </c>
      <c r="U29" t="s">
        <v>1845</v>
      </c>
      <c r="V29" t="s">
        <v>1846</v>
      </c>
      <c r="W29" s="2">
        <v>5336</v>
      </c>
      <c r="X29" s="2">
        <v>0</v>
      </c>
      <c r="Y29" s="2">
        <v>10699</v>
      </c>
      <c r="Z29" s="2">
        <v>2669</v>
      </c>
      <c r="AA29" s="2">
        <v>2849</v>
      </c>
      <c r="AB29" s="2">
        <v>240</v>
      </c>
      <c r="AC29" s="2">
        <v>262</v>
      </c>
      <c r="AD29" s="2">
        <v>373</v>
      </c>
      <c r="AE29" s="2">
        <v>360</v>
      </c>
      <c r="AF29" s="2">
        <v>4058</v>
      </c>
      <c r="AG29" s="2">
        <v>3927</v>
      </c>
      <c r="AH29" s="2">
        <v>4797</v>
      </c>
      <c r="AI29" s="2">
        <v>35570</v>
      </c>
      <c r="AJ29" t="s">
        <v>55</v>
      </c>
      <c r="AK29" t="s">
        <v>56</v>
      </c>
      <c r="AL29" t="s">
        <v>880</v>
      </c>
      <c r="AM29">
        <v>110</v>
      </c>
      <c r="AN29" t="s">
        <v>58</v>
      </c>
      <c r="AO29" t="s">
        <v>59</v>
      </c>
      <c r="AP29" t="s">
        <v>60</v>
      </c>
      <c r="AQ29">
        <v>100</v>
      </c>
      <c r="AR29">
        <v>0</v>
      </c>
      <c r="AZ29" s="2">
        <f>+AI29*'Kalkulator część 1'!$C$32</f>
        <v>35570</v>
      </c>
      <c r="BA29">
        <f t="shared" si="0"/>
        <v>110</v>
      </c>
      <c r="BB29" s="13">
        <f>'Kalkulator część 1'!$C$28*'Kalkulator część 1'!$C$11+'Kalkulator część 1'!$C$12</f>
        <v>0</v>
      </c>
      <c r="BC29" s="13">
        <f>'Kalkulator część 1'!$C$29*'Kalkulator część 1'!$C$11+'Kalkulator część 1'!$C$12</f>
        <v>0</v>
      </c>
      <c r="BD29" s="2">
        <f t="shared" si="1"/>
        <v>0</v>
      </c>
      <c r="BE29" s="2">
        <f t="shared" si="2"/>
        <v>0</v>
      </c>
      <c r="BG29" s="2">
        <f>IF(AJ29=$AU$4,($AV$4*12)+(AZ29*$AX$4/100),IF(AJ29=$AU$5,$AV$5*12+AZ29*$AX$5/100,IF(AJ29=$AU$6,$AV$6*12+$AX$6*AZ29/100,IF(AJ29=$AU$7,$AV$7*12+$AX$7*AZ29/100,IF(AJ29=$AU$8,$AV$8*12+$AX$8*AZ29/100,IF(AJ29=$AU$9,$AW$9*BA29/100*8760+$AX$9*AZ29/100,0))))))*'Kalkulator część 1'!$C$31</f>
        <v>2279.0642700000003</v>
      </c>
      <c r="BH29" s="2">
        <f>+BG29*'Kalkulator część 1'!$C$31</f>
        <v>2393.0174835000003</v>
      </c>
      <c r="BI29" s="2"/>
      <c r="BJ29" s="13">
        <f>+(AQ29*'Kalkulator część 1'!$C$34+'Dane - część 1'!AR29*'Kalkulator część 1'!$C$35)/('Dane - część 1'!AQ29+'Dane - część 1'!AR29)</f>
        <v>0</v>
      </c>
      <c r="BK29" s="13">
        <f>VLOOKUP(AJ29,'Kalkulator część 1'!$B$17:$C$23,2,TRUE)*12</f>
        <v>0</v>
      </c>
      <c r="BL29" s="2">
        <f t="shared" si="3"/>
        <v>0</v>
      </c>
      <c r="BM29" s="2">
        <f t="shared" si="4"/>
        <v>0</v>
      </c>
      <c r="BO29" s="2">
        <f t="shared" si="5"/>
        <v>2279.0642700000003</v>
      </c>
      <c r="BP29" s="2">
        <f t="shared" si="6"/>
        <v>2393.0174835000003</v>
      </c>
      <c r="BQ29" s="3"/>
      <c r="BR29" s="2">
        <f t="shared" si="7"/>
        <v>2803.2490521000004</v>
      </c>
      <c r="BS29" s="2">
        <f t="shared" si="8"/>
        <v>2943.4115047050004</v>
      </c>
    </row>
    <row r="30" spans="1:71" x14ac:dyDescent="0.35">
      <c r="A30" t="s">
        <v>1839</v>
      </c>
      <c r="B30" t="s">
        <v>1840</v>
      </c>
      <c r="C30" t="s">
        <v>2428</v>
      </c>
      <c r="H30" s="49"/>
      <c r="J30">
        <v>5860016285</v>
      </c>
      <c r="K30">
        <v>190036803</v>
      </c>
      <c r="L30" t="s">
        <v>50</v>
      </c>
      <c r="M30" t="s">
        <v>51</v>
      </c>
      <c r="N30" t="s">
        <v>1847</v>
      </c>
      <c r="O30" t="s">
        <v>1848</v>
      </c>
      <c r="P30" t="s">
        <v>1843</v>
      </c>
      <c r="Q30" t="s">
        <v>1843</v>
      </c>
      <c r="R30" t="s">
        <v>1849</v>
      </c>
      <c r="S30" s="49">
        <v>200</v>
      </c>
      <c r="U30" t="s">
        <v>1850</v>
      </c>
      <c r="V30" t="s">
        <v>1851</v>
      </c>
      <c r="W30" s="2">
        <v>0</v>
      </c>
      <c r="X30" s="2">
        <v>26891</v>
      </c>
      <c r="Y30" s="2">
        <v>12131</v>
      </c>
      <c r="Z30" s="2">
        <v>7789</v>
      </c>
      <c r="AA30" s="2">
        <v>2837</v>
      </c>
      <c r="AB30" s="2">
        <v>1284</v>
      </c>
      <c r="AC30" s="2">
        <v>1257</v>
      </c>
      <c r="AD30" s="2">
        <v>1346</v>
      </c>
      <c r="AE30" s="2">
        <v>1423</v>
      </c>
      <c r="AF30" s="2">
        <v>7284</v>
      </c>
      <c r="AG30" s="2">
        <v>12439</v>
      </c>
      <c r="AH30" s="2">
        <v>14852</v>
      </c>
      <c r="AI30" s="2">
        <v>89533</v>
      </c>
      <c r="AJ30" t="s">
        <v>67</v>
      </c>
      <c r="AK30" t="s">
        <v>56</v>
      </c>
      <c r="AL30" t="s">
        <v>880</v>
      </c>
      <c r="AM30">
        <v>110</v>
      </c>
      <c r="AN30" t="s">
        <v>58</v>
      </c>
      <c r="AO30" t="s">
        <v>59</v>
      </c>
      <c r="AP30" t="s">
        <v>60</v>
      </c>
      <c r="AQ30">
        <v>100</v>
      </c>
      <c r="AR30">
        <v>0</v>
      </c>
      <c r="AZ30" s="2">
        <f>+AI30*'Kalkulator część 1'!$C$32</f>
        <v>89533</v>
      </c>
      <c r="BA30">
        <f t="shared" si="0"/>
        <v>110</v>
      </c>
      <c r="BB30" s="13">
        <f>'Kalkulator część 1'!$C$28*'Kalkulator część 1'!$C$11+'Kalkulator część 1'!$C$12</f>
        <v>0</v>
      </c>
      <c r="BC30" s="13">
        <f>'Kalkulator część 1'!$C$29*'Kalkulator część 1'!$C$11+'Kalkulator część 1'!$C$12</f>
        <v>0</v>
      </c>
      <c r="BD30" s="2">
        <f t="shared" si="1"/>
        <v>0</v>
      </c>
      <c r="BE30" s="2">
        <f t="shared" si="2"/>
        <v>0</v>
      </c>
      <c r="BG30" s="2">
        <f>IF(AJ30=$AU$4,($AV$4*12)+(AZ30*$AX$4/100),IF(AJ30=$AU$5,$AV$5*12+AZ30*$AX$5/100,IF(AJ30=$AU$6,$AV$6*12+$AX$6*AZ30/100,IF(AJ30=$AU$7,$AV$7*12+$AX$7*AZ30/100,IF(AJ30=$AU$8,$AV$8*12+$AX$8*AZ30/100,IF(AJ30=$AU$9,$AW$9*BA30/100*8760+$AX$9*AZ30/100,0))))))*'Kalkulator część 1'!$C$31</f>
        <v>7148.9517750000005</v>
      </c>
      <c r="BH30" s="2">
        <f>+BG30*'Kalkulator część 1'!$C$31</f>
        <v>7506.3993637500007</v>
      </c>
      <c r="BI30" s="2"/>
      <c r="BJ30" s="13">
        <f>+(AQ30*'Kalkulator część 1'!$C$34+'Dane - część 1'!AR30*'Kalkulator część 1'!$C$35)/('Dane - część 1'!AQ30+'Dane - część 1'!AR30)</f>
        <v>0</v>
      </c>
      <c r="BK30" s="13">
        <f>VLOOKUP(AJ30,'Kalkulator część 1'!$B$17:$C$23,2,TRUE)*12</f>
        <v>0</v>
      </c>
      <c r="BL30" s="2">
        <f t="shared" si="3"/>
        <v>0</v>
      </c>
      <c r="BM30" s="2">
        <f t="shared" si="4"/>
        <v>0</v>
      </c>
      <c r="BO30" s="2">
        <f t="shared" si="5"/>
        <v>7148.9517750000005</v>
      </c>
      <c r="BP30" s="2">
        <f t="shared" si="6"/>
        <v>7506.3993637500007</v>
      </c>
      <c r="BQ30" s="3"/>
      <c r="BR30" s="2">
        <f t="shared" si="7"/>
        <v>8793.2106832500012</v>
      </c>
      <c r="BS30" s="2">
        <f t="shared" si="8"/>
        <v>9232.8712174125012</v>
      </c>
    </row>
    <row r="31" spans="1:71" x14ac:dyDescent="0.35">
      <c r="A31" t="s">
        <v>1839</v>
      </c>
      <c r="B31" t="s">
        <v>1840</v>
      </c>
      <c r="C31" t="s">
        <v>2428</v>
      </c>
      <c r="H31" s="49"/>
      <c r="J31">
        <v>5860016285</v>
      </c>
      <c r="K31">
        <v>190036803</v>
      </c>
      <c r="L31" t="s">
        <v>50</v>
      </c>
      <c r="M31" t="s">
        <v>51</v>
      </c>
      <c r="N31" t="s">
        <v>1852</v>
      </c>
      <c r="O31" t="s">
        <v>1842</v>
      </c>
      <c r="P31" t="s">
        <v>1843</v>
      </c>
      <c r="Q31" t="s">
        <v>1843</v>
      </c>
      <c r="R31" t="s">
        <v>1844</v>
      </c>
      <c r="S31" s="49">
        <v>5</v>
      </c>
      <c r="U31" t="s">
        <v>1853</v>
      </c>
      <c r="V31" t="s">
        <v>1854</v>
      </c>
      <c r="W31" s="2">
        <v>6400</v>
      </c>
      <c r="X31" s="2">
        <v>3200</v>
      </c>
      <c r="Y31" s="2">
        <v>3000</v>
      </c>
      <c r="Z31" s="2">
        <v>1801</v>
      </c>
      <c r="AA31" s="2">
        <v>200</v>
      </c>
      <c r="AB31" s="2">
        <v>200</v>
      </c>
      <c r="AC31" s="2">
        <v>200</v>
      </c>
      <c r="AD31" s="2">
        <v>200</v>
      </c>
      <c r="AE31" s="2">
        <v>200</v>
      </c>
      <c r="AF31" s="2">
        <v>3171</v>
      </c>
      <c r="AG31" s="2">
        <v>3790</v>
      </c>
      <c r="AH31" s="2">
        <v>7638</v>
      </c>
      <c r="AI31" s="2">
        <v>30000</v>
      </c>
      <c r="AJ31" t="s">
        <v>55</v>
      </c>
      <c r="AK31" t="s">
        <v>56</v>
      </c>
      <c r="AL31" t="s">
        <v>880</v>
      </c>
      <c r="AM31">
        <v>110</v>
      </c>
      <c r="AN31" t="s">
        <v>58</v>
      </c>
      <c r="AO31" t="s">
        <v>59</v>
      </c>
      <c r="AP31" t="s">
        <v>60</v>
      </c>
      <c r="AQ31">
        <v>100</v>
      </c>
      <c r="AR31">
        <v>0</v>
      </c>
      <c r="AZ31" s="2">
        <f>+AI31*'Kalkulator część 1'!$C$32</f>
        <v>30000</v>
      </c>
      <c r="BA31">
        <f t="shared" si="0"/>
        <v>110</v>
      </c>
      <c r="BB31" s="13">
        <f>'Kalkulator część 1'!$C$28*'Kalkulator część 1'!$C$11+'Kalkulator część 1'!$C$12</f>
        <v>0</v>
      </c>
      <c r="BC31" s="13">
        <f>'Kalkulator część 1'!$C$29*'Kalkulator część 1'!$C$11+'Kalkulator część 1'!$C$12</f>
        <v>0</v>
      </c>
      <c r="BD31" s="2">
        <f t="shared" si="1"/>
        <v>0</v>
      </c>
      <c r="BE31" s="2">
        <f t="shared" si="2"/>
        <v>0</v>
      </c>
      <c r="BG31" s="2">
        <f>IF(AJ31=$AU$4,($AV$4*12)+(AZ31*$AX$4/100),IF(AJ31=$AU$5,$AV$5*12+AZ31*$AX$5/100,IF(AJ31=$AU$6,$AV$6*12+$AX$6*AZ31/100,IF(AJ31=$AU$7,$AV$7*12+$AX$7*AZ31/100,IF(AJ31=$AU$8,$AV$8*12+$AX$8*AZ31/100,IF(AJ31=$AU$9,$AW$9*BA31/100*8760+$AX$9*AZ31/100,0))))))*'Kalkulator część 1'!$C$31</f>
        <v>2011.086</v>
      </c>
      <c r="BH31" s="2">
        <f>+BG31*'Kalkulator część 1'!$C$31</f>
        <v>2111.6403</v>
      </c>
      <c r="BI31" s="2"/>
      <c r="BJ31" s="13">
        <f>+(AQ31*'Kalkulator część 1'!$C$34+'Dane - część 1'!AR31*'Kalkulator część 1'!$C$35)/('Dane - część 1'!AQ31+'Dane - część 1'!AR31)</f>
        <v>0</v>
      </c>
      <c r="BK31" s="13">
        <f>VLOOKUP(AJ31,'Kalkulator część 1'!$B$17:$C$23,2,TRUE)*12</f>
        <v>0</v>
      </c>
      <c r="BL31" s="2">
        <f t="shared" si="3"/>
        <v>0</v>
      </c>
      <c r="BM31" s="2">
        <f t="shared" si="4"/>
        <v>0</v>
      </c>
      <c r="BO31" s="2">
        <f t="shared" si="5"/>
        <v>2011.086</v>
      </c>
      <c r="BP31" s="2">
        <f t="shared" si="6"/>
        <v>2111.6403</v>
      </c>
      <c r="BQ31" s="3"/>
      <c r="BR31" s="2">
        <f t="shared" si="7"/>
        <v>2473.6357800000001</v>
      </c>
      <c r="BS31" s="2">
        <f t="shared" si="8"/>
        <v>2597.3175689999998</v>
      </c>
    </row>
    <row r="32" spans="1:71" x14ac:dyDescent="0.35">
      <c r="A32" t="s">
        <v>1839</v>
      </c>
      <c r="B32" t="s">
        <v>1840</v>
      </c>
      <c r="C32" t="s">
        <v>2428</v>
      </c>
      <c r="H32" s="49"/>
      <c r="J32">
        <v>5860016285</v>
      </c>
      <c r="K32">
        <v>190036803</v>
      </c>
      <c r="L32" t="s">
        <v>50</v>
      </c>
      <c r="M32" t="s">
        <v>51</v>
      </c>
      <c r="N32" t="s">
        <v>1847</v>
      </c>
      <c r="O32" t="s">
        <v>1848</v>
      </c>
      <c r="P32" t="s">
        <v>1843</v>
      </c>
      <c r="Q32" t="s">
        <v>1843</v>
      </c>
      <c r="R32" t="s">
        <v>1849</v>
      </c>
      <c r="S32" s="49">
        <v>200</v>
      </c>
      <c r="U32" t="s">
        <v>1855</v>
      </c>
      <c r="V32" t="s">
        <v>1856</v>
      </c>
      <c r="W32" s="2">
        <v>5000</v>
      </c>
      <c r="X32" s="2">
        <v>3200</v>
      </c>
      <c r="Y32" s="2">
        <v>2500</v>
      </c>
      <c r="Z32" s="2">
        <v>600</v>
      </c>
      <c r="AA32" s="2">
        <v>400</v>
      </c>
      <c r="AB32" s="2">
        <v>201</v>
      </c>
      <c r="AC32" s="2">
        <v>206</v>
      </c>
      <c r="AD32" s="2">
        <v>456</v>
      </c>
      <c r="AE32" s="2">
        <v>647</v>
      </c>
      <c r="AF32" s="2">
        <v>2584</v>
      </c>
      <c r="AG32" s="2">
        <v>3255</v>
      </c>
      <c r="AH32" s="2">
        <v>4924</v>
      </c>
      <c r="AI32" s="2">
        <v>23973</v>
      </c>
      <c r="AJ32" t="s">
        <v>55</v>
      </c>
      <c r="AK32" t="s">
        <v>56</v>
      </c>
      <c r="AL32" t="s">
        <v>880</v>
      </c>
      <c r="AM32">
        <v>110</v>
      </c>
      <c r="AN32" t="s">
        <v>58</v>
      </c>
      <c r="AO32" t="s">
        <v>59</v>
      </c>
      <c r="AP32" t="s">
        <v>60</v>
      </c>
      <c r="AQ32">
        <v>100</v>
      </c>
      <c r="AR32">
        <v>0</v>
      </c>
      <c r="AZ32" s="2">
        <f>+AI32*'Kalkulator część 1'!$C$32</f>
        <v>23973</v>
      </c>
      <c r="BA32">
        <f t="shared" si="0"/>
        <v>110</v>
      </c>
      <c r="BB32" s="13">
        <f>'Kalkulator część 1'!$C$28*'Kalkulator część 1'!$C$11+'Kalkulator część 1'!$C$12</f>
        <v>0</v>
      </c>
      <c r="BC32" s="13">
        <f>'Kalkulator część 1'!$C$29*'Kalkulator część 1'!$C$11+'Kalkulator część 1'!$C$12</f>
        <v>0</v>
      </c>
      <c r="BD32" s="2">
        <f t="shared" si="1"/>
        <v>0</v>
      </c>
      <c r="BE32" s="2">
        <f t="shared" si="2"/>
        <v>0</v>
      </c>
      <c r="BG32" s="2">
        <f>IF(AJ32=$AU$4,($AV$4*12)+(AZ32*$AX$4/100),IF(AJ32=$AU$5,$AV$5*12+AZ32*$AX$5/100,IF(AJ32=$AU$6,$AV$6*12+$AX$6*AZ32/100,IF(AJ32=$AU$7,$AV$7*12+$AX$7*AZ32/100,IF(AJ32=$AU$8,$AV$8*12+$AX$8*AZ32/100,IF(AJ32=$AU$9,$AW$9*BA32/100*8760+$AX$9*AZ32/100,0))))))*'Kalkulator część 1'!$C$31</f>
        <v>1721.121003</v>
      </c>
      <c r="BH32" s="2">
        <f>+BG32*'Kalkulator część 1'!$C$31</f>
        <v>1807.1770531500001</v>
      </c>
      <c r="BI32" s="2"/>
      <c r="BJ32" s="13">
        <f>+(AQ32*'Kalkulator część 1'!$C$34+'Dane - część 1'!AR32*'Kalkulator część 1'!$C$35)/('Dane - część 1'!AQ32+'Dane - część 1'!AR32)</f>
        <v>0</v>
      </c>
      <c r="BK32" s="13">
        <f>VLOOKUP(AJ32,'Kalkulator część 1'!$B$17:$C$23,2,TRUE)*12</f>
        <v>0</v>
      </c>
      <c r="BL32" s="2">
        <f t="shared" si="3"/>
        <v>0</v>
      </c>
      <c r="BM32" s="2">
        <f t="shared" si="4"/>
        <v>0</v>
      </c>
      <c r="BO32" s="2">
        <f t="shared" si="5"/>
        <v>1721.121003</v>
      </c>
      <c r="BP32" s="2">
        <f t="shared" si="6"/>
        <v>1807.1770531500001</v>
      </c>
      <c r="BQ32" s="3"/>
      <c r="BR32" s="2">
        <f t="shared" si="7"/>
        <v>2116.9788336900001</v>
      </c>
      <c r="BS32" s="2">
        <f t="shared" si="8"/>
        <v>2222.8277753745001</v>
      </c>
    </row>
    <row r="33" spans="1:71" x14ac:dyDescent="0.35">
      <c r="A33" t="s">
        <v>1839</v>
      </c>
      <c r="B33" t="s">
        <v>1840</v>
      </c>
      <c r="C33" t="s">
        <v>2428</v>
      </c>
      <c r="H33" s="49"/>
      <c r="J33">
        <v>5860016285</v>
      </c>
      <c r="K33">
        <v>190036803</v>
      </c>
      <c r="L33" t="s">
        <v>50</v>
      </c>
      <c r="M33" t="s">
        <v>51</v>
      </c>
      <c r="N33" t="s">
        <v>1857</v>
      </c>
      <c r="O33" t="s">
        <v>1858</v>
      </c>
      <c r="P33" t="s">
        <v>1506</v>
      </c>
      <c r="Q33" t="s">
        <v>1859</v>
      </c>
      <c r="R33" t="s">
        <v>1860</v>
      </c>
      <c r="S33" s="49">
        <v>11</v>
      </c>
      <c r="U33" t="s">
        <v>1861</v>
      </c>
      <c r="V33" t="s">
        <v>1862</v>
      </c>
      <c r="W33" s="2">
        <v>1200</v>
      </c>
      <c r="X33" s="2">
        <v>1000</v>
      </c>
      <c r="Y33" s="2">
        <v>800</v>
      </c>
      <c r="Z33" s="2">
        <v>200</v>
      </c>
      <c r="AA33" s="2">
        <v>100</v>
      </c>
      <c r="AB33" s="2">
        <v>68</v>
      </c>
      <c r="AC33" s="2">
        <v>66</v>
      </c>
      <c r="AD33" s="2">
        <v>127</v>
      </c>
      <c r="AE33" s="2">
        <v>251</v>
      </c>
      <c r="AF33" s="2">
        <v>457</v>
      </c>
      <c r="AG33" s="2">
        <v>989</v>
      </c>
      <c r="AH33" s="2">
        <v>1516</v>
      </c>
      <c r="AI33" s="2">
        <v>6774</v>
      </c>
      <c r="AJ33" t="s">
        <v>55</v>
      </c>
      <c r="AK33" t="s">
        <v>56</v>
      </c>
      <c r="AL33" t="s">
        <v>880</v>
      </c>
      <c r="AM33">
        <v>110</v>
      </c>
      <c r="AN33" t="s">
        <v>58</v>
      </c>
      <c r="AO33" t="s">
        <v>59</v>
      </c>
      <c r="AP33" t="s">
        <v>60</v>
      </c>
      <c r="AQ33">
        <v>100</v>
      </c>
      <c r="AR33">
        <v>0</v>
      </c>
      <c r="AZ33" s="2">
        <f>+AI33*'Kalkulator część 1'!$C$32</f>
        <v>6774</v>
      </c>
      <c r="BA33">
        <f t="shared" si="0"/>
        <v>110</v>
      </c>
      <c r="BB33" s="13">
        <f>'Kalkulator część 1'!$C$28*'Kalkulator część 1'!$C$11+'Kalkulator część 1'!$C$12</f>
        <v>0</v>
      </c>
      <c r="BC33" s="13">
        <f>'Kalkulator część 1'!$C$29*'Kalkulator część 1'!$C$11+'Kalkulator część 1'!$C$12</f>
        <v>0</v>
      </c>
      <c r="BD33" s="2">
        <f t="shared" si="1"/>
        <v>0</v>
      </c>
      <c r="BE33" s="2">
        <f t="shared" si="2"/>
        <v>0</v>
      </c>
      <c r="BG33" s="2">
        <f>IF(AJ33=$AU$4,($AV$4*12)+(AZ33*$AX$4/100),IF(AJ33=$AU$5,$AV$5*12+AZ33*$AX$5/100,IF(AJ33=$AU$6,$AV$6*12+$AX$6*AZ33/100,IF(AJ33=$AU$7,$AV$7*12+$AX$7*AZ33/100,IF(AJ33=$AU$8,$AV$8*12+$AX$8*AZ33/100,IF(AJ33=$AU$9,$AW$9*BA33/100*8760+$AX$9*AZ33/100,0))))))*'Kalkulator część 1'!$C$31</f>
        <v>893.65991400000007</v>
      </c>
      <c r="BH33" s="2">
        <f>+BG33*'Kalkulator część 1'!$C$31</f>
        <v>938.34290970000006</v>
      </c>
      <c r="BI33" s="2"/>
      <c r="BJ33" s="13">
        <f>+(AQ33*'Kalkulator część 1'!$C$34+'Dane - część 1'!AR33*'Kalkulator część 1'!$C$35)/('Dane - część 1'!AQ33+'Dane - część 1'!AR33)</f>
        <v>0</v>
      </c>
      <c r="BK33" s="13">
        <f>VLOOKUP(AJ33,'Kalkulator część 1'!$B$17:$C$23,2,TRUE)*12</f>
        <v>0</v>
      </c>
      <c r="BL33" s="2">
        <f t="shared" si="3"/>
        <v>0</v>
      </c>
      <c r="BM33" s="2">
        <f t="shared" si="4"/>
        <v>0</v>
      </c>
      <c r="BO33" s="2">
        <f t="shared" si="5"/>
        <v>893.65991400000007</v>
      </c>
      <c r="BP33" s="2">
        <f t="shared" si="6"/>
        <v>938.34290970000006</v>
      </c>
      <c r="BQ33" s="3"/>
      <c r="BR33" s="2">
        <f t="shared" si="7"/>
        <v>1099.20169422</v>
      </c>
      <c r="BS33" s="2">
        <f t="shared" si="8"/>
        <v>1154.1617789310001</v>
      </c>
    </row>
    <row r="34" spans="1:71" x14ac:dyDescent="0.35">
      <c r="A34" t="s">
        <v>1839</v>
      </c>
      <c r="B34" t="s">
        <v>1863</v>
      </c>
      <c r="C34" t="s">
        <v>2429</v>
      </c>
      <c r="H34" s="49"/>
      <c r="J34">
        <v>5810006511</v>
      </c>
      <c r="K34">
        <v>170051882</v>
      </c>
      <c r="L34" t="s">
        <v>50</v>
      </c>
      <c r="M34" t="s">
        <v>51</v>
      </c>
      <c r="S34" s="49"/>
      <c r="U34" t="s">
        <v>1864</v>
      </c>
      <c r="V34" t="s">
        <v>1865</v>
      </c>
      <c r="W34" s="2">
        <v>0</v>
      </c>
      <c r="X34" s="2">
        <v>0</v>
      </c>
      <c r="Y34" s="2">
        <v>45</v>
      </c>
      <c r="Z34" s="2">
        <v>11</v>
      </c>
      <c r="AA34" s="2">
        <v>0</v>
      </c>
      <c r="AB34" s="2">
        <v>23</v>
      </c>
      <c r="AC34" s="2">
        <v>5</v>
      </c>
      <c r="AD34" s="2">
        <v>6</v>
      </c>
      <c r="AE34" s="2">
        <v>6</v>
      </c>
      <c r="AF34" s="2">
        <v>6</v>
      </c>
      <c r="AG34" s="2">
        <v>6</v>
      </c>
      <c r="AH34" s="2">
        <v>6</v>
      </c>
      <c r="AI34" s="2">
        <v>114</v>
      </c>
      <c r="AJ34" t="s">
        <v>217</v>
      </c>
      <c r="AK34" t="s">
        <v>56</v>
      </c>
      <c r="AL34" t="s">
        <v>880</v>
      </c>
      <c r="AM34">
        <v>110</v>
      </c>
      <c r="AN34" t="s">
        <v>58</v>
      </c>
      <c r="AO34" t="s">
        <v>59</v>
      </c>
      <c r="AP34" t="s">
        <v>60</v>
      </c>
      <c r="AQ34">
        <v>100</v>
      </c>
      <c r="AR34">
        <v>0</v>
      </c>
      <c r="AZ34" s="2">
        <f>+AI34*'Kalkulator część 1'!$C$32</f>
        <v>114</v>
      </c>
      <c r="BA34">
        <f t="shared" ref="BA34:BA65" si="9">+AM34</f>
        <v>110</v>
      </c>
      <c r="BB34" s="13">
        <f>'Kalkulator część 1'!$C$28*'Kalkulator część 1'!$C$11+'Kalkulator część 1'!$C$12</f>
        <v>0</v>
      </c>
      <c r="BC34" s="13">
        <f>'Kalkulator część 1'!$C$29*'Kalkulator część 1'!$C$11+'Kalkulator część 1'!$C$12</f>
        <v>0</v>
      </c>
      <c r="BD34" s="2">
        <f t="shared" ref="BD34:BD65" si="10">+AZ34*BB34/1000</f>
        <v>0</v>
      </c>
      <c r="BE34" s="2">
        <f t="shared" ref="BE34:BE65" si="11">+AZ34*BC34/1000</f>
        <v>0</v>
      </c>
      <c r="BG34" s="2">
        <f>IF(AJ34=$AU$4,($AV$4*12)+(AZ34*$AX$4/100),IF(AJ34=$AU$5,$AV$5*12+AZ34*$AX$5/100,IF(AJ34=$AU$6,$AV$6*12+$AX$6*AZ34/100,IF(AJ34=$AU$7,$AV$7*12+$AX$7*AZ34/100,IF(AJ34=$AU$8,$AV$8*12+$AX$8*AZ34/100,IF(AJ34=$AU$9,$AW$9*BA34/100*8760+$AX$9*AZ34/100,0))))))*'Kalkulator część 1'!$C$31</f>
        <v>70.934283000000008</v>
      </c>
      <c r="BH34" s="2">
        <f>+BG34*'Kalkulator część 1'!$C$31</f>
        <v>74.480997150000007</v>
      </c>
      <c r="BI34" s="2"/>
      <c r="BJ34" s="13">
        <f>+(AQ34*'Kalkulator część 1'!$C$34+'Dane - część 1'!AR34*'Kalkulator część 1'!$C$35)/('Dane - część 1'!AQ34+'Dane - część 1'!AR34)</f>
        <v>0</v>
      </c>
      <c r="BK34" s="13">
        <f>VLOOKUP(AJ34,'Kalkulator część 1'!$B$17:$C$23,2,TRUE)*12</f>
        <v>0</v>
      </c>
      <c r="BL34" s="2">
        <f t="shared" ref="BL34:BL65" si="12">(BB34+BJ34)*AZ34/1000+BK34</f>
        <v>0</v>
      </c>
      <c r="BM34" s="2">
        <f t="shared" ref="BM34:BM65" si="13">(BC34+BJ34)*AZ34/1000+BK34</f>
        <v>0</v>
      </c>
      <c r="BO34" s="2">
        <f t="shared" ref="BO34:BO65" si="14">BL34+BG34</f>
        <v>70.934283000000008</v>
      </c>
      <c r="BP34" s="2">
        <f t="shared" ref="BP34:BP65" si="15">BM34+BH34</f>
        <v>74.480997150000007</v>
      </c>
      <c r="BQ34" s="3"/>
      <c r="BR34" s="2">
        <f t="shared" ref="BR34:BR65" si="16">BO34*1.23</f>
        <v>87.249168090000012</v>
      </c>
      <c r="BS34" s="2">
        <f t="shared" ref="BS34:BS65" si="17">BP34*1.23</f>
        <v>91.611626494500001</v>
      </c>
    </row>
    <row r="35" spans="1:71" x14ac:dyDescent="0.35">
      <c r="A35" t="s">
        <v>1839</v>
      </c>
      <c r="B35" t="s">
        <v>1863</v>
      </c>
      <c r="C35" t="s">
        <v>2429</v>
      </c>
      <c r="H35" s="49"/>
      <c r="J35">
        <v>5810006511</v>
      </c>
      <c r="K35">
        <v>170051882</v>
      </c>
      <c r="L35" t="s">
        <v>50</v>
      </c>
      <c r="M35" t="s">
        <v>51</v>
      </c>
      <c r="N35" t="s">
        <v>1866</v>
      </c>
      <c r="O35" t="s">
        <v>1867</v>
      </c>
      <c r="P35" t="s">
        <v>1868</v>
      </c>
      <c r="Q35" t="s">
        <v>1868</v>
      </c>
      <c r="R35" t="s">
        <v>1869</v>
      </c>
      <c r="S35" s="49">
        <v>67</v>
      </c>
      <c r="U35" t="s">
        <v>1870</v>
      </c>
      <c r="V35" t="s">
        <v>1871</v>
      </c>
      <c r="W35" s="2">
        <v>22559</v>
      </c>
      <c r="X35" s="2">
        <v>21010</v>
      </c>
      <c r="Y35" s="2">
        <v>18388</v>
      </c>
      <c r="Z35" s="2">
        <v>13401</v>
      </c>
      <c r="AA35" s="2">
        <v>4892</v>
      </c>
      <c r="AB35" s="2">
        <v>2392</v>
      </c>
      <c r="AC35" s="2">
        <v>2211</v>
      </c>
      <c r="AD35" s="2">
        <v>2277</v>
      </c>
      <c r="AE35" s="2">
        <v>2452</v>
      </c>
      <c r="AF35" s="2">
        <v>9232</v>
      </c>
      <c r="AG35" s="2">
        <v>18709</v>
      </c>
      <c r="AH35" s="2">
        <v>24474</v>
      </c>
      <c r="AI35" s="2">
        <v>141997</v>
      </c>
      <c r="AJ35" t="s">
        <v>67</v>
      </c>
      <c r="AK35" t="s">
        <v>56</v>
      </c>
      <c r="AL35" t="s">
        <v>880</v>
      </c>
      <c r="AM35">
        <v>110</v>
      </c>
      <c r="AN35" t="s">
        <v>58</v>
      </c>
      <c r="AO35" t="s">
        <v>59</v>
      </c>
      <c r="AP35" t="s">
        <v>60</v>
      </c>
      <c r="AQ35">
        <v>100</v>
      </c>
      <c r="AR35">
        <v>0</v>
      </c>
      <c r="AZ35" s="2">
        <f>+AI35*'Kalkulator część 1'!$C$32</f>
        <v>141997</v>
      </c>
      <c r="BA35">
        <f t="shared" si="9"/>
        <v>110</v>
      </c>
      <c r="BB35" s="13">
        <f>'Kalkulator część 1'!$C$28*'Kalkulator część 1'!$C$11+'Kalkulator część 1'!$C$12</f>
        <v>0</v>
      </c>
      <c r="BC35" s="13">
        <f>'Kalkulator część 1'!$C$29*'Kalkulator część 1'!$C$11+'Kalkulator część 1'!$C$12</f>
        <v>0</v>
      </c>
      <c r="BD35" s="2">
        <f t="shared" si="10"/>
        <v>0</v>
      </c>
      <c r="BE35" s="2">
        <f t="shared" si="11"/>
        <v>0</v>
      </c>
      <c r="BG35" s="2">
        <f>IF(AJ35=$AU$4,($AV$4*12)+(AZ35*$AX$4/100),IF(AJ35=$AU$5,$AV$5*12+AZ35*$AX$5/100,IF(AJ35=$AU$6,$AV$6*12+$AX$6*AZ35/100,IF(AJ35=$AU$7,$AV$7*12+$AX$7*AZ35/100,IF(AJ35=$AU$8,$AV$8*12+$AX$8*AZ35/100,IF(AJ35=$AU$9,$AW$9*BA35/100*8760+$AX$9*AZ35/100,0))))))*'Kalkulator część 1'!$C$31</f>
        <v>9545.2449750000014</v>
      </c>
      <c r="BH35" s="2">
        <f>+BG35*'Kalkulator część 1'!$C$31</f>
        <v>10022.507223750003</v>
      </c>
      <c r="BI35" s="2"/>
      <c r="BJ35" s="13">
        <f>+(AQ35*'Kalkulator część 1'!$C$34+'Dane - część 1'!AR35*'Kalkulator część 1'!$C$35)/('Dane - część 1'!AQ35+'Dane - część 1'!AR35)</f>
        <v>0</v>
      </c>
      <c r="BK35" s="13">
        <f>VLOOKUP(AJ35,'Kalkulator część 1'!$B$17:$C$23,2,TRUE)*12</f>
        <v>0</v>
      </c>
      <c r="BL35" s="2">
        <f t="shared" si="12"/>
        <v>0</v>
      </c>
      <c r="BM35" s="2">
        <f t="shared" si="13"/>
        <v>0</v>
      </c>
      <c r="BO35" s="2">
        <f t="shared" si="14"/>
        <v>9545.2449750000014</v>
      </c>
      <c r="BP35" s="2">
        <f t="shared" si="15"/>
        <v>10022.507223750003</v>
      </c>
      <c r="BQ35" s="3"/>
      <c r="BR35" s="2">
        <f t="shared" si="16"/>
        <v>11740.651319250002</v>
      </c>
      <c r="BS35" s="2">
        <f t="shared" si="17"/>
        <v>12327.683885212504</v>
      </c>
    </row>
    <row r="36" spans="1:71" x14ac:dyDescent="0.35">
      <c r="A36" t="s">
        <v>1839</v>
      </c>
      <c r="B36" t="s">
        <v>1872</v>
      </c>
      <c r="C36" t="s">
        <v>1873</v>
      </c>
      <c r="D36" t="s">
        <v>1874</v>
      </c>
      <c r="E36" t="s">
        <v>1875</v>
      </c>
      <c r="F36" t="s">
        <v>1875</v>
      </c>
      <c r="G36" t="s">
        <v>1876</v>
      </c>
      <c r="H36" s="49">
        <v>12</v>
      </c>
      <c r="J36">
        <v>5920006297</v>
      </c>
      <c r="K36">
        <v>190036720</v>
      </c>
      <c r="L36" t="s">
        <v>50</v>
      </c>
      <c r="M36" t="s">
        <v>51</v>
      </c>
      <c r="N36" t="s">
        <v>1877</v>
      </c>
      <c r="O36" t="s">
        <v>1874</v>
      </c>
      <c r="P36" t="s">
        <v>1875</v>
      </c>
      <c r="Q36" t="s">
        <v>1875</v>
      </c>
      <c r="R36" t="s">
        <v>1876</v>
      </c>
      <c r="S36" s="49">
        <v>12</v>
      </c>
      <c r="U36" t="s">
        <v>1878</v>
      </c>
      <c r="V36" t="s">
        <v>1879</v>
      </c>
      <c r="W36" s="2">
        <v>27084</v>
      </c>
      <c r="X36" s="2">
        <v>27324</v>
      </c>
      <c r="Y36" s="2">
        <v>24939</v>
      </c>
      <c r="Z36" s="2">
        <v>18511</v>
      </c>
      <c r="AA36" s="2">
        <v>4972</v>
      </c>
      <c r="AB36" s="2">
        <v>1357</v>
      </c>
      <c r="AC36" s="2">
        <v>1352</v>
      </c>
      <c r="AD36" s="2">
        <v>1271</v>
      </c>
      <c r="AE36" s="2">
        <v>1150</v>
      </c>
      <c r="AF36" s="2">
        <v>14643</v>
      </c>
      <c r="AG36" s="2">
        <v>34720</v>
      </c>
      <c r="AH36" s="2">
        <v>36349</v>
      </c>
      <c r="AI36" s="2">
        <v>193672</v>
      </c>
      <c r="AJ36" t="s">
        <v>67</v>
      </c>
      <c r="AK36" t="s">
        <v>56</v>
      </c>
      <c r="AL36" t="s">
        <v>880</v>
      </c>
      <c r="AM36">
        <v>110</v>
      </c>
      <c r="AN36" t="s">
        <v>58</v>
      </c>
      <c r="AO36" t="s">
        <v>59</v>
      </c>
      <c r="AP36" t="s">
        <v>60</v>
      </c>
      <c r="AQ36">
        <v>20</v>
      </c>
      <c r="AR36">
        <v>80</v>
      </c>
      <c r="AZ36" s="2">
        <f>+AI36*'Kalkulator część 1'!$C$32</f>
        <v>193672</v>
      </c>
      <c r="BA36">
        <f t="shared" si="9"/>
        <v>110</v>
      </c>
      <c r="BB36" s="13">
        <f>'Kalkulator część 1'!$C$28*'Kalkulator część 1'!$C$11+'Kalkulator część 1'!$C$12</f>
        <v>0</v>
      </c>
      <c r="BC36" s="13">
        <f>'Kalkulator część 1'!$C$29*'Kalkulator część 1'!$C$11+'Kalkulator część 1'!$C$12</f>
        <v>0</v>
      </c>
      <c r="BD36" s="2">
        <f t="shared" si="10"/>
        <v>0</v>
      </c>
      <c r="BE36" s="2">
        <f t="shared" si="11"/>
        <v>0</v>
      </c>
      <c r="BG36" s="2">
        <f>IF(AJ36=$AU$4,($AV$4*12)+(AZ36*$AX$4/100),IF(AJ36=$AU$5,$AV$5*12+AZ36*$AX$5/100,IF(AJ36=$AU$6,$AV$6*12+$AX$6*AZ36/100,IF(AJ36=$AU$7,$AV$7*12+$AX$7*AZ36/100,IF(AJ36=$AU$8,$AV$8*12+$AX$8*AZ36/100,IF(AJ36=$AU$9,$AW$9*BA36/100*8760+$AX$9*AZ36/100,0))))))*'Kalkulator część 1'!$C$31</f>
        <v>11905.500600000001</v>
      </c>
      <c r="BH36" s="2">
        <f>+BG36*'Kalkulator część 1'!$C$31</f>
        <v>12500.775630000002</v>
      </c>
      <c r="BI36" s="2"/>
      <c r="BJ36" s="13">
        <f>+(AQ36*'Kalkulator część 1'!$C$34+'Dane - część 1'!AR36*'Kalkulator część 1'!$C$35)/('Dane - część 1'!AQ36+'Dane - część 1'!AR36)</f>
        <v>3.12</v>
      </c>
      <c r="BK36" s="13">
        <f>VLOOKUP(AJ36,'Kalkulator część 1'!$B$17:$C$23,2,TRUE)*12</f>
        <v>0</v>
      </c>
      <c r="BL36" s="2">
        <f t="shared" si="12"/>
        <v>604.25664000000006</v>
      </c>
      <c r="BM36" s="2">
        <f t="shared" si="13"/>
        <v>604.25664000000006</v>
      </c>
      <c r="BO36" s="2">
        <f t="shared" si="14"/>
        <v>12509.757240000001</v>
      </c>
      <c r="BP36" s="2">
        <f t="shared" si="15"/>
        <v>13105.032270000002</v>
      </c>
      <c r="BQ36" s="3"/>
      <c r="BR36" s="2">
        <f t="shared" si="16"/>
        <v>15387.001405200001</v>
      </c>
      <c r="BS36" s="2">
        <f t="shared" si="17"/>
        <v>16119.189692100003</v>
      </c>
    </row>
    <row r="37" spans="1:71" x14ac:dyDescent="0.35">
      <c r="A37" t="s">
        <v>1839</v>
      </c>
      <c r="B37" t="s">
        <v>1880</v>
      </c>
      <c r="C37" t="s">
        <v>1881</v>
      </c>
      <c r="D37" t="s">
        <v>1882</v>
      </c>
      <c r="E37" t="s">
        <v>1883</v>
      </c>
      <c r="F37" t="s">
        <v>1883</v>
      </c>
      <c r="G37" t="s">
        <v>1884</v>
      </c>
      <c r="H37" s="49" t="s">
        <v>1885</v>
      </c>
      <c r="J37">
        <v>5880008082</v>
      </c>
      <c r="K37">
        <v>190036849</v>
      </c>
      <c r="L37" t="s">
        <v>50</v>
      </c>
      <c r="M37" t="s">
        <v>51</v>
      </c>
      <c r="N37" t="s">
        <v>223</v>
      </c>
      <c r="O37" t="s">
        <v>1882</v>
      </c>
      <c r="P37" t="s">
        <v>1883</v>
      </c>
      <c r="Q37" t="s">
        <v>1883</v>
      </c>
      <c r="R37" t="s">
        <v>1884</v>
      </c>
      <c r="S37" s="49" t="s">
        <v>1885</v>
      </c>
      <c r="U37" t="s">
        <v>1886</v>
      </c>
      <c r="V37" t="s">
        <v>1887</v>
      </c>
      <c r="W37" s="2">
        <v>0</v>
      </c>
      <c r="X37" s="2">
        <v>32695</v>
      </c>
      <c r="Y37" s="2">
        <v>16476</v>
      </c>
      <c r="Z37" s="2">
        <v>11443</v>
      </c>
      <c r="AA37" s="2">
        <v>5721</v>
      </c>
      <c r="AB37" s="2">
        <v>22</v>
      </c>
      <c r="AC37" s="2">
        <v>0</v>
      </c>
      <c r="AD37" s="2">
        <v>0</v>
      </c>
      <c r="AE37" s="2">
        <v>0</v>
      </c>
      <c r="AF37" s="2">
        <v>10576</v>
      </c>
      <c r="AG37" s="2">
        <v>10235</v>
      </c>
      <c r="AH37" s="2">
        <v>17098</v>
      </c>
      <c r="AI37" s="2">
        <v>104266</v>
      </c>
      <c r="AJ37" t="s">
        <v>67</v>
      </c>
      <c r="AK37" t="s">
        <v>56</v>
      </c>
      <c r="AL37" t="s">
        <v>880</v>
      </c>
      <c r="AM37">
        <v>110</v>
      </c>
      <c r="AN37" t="s">
        <v>58</v>
      </c>
      <c r="AO37" t="s">
        <v>59</v>
      </c>
      <c r="AP37" t="s">
        <v>60</v>
      </c>
      <c r="AQ37">
        <v>100</v>
      </c>
      <c r="AR37">
        <v>0</v>
      </c>
      <c r="AZ37" s="2">
        <f>+AI37*'Kalkulator część 1'!$C$32</f>
        <v>104266</v>
      </c>
      <c r="BA37">
        <f t="shared" si="9"/>
        <v>110</v>
      </c>
      <c r="BB37" s="13">
        <f>'Kalkulator część 1'!$C$28*'Kalkulator część 1'!$C$11+'Kalkulator część 1'!$C$12</f>
        <v>0</v>
      </c>
      <c r="BC37" s="13">
        <f>'Kalkulator część 1'!$C$29*'Kalkulator część 1'!$C$11+'Kalkulator część 1'!$C$12</f>
        <v>0</v>
      </c>
      <c r="BD37" s="2">
        <f t="shared" si="10"/>
        <v>0</v>
      </c>
      <c r="BE37" s="2">
        <f t="shared" si="11"/>
        <v>0</v>
      </c>
      <c r="BG37" s="2">
        <f>IF(AJ37=$AU$4,($AV$4*12)+(AZ37*$AX$4/100),IF(AJ37=$AU$5,$AV$5*12+AZ37*$AX$5/100,IF(AJ37=$AU$6,$AV$6*12+$AX$6*AZ37/100,IF(AJ37=$AU$7,$AV$7*12+$AX$7*AZ37/100,IF(AJ37=$AU$8,$AV$8*12+$AX$8*AZ37/100,IF(AJ37=$AU$9,$AW$9*BA37/100*8760+$AX$9*AZ37/100,0))))))*'Kalkulator część 1'!$C$31</f>
        <v>7821.8815500000001</v>
      </c>
      <c r="BH37" s="2">
        <f>+BG37*'Kalkulator część 1'!$C$31</f>
        <v>8212.9756275</v>
      </c>
      <c r="BI37" s="2"/>
      <c r="BJ37" s="13">
        <f>+(AQ37*'Kalkulator część 1'!$C$34+'Dane - część 1'!AR37*'Kalkulator część 1'!$C$35)/('Dane - część 1'!AQ37+'Dane - część 1'!AR37)</f>
        <v>0</v>
      </c>
      <c r="BK37" s="13">
        <f>VLOOKUP(AJ37,'Kalkulator część 1'!$B$17:$C$23,2,TRUE)*12</f>
        <v>0</v>
      </c>
      <c r="BL37" s="2">
        <f t="shared" si="12"/>
        <v>0</v>
      </c>
      <c r="BM37" s="2">
        <f t="shared" si="13"/>
        <v>0</v>
      </c>
      <c r="BO37" s="2">
        <f t="shared" si="14"/>
        <v>7821.8815500000001</v>
      </c>
      <c r="BP37" s="2">
        <f t="shared" si="15"/>
        <v>8212.9756275</v>
      </c>
      <c r="BQ37" s="3"/>
      <c r="BR37" s="2">
        <f t="shared" si="16"/>
        <v>9620.9143065000007</v>
      </c>
      <c r="BS37" s="2">
        <f t="shared" si="17"/>
        <v>10101.960021825</v>
      </c>
    </row>
    <row r="38" spans="1:71" x14ac:dyDescent="0.35">
      <c r="A38" t="s">
        <v>1839</v>
      </c>
      <c r="B38" t="s">
        <v>1880</v>
      </c>
      <c r="C38" t="s">
        <v>1881</v>
      </c>
      <c r="D38" t="s">
        <v>1882</v>
      </c>
      <c r="E38" t="s">
        <v>1883</v>
      </c>
      <c r="F38" t="s">
        <v>1883</v>
      </c>
      <c r="G38" t="s">
        <v>1884</v>
      </c>
      <c r="H38" s="49" t="s">
        <v>1885</v>
      </c>
      <c r="J38">
        <v>5880008082</v>
      </c>
      <c r="K38">
        <v>190036849</v>
      </c>
      <c r="L38" t="s">
        <v>50</v>
      </c>
      <c r="M38" t="s">
        <v>51</v>
      </c>
      <c r="N38" t="s">
        <v>1888</v>
      </c>
      <c r="O38" t="s">
        <v>1882</v>
      </c>
      <c r="P38" t="s">
        <v>1883</v>
      </c>
      <c r="Q38" t="s">
        <v>1883</v>
      </c>
      <c r="R38" t="s">
        <v>1884</v>
      </c>
      <c r="S38" s="49">
        <v>249</v>
      </c>
      <c r="U38" t="s">
        <v>1889</v>
      </c>
      <c r="V38" t="s">
        <v>1890</v>
      </c>
      <c r="W38" s="2">
        <v>4308</v>
      </c>
      <c r="X38" s="2">
        <v>0</v>
      </c>
      <c r="Y38" s="2">
        <v>5744</v>
      </c>
      <c r="Z38" s="2">
        <v>1868</v>
      </c>
      <c r="AA38" s="2">
        <v>1240</v>
      </c>
      <c r="AB38" s="2">
        <v>482</v>
      </c>
      <c r="AC38" s="2">
        <v>264</v>
      </c>
      <c r="AD38" s="2">
        <v>360</v>
      </c>
      <c r="AE38" s="2">
        <v>393</v>
      </c>
      <c r="AF38" s="2">
        <v>1725</v>
      </c>
      <c r="AG38" s="2">
        <v>2823</v>
      </c>
      <c r="AH38" s="2">
        <v>6197</v>
      </c>
      <c r="AI38" s="2">
        <v>25404</v>
      </c>
      <c r="AJ38" t="s">
        <v>55</v>
      </c>
      <c r="AK38" t="s">
        <v>56</v>
      </c>
      <c r="AL38" t="s">
        <v>880</v>
      </c>
      <c r="AM38">
        <v>110</v>
      </c>
      <c r="AN38" t="s">
        <v>58</v>
      </c>
      <c r="AO38" t="s">
        <v>59</v>
      </c>
      <c r="AP38" t="s">
        <v>60</v>
      </c>
      <c r="AQ38">
        <v>100</v>
      </c>
      <c r="AR38">
        <v>0</v>
      </c>
      <c r="AZ38" s="2">
        <f>+AI38*'Kalkulator część 1'!$C$32</f>
        <v>25404</v>
      </c>
      <c r="BA38">
        <f t="shared" si="9"/>
        <v>110</v>
      </c>
      <c r="BB38" s="13">
        <f>'Kalkulator część 1'!$C$28*'Kalkulator część 1'!$C$11+'Kalkulator część 1'!$C$12</f>
        <v>0</v>
      </c>
      <c r="BC38" s="13">
        <f>'Kalkulator część 1'!$C$29*'Kalkulator część 1'!$C$11+'Kalkulator część 1'!$C$12</f>
        <v>0</v>
      </c>
      <c r="BD38" s="2">
        <f t="shared" si="10"/>
        <v>0</v>
      </c>
      <c r="BE38" s="2">
        <f t="shared" si="11"/>
        <v>0</v>
      </c>
      <c r="BG38" s="2">
        <f>IF(AJ38=$AU$4,($AV$4*12)+(AZ38*$AX$4/100),IF(AJ38=$AU$5,$AV$5*12+AZ38*$AX$5/100,IF(AJ38=$AU$6,$AV$6*12+$AX$6*AZ38/100,IF(AJ38=$AU$7,$AV$7*12+$AX$7*AZ38/100,IF(AJ38=$AU$8,$AV$8*12+$AX$8*AZ38/100,IF(AJ38=$AU$9,$AW$9*BA38/100*8760+$AX$9*AZ38/100,0))))))*'Kalkulator część 1'!$C$31</f>
        <v>1789.967844</v>
      </c>
      <c r="BH38" s="2">
        <f>+BG38*'Kalkulator część 1'!$C$31</f>
        <v>1879.4662362000001</v>
      </c>
      <c r="BI38" s="2"/>
      <c r="BJ38" s="13">
        <f>+(AQ38*'Kalkulator część 1'!$C$34+'Dane - część 1'!AR38*'Kalkulator część 1'!$C$35)/('Dane - część 1'!AQ38+'Dane - część 1'!AR38)</f>
        <v>0</v>
      </c>
      <c r="BK38" s="13">
        <f>VLOOKUP(AJ38,'Kalkulator część 1'!$B$17:$C$23,2,TRUE)*12</f>
        <v>0</v>
      </c>
      <c r="BL38" s="2">
        <f t="shared" si="12"/>
        <v>0</v>
      </c>
      <c r="BM38" s="2">
        <f t="shared" si="13"/>
        <v>0</v>
      </c>
      <c r="BO38" s="2">
        <f t="shared" si="14"/>
        <v>1789.967844</v>
      </c>
      <c r="BP38" s="2">
        <f t="shared" si="15"/>
        <v>1879.4662362000001</v>
      </c>
      <c r="BQ38" s="3"/>
      <c r="BR38" s="2">
        <f t="shared" si="16"/>
        <v>2201.6604481200002</v>
      </c>
      <c r="BS38" s="2">
        <f t="shared" si="17"/>
        <v>2311.7434705260002</v>
      </c>
    </row>
    <row r="39" spans="1:71" x14ac:dyDescent="0.35">
      <c r="A39" t="s">
        <v>1413</v>
      </c>
      <c r="B39" t="s">
        <v>1977</v>
      </c>
      <c r="C39" t="s">
        <v>1978</v>
      </c>
      <c r="D39" t="s">
        <v>1979</v>
      </c>
      <c r="E39" t="s">
        <v>1980</v>
      </c>
      <c r="F39" t="s">
        <v>1980</v>
      </c>
      <c r="G39" t="s">
        <v>1981</v>
      </c>
      <c r="H39" s="49">
        <v>7</v>
      </c>
      <c r="J39">
        <v>8420004546</v>
      </c>
      <c r="K39">
        <v>770528383</v>
      </c>
      <c r="L39" t="s">
        <v>50</v>
      </c>
      <c r="M39" t="s">
        <v>51</v>
      </c>
      <c r="N39" t="s">
        <v>1982</v>
      </c>
      <c r="O39" t="s">
        <v>1979</v>
      </c>
      <c r="P39" t="s">
        <v>1980</v>
      </c>
      <c r="Q39" t="s">
        <v>1980</v>
      </c>
      <c r="R39" t="s">
        <v>1981</v>
      </c>
      <c r="S39" s="49">
        <v>7</v>
      </c>
      <c r="U39" t="s">
        <v>1983</v>
      </c>
      <c r="V39" t="s">
        <v>1984</v>
      </c>
      <c r="W39" s="2">
        <v>8913</v>
      </c>
      <c r="X39" s="2">
        <v>8670</v>
      </c>
      <c r="Y39" s="2">
        <v>10491</v>
      </c>
      <c r="Z39" s="2">
        <v>5807</v>
      </c>
      <c r="AA39" s="2">
        <v>2665</v>
      </c>
      <c r="AB39" s="2">
        <v>160</v>
      </c>
      <c r="AC39" s="2">
        <v>0</v>
      </c>
      <c r="AD39" s="2">
        <v>232</v>
      </c>
      <c r="AE39" s="2">
        <v>151</v>
      </c>
      <c r="AF39" s="2">
        <v>3729</v>
      </c>
      <c r="AG39" s="2">
        <v>10358</v>
      </c>
      <c r="AH39" s="2">
        <v>15063</v>
      </c>
      <c r="AI39" s="2">
        <v>66239</v>
      </c>
      <c r="AJ39" t="s">
        <v>67</v>
      </c>
      <c r="AK39" t="s">
        <v>56</v>
      </c>
      <c r="AL39" t="s">
        <v>880</v>
      </c>
      <c r="AM39">
        <v>110</v>
      </c>
      <c r="AN39" t="s">
        <v>58</v>
      </c>
      <c r="AO39" t="s">
        <v>59</v>
      </c>
      <c r="AP39" t="s">
        <v>60</v>
      </c>
      <c r="AQ39">
        <v>0</v>
      </c>
      <c r="AR39">
        <v>100</v>
      </c>
      <c r="AZ39" s="2">
        <f>+AI39*'Kalkulator część 1'!$C$32</f>
        <v>66239</v>
      </c>
      <c r="BA39">
        <f t="shared" si="9"/>
        <v>110</v>
      </c>
      <c r="BB39" s="13">
        <f>'Kalkulator część 1'!$C$28*'Kalkulator część 1'!$C$11+'Kalkulator część 1'!$C$12</f>
        <v>0</v>
      </c>
      <c r="BC39" s="13">
        <f>'Kalkulator część 1'!$C$29*'Kalkulator część 1'!$C$11+'Kalkulator część 1'!$C$12</f>
        <v>0</v>
      </c>
      <c r="BD39" s="2">
        <f t="shared" si="10"/>
        <v>0</v>
      </c>
      <c r="BE39" s="2">
        <f t="shared" si="11"/>
        <v>0</v>
      </c>
      <c r="BG39" s="2">
        <f>IF(AJ39=$AU$4,($AV$4*12)+(AZ39*$AX$4/100),IF(AJ39=$AU$5,$AV$5*12+AZ39*$AX$5/100,IF(AJ39=$AU$6,$AV$6*12+$AX$6*AZ39/100,IF(AJ39=$AU$7,$AV$7*12+$AX$7*AZ39/100,IF(AJ39=$AU$8,$AV$8*12+$AX$8*AZ39/100,IF(AJ39=$AU$9,$AW$9*BA39/100*8760+$AX$9*AZ39/100,0))))))*'Kalkulator część 1'!$C$31</f>
        <v>6084.9983250000005</v>
      </c>
      <c r="BH39" s="2">
        <f>+BG39*'Kalkulator część 1'!$C$31</f>
        <v>6389.2482412500003</v>
      </c>
      <c r="BI39" s="2"/>
      <c r="BJ39" s="13">
        <f>+(AQ39*'Kalkulator część 1'!$C$34+'Dane - część 1'!AR39*'Kalkulator część 1'!$C$35)/('Dane - część 1'!AQ39+'Dane - część 1'!AR39)</f>
        <v>3.9</v>
      </c>
      <c r="BK39" s="13">
        <f>VLOOKUP(AJ39,'Kalkulator część 1'!$B$17:$C$23,2,TRUE)*12</f>
        <v>0</v>
      </c>
      <c r="BL39" s="2">
        <f t="shared" si="12"/>
        <v>258.33210000000003</v>
      </c>
      <c r="BM39" s="2">
        <f t="shared" si="13"/>
        <v>258.33210000000003</v>
      </c>
      <c r="BO39" s="2">
        <f t="shared" si="14"/>
        <v>6343.3304250000001</v>
      </c>
      <c r="BP39" s="2">
        <f t="shared" si="15"/>
        <v>6647.5803412499999</v>
      </c>
      <c r="BQ39" s="3"/>
      <c r="BR39" s="2">
        <f t="shared" si="16"/>
        <v>7802.2964227499997</v>
      </c>
      <c r="BS39" s="2">
        <f t="shared" si="17"/>
        <v>8176.5238197375002</v>
      </c>
    </row>
    <row r="40" spans="1:71" x14ac:dyDescent="0.35">
      <c r="A40" t="s">
        <v>1503</v>
      </c>
      <c r="B40" t="s">
        <v>2019</v>
      </c>
      <c r="C40" t="s">
        <v>2020</v>
      </c>
      <c r="D40" t="s">
        <v>2021</v>
      </c>
      <c r="E40" t="s">
        <v>2022</v>
      </c>
      <c r="F40" t="s">
        <v>2023</v>
      </c>
      <c r="G40" t="s">
        <v>196</v>
      </c>
      <c r="H40" s="49" t="s">
        <v>2024</v>
      </c>
      <c r="J40">
        <v>5540315520</v>
      </c>
      <c r="K40">
        <v>90550791</v>
      </c>
      <c r="L40" t="s">
        <v>50</v>
      </c>
      <c r="M40" t="s">
        <v>51</v>
      </c>
      <c r="N40" t="s">
        <v>2025</v>
      </c>
      <c r="O40" t="s">
        <v>2021</v>
      </c>
      <c r="P40" t="s">
        <v>2022</v>
      </c>
      <c r="Q40" t="s">
        <v>2023</v>
      </c>
      <c r="R40" t="s">
        <v>196</v>
      </c>
      <c r="S40" s="49" t="s">
        <v>2024</v>
      </c>
      <c r="U40" t="s">
        <v>2026</v>
      </c>
      <c r="V40" t="s">
        <v>2027</v>
      </c>
      <c r="W40" s="2">
        <v>2200</v>
      </c>
      <c r="X40" s="2">
        <v>1720</v>
      </c>
      <c r="Y40" s="2">
        <v>2350</v>
      </c>
      <c r="Z40" s="2">
        <v>1530</v>
      </c>
      <c r="AA40" s="2">
        <v>490</v>
      </c>
      <c r="AB40" s="2">
        <v>180</v>
      </c>
      <c r="AC40" s="2">
        <v>20</v>
      </c>
      <c r="AD40" s="2">
        <v>20</v>
      </c>
      <c r="AE40" s="2">
        <v>240</v>
      </c>
      <c r="AF40" s="2">
        <v>400</v>
      </c>
      <c r="AG40" s="2">
        <v>2950</v>
      </c>
      <c r="AH40" s="2">
        <v>3100</v>
      </c>
      <c r="AI40" s="2">
        <v>15200</v>
      </c>
      <c r="AJ40" t="s">
        <v>55</v>
      </c>
      <c r="AK40" t="s">
        <v>56</v>
      </c>
      <c r="AL40" t="s">
        <v>880</v>
      </c>
      <c r="AM40">
        <v>110</v>
      </c>
      <c r="AN40" t="s">
        <v>58</v>
      </c>
      <c r="AO40" t="s">
        <v>59</v>
      </c>
      <c r="AP40" t="s">
        <v>60</v>
      </c>
      <c r="AQ40">
        <v>100</v>
      </c>
      <c r="AR40">
        <v>0</v>
      </c>
      <c r="AZ40" s="2">
        <f>+AI40*'Kalkulator część 1'!$C$32</f>
        <v>15200</v>
      </c>
      <c r="BA40">
        <f t="shared" si="9"/>
        <v>110</v>
      </c>
      <c r="BB40" s="13">
        <f>'Kalkulator część 1'!$C$28*'Kalkulator część 1'!$C$11+'Kalkulator część 1'!$C$12</f>
        <v>0</v>
      </c>
      <c r="BC40" s="13">
        <f>'Kalkulator część 1'!$C$29*'Kalkulator część 1'!$C$11+'Kalkulator część 1'!$C$12</f>
        <v>0</v>
      </c>
      <c r="BD40" s="2">
        <f t="shared" si="10"/>
        <v>0</v>
      </c>
      <c r="BE40" s="2">
        <f t="shared" si="11"/>
        <v>0</v>
      </c>
      <c r="BG40" s="2">
        <f>IF(AJ40=$AU$4,($AV$4*12)+(AZ40*$AX$4/100),IF(AJ40=$AU$5,$AV$5*12+AZ40*$AX$5/100,IF(AJ40=$AU$6,$AV$6*12+$AX$6*AZ40/100,IF(AJ40=$AU$7,$AV$7*12+$AX$7*AZ40/100,IF(AJ40=$AU$8,$AV$8*12+$AX$8*AZ40/100,IF(AJ40=$AU$9,$AW$9*BA40/100*8760+$AX$9*AZ40/100,0))))))*'Kalkulator część 1'!$C$31</f>
        <v>1299.0432000000001</v>
      </c>
      <c r="BH40" s="2">
        <f>+BG40*'Kalkulator część 1'!$C$31</f>
        <v>1363.9953600000001</v>
      </c>
      <c r="BI40" s="2"/>
      <c r="BJ40" s="13">
        <f>+(AQ40*'Kalkulator część 1'!$C$34+'Dane - część 1'!AR40*'Kalkulator część 1'!$C$35)/('Dane - część 1'!AQ40+'Dane - część 1'!AR40)</f>
        <v>0</v>
      </c>
      <c r="BK40" s="13">
        <f>VLOOKUP(AJ40,'Kalkulator część 1'!$B$17:$C$23,2,TRUE)*12</f>
        <v>0</v>
      </c>
      <c r="BL40" s="2">
        <f t="shared" si="12"/>
        <v>0</v>
      </c>
      <c r="BM40" s="2">
        <f t="shared" si="13"/>
        <v>0</v>
      </c>
      <c r="BO40" s="2">
        <f t="shared" si="14"/>
        <v>1299.0432000000001</v>
      </c>
      <c r="BP40" s="2">
        <f t="shared" si="15"/>
        <v>1363.9953600000001</v>
      </c>
      <c r="BQ40" s="3"/>
      <c r="BR40" s="2">
        <f t="shared" si="16"/>
        <v>1597.823136</v>
      </c>
      <c r="BS40" s="2">
        <f t="shared" si="17"/>
        <v>1677.7142928000001</v>
      </c>
    </row>
    <row r="41" spans="1:71" x14ac:dyDescent="0.35">
      <c r="A41" t="s">
        <v>1503</v>
      </c>
      <c r="B41" t="s">
        <v>2019</v>
      </c>
      <c r="C41" t="s">
        <v>2020</v>
      </c>
      <c r="D41" t="s">
        <v>2021</v>
      </c>
      <c r="E41" t="s">
        <v>2022</v>
      </c>
      <c r="F41" t="s">
        <v>2023</v>
      </c>
      <c r="G41" t="s">
        <v>196</v>
      </c>
      <c r="H41" s="49" t="s">
        <v>2024</v>
      </c>
      <c r="J41">
        <v>5540315520</v>
      </c>
      <c r="K41">
        <v>90550791</v>
      </c>
      <c r="L41" t="s">
        <v>50</v>
      </c>
      <c r="M41" t="s">
        <v>51</v>
      </c>
      <c r="N41" t="s">
        <v>2028</v>
      </c>
      <c r="O41" t="s">
        <v>2021</v>
      </c>
      <c r="P41" t="s">
        <v>2022</v>
      </c>
      <c r="Q41" t="s">
        <v>2023</v>
      </c>
      <c r="R41" t="s">
        <v>196</v>
      </c>
      <c r="S41" s="49" t="s">
        <v>2024</v>
      </c>
      <c r="U41" t="s">
        <v>2029</v>
      </c>
      <c r="V41" t="s">
        <v>2030</v>
      </c>
      <c r="W41" s="2">
        <v>16000</v>
      </c>
      <c r="X41" s="2">
        <v>13850</v>
      </c>
      <c r="Y41" s="2">
        <v>14000</v>
      </c>
      <c r="Z41" s="2">
        <v>14000</v>
      </c>
      <c r="AA41" s="2">
        <v>5070</v>
      </c>
      <c r="AB41" s="2">
        <v>650</v>
      </c>
      <c r="AC41" s="2">
        <v>0</v>
      </c>
      <c r="AD41" s="2">
        <v>0</v>
      </c>
      <c r="AE41" s="2">
        <v>850</v>
      </c>
      <c r="AF41" s="2">
        <v>5410</v>
      </c>
      <c r="AG41" s="2">
        <v>13500</v>
      </c>
      <c r="AH41" s="2">
        <v>19350</v>
      </c>
      <c r="AI41" s="2">
        <v>102680</v>
      </c>
      <c r="AJ41" t="s">
        <v>67</v>
      </c>
      <c r="AK41" t="s">
        <v>56</v>
      </c>
      <c r="AL41" t="s">
        <v>880</v>
      </c>
      <c r="AM41">
        <v>110</v>
      </c>
      <c r="AN41" t="s">
        <v>58</v>
      </c>
      <c r="AO41" t="s">
        <v>59</v>
      </c>
      <c r="AP41" t="s">
        <v>60</v>
      </c>
      <c r="AQ41">
        <v>100</v>
      </c>
      <c r="AR41">
        <v>0</v>
      </c>
      <c r="AZ41" s="2">
        <f>+AI41*'Kalkulator część 1'!$C$32</f>
        <v>102680</v>
      </c>
      <c r="BA41">
        <f t="shared" si="9"/>
        <v>110</v>
      </c>
      <c r="BB41" s="13">
        <f>'Kalkulator część 1'!$C$28*'Kalkulator część 1'!$C$11+'Kalkulator część 1'!$C$12</f>
        <v>0</v>
      </c>
      <c r="BC41" s="13">
        <f>'Kalkulator część 1'!$C$29*'Kalkulator część 1'!$C$11+'Kalkulator część 1'!$C$12</f>
        <v>0</v>
      </c>
      <c r="BD41" s="2">
        <f t="shared" si="10"/>
        <v>0</v>
      </c>
      <c r="BE41" s="2">
        <f t="shared" si="11"/>
        <v>0</v>
      </c>
      <c r="BG41" s="2">
        <f>IF(AJ41=$AU$4,($AV$4*12)+(AZ41*$AX$4/100),IF(AJ41=$AU$5,$AV$5*12+AZ41*$AX$5/100,IF(AJ41=$AU$6,$AV$6*12+$AX$6*AZ41/100,IF(AJ41=$AU$7,$AV$7*12+$AX$7*AZ41/100,IF(AJ41=$AU$8,$AV$8*12+$AX$8*AZ41/100,IF(AJ41=$AU$9,$AW$9*BA41/100*8760+$AX$9*AZ41/100,0))))))*'Kalkulator część 1'!$C$31</f>
        <v>7749.4409999999998</v>
      </c>
      <c r="BH41" s="2">
        <f>+BG41*'Kalkulator część 1'!$C$31</f>
        <v>8136.9130500000001</v>
      </c>
      <c r="BI41" s="2"/>
      <c r="BJ41" s="13">
        <f>+(AQ41*'Kalkulator część 1'!$C$34+'Dane - część 1'!AR41*'Kalkulator część 1'!$C$35)/('Dane - część 1'!AQ41+'Dane - część 1'!AR41)</f>
        <v>0</v>
      </c>
      <c r="BK41" s="13">
        <f>VLOOKUP(AJ41,'Kalkulator część 1'!$B$17:$C$23,2,TRUE)*12</f>
        <v>0</v>
      </c>
      <c r="BL41" s="2">
        <f t="shared" si="12"/>
        <v>0</v>
      </c>
      <c r="BM41" s="2">
        <f t="shared" si="13"/>
        <v>0</v>
      </c>
      <c r="BO41" s="2">
        <f t="shared" si="14"/>
        <v>7749.4409999999998</v>
      </c>
      <c r="BP41" s="2">
        <f t="shared" si="15"/>
        <v>8136.9130500000001</v>
      </c>
      <c r="BQ41" s="3"/>
      <c r="BR41" s="2">
        <f t="shared" si="16"/>
        <v>9531.8124299999999</v>
      </c>
      <c r="BS41" s="2">
        <f t="shared" si="17"/>
        <v>10008.403051499999</v>
      </c>
    </row>
    <row r="42" spans="1:71" x14ac:dyDescent="0.35">
      <c r="A42" t="s">
        <v>872</v>
      </c>
      <c r="B42" t="s">
        <v>973</v>
      </c>
      <c r="C42" t="s">
        <v>974</v>
      </c>
      <c r="D42" t="s">
        <v>975</v>
      </c>
      <c r="E42" t="s">
        <v>961</v>
      </c>
      <c r="F42" t="s">
        <v>961</v>
      </c>
      <c r="G42" t="s">
        <v>976</v>
      </c>
      <c r="H42" s="49">
        <v>51</v>
      </c>
      <c r="I42">
        <v>53</v>
      </c>
      <c r="J42">
        <v>7390207177</v>
      </c>
      <c r="K42">
        <v>511001691</v>
      </c>
      <c r="L42" t="s">
        <v>857</v>
      </c>
      <c r="M42" t="s">
        <v>51</v>
      </c>
      <c r="N42" t="s">
        <v>2039</v>
      </c>
      <c r="O42" t="s">
        <v>975</v>
      </c>
      <c r="P42" t="s">
        <v>961</v>
      </c>
      <c r="Q42" t="s">
        <v>961</v>
      </c>
      <c r="R42" t="s">
        <v>976</v>
      </c>
      <c r="S42" s="49">
        <v>51</v>
      </c>
      <c r="T42">
        <v>53</v>
      </c>
      <c r="U42" t="s">
        <v>2040</v>
      </c>
      <c r="V42" t="s">
        <v>2041</v>
      </c>
      <c r="W42" s="2">
        <v>54646</v>
      </c>
      <c r="X42" s="2">
        <v>49926</v>
      </c>
      <c r="Y42" s="2">
        <v>46431</v>
      </c>
      <c r="Z42" s="2">
        <v>27134</v>
      </c>
      <c r="AA42" s="2">
        <v>1144</v>
      </c>
      <c r="AB42" s="2">
        <v>0</v>
      </c>
      <c r="AC42" s="2">
        <v>0</v>
      </c>
      <c r="AD42" s="2">
        <v>0</v>
      </c>
      <c r="AE42" s="2">
        <v>0</v>
      </c>
      <c r="AF42" s="2">
        <v>24904</v>
      </c>
      <c r="AG42" s="2">
        <v>45900</v>
      </c>
      <c r="AH42" s="2">
        <v>54750</v>
      </c>
      <c r="AI42" s="2">
        <v>304835</v>
      </c>
      <c r="AJ42" t="s">
        <v>209</v>
      </c>
      <c r="AK42" t="s">
        <v>56</v>
      </c>
      <c r="AL42" t="s">
        <v>880</v>
      </c>
      <c r="AM42">
        <v>130</v>
      </c>
      <c r="AN42" t="s">
        <v>58</v>
      </c>
      <c r="AO42" t="s">
        <v>59</v>
      </c>
      <c r="AP42" t="s">
        <v>60</v>
      </c>
      <c r="AQ42">
        <v>0</v>
      </c>
      <c r="AR42">
        <v>100</v>
      </c>
      <c r="AZ42" s="2">
        <f>+AI42*'Kalkulator część 1'!$C$32</f>
        <v>304835</v>
      </c>
      <c r="BA42">
        <f t="shared" si="9"/>
        <v>130</v>
      </c>
      <c r="BB42" s="13">
        <f>'Kalkulator część 1'!$C$28*'Kalkulator część 1'!$C$11+'Kalkulator część 1'!$C$12</f>
        <v>0</v>
      </c>
      <c r="BC42" s="13">
        <f>'Kalkulator część 1'!$C$29*'Kalkulator część 1'!$C$11+'Kalkulator część 1'!$C$12</f>
        <v>0</v>
      </c>
      <c r="BD42" s="2">
        <f t="shared" si="10"/>
        <v>0</v>
      </c>
      <c r="BE42" s="2">
        <f t="shared" si="11"/>
        <v>0</v>
      </c>
      <c r="BG42" s="2">
        <f>IF(AJ42=$AU$4,($AV$4*12)+(AZ42*$AX$4/100),IF(AJ42=$AU$5,$AV$5*12+AZ42*$AX$5/100,IF(AJ42=$AU$6,$AV$6*12+$AX$6*AZ42/100,IF(AJ42=$AU$7,$AV$7*12+$AX$7*AZ42/100,IF(AJ42=$AU$8,$AV$8*12+$AX$8*AZ42/100,IF(AJ42=$AU$9,$AW$9*BA42/100*8760+$AX$9*AZ42/100,0))))))*'Kalkulator część 1'!$C$31</f>
        <v>18483.150000000001</v>
      </c>
      <c r="BH42" s="2">
        <f>+BG42*'Kalkulator część 1'!$C$31</f>
        <v>19407.307500000003</v>
      </c>
      <c r="BI42" s="2"/>
      <c r="BJ42" s="13">
        <f>+(AQ42*'Kalkulator część 1'!$C$34+'Dane - część 1'!AR42*'Kalkulator część 1'!$C$35)/('Dane - część 1'!AQ42+'Dane - część 1'!AR42)</f>
        <v>3.9</v>
      </c>
      <c r="BK42" s="13">
        <f>VLOOKUP(AJ42,'Kalkulator część 1'!$B$17:$C$23,2,TRUE)*12</f>
        <v>0</v>
      </c>
      <c r="BL42" s="2">
        <f t="shared" si="12"/>
        <v>1188.8565000000001</v>
      </c>
      <c r="BM42" s="2">
        <f t="shared" si="13"/>
        <v>1188.8565000000001</v>
      </c>
      <c r="BO42" s="2">
        <f t="shared" si="14"/>
        <v>19672.006500000003</v>
      </c>
      <c r="BP42" s="2">
        <f t="shared" si="15"/>
        <v>20596.164000000004</v>
      </c>
      <c r="BQ42" s="3"/>
      <c r="BR42" s="2">
        <f t="shared" si="16"/>
        <v>24196.567995000005</v>
      </c>
      <c r="BS42" s="2">
        <f t="shared" si="17"/>
        <v>25333.281720000006</v>
      </c>
    </row>
    <row r="43" spans="1:71" x14ac:dyDescent="0.35">
      <c r="A43" t="s">
        <v>1503</v>
      </c>
      <c r="B43" t="s">
        <v>2126</v>
      </c>
      <c r="C43" t="s">
        <v>2127</v>
      </c>
      <c r="D43" t="s">
        <v>2128</v>
      </c>
      <c r="E43" t="s">
        <v>2129</v>
      </c>
      <c r="F43" t="s">
        <v>2129</v>
      </c>
      <c r="G43" t="s">
        <v>2130</v>
      </c>
      <c r="H43" s="49">
        <v>9</v>
      </c>
      <c r="J43">
        <v>5540315514</v>
      </c>
      <c r="K43">
        <v>90550638</v>
      </c>
      <c r="L43" t="s">
        <v>50</v>
      </c>
      <c r="M43" t="s">
        <v>51</v>
      </c>
      <c r="N43" t="s">
        <v>178</v>
      </c>
      <c r="O43" t="s">
        <v>2128</v>
      </c>
      <c r="P43" t="s">
        <v>2129</v>
      </c>
      <c r="Q43" t="s">
        <v>2129</v>
      </c>
      <c r="R43" t="s">
        <v>2130</v>
      </c>
      <c r="S43" s="49">
        <v>9</v>
      </c>
      <c r="U43" t="s">
        <v>2131</v>
      </c>
      <c r="V43" t="s">
        <v>2132</v>
      </c>
      <c r="W43" s="2">
        <v>17000</v>
      </c>
      <c r="X43" s="2">
        <v>12000</v>
      </c>
      <c r="Y43" s="2">
        <v>11000</v>
      </c>
      <c r="Z43" s="2">
        <v>10000</v>
      </c>
      <c r="AA43" s="2">
        <v>2500</v>
      </c>
      <c r="AB43" s="2">
        <v>2500</v>
      </c>
      <c r="AC43" s="2">
        <v>2000</v>
      </c>
      <c r="AD43" s="2">
        <v>2000</v>
      </c>
      <c r="AE43" s="2">
        <v>3000</v>
      </c>
      <c r="AF43" s="2">
        <v>5000</v>
      </c>
      <c r="AG43" s="2">
        <v>10000</v>
      </c>
      <c r="AH43" s="2">
        <v>18000</v>
      </c>
      <c r="AI43" s="2">
        <v>95000</v>
      </c>
      <c r="AJ43" t="s">
        <v>55</v>
      </c>
      <c r="AK43" t="s">
        <v>56</v>
      </c>
      <c r="AL43" t="s">
        <v>880</v>
      </c>
      <c r="AM43">
        <v>110</v>
      </c>
      <c r="AN43" t="s">
        <v>58</v>
      </c>
      <c r="AO43" t="s">
        <v>59</v>
      </c>
      <c r="AP43" t="s">
        <v>60</v>
      </c>
      <c r="AQ43">
        <v>100</v>
      </c>
      <c r="AR43">
        <v>0</v>
      </c>
      <c r="AZ43" s="2">
        <f>+AI43*'Kalkulator część 1'!$C$32</f>
        <v>95000</v>
      </c>
      <c r="BA43">
        <f t="shared" si="9"/>
        <v>110</v>
      </c>
      <c r="BB43" s="13">
        <f>'Kalkulator część 1'!$C$28*'Kalkulator część 1'!$C$11+'Kalkulator część 1'!$C$12</f>
        <v>0</v>
      </c>
      <c r="BC43" s="13">
        <f>'Kalkulator część 1'!$C$29*'Kalkulator część 1'!$C$11+'Kalkulator część 1'!$C$12</f>
        <v>0</v>
      </c>
      <c r="BD43" s="2">
        <f t="shared" si="10"/>
        <v>0</v>
      </c>
      <c r="BE43" s="2">
        <f t="shared" si="11"/>
        <v>0</v>
      </c>
      <c r="BG43" s="2">
        <f>IF(AJ43=$AU$4,($AV$4*12)+(AZ43*$AX$4/100),IF(AJ43=$AU$5,$AV$5*12+AZ43*$AX$5/100,IF(AJ43=$AU$6,$AV$6*12+$AX$6*AZ43/100,IF(AJ43=$AU$7,$AV$7*12+$AX$7*AZ43/100,IF(AJ43=$AU$8,$AV$8*12+$AX$8*AZ43/100,IF(AJ43=$AU$9,$AW$9*BA43/100*8760+$AX$9*AZ43/100,0))))))*'Kalkulator część 1'!$C$31</f>
        <v>5138.3010000000004</v>
      </c>
      <c r="BH43" s="2">
        <f>+BG43*'Kalkulator część 1'!$C$31</f>
        <v>5395.2160500000009</v>
      </c>
      <c r="BI43" s="2"/>
      <c r="BJ43" s="13">
        <f>+(AQ43*'Kalkulator część 1'!$C$34+'Dane - część 1'!AR43*'Kalkulator część 1'!$C$35)/('Dane - część 1'!AQ43+'Dane - część 1'!AR43)</f>
        <v>0</v>
      </c>
      <c r="BK43" s="13">
        <f>VLOOKUP(AJ43,'Kalkulator część 1'!$B$17:$C$23,2,TRUE)*12</f>
        <v>0</v>
      </c>
      <c r="BL43" s="2">
        <f t="shared" si="12"/>
        <v>0</v>
      </c>
      <c r="BM43" s="2">
        <f t="shared" si="13"/>
        <v>0</v>
      </c>
      <c r="BO43" s="2">
        <f t="shared" si="14"/>
        <v>5138.3010000000004</v>
      </c>
      <c r="BP43" s="2">
        <f t="shared" si="15"/>
        <v>5395.2160500000009</v>
      </c>
      <c r="BQ43" s="3"/>
      <c r="BR43" s="2">
        <f t="shared" si="16"/>
        <v>6320.1102300000002</v>
      </c>
      <c r="BS43" s="2">
        <f t="shared" si="17"/>
        <v>6636.1157415000007</v>
      </c>
    </row>
    <row r="44" spans="1:71" x14ac:dyDescent="0.35">
      <c r="A44" t="s">
        <v>872</v>
      </c>
      <c r="B44" t="s">
        <v>2163</v>
      </c>
      <c r="C44" t="s">
        <v>2164</v>
      </c>
      <c r="D44" t="s">
        <v>2165</v>
      </c>
      <c r="E44" t="s">
        <v>2166</v>
      </c>
      <c r="F44" t="s">
        <v>2167</v>
      </c>
      <c r="H44" s="49">
        <v>30</v>
      </c>
      <c r="J44">
        <v>7440005181</v>
      </c>
      <c r="K44">
        <v>510022426</v>
      </c>
      <c r="L44" t="s">
        <v>50</v>
      </c>
      <c r="M44" t="s">
        <v>51</v>
      </c>
      <c r="N44" t="s">
        <v>2168</v>
      </c>
      <c r="O44" t="s">
        <v>2165</v>
      </c>
      <c r="P44" t="s">
        <v>2166</v>
      </c>
      <c r="Q44" t="s">
        <v>2167</v>
      </c>
      <c r="S44" s="49">
        <v>30</v>
      </c>
      <c r="U44" s="12" t="s">
        <v>2169</v>
      </c>
      <c r="V44" t="s">
        <v>2170</v>
      </c>
      <c r="W44" s="2">
        <v>18595</v>
      </c>
      <c r="X44" s="2">
        <v>16271</v>
      </c>
      <c r="Y44" s="2">
        <v>15109</v>
      </c>
      <c r="Z44" s="2">
        <v>11622</v>
      </c>
      <c r="AA44" s="2">
        <v>8135</v>
      </c>
      <c r="AB44" s="2">
        <v>3487</v>
      </c>
      <c r="AC44" s="2">
        <v>3487</v>
      </c>
      <c r="AD44" s="2">
        <v>3487</v>
      </c>
      <c r="AE44" s="2">
        <v>4649</v>
      </c>
      <c r="AF44" s="2">
        <v>10460</v>
      </c>
      <c r="AG44" s="2">
        <v>18595</v>
      </c>
      <c r="AH44" s="2">
        <v>22082</v>
      </c>
      <c r="AI44" s="2">
        <f>SUM(W44:AH44)</f>
        <v>135979</v>
      </c>
      <c r="AJ44" t="s">
        <v>67</v>
      </c>
      <c r="AK44" t="s">
        <v>56</v>
      </c>
      <c r="AL44" t="s">
        <v>880</v>
      </c>
      <c r="AM44">
        <v>110</v>
      </c>
      <c r="AN44" t="s">
        <v>58</v>
      </c>
      <c r="AO44" t="s">
        <v>59</v>
      </c>
      <c r="AP44" t="s">
        <v>60</v>
      </c>
      <c r="AQ44">
        <v>0</v>
      </c>
      <c r="AR44">
        <v>100</v>
      </c>
      <c r="AZ44" s="2">
        <f>+AI44*'Kalkulator część 1'!$C$32</f>
        <v>135979</v>
      </c>
      <c r="BA44">
        <f t="shared" si="9"/>
        <v>110</v>
      </c>
      <c r="BB44" s="13">
        <f>'Kalkulator część 1'!$C$28*'Kalkulator część 1'!$C$11+'Kalkulator część 1'!$C$12</f>
        <v>0</v>
      </c>
      <c r="BC44" s="13">
        <f>'Kalkulator część 1'!$C$29*'Kalkulator część 1'!$C$11+'Kalkulator część 1'!$C$12</f>
        <v>0</v>
      </c>
      <c r="BD44" s="2">
        <f t="shared" si="10"/>
        <v>0</v>
      </c>
      <c r="BE44" s="2">
        <f t="shared" si="11"/>
        <v>0</v>
      </c>
      <c r="BG44" s="2">
        <f>IF(AJ44=$AU$4,($AV$4*12)+(AZ44*$AX$4/100),IF(AJ44=$AU$5,$AV$5*12+AZ44*$AX$5/100,IF(AJ44=$AU$6,$AV$6*12+$AX$6*AZ44/100,IF(AJ44=$AU$7,$AV$7*12+$AX$7*AZ44/100,IF(AJ44=$AU$8,$AV$8*12+$AX$8*AZ44/100,IF(AJ44=$AU$9,$AW$9*BA44/100*8760+$AX$9*AZ44/100,0))))))*'Kalkulator część 1'!$C$31</f>
        <v>9270.3728250000004</v>
      </c>
      <c r="BH44" s="2">
        <f>+BG44*'Kalkulator część 1'!$C$31</f>
        <v>9733.891466250001</v>
      </c>
      <c r="BI44" s="2"/>
      <c r="BJ44" s="13">
        <f>+(AQ44*'Kalkulator część 1'!$C$34+'Dane - część 1'!AR44*'Kalkulator część 1'!$C$35)/('Dane - część 1'!AQ44+'Dane - część 1'!AR44)</f>
        <v>3.9</v>
      </c>
      <c r="BK44" s="13">
        <f>VLOOKUP(AJ44,'Kalkulator część 1'!$B$17:$C$23,2,TRUE)*12</f>
        <v>0</v>
      </c>
      <c r="BL44" s="2">
        <f t="shared" si="12"/>
        <v>530.31809999999996</v>
      </c>
      <c r="BM44" s="2">
        <f t="shared" si="13"/>
        <v>530.31809999999996</v>
      </c>
      <c r="BO44" s="2">
        <f t="shared" si="14"/>
        <v>9800.6909250000008</v>
      </c>
      <c r="BP44" s="2">
        <f t="shared" si="15"/>
        <v>10264.209566250001</v>
      </c>
      <c r="BQ44" s="3"/>
      <c r="BR44" s="2">
        <f t="shared" si="16"/>
        <v>12054.84983775</v>
      </c>
      <c r="BS44" s="2">
        <f t="shared" si="17"/>
        <v>12624.977766487502</v>
      </c>
    </row>
    <row r="45" spans="1:71" x14ac:dyDescent="0.35">
      <c r="A45" t="s">
        <v>1503</v>
      </c>
      <c r="B45" t="s">
        <v>2272</v>
      </c>
      <c r="C45" t="s">
        <v>2273</v>
      </c>
      <c r="D45" t="s">
        <v>2274</v>
      </c>
      <c r="E45" t="s">
        <v>2275</v>
      </c>
      <c r="F45" t="s">
        <v>2275</v>
      </c>
      <c r="G45" t="s">
        <v>2130</v>
      </c>
      <c r="H45" s="49">
        <v>42</v>
      </c>
      <c r="J45">
        <v>8790011739</v>
      </c>
      <c r="K45">
        <v>870218805</v>
      </c>
      <c r="L45" t="s">
        <v>50</v>
      </c>
      <c r="M45" t="s">
        <v>51</v>
      </c>
      <c r="S45" s="49"/>
      <c r="U45" t="s">
        <v>2276</v>
      </c>
      <c r="V45" t="s">
        <v>2277</v>
      </c>
      <c r="W45" s="2">
        <v>22000</v>
      </c>
      <c r="X45" s="2">
        <v>15000</v>
      </c>
      <c r="Y45" s="2">
        <v>14000</v>
      </c>
      <c r="Z45" s="2">
        <v>9000</v>
      </c>
      <c r="AA45" s="2">
        <v>7000</v>
      </c>
      <c r="AB45" s="2">
        <v>2000</v>
      </c>
      <c r="AC45" s="2">
        <v>0</v>
      </c>
      <c r="AD45" s="2">
        <v>0</v>
      </c>
      <c r="AE45" s="2">
        <v>1000</v>
      </c>
      <c r="AF45" s="2">
        <v>9000</v>
      </c>
      <c r="AG45" s="2">
        <v>13000</v>
      </c>
      <c r="AH45" s="2">
        <v>20000</v>
      </c>
      <c r="AI45" s="2">
        <v>112000</v>
      </c>
      <c r="AJ45" t="s">
        <v>67</v>
      </c>
      <c r="AK45" t="s">
        <v>56</v>
      </c>
      <c r="AL45" t="s">
        <v>880</v>
      </c>
      <c r="AM45">
        <v>110</v>
      </c>
      <c r="AN45" t="s">
        <v>58</v>
      </c>
      <c r="AO45" t="s">
        <v>59</v>
      </c>
      <c r="AP45" t="s">
        <v>60</v>
      </c>
      <c r="AQ45">
        <v>100</v>
      </c>
      <c r="AR45">
        <v>0</v>
      </c>
      <c r="AZ45" s="2">
        <f>+AI45*'Kalkulator część 1'!$C$32</f>
        <v>112000</v>
      </c>
      <c r="BA45">
        <f t="shared" si="9"/>
        <v>110</v>
      </c>
      <c r="BB45" s="13">
        <f>'Kalkulator część 1'!$C$28*'Kalkulator część 1'!$C$11+'Kalkulator część 1'!$C$12</f>
        <v>0</v>
      </c>
      <c r="BC45" s="13">
        <f>'Kalkulator część 1'!$C$29*'Kalkulator część 1'!$C$11+'Kalkulator część 1'!$C$12</f>
        <v>0</v>
      </c>
      <c r="BD45" s="2">
        <f t="shared" si="10"/>
        <v>0</v>
      </c>
      <c r="BE45" s="2">
        <f t="shared" si="11"/>
        <v>0</v>
      </c>
      <c r="BG45" s="2">
        <f>IF(AJ45=$AU$4,($AV$4*12)+(AZ45*$AX$4/100),IF(AJ45=$AU$5,$AV$5*12+AZ45*$AX$5/100,IF(AJ45=$AU$6,$AV$6*12+$AX$6*AZ45/100,IF(AJ45=$AU$7,$AV$7*12+$AX$7*AZ45/100,IF(AJ45=$AU$8,$AV$8*12+$AX$8*AZ45/100,IF(AJ45=$AU$9,$AW$9*BA45/100*8760+$AX$9*AZ45/100,0))))))*'Kalkulator część 1'!$C$31</f>
        <v>8175.1319999999996</v>
      </c>
      <c r="BH45" s="2">
        <f>+BG45*'Kalkulator część 1'!$C$31</f>
        <v>8583.8886000000002</v>
      </c>
      <c r="BI45" s="2"/>
      <c r="BJ45" s="13">
        <f>+(AQ45*'Kalkulator część 1'!$C$34+'Dane - część 1'!AR45*'Kalkulator część 1'!$C$35)/('Dane - część 1'!AQ45+'Dane - część 1'!AR45)</f>
        <v>0</v>
      </c>
      <c r="BK45" s="13">
        <f>VLOOKUP(AJ45,'Kalkulator część 1'!$B$17:$C$23,2,TRUE)*12</f>
        <v>0</v>
      </c>
      <c r="BL45" s="2">
        <f t="shared" si="12"/>
        <v>0</v>
      </c>
      <c r="BM45" s="2">
        <f t="shared" si="13"/>
        <v>0</v>
      </c>
      <c r="BO45" s="2">
        <f t="shared" si="14"/>
        <v>8175.1319999999996</v>
      </c>
      <c r="BP45" s="2">
        <f t="shared" si="15"/>
        <v>8583.8886000000002</v>
      </c>
      <c r="BQ45" s="3"/>
      <c r="BR45" s="2">
        <f t="shared" si="16"/>
        <v>10055.41236</v>
      </c>
      <c r="BS45" s="2">
        <f t="shared" si="17"/>
        <v>10558.182978000001</v>
      </c>
    </row>
    <row r="46" spans="1:71" x14ac:dyDescent="0.35">
      <c r="A46" t="s">
        <v>986</v>
      </c>
      <c r="B46" t="s">
        <v>987</v>
      </c>
      <c r="C46" t="s">
        <v>988</v>
      </c>
      <c r="D46" t="s">
        <v>989</v>
      </c>
      <c r="E46" t="s">
        <v>990</v>
      </c>
      <c r="F46" t="s">
        <v>990</v>
      </c>
      <c r="G46" t="s">
        <v>991</v>
      </c>
      <c r="H46" s="49">
        <v>8</v>
      </c>
      <c r="I46">
        <v>0</v>
      </c>
      <c r="J46">
        <v>7650007803</v>
      </c>
      <c r="K46">
        <v>570064398</v>
      </c>
      <c r="L46" t="s">
        <v>50</v>
      </c>
      <c r="M46" t="s">
        <v>51</v>
      </c>
      <c r="N46" t="s">
        <v>992</v>
      </c>
      <c r="O46" t="s">
        <v>989</v>
      </c>
      <c r="P46" t="s">
        <v>990</v>
      </c>
      <c r="Q46" t="s">
        <v>990</v>
      </c>
      <c r="R46" t="s">
        <v>991</v>
      </c>
      <c r="S46" s="49">
        <v>8</v>
      </c>
      <c r="T46">
        <v>0</v>
      </c>
      <c r="U46" t="s">
        <v>993</v>
      </c>
      <c r="V46" t="s">
        <v>994</v>
      </c>
      <c r="W46" s="2">
        <v>9666</v>
      </c>
      <c r="X46" s="2">
        <v>25357</v>
      </c>
      <c r="Y46" s="2">
        <v>16290</v>
      </c>
      <c r="Z46" s="2">
        <v>8817</v>
      </c>
      <c r="AA46" s="2">
        <v>4115</v>
      </c>
      <c r="AB46" s="2">
        <v>1151</v>
      </c>
      <c r="AC46" s="2">
        <v>824</v>
      </c>
      <c r="AD46" s="2">
        <v>916</v>
      </c>
      <c r="AE46" s="2">
        <v>872</v>
      </c>
      <c r="AF46" s="2">
        <v>9059</v>
      </c>
      <c r="AG46" s="2">
        <v>15117</v>
      </c>
      <c r="AH46" s="2">
        <v>17834</v>
      </c>
      <c r="AI46" s="2">
        <v>110018</v>
      </c>
      <c r="AJ46" t="s">
        <v>67</v>
      </c>
      <c r="AK46" t="s">
        <v>56</v>
      </c>
      <c r="AL46" t="s">
        <v>866</v>
      </c>
      <c r="AM46">
        <v>110</v>
      </c>
      <c r="AN46" t="s">
        <v>58</v>
      </c>
      <c r="AO46" t="s">
        <v>59</v>
      </c>
      <c r="AP46" t="s">
        <v>60</v>
      </c>
      <c r="AQ46">
        <v>0</v>
      </c>
      <c r="AR46">
        <v>100</v>
      </c>
      <c r="AV46" t="s">
        <v>2343</v>
      </c>
      <c r="AX46" s="1" t="s">
        <v>2350</v>
      </c>
      <c r="AZ46" s="2">
        <f>+AI46*'Kalkulator część 1'!$C$32</f>
        <v>110018</v>
      </c>
      <c r="BA46">
        <f t="shared" si="9"/>
        <v>110</v>
      </c>
      <c r="BB46" s="13">
        <f>'Kalkulator część 1'!$C$28*'Kalkulator część 1'!$C$11+'Kalkulator część 1'!$C$12</f>
        <v>0</v>
      </c>
      <c r="BC46" s="13">
        <f>'Kalkulator część 1'!$C$29*'Kalkulator część 1'!$C$11+'Kalkulator część 1'!$C$12</f>
        <v>0</v>
      </c>
      <c r="BD46" s="2">
        <f t="shared" si="10"/>
        <v>0</v>
      </c>
      <c r="BE46" s="2">
        <f t="shared" si="11"/>
        <v>0</v>
      </c>
      <c r="BG46" s="2">
        <f>IF(AJ46=$AU$48,($AV$48*12)+(AZ46*$AX$48/100),IF(AJ46=$AU$49,$AV$49*12+AZ46*$AX$49/100,IF(AJ46=$AU$50,$AV$50*12+$AX$50*AZ46/100,IF(AJ46=$AU$51,$AV$51*12+$AX$51*AZ46/100,IF(AJ46=$AU$52,$AV$52*12+$AX$52*AZ46/100,IF(AJ46=$AU$53,$AW$53*BA46/100*8760+$AX$53*AZ46/100,0))))))*'Kalkulator część 1'!$C$31</f>
        <v>7710.9044460000005</v>
      </c>
      <c r="BH46" s="2">
        <f>+BG46*'Kalkulator część 1'!$C$31</f>
        <v>8096.4496683000007</v>
      </c>
      <c r="BI46" s="2"/>
      <c r="BJ46" s="13">
        <f>+(AQ46*'Kalkulator część 1'!$C$34+'Dane - część 1'!AR46*'Kalkulator część 1'!$C$35)/('Dane - część 1'!AQ46+'Dane - część 1'!AR46)</f>
        <v>3.9</v>
      </c>
      <c r="BK46" s="13">
        <f>VLOOKUP(AJ46,'Kalkulator część 1'!$B$17:$C$23,2,TRUE)*12</f>
        <v>0</v>
      </c>
      <c r="BL46" s="2">
        <f t="shared" si="12"/>
        <v>429.0702</v>
      </c>
      <c r="BM46" s="2">
        <f t="shared" si="13"/>
        <v>429.0702</v>
      </c>
      <c r="BO46" s="2">
        <f t="shared" si="14"/>
        <v>8139.9746460000006</v>
      </c>
      <c r="BP46" s="2">
        <f t="shared" si="15"/>
        <v>8525.5198682999999</v>
      </c>
      <c r="BQ46" s="3"/>
      <c r="BR46" s="2">
        <f t="shared" si="16"/>
        <v>10012.16881458</v>
      </c>
      <c r="BS46" s="2">
        <f t="shared" si="17"/>
        <v>10486.389438009001</v>
      </c>
    </row>
    <row r="47" spans="1:71" x14ac:dyDescent="0.35">
      <c r="A47" t="s">
        <v>986</v>
      </c>
      <c r="B47" t="s">
        <v>995</v>
      </c>
      <c r="C47" t="s">
        <v>996</v>
      </c>
      <c r="D47" t="s">
        <v>997</v>
      </c>
      <c r="E47" t="s">
        <v>998</v>
      </c>
      <c r="F47" t="s">
        <v>998</v>
      </c>
      <c r="G47" t="s">
        <v>999</v>
      </c>
      <c r="H47" s="49">
        <v>16</v>
      </c>
      <c r="J47">
        <v>7670005380</v>
      </c>
      <c r="K47">
        <v>570064458</v>
      </c>
      <c r="L47" t="s">
        <v>50</v>
      </c>
      <c r="M47" t="s">
        <v>51</v>
      </c>
      <c r="N47" t="s">
        <v>1000</v>
      </c>
      <c r="O47" t="s">
        <v>997</v>
      </c>
      <c r="P47" t="s">
        <v>998</v>
      </c>
      <c r="Q47" t="s">
        <v>998</v>
      </c>
      <c r="R47" t="s">
        <v>999</v>
      </c>
      <c r="S47" s="49">
        <v>16</v>
      </c>
      <c r="U47" t="s">
        <v>1001</v>
      </c>
      <c r="V47" t="s">
        <v>1002</v>
      </c>
      <c r="W47" s="2">
        <v>8699</v>
      </c>
      <c r="X47" s="2">
        <v>11987</v>
      </c>
      <c r="Y47" s="2">
        <v>4856</v>
      </c>
      <c r="Z47" s="2">
        <v>4357</v>
      </c>
      <c r="AA47" s="2">
        <v>4697</v>
      </c>
      <c r="AB47" s="2">
        <v>649</v>
      </c>
      <c r="AC47" s="2">
        <v>225</v>
      </c>
      <c r="AD47" s="2">
        <v>188</v>
      </c>
      <c r="AE47" s="2">
        <v>181</v>
      </c>
      <c r="AF47" s="2">
        <v>6482</v>
      </c>
      <c r="AG47" s="2">
        <v>6273</v>
      </c>
      <c r="AH47" s="2">
        <v>10239</v>
      </c>
      <c r="AI47" s="2">
        <v>58833</v>
      </c>
      <c r="AJ47" t="s">
        <v>55</v>
      </c>
      <c r="AK47" t="s">
        <v>56</v>
      </c>
      <c r="AL47" t="s">
        <v>866</v>
      </c>
      <c r="AM47">
        <v>110</v>
      </c>
      <c r="AN47" t="s">
        <v>58</v>
      </c>
      <c r="AO47" t="s">
        <v>59</v>
      </c>
      <c r="AP47" t="s">
        <v>60</v>
      </c>
      <c r="AQ47">
        <v>0</v>
      </c>
      <c r="AR47">
        <v>100</v>
      </c>
      <c r="AU47" t="s">
        <v>2345</v>
      </c>
      <c r="AV47" t="s">
        <v>2346</v>
      </c>
      <c r="AW47" t="s">
        <v>2347</v>
      </c>
      <c r="AX47" t="s">
        <v>2348</v>
      </c>
      <c r="AZ47" s="2">
        <f>+AI47*'Kalkulator część 1'!$C$32</f>
        <v>58833</v>
      </c>
      <c r="BA47">
        <f t="shared" si="9"/>
        <v>110</v>
      </c>
      <c r="BB47" s="13">
        <f>'Kalkulator część 1'!$C$28*'Kalkulator część 1'!$C$11+'Kalkulator część 1'!$C$12</f>
        <v>0</v>
      </c>
      <c r="BC47" s="13">
        <f>'Kalkulator część 1'!$C$29*'Kalkulator część 1'!$C$11+'Kalkulator część 1'!$C$12</f>
        <v>0</v>
      </c>
      <c r="BD47" s="2">
        <f t="shared" si="10"/>
        <v>0</v>
      </c>
      <c r="BE47" s="2">
        <f t="shared" si="11"/>
        <v>0</v>
      </c>
      <c r="BG47" s="2">
        <f>IF(AJ47=$AU$48,($AV$48*12)+(AZ47*$AX$48/100),IF(AJ47=$AU$49,$AV$49*12+AZ47*$AX$49/100,IF(AJ47=$AU$50,$AV$50*12+$AX$50*AZ47/100,IF(AJ47=$AU$51,$AV$51*12+$AX$51*AZ47/100,IF(AJ47=$AU$52,$AV$52*12+$AX$52*AZ47/100,IF(AJ47=$AU$53,$AW$53*BA47/100*8760+$AX$53*AZ47/100,0))))))*'Kalkulator część 1'!$C$31</f>
        <v>3238.3298115000002</v>
      </c>
      <c r="BH47" s="2">
        <f>+BG47*'Kalkulator część 1'!$C$31</f>
        <v>3400.2463020750006</v>
      </c>
      <c r="BI47" s="2"/>
      <c r="BJ47" s="13">
        <f>+(AQ47*'Kalkulator część 1'!$C$34+'Dane - część 1'!AR47*'Kalkulator część 1'!$C$35)/('Dane - część 1'!AQ47+'Dane - część 1'!AR47)</f>
        <v>3.9</v>
      </c>
      <c r="BK47" s="13">
        <f>VLOOKUP(AJ47,'Kalkulator część 1'!$B$17:$C$23,2,TRUE)*12</f>
        <v>0</v>
      </c>
      <c r="BL47" s="2">
        <f t="shared" si="12"/>
        <v>229.44869999999997</v>
      </c>
      <c r="BM47" s="2">
        <f t="shared" si="13"/>
        <v>229.44869999999997</v>
      </c>
      <c r="BO47" s="2">
        <f t="shared" si="14"/>
        <v>3467.7785115000001</v>
      </c>
      <c r="BP47" s="2">
        <f t="shared" si="15"/>
        <v>3629.6950020750005</v>
      </c>
      <c r="BQ47" s="3"/>
      <c r="BR47" s="2">
        <f t="shared" si="16"/>
        <v>4265.3675691449998</v>
      </c>
      <c r="BS47" s="2">
        <f t="shared" si="17"/>
        <v>4464.5248525522502</v>
      </c>
    </row>
    <row r="48" spans="1:71" x14ac:dyDescent="0.35">
      <c r="A48" t="s">
        <v>986</v>
      </c>
      <c r="B48" t="s">
        <v>1003</v>
      </c>
      <c r="C48" t="s">
        <v>1004</v>
      </c>
      <c r="D48" t="s">
        <v>1005</v>
      </c>
      <c r="E48" t="s">
        <v>1006</v>
      </c>
      <c r="F48" t="s">
        <v>1006</v>
      </c>
      <c r="G48" t="s">
        <v>1007</v>
      </c>
      <c r="H48" s="49">
        <v>30</v>
      </c>
      <c r="J48">
        <v>7650007915</v>
      </c>
      <c r="K48">
        <v>570064441</v>
      </c>
      <c r="L48" t="s">
        <v>50</v>
      </c>
      <c r="M48" t="s">
        <v>51</v>
      </c>
      <c r="N48" t="s">
        <v>189</v>
      </c>
      <c r="O48" t="s">
        <v>1005</v>
      </c>
      <c r="P48" t="s">
        <v>1006</v>
      </c>
      <c r="Q48" t="s">
        <v>1006</v>
      </c>
      <c r="R48" t="s">
        <v>1007</v>
      </c>
      <c r="S48" s="49">
        <v>30</v>
      </c>
      <c r="T48" t="s">
        <v>148</v>
      </c>
      <c r="U48" t="s">
        <v>1008</v>
      </c>
      <c r="V48" t="s">
        <v>1009</v>
      </c>
      <c r="W48" s="2">
        <v>4426</v>
      </c>
      <c r="X48" s="2">
        <v>10536</v>
      </c>
      <c r="Y48" s="2">
        <v>12811</v>
      </c>
      <c r="Z48" s="2">
        <v>4338</v>
      </c>
      <c r="AA48" s="2">
        <v>2030</v>
      </c>
      <c r="AB48" s="2">
        <v>527</v>
      </c>
      <c r="AC48" s="2">
        <v>0</v>
      </c>
      <c r="AD48" s="2">
        <v>365</v>
      </c>
      <c r="AE48" s="2">
        <v>842</v>
      </c>
      <c r="AF48" s="2">
        <v>4430</v>
      </c>
      <c r="AG48" s="2">
        <v>9058</v>
      </c>
      <c r="AH48" s="2">
        <v>8682</v>
      </c>
      <c r="AI48" s="2">
        <v>58045</v>
      </c>
      <c r="AJ48" t="s">
        <v>55</v>
      </c>
      <c r="AK48" t="s">
        <v>56</v>
      </c>
      <c r="AL48" t="s">
        <v>866</v>
      </c>
      <c r="AM48">
        <v>110</v>
      </c>
      <c r="AN48" t="s">
        <v>58</v>
      </c>
      <c r="AO48" t="s">
        <v>59</v>
      </c>
      <c r="AP48" t="s">
        <v>60</v>
      </c>
      <c r="AQ48">
        <v>100</v>
      </c>
      <c r="AR48">
        <v>0</v>
      </c>
      <c r="AU48" t="s">
        <v>217</v>
      </c>
      <c r="AV48">
        <v>5.38</v>
      </c>
      <c r="AW48" t="s">
        <v>2349</v>
      </c>
      <c r="AX48">
        <v>6.0410000000000004</v>
      </c>
      <c r="AZ48" s="2">
        <f>+AI48*'Kalkulator część 1'!$C$32</f>
        <v>58045</v>
      </c>
      <c r="BA48">
        <f t="shared" si="9"/>
        <v>110</v>
      </c>
      <c r="BB48" s="13">
        <f>'Kalkulator część 1'!$C$28*'Kalkulator część 1'!$C$11+'Kalkulator część 1'!$C$12</f>
        <v>0</v>
      </c>
      <c r="BC48" s="13">
        <f>'Kalkulator część 1'!$C$29*'Kalkulator część 1'!$C$11+'Kalkulator część 1'!$C$12</f>
        <v>0</v>
      </c>
      <c r="BD48" s="2">
        <f t="shared" si="10"/>
        <v>0</v>
      </c>
      <c r="BE48" s="2">
        <f t="shared" si="11"/>
        <v>0</v>
      </c>
      <c r="BG48" s="2">
        <f>IF(AJ48=$AU$48,($AV$48*12)+(AZ48*$AX$48/100),IF(AJ48=$AU$49,$AV$49*12+AZ48*$AX$49/100,IF(AJ48=$AU$50,$AV$50*12+$AX$50*AZ48/100,IF(AJ48=$AU$51,$AV$51*12+$AX$51*AZ48/100,IF(AJ48=$AU$52,$AV$52*12+$AX$52*AZ48/100,IF(AJ48=$AU$53,$AW$53*BA48/100*8760+$AX$53*AZ48/100,0))))))*'Kalkulator część 1'!$C$31</f>
        <v>3201.8331974999996</v>
      </c>
      <c r="BH48" s="2">
        <f>+BG48*'Kalkulator część 1'!$C$31</f>
        <v>3361.9248573749996</v>
      </c>
      <c r="BI48" s="2"/>
      <c r="BJ48" s="13">
        <f>+(AQ48*'Kalkulator część 1'!$C$34+'Dane - część 1'!AR48*'Kalkulator część 1'!$C$35)/('Dane - część 1'!AQ48+'Dane - część 1'!AR48)</f>
        <v>0</v>
      </c>
      <c r="BK48" s="13">
        <f>VLOOKUP(AJ48,'Kalkulator część 1'!$B$17:$C$23,2,TRUE)*12</f>
        <v>0</v>
      </c>
      <c r="BL48" s="2">
        <f t="shared" si="12"/>
        <v>0</v>
      </c>
      <c r="BM48" s="2">
        <f t="shared" si="13"/>
        <v>0</v>
      </c>
      <c r="BO48" s="2">
        <f t="shared" si="14"/>
        <v>3201.8331974999996</v>
      </c>
      <c r="BP48" s="2">
        <f t="shared" si="15"/>
        <v>3361.9248573749996</v>
      </c>
      <c r="BQ48" s="3"/>
      <c r="BR48" s="2">
        <f t="shared" si="16"/>
        <v>3938.2548329249994</v>
      </c>
      <c r="BS48" s="2">
        <f t="shared" si="17"/>
        <v>4135.1675745712491</v>
      </c>
    </row>
    <row r="49" spans="1:71" x14ac:dyDescent="0.35">
      <c r="A49" t="s">
        <v>986</v>
      </c>
      <c r="B49" t="s">
        <v>1010</v>
      </c>
      <c r="C49" t="s">
        <v>1011</v>
      </c>
      <c r="D49" t="s">
        <v>1012</v>
      </c>
      <c r="E49" t="s">
        <v>1013</v>
      </c>
      <c r="F49" t="s">
        <v>1014</v>
      </c>
      <c r="H49" s="49">
        <v>65</v>
      </c>
      <c r="J49">
        <v>7640002997</v>
      </c>
      <c r="K49">
        <v>570064464</v>
      </c>
      <c r="L49" t="s">
        <v>50</v>
      </c>
      <c r="M49" t="s">
        <v>51</v>
      </c>
      <c r="S49" s="49"/>
      <c r="U49" t="s">
        <v>1015</v>
      </c>
      <c r="V49" t="s">
        <v>1016</v>
      </c>
      <c r="W49" s="2">
        <v>4059</v>
      </c>
      <c r="X49" s="2">
        <v>10153</v>
      </c>
      <c r="Y49" s="2">
        <v>10067</v>
      </c>
      <c r="Z49" s="2">
        <v>4919</v>
      </c>
      <c r="AA49" s="2">
        <v>1630</v>
      </c>
      <c r="AB49" s="2">
        <v>0</v>
      </c>
      <c r="AC49" s="2">
        <v>0</v>
      </c>
      <c r="AD49" s="2">
        <v>577</v>
      </c>
      <c r="AE49" s="2">
        <v>1070</v>
      </c>
      <c r="AF49" s="2">
        <v>3618</v>
      </c>
      <c r="AG49" s="2">
        <v>7666</v>
      </c>
      <c r="AH49" s="2">
        <v>7008</v>
      </c>
      <c r="AI49" s="2">
        <v>50767</v>
      </c>
      <c r="AJ49" t="s">
        <v>55</v>
      </c>
      <c r="AK49" t="s">
        <v>56</v>
      </c>
      <c r="AL49" t="s">
        <v>866</v>
      </c>
      <c r="AM49">
        <v>110</v>
      </c>
      <c r="AN49" t="s">
        <v>58</v>
      </c>
      <c r="AO49" t="s">
        <v>59</v>
      </c>
      <c r="AP49" t="s">
        <v>60</v>
      </c>
      <c r="AQ49">
        <v>0</v>
      </c>
      <c r="AR49">
        <v>100</v>
      </c>
      <c r="AU49" t="s">
        <v>100</v>
      </c>
      <c r="AV49">
        <v>12.42</v>
      </c>
      <c r="AW49" t="s">
        <v>2349</v>
      </c>
      <c r="AX49">
        <v>4.5549999999999997</v>
      </c>
      <c r="AZ49" s="2">
        <f>+AI49*'Kalkulator część 1'!$C$32</f>
        <v>50767</v>
      </c>
      <c r="BA49">
        <f t="shared" si="9"/>
        <v>110</v>
      </c>
      <c r="BB49" s="13">
        <f>'Kalkulator część 1'!$C$28*'Kalkulator część 1'!$C$11+'Kalkulator część 1'!$C$12</f>
        <v>0</v>
      </c>
      <c r="BC49" s="13">
        <f>'Kalkulator część 1'!$C$29*'Kalkulator część 1'!$C$11+'Kalkulator część 1'!$C$12</f>
        <v>0</v>
      </c>
      <c r="BD49" s="2">
        <f t="shared" si="10"/>
        <v>0</v>
      </c>
      <c r="BE49" s="2">
        <f t="shared" si="11"/>
        <v>0</v>
      </c>
      <c r="BG49" s="2">
        <f>IF(AJ49=$AU$48,($AV$48*12)+(AZ49*$AX$48/100),IF(AJ49=$AU$49,$AV$49*12+AZ49*$AX$49/100,IF(AJ49=$AU$50,$AV$50*12+$AX$50*AZ49/100,IF(AJ49=$AU$51,$AV$51*12+$AX$51*AZ49/100,IF(AJ49=$AU$52,$AV$52*12+$AX$52*AZ49/100,IF(AJ49=$AU$53,$AW$53*BA49/100*8760+$AX$53*AZ49/100,0))))))*'Kalkulator część 1'!$C$31</f>
        <v>2864.7489884999995</v>
      </c>
      <c r="BH49" s="2">
        <f>+BG49*'Kalkulator część 1'!$C$31</f>
        <v>3007.9864379249998</v>
      </c>
      <c r="BI49" s="2"/>
      <c r="BJ49" s="13">
        <f>+(AQ49*'Kalkulator część 1'!$C$34+'Dane - część 1'!AR49*'Kalkulator część 1'!$C$35)/('Dane - część 1'!AQ49+'Dane - część 1'!AR49)</f>
        <v>3.9</v>
      </c>
      <c r="BK49" s="13">
        <f>VLOOKUP(AJ49,'Kalkulator część 1'!$B$17:$C$23,2,TRUE)*12</f>
        <v>0</v>
      </c>
      <c r="BL49" s="2">
        <f t="shared" si="12"/>
        <v>197.9913</v>
      </c>
      <c r="BM49" s="2">
        <f t="shared" si="13"/>
        <v>197.9913</v>
      </c>
      <c r="BO49" s="2">
        <f t="shared" si="14"/>
        <v>3062.7402884999997</v>
      </c>
      <c r="BP49" s="2">
        <f t="shared" si="15"/>
        <v>3205.9777379249999</v>
      </c>
      <c r="BQ49" s="3"/>
      <c r="BR49" s="2">
        <f t="shared" si="16"/>
        <v>3767.1705548549994</v>
      </c>
      <c r="BS49" s="2">
        <f t="shared" si="17"/>
        <v>3943.3526176477499</v>
      </c>
    </row>
    <row r="50" spans="1:71" x14ac:dyDescent="0.35">
      <c r="A50" t="s">
        <v>986</v>
      </c>
      <c r="B50" t="s">
        <v>1017</v>
      </c>
      <c r="C50" t="s">
        <v>1018</v>
      </c>
      <c r="D50" t="s">
        <v>1019</v>
      </c>
      <c r="E50" t="s">
        <v>1020</v>
      </c>
      <c r="F50" t="s">
        <v>1020</v>
      </c>
      <c r="G50" t="s">
        <v>1021</v>
      </c>
      <c r="H50" s="49">
        <v>1</v>
      </c>
      <c r="J50">
        <v>7650007795</v>
      </c>
      <c r="K50">
        <v>570064518</v>
      </c>
      <c r="L50" t="s">
        <v>50</v>
      </c>
      <c r="M50" t="s">
        <v>51</v>
      </c>
      <c r="N50" t="s">
        <v>90</v>
      </c>
      <c r="O50" t="s">
        <v>1019</v>
      </c>
      <c r="P50" t="s">
        <v>1020</v>
      </c>
      <c r="Q50" t="s">
        <v>1020</v>
      </c>
      <c r="R50" t="s">
        <v>1021</v>
      </c>
      <c r="S50" s="49">
        <v>1</v>
      </c>
      <c r="U50" t="s">
        <v>1022</v>
      </c>
      <c r="V50" t="s">
        <v>1023</v>
      </c>
      <c r="W50" s="2">
        <v>0</v>
      </c>
      <c r="X50" s="2">
        <v>30938</v>
      </c>
      <c r="Y50" s="2">
        <v>14655</v>
      </c>
      <c r="Z50" s="2">
        <v>9125</v>
      </c>
      <c r="AA50" s="2">
        <v>4720</v>
      </c>
      <c r="AB50" s="2">
        <v>1379</v>
      </c>
      <c r="AC50" s="2">
        <v>801</v>
      </c>
      <c r="AD50" s="2">
        <v>719</v>
      </c>
      <c r="AE50" s="2">
        <v>631</v>
      </c>
      <c r="AF50" s="2">
        <v>9105</v>
      </c>
      <c r="AG50" s="2">
        <v>15369</v>
      </c>
      <c r="AH50" s="2">
        <v>18121</v>
      </c>
      <c r="AI50" s="2">
        <v>105563</v>
      </c>
      <c r="AJ50" t="s">
        <v>67</v>
      </c>
      <c r="AK50" t="s">
        <v>56</v>
      </c>
      <c r="AL50" t="s">
        <v>866</v>
      </c>
      <c r="AM50">
        <v>110</v>
      </c>
      <c r="AN50" t="s">
        <v>58</v>
      </c>
      <c r="AO50" t="s">
        <v>59</v>
      </c>
      <c r="AP50" t="s">
        <v>60</v>
      </c>
      <c r="AQ50">
        <v>0</v>
      </c>
      <c r="AR50">
        <v>100</v>
      </c>
      <c r="AU50" t="s">
        <v>55</v>
      </c>
      <c r="AV50">
        <v>40.75</v>
      </c>
      <c r="AW50" t="s">
        <v>2349</v>
      </c>
      <c r="AX50">
        <v>4.4109999999999996</v>
      </c>
      <c r="AZ50" s="2">
        <f>+AI50*'Kalkulator część 1'!$C$32</f>
        <v>105563</v>
      </c>
      <c r="BA50">
        <f t="shared" si="9"/>
        <v>110</v>
      </c>
      <c r="BB50" s="13">
        <f>'Kalkulator część 1'!$C$28*'Kalkulator część 1'!$C$11+'Kalkulator część 1'!$C$12</f>
        <v>0</v>
      </c>
      <c r="BC50" s="13">
        <f>'Kalkulator część 1'!$C$29*'Kalkulator część 1'!$C$11+'Kalkulator część 1'!$C$12</f>
        <v>0</v>
      </c>
      <c r="BD50" s="2">
        <f t="shared" si="10"/>
        <v>0</v>
      </c>
      <c r="BE50" s="2">
        <f t="shared" si="11"/>
        <v>0</v>
      </c>
      <c r="BG50" s="2">
        <f>IF(AJ50=$AU$48,($AV$48*12)+(AZ50*$AX$48/100),IF(AJ50=$AU$49,$AV$49*12+AZ50*$AX$49/100,IF(AJ50=$AU$50,$AV$50*12+$AX$50*AZ50/100,IF(AJ50=$AU$51,$AV$51*12+$AX$51*AZ50/100,IF(AJ50=$AU$52,$AV$52*12+$AX$52*AZ50/100,IF(AJ50=$AU$53,$AW$53*BA50/100*8760+$AX$53*AZ50/100,0))))))*'Kalkulator część 1'!$C$31</f>
        <v>7513.7840610000003</v>
      </c>
      <c r="BH50" s="2">
        <f>+BG50*'Kalkulator część 1'!$C$31</f>
        <v>7889.4732640500006</v>
      </c>
      <c r="BI50" s="2"/>
      <c r="BJ50" s="13">
        <f>+(AQ50*'Kalkulator część 1'!$C$34+'Dane - część 1'!AR50*'Kalkulator część 1'!$C$35)/('Dane - część 1'!AQ50+'Dane - część 1'!AR50)</f>
        <v>3.9</v>
      </c>
      <c r="BK50" s="13">
        <f>VLOOKUP(AJ50,'Kalkulator część 1'!$B$17:$C$23,2,TRUE)*12</f>
        <v>0</v>
      </c>
      <c r="BL50" s="2">
        <f t="shared" si="12"/>
        <v>411.69569999999999</v>
      </c>
      <c r="BM50" s="2">
        <f t="shared" si="13"/>
        <v>411.69569999999999</v>
      </c>
      <c r="BO50" s="2">
        <f t="shared" si="14"/>
        <v>7925.4797610000005</v>
      </c>
      <c r="BP50" s="2">
        <f t="shared" si="15"/>
        <v>8301.1689640500008</v>
      </c>
      <c r="BQ50" s="3"/>
      <c r="BR50" s="2">
        <f t="shared" si="16"/>
        <v>9748.3401060300002</v>
      </c>
      <c r="BS50" s="2">
        <f t="shared" si="17"/>
        <v>10210.437825781501</v>
      </c>
    </row>
    <row r="51" spans="1:71" x14ac:dyDescent="0.35">
      <c r="A51" t="s">
        <v>986</v>
      </c>
      <c r="B51" t="s">
        <v>1024</v>
      </c>
      <c r="C51" t="s">
        <v>1025</v>
      </c>
      <c r="D51" t="s">
        <v>1026</v>
      </c>
      <c r="E51" t="s">
        <v>1027</v>
      </c>
      <c r="F51" t="s">
        <v>1027</v>
      </c>
      <c r="G51" t="s">
        <v>1028</v>
      </c>
      <c r="H51" s="49">
        <v>17</v>
      </c>
      <c r="J51">
        <v>7640004737</v>
      </c>
      <c r="K51">
        <v>570064406</v>
      </c>
      <c r="L51" t="s">
        <v>50</v>
      </c>
      <c r="M51" t="s">
        <v>51</v>
      </c>
      <c r="N51" t="s">
        <v>1029</v>
      </c>
      <c r="O51" t="s">
        <v>1026</v>
      </c>
      <c r="P51" t="s">
        <v>1027</v>
      </c>
      <c r="Q51" t="s">
        <v>1027</v>
      </c>
      <c r="R51" t="s">
        <v>1028</v>
      </c>
      <c r="S51" s="49">
        <v>17</v>
      </c>
      <c r="U51" t="s">
        <v>1030</v>
      </c>
      <c r="V51" t="s">
        <v>1031</v>
      </c>
      <c r="W51" s="2">
        <v>0</v>
      </c>
      <c r="X51" s="2">
        <v>15269</v>
      </c>
      <c r="Y51" s="2">
        <v>10867</v>
      </c>
      <c r="Z51" s="2">
        <v>6747</v>
      </c>
      <c r="AA51" s="2">
        <v>3078</v>
      </c>
      <c r="AB51" s="2">
        <v>2360</v>
      </c>
      <c r="AC51" s="2">
        <v>0</v>
      </c>
      <c r="AD51" s="2">
        <v>586</v>
      </c>
      <c r="AE51" s="2">
        <v>837</v>
      </c>
      <c r="AF51" s="2">
        <v>4086</v>
      </c>
      <c r="AG51" s="2">
        <v>8270</v>
      </c>
      <c r="AH51" s="2">
        <v>9209</v>
      </c>
      <c r="AI51" s="2">
        <v>61309</v>
      </c>
      <c r="AJ51" t="s">
        <v>55</v>
      </c>
      <c r="AK51" t="s">
        <v>56</v>
      </c>
      <c r="AL51" t="s">
        <v>866</v>
      </c>
      <c r="AM51">
        <v>110</v>
      </c>
      <c r="AN51" t="s">
        <v>58</v>
      </c>
      <c r="AO51" t="s">
        <v>59</v>
      </c>
      <c r="AP51" t="s">
        <v>60</v>
      </c>
      <c r="AQ51">
        <v>0</v>
      </c>
      <c r="AR51">
        <v>100</v>
      </c>
      <c r="AU51" t="s">
        <v>730</v>
      </c>
      <c r="AV51">
        <v>41.41</v>
      </c>
      <c r="AW51" t="s">
        <v>2349</v>
      </c>
      <c r="AX51">
        <v>4.4109999999999996</v>
      </c>
      <c r="AZ51" s="2">
        <f>+AI51*'Kalkulator część 1'!$C$32</f>
        <v>61309</v>
      </c>
      <c r="BA51">
        <f t="shared" si="9"/>
        <v>110</v>
      </c>
      <c r="BB51" s="13">
        <f>'Kalkulator część 1'!$C$28*'Kalkulator część 1'!$C$11+'Kalkulator część 1'!$C$12</f>
        <v>0</v>
      </c>
      <c r="BC51" s="13">
        <f>'Kalkulator część 1'!$C$29*'Kalkulator część 1'!$C$11+'Kalkulator część 1'!$C$12</f>
        <v>0</v>
      </c>
      <c r="BD51" s="2">
        <f t="shared" si="10"/>
        <v>0</v>
      </c>
      <c r="BE51" s="2">
        <f t="shared" si="11"/>
        <v>0</v>
      </c>
      <c r="BG51" s="2">
        <f>IF(AJ51=$AU$48,($AV$48*12)+(AZ51*$AX$48/100),IF(AJ51=$AU$49,$AV$49*12+AZ51*$AX$49/100,IF(AJ51=$AU$50,$AV$50*12+$AX$50*AZ51/100,IF(AJ51=$AU$51,$AV$51*12+$AX$51*AZ51/100,IF(AJ51=$AU$52,$AV$52*12+$AX$52*AZ51/100,IF(AJ51=$AU$53,$AW$53*BA51/100*8760+$AX$53*AZ51/100,0))))))*'Kalkulator część 1'!$C$31</f>
        <v>3353.0069894999997</v>
      </c>
      <c r="BH51" s="2">
        <f>+BG51*'Kalkulator część 1'!$C$31</f>
        <v>3520.6573389749997</v>
      </c>
      <c r="BI51" s="2"/>
      <c r="BJ51" s="13">
        <f>+(AQ51*'Kalkulator część 1'!$C$34+'Dane - część 1'!AR51*'Kalkulator część 1'!$C$35)/('Dane - część 1'!AQ51+'Dane - część 1'!AR51)</f>
        <v>3.9</v>
      </c>
      <c r="BK51" s="13">
        <f>VLOOKUP(AJ51,'Kalkulator część 1'!$B$17:$C$23,2,TRUE)*12</f>
        <v>0</v>
      </c>
      <c r="BL51" s="2">
        <f t="shared" si="12"/>
        <v>239.10509999999999</v>
      </c>
      <c r="BM51" s="2">
        <f t="shared" si="13"/>
        <v>239.10509999999999</v>
      </c>
      <c r="BO51" s="2">
        <f t="shared" si="14"/>
        <v>3592.1120894999995</v>
      </c>
      <c r="BP51" s="2">
        <f t="shared" si="15"/>
        <v>3759.7624389749999</v>
      </c>
      <c r="BQ51" s="3"/>
      <c r="BR51" s="2">
        <f t="shared" si="16"/>
        <v>4418.297870084999</v>
      </c>
      <c r="BS51" s="2">
        <f t="shared" si="17"/>
        <v>4624.5077999392497</v>
      </c>
    </row>
    <row r="52" spans="1:71" x14ac:dyDescent="0.35">
      <c r="A52" t="s">
        <v>986</v>
      </c>
      <c r="B52" t="s">
        <v>1024</v>
      </c>
      <c r="C52" t="s">
        <v>1025</v>
      </c>
      <c r="D52" t="s">
        <v>1026</v>
      </c>
      <c r="E52" t="s">
        <v>1027</v>
      </c>
      <c r="F52" t="s">
        <v>1027</v>
      </c>
      <c r="G52" t="s">
        <v>1028</v>
      </c>
      <c r="H52" s="49">
        <v>17</v>
      </c>
      <c r="J52">
        <v>7640004737</v>
      </c>
      <c r="K52">
        <v>570064406</v>
      </c>
      <c r="L52" t="s">
        <v>50</v>
      </c>
      <c r="M52" t="s">
        <v>51</v>
      </c>
      <c r="N52" t="s">
        <v>1032</v>
      </c>
      <c r="O52" t="s">
        <v>1026</v>
      </c>
      <c r="P52" t="s">
        <v>1027</v>
      </c>
      <c r="Q52" t="s">
        <v>1027</v>
      </c>
      <c r="R52" t="s">
        <v>1033</v>
      </c>
      <c r="S52" s="49">
        <v>5</v>
      </c>
      <c r="U52" t="s">
        <v>1034</v>
      </c>
      <c r="V52" t="s">
        <v>1035</v>
      </c>
      <c r="W52" s="2">
        <v>0</v>
      </c>
      <c r="X52" s="2">
        <v>730</v>
      </c>
      <c r="Y52" s="2">
        <v>366</v>
      </c>
      <c r="Z52" s="2">
        <v>297</v>
      </c>
      <c r="AA52" s="2">
        <v>342</v>
      </c>
      <c r="AB52" s="2">
        <v>802</v>
      </c>
      <c r="AC52" s="2">
        <v>338</v>
      </c>
      <c r="AD52" s="2">
        <v>338</v>
      </c>
      <c r="AE52" s="2">
        <v>327</v>
      </c>
      <c r="AF52" s="2">
        <v>338</v>
      </c>
      <c r="AG52" s="2">
        <v>327</v>
      </c>
      <c r="AH52" s="2">
        <v>338</v>
      </c>
      <c r="AI52" s="2">
        <v>4543</v>
      </c>
      <c r="AJ52" t="s">
        <v>100</v>
      </c>
      <c r="AK52" t="s">
        <v>56</v>
      </c>
      <c r="AL52" t="s">
        <v>866</v>
      </c>
      <c r="AM52">
        <v>110</v>
      </c>
      <c r="AN52" t="s">
        <v>58</v>
      </c>
      <c r="AO52" t="s">
        <v>59</v>
      </c>
      <c r="AP52" t="s">
        <v>60</v>
      </c>
      <c r="AQ52">
        <v>0</v>
      </c>
      <c r="AR52">
        <v>100</v>
      </c>
      <c r="AU52" t="s">
        <v>67</v>
      </c>
      <c r="AV52">
        <v>225.63</v>
      </c>
      <c r="AW52" t="s">
        <v>2349</v>
      </c>
      <c r="AX52">
        <v>4.2140000000000004</v>
      </c>
      <c r="AZ52" s="2">
        <f>+AI52*'Kalkulator część 1'!$C$32</f>
        <v>4543</v>
      </c>
      <c r="BA52">
        <f t="shared" si="9"/>
        <v>110</v>
      </c>
      <c r="BB52" s="13">
        <f>'Kalkulator część 1'!$C$28*'Kalkulator część 1'!$C$11+'Kalkulator część 1'!$C$12</f>
        <v>0</v>
      </c>
      <c r="BC52" s="13">
        <f>'Kalkulator część 1'!$C$29*'Kalkulator część 1'!$C$11+'Kalkulator część 1'!$C$12</f>
        <v>0</v>
      </c>
      <c r="BD52" s="2">
        <f t="shared" si="10"/>
        <v>0</v>
      </c>
      <c r="BE52" s="2">
        <f t="shared" si="11"/>
        <v>0</v>
      </c>
      <c r="BG52" s="2">
        <f>IF(AJ52=$AU$48,($AV$48*12)+(AZ52*$AX$48/100),IF(AJ52=$AU$49,$AV$49*12+AZ52*$AX$49/100,IF(AJ52=$AU$50,$AV$50*12+$AX$50*AZ52/100,IF(AJ52=$AU$51,$AV$51*12+$AX$51*AZ52/100,IF(AJ52=$AU$52,$AV$52*12+$AX$52*AZ52/100,IF(AJ52=$AU$53,$AW$53*BA52/100*8760+$AX$53*AZ52/100,0))))))*'Kalkulator część 1'!$C$31</f>
        <v>373.7723325</v>
      </c>
      <c r="BH52" s="2">
        <f>+BG52*'Kalkulator część 1'!$C$31</f>
        <v>392.46094912500001</v>
      </c>
      <c r="BI52" s="2"/>
      <c r="BJ52" s="13">
        <f>+(AQ52*'Kalkulator część 1'!$C$34+'Dane - część 1'!AR52*'Kalkulator część 1'!$C$35)/('Dane - część 1'!AQ52+'Dane - część 1'!AR52)</f>
        <v>3.9</v>
      </c>
      <c r="BK52" s="13">
        <f>VLOOKUP(AJ52,'Kalkulator część 1'!$B$17:$C$23,2,TRUE)*12</f>
        <v>0</v>
      </c>
      <c r="BL52" s="2">
        <f t="shared" si="12"/>
        <v>17.717700000000001</v>
      </c>
      <c r="BM52" s="2">
        <f t="shared" si="13"/>
        <v>17.717700000000001</v>
      </c>
      <c r="BO52" s="2">
        <f t="shared" si="14"/>
        <v>391.49003249999998</v>
      </c>
      <c r="BP52" s="2">
        <f t="shared" si="15"/>
        <v>410.17864912499999</v>
      </c>
      <c r="BQ52" s="3"/>
      <c r="BR52" s="2">
        <f t="shared" si="16"/>
        <v>481.53273997499997</v>
      </c>
      <c r="BS52" s="2">
        <f t="shared" si="17"/>
        <v>504.51973842374997</v>
      </c>
    </row>
    <row r="53" spans="1:71" x14ac:dyDescent="0.35">
      <c r="A53" t="s">
        <v>986</v>
      </c>
      <c r="B53" t="s">
        <v>1024</v>
      </c>
      <c r="C53" t="s">
        <v>1025</v>
      </c>
      <c r="D53" t="s">
        <v>1026</v>
      </c>
      <c r="E53" t="s">
        <v>1027</v>
      </c>
      <c r="F53" t="s">
        <v>1027</v>
      </c>
      <c r="G53" t="s">
        <v>1028</v>
      </c>
      <c r="H53" s="49">
        <v>17</v>
      </c>
      <c r="J53">
        <v>7640004737</v>
      </c>
      <c r="K53">
        <v>570064406</v>
      </c>
      <c r="L53" t="s">
        <v>50</v>
      </c>
      <c r="M53" t="s">
        <v>51</v>
      </c>
      <c r="N53" t="s">
        <v>1036</v>
      </c>
      <c r="O53" t="s">
        <v>1026</v>
      </c>
      <c r="P53" t="s">
        <v>1027</v>
      </c>
      <c r="Q53" t="s">
        <v>1027</v>
      </c>
      <c r="R53" t="s">
        <v>1033</v>
      </c>
      <c r="S53" s="49">
        <v>2</v>
      </c>
      <c r="U53" t="s">
        <v>1037</v>
      </c>
      <c r="V53" t="s">
        <v>1038</v>
      </c>
      <c r="W53" s="2">
        <v>0</v>
      </c>
      <c r="X53" s="2">
        <v>616</v>
      </c>
      <c r="Y53" s="2">
        <v>571</v>
      </c>
      <c r="Z53" s="2">
        <v>456</v>
      </c>
      <c r="AA53" s="2">
        <v>467</v>
      </c>
      <c r="AB53" s="2">
        <v>971</v>
      </c>
      <c r="AC53" s="2">
        <v>318</v>
      </c>
      <c r="AD53" s="2">
        <v>318</v>
      </c>
      <c r="AE53" s="2">
        <v>308</v>
      </c>
      <c r="AF53" s="2">
        <v>318</v>
      </c>
      <c r="AG53" s="2">
        <v>308</v>
      </c>
      <c r="AH53" s="2">
        <v>318</v>
      </c>
      <c r="AI53" s="2">
        <v>4969</v>
      </c>
      <c r="AJ53" t="s">
        <v>100</v>
      </c>
      <c r="AK53" t="s">
        <v>56</v>
      </c>
      <c r="AL53" t="s">
        <v>866</v>
      </c>
      <c r="AM53">
        <v>110</v>
      </c>
      <c r="AN53" t="s">
        <v>58</v>
      </c>
      <c r="AO53" t="s">
        <v>59</v>
      </c>
      <c r="AP53" t="s">
        <v>60</v>
      </c>
      <c r="AQ53">
        <v>0</v>
      </c>
      <c r="AR53">
        <v>100</v>
      </c>
      <c r="AU53" t="s">
        <v>209</v>
      </c>
      <c r="AV53" t="s">
        <v>2349</v>
      </c>
      <c r="AW53">
        <v>0.64300000000000002</v>
      </c>
      <c r="AX53">
        <v>2.5619999999999998</v>
      </c>
      <c r="AZ53" s="2">
        <f>+AI53*'Kalkulator część 1'!$C$32</f>
        <v>4969</v>
      </c>
      <c r="BA53">
        <f t="shared" si="9"/>
        <v>110</v>
      </c>
      <c r="BB53" s="13">
        <f>'Kalkulator część 1'!$C$28*'Kalkulator część 1'!$C$11+'Kalkulator część 1'!$C$12</f>
        <v>0</v>
      </c>
      <c r="BC53" s="13">
        <f>'Kalkulator część 1'!$C$29*'Kalkulator część 1'!$C$11+'Kalkulator część 1'!$C$12</f>
        <v>0</v>
      </c>
      <c r="BD53" s="2">
        <f t="shared" si="10"/>
        <v>0</v>
      </c>
      <c r="BE53" s="2">
        <f t="shared" si="11"/>
        <v>0</v>
      </c>
      <c r="BG53" s="2">
        <f>IF(AJ53=$AU$48,($AV$48*12)+(AZ53*$AX$48/100),IF(AJ53=$AU$49,$AV$49*12+AZ53*$AX$49/100,IF(AJ53=$AU$50,$AV$50*12+$AX$50*AZ53/100,IF(AJ53=$AU$51,$AV$51*12+$AX$51*AZ53/100,IF(AJ53=$AU$52,$AV$52*12+$AX$52*AZ53/100,IF(AJ53=$AU$53,$AW$53*BA53/100*8760+$AX$53*AZ53/100,0))))))*'Kalkulator część 1'!$C$31</f>
        <v>394.14684749999998</v>
      </c>
      <c r="BH53" s="2">
        <f>+BG53*'Kalkulator część 1'!$C$31</f>
        <v>413.85418987499997</v>
      </c>
      <c r="BI53" s="2"/>
      <c r="BJ53" s="13">
        <f>+(AQ53*'Kalkulator część 1'!$C$34+'Dane - część 1'!AR53*'Kalkulator część 1'!$C$35)/('Dane - część 1'!AQ53+'Dane - część 1'!AR53)</f>
        <v>3.9</v>
      </c>
      <c r="BK53" s="13">
        <f>VLOOKUP(AJ53,'Kalkulator część 1'!$B$17:$C$23,2,TRUE)*12</f>
        <v>0</v>
      </c>
      <c r="BL53" s="2">
        <f t="shared" si="12"/>
        <v>19.379099999999998</v>
      </c>
      <c r="BM53" s="2">
        <f t="shared" si="13"/>
        <v>19.379099999999998</v>
      </c>
      <c r="BO53" s="2">
        <f t="shared" si="14"/>
        <v>413.52594749999997</v>
      </c>
      <c r="BP53" s="2">
        <f t="shared" si="15"/>
        <v>433.23328987499997</v>
      </c>
      <c r="BQ53" s="3"/>
      <c r="BR53" s="2">
        <f t="shared" si="16"/>
        <v>508.63691542499998</v>
      </c>
      <c r="BS53" s="2">
        <f t="shared" si="17"/>
        <v>532.87694654625</v>
      </c>
    </row>
    <row r="54" spans="1:71" x14ac:dyDescent="0.35">
      <c r="A54" t="s">
        <v>986</v>
      </c>
      <c r="B54" t="s">
        <v>1039</v>
      </c>
      <c r="C54" t="s">
        <v>1040</v>
      </c>
      <c r="D54" t="s">
        <v>1041</v>
      </c>
      <c r="E54" t="s">
        <v>1042</v>
      </c>
      <c r="F54" t="s">
        <v>1042</v>
      </c>
      <c r="G54" t="s">
        <v>1043</v>
      </c>
      <c r="H54" s="49">
        <v>1</v>
      </c>
      <c r="J54">
        <v>6740005204</v>
      </c>
      <c r="K54">
        <v>330044080</v>
      </c>
      <c r="L54" t="s">
        <v>50</v>
      </c>
      <c r="M54" t="s">
        <v>51</v>
      </c>
      <c r="N54" t="s">
        <v>363</v>
      </c>
      <c r="O54" t="s">
        <v>1041</v>
      </c>
      <c r="P54" t="s">
        <v>1042</v>
      </c>
      <c r="Q54" t="s">
        <v>1042</v>
      </c>
      <c r="R54" t="s">
        <v>1043</v>
      </c>
      <c r="S54" s="49">
        <v>1</v>
      </c>
      <c r="U54" t="s">
        <v>1044</v>
      </c>
      <c r="V54" t="s">
        <v>1045</v>
      </c>
      <c r="W54" s="2">
        <v>0</v>
      </c>
      <c r="X54" s="2">
        <v>12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150</v>
      </c>
      <c r="AF54" s="2">
        <v>150</v>
      </c>
      <c r="AG54" s="2">
        <v>200</v>
      </c>
      <c r="AH54" s="2">
        <v>300</v>
      </c>
      <c r="AI54" s="2">
        <v>812</v>
      </c>
      <c r="AJ54" t="s">
        <v>55</v>
      </c>
      <c r="AK54" t="s">
        <v>56</v>
      </c>
      <c r="AL54" t="s">
        <v>866</v>
      </c>
      <c r="AM54">
        <v>110</v>
      </c>
      <c r="AN54" t="s">
        <v>58</v>
      </c>
      <c r="AO54" t="s">
        <v>59</v>
      </c>
      <c r="AP54" t="s">
        <v>60</v>
      </c>
      <c r="AQ54">
        <v>0</v>
      </c>
      <c r="AR54">
        <v>100</v>
      </c>
      <c r="AU54" s="1" t="s">
        <v>2351</v>
      </c>
      <c r="AV54" t="s">
        <v>2349</v>
      </c>
      <c r="AW54">
        <v>0.60199999999999998</v>
      </c>
      <c r="AX54">
        <v>2.1040000000000001</v>
      </c>
      <c r="AZ54" s="2">
        <f>+AI54*'Kalkulator część 1'!$C$32</f>
        <v>812</v>
      </c>
      <c r="BA54">
        <f t="shared" si="9"/>
        <v>110</v>
      </c>
      <c r="BB54" s="13">
        <f>'Kalkulator część 1'!$C$28*'Kalkulator część 1'!$C$11+'Kalkulator część 1'!$C$12</f>
        <v>0</v>
      </c>
      <c r="BC54" s="13">
        <f>'Kalkulator część 1'!$C$29*'Kalkulator część 1'!$C$11+'Kalkulator część 1'!$C$12</f>
        <v>0</v>
      </c>
      <c r="BD54" s="2">
        <f t="shared" si="10"/>
        <v>0</v>
      </c>
      <c r="BE54" s="2">
        <f t="shared" si="11"/>
        <v>0</v>
      </c>
      <c r="BG54" s="2">
        <f>IF(AJ54=$AU$48,($AV$48*12)+(AZ54*$AX$48/100),IF(AJ54=$AU$49,$AV$49*12+AZ54*$AX$49/100,IF(AJ54=$AU$50,$AV$50*12+$AX$50*AZ54/100,IF(AJ54=$AU$51,$AV$51*12+$AX$51*AZ54/100,IF(AJ54=$AU$52,$AV$52*12+$AX$52*AZ54/100,IF(AJ54=$AU$53,$AW$53*BA54/100*8760+$AX$53*AZ54/100,0))))))*'Kalkulator część 1'!$C$31</f>
        <v>551.05818599999998</v>
      </c>
      <c r="BH54" s="2">
        <f>+BG54*'Kalkulator część 1'!$C$31</f>
        <v>578.61109529999999</v>
      </c>
      <c r="BI54" s="2"/>
      <c r="BJ54" s="13">
        <f>+(AQ54*'Kalkulator część 1'!$C$34+'Dane - część 1'!AR54*'Kalkulator część 1'!$C$35)/('Dane - część 1'!AQ54+'Dane - część 1'!AR54)</f>
        <v>3.9</v>
      </c>
      <c r="BK54" s="13">
        <f>VLOOKUP(AJ54,'Kalkulator część 1'!$B$17:$C$23,2,TRUE)*12</f>
        <v>0</v>
      </c>
      <c r="BL54" s="2">
        <f t="shared" si="12"/>
        <v>3.1667999999999998</v>
      </c>
      <c r="BM54" s="2">
        <f t="shared" si="13"/>
        <v>3.1667999999999998</v>
      </c>
      <c r="BO54" s="2">
        <f t="shared" si="14"/>
        <v>554.22498599999994</v>
      </c>
      <c r="BP54" s="2">
        <f t="shared" si="15"/>
        <v>581.77789529999995</v>
      </c>
      <c r="BQ54" s="3"/>
      <c r="BR54" s="2">
        <f t="shared" si="16"/>
        <v>681.69673277999993</v>
      </c>
      <c r="BS54" s="2">
        <f t="shared" si="17"/>
        <v>715.58681121899997</v>
      </c>
    </row>
    <row r="55" spans="1:71" x14ac:dyDescent="0.35">
      <c r="A55" t="s">
        <v>1046</v>
      </c>
      <c r="B55" t="s">
        <v>1047</v>
      </c>
      <c r="C55" t="s">
        <v>1048</v>
      </c>
      <c r="D55" t="s">
        <v>1049</v>
      </c>
      <c r="E55" t="s">
        <v>1050</v>
      </c>
      <c r="F55" t="s">
        <v>1050</v>
      </c>
      <c r="G55" t="s">
        <v>1051</v>
      </c>
      <c r="H55" s="49">
        <v>11</v>
      </c>
      <c r="J55">
        <v>6220008320</v>
      </c>
      <c r="K55">
        <v>250027301</v>
      </c>
      <c r="L55" t="s">
        <v>50</v>
      </c>
      <c r="M55" t="s">
        <v>51</v>
      </c>
      <c r="N55" t="s">
        <v>1052</v>
      </c>
      <c r="O55" t="s">
        <v>1049</v>
      </c>
      <c r="P55" t="s">
        <v>1050</v>
      </c>
      <c r="Q55" t="s">
        <v>1050</v>
      </c>
      <c r="R55" t="s">
        <v>1053</v>
      </c>
      <c r="S55" s="49">
        <v>2</v>
      </c>
      <c r="U55" t="s">
        <v>1054</v>
      </c>
      <c r="V55" t="s">
        <v>1055</v>
      </c>
      <c r="W55" s="2">
        <v>0</v>
      </c>
      <c r="X55" s="2">
        <v>8389</v>
      </c>
      <c r="Y55" s="2">
        <v>10025</v>
      </c>
      <c r="Z55" s="2">
        <v>4989</v>
      </c>
      <c r="AA55" s="2">
        <v>1912</v>
      </c>
      <c r="AB55" s="2">
        <v>1119</v>
      </c>
      <c r="AC55" s="2">
        <v>205</v>
      </c>
      <c r="AD55" s="2">
        <v>278</v>
      </c>
      <c r="AE55" s="2">
        <v>279</v>
      </c>
      <c r="AF55" s="2">
        <v>2122</v>
      </c>
      <c r="AG55" s="2">
        <v>4863</v>
      </c>
      <c r="AH55" s="2">
        <v>5210</v>
      </c>
      <c r="AI55" s="2">
        <v>39391</v>
      </c>
      <c r="AJ55" t="s">
        <v>55</v>
      </c>
      <c r="AK55" t="s">
        <v>56</v>
      </c>
      <c r="AL55" t="s">
        <v>866</v>
      </c>
      <c r="AM55">
        <v>110</v>
      </c>
      <c r="AN55" t="s">
        <v>58</v>
      </c>
      <c r="AO55" t="s">
        <v>59</v>
      </c>
      <c r="AP55" t="s">
        <v>60</v>
      </c>
      <c r="AQ55">
        <v>0</v>
      </c>
      <c r="AR55">
        <v>100</v>
      </c>
      <c r="AZ55" s="2">
        <f>+AI55*'Kalkulator część 1'!$C$32</f>
        <v>39391</v>
      </c>
      <c r="BA55">
        <f t="shared" si="9"/>
        <v>110</v>
      </c>
      <c r="BB55" s="13">
        <f>'Kalkulator część 1'!$C$28*'Kalkulator część 1'!$C$11+'Kalkulator część 1'!$C$12</f>
        <v>0</v>
      </c>
      <c r="BC55" s="13">
        <f>'Kalkulator część 1'!$C$29*'Kalkulator część 1'!$C$11+'Kalkulator część 1'!$C$12</f>
        <v>0</v>
      </c>
      <c r="BD55" s="2">
        <f t="shared" si="10"/>
        <v>0</v>
      </c>
      <c r="BE55" s="2">
        <f t="shared" si="11"/>
        <v>0</v>
      </c>
      <c r="BG55" s="2">
        <f>IF(AJ55=$AU$48,($AV$48*12)+(AZ55*$AX$48/100),IF(AJ55=$AU$49,$AV$49*12+AZ55*$AX$49/100,IF(AJ55=$AU$50,$AV$50*12+$AX$50*AZ55/100,IF(AJ55=$AU$51,$AV$51*12+$AX$51*AZ55/100,IF(AJ55=$AU$52,$AV$52*12+$AX$52*AZ55/100,IF(AJ55=$AU$53,$AW$53*BA55/100*8760+$AX$53*AZ55/100,0))))))*'Kalkulator część 1'!$C$31</f>
        <v>2337.8638605000001</v>
      </c>
      <c r="BH55" s="2">
        <f>+BG55*'Kalkulator część 1'!$C$31</f>
        <v>2454.7570535250002</v>
      </c>
      <c r="BI55" s="2"/>
      <c r="BJ55" s="13">
        <f>+(AQ55*'Kalkulator część 1'!$C$34+'Dane - część 1'!AR55*'Kalkulator część 1'!$C$35)/('Dane - część 1'!AQ55+'Dane - część 1'!AR55)</f>
        <v>3.9</v>
      </c>
      <c r="BK55" s="13">
        <f>VLOOKUP(AJ55,'Kalkulator część 1'!$B$17:$C$23,2,TRUE)*12</f>
        <v>0</v>
      </c>
      <c r="BL55" s="2">
        <f t="shared" si="12"/>
        <v>153.6249</v>
      </c>
      <c r="BM55" s="2">
        <f t="shared" si="13"/>
        <v>153.6249</v>
      </c>
      <c r="BO55" s="2">
        <f t="shared" si="14"/>
        <v>2491.4887604999999</v>
      </c>
      <c r="BP55" s="2">
        <f t="shared" si="15"/>
        <v>2608.381953525</v>
      </c>
      <c r="BQ55" s="3"/>
      <c r="BR55" s="2">
        <f t="shared" si="16"/>
        <v>3064.5311754149998</v>
      </c>
      <c r="BS55" s="2">
        <f t="shared" si="17"/>
        <v>3208.3098028357499</v>
      </c>
    </row>
    <row r="56" spans="1:71" x14ac:dyDescent="0.35">
      <c r="A56" t="s">
        <v>1046</v>
      </c>
      <c r="B56" t="s">
        <v>1047</v>
      </c>
      <c r="C56" t="s">
        <v>1048</v>
      </c>
      <c r="D56" t="s">
        <v>1049</v>
      </c>
      <c r="E56" t="s">
        <v>1050</v>
      </c>
      <c r="F56" t="s">
        <v>1050</v>
      </c>
      <c r="G56" t="s">
        <v>1051</v>
      </c>
      <c r="H56" s="49">
        <v>11</v>
      </c>
      <c r="J56">
        <v>6220008320</v>
      </c>
      <c r="K56">
        <v>250027301</v>
      </c>
      <c r="L56" t="s">
        <v>50</v>
      </c>
      <c r="M56" t="s">
        <v>51</v>
      </c>
      <c r="N56" t="s">
        <v>1056</v>
      </c>
      <c r="O56" t="s">
        <v>1049</v>
      </c>
      <c r="P56" t="s">
        <v>1050</v>
      </c>
      <c r="Q56" t="s">
        <v>1050</v>
      </c>
      <c r="R56" t="s">
        <v>1051</v>
      </c>
      <c r="S56" s="49">
        <v>11</v>
      </c>
      <c r="U56" t="s">
        <v>1057</v>
      </c>
      <c r="V56" t="s">
        <v>1058</v>
      </c>
      <c r="W56" s="2">
        <v>0</v>
      </c>
      <c r="X56" s="2">
        <v>54967</v>
      </c>
      <c r="Y56" s="2">
        <v>23492</v>
      </c>
      <c r="Z56" s="2">
        <v>14945</v>
      </c>
      <c r="AA56" s="2">
        <v>6716</v>
      </c>
      <c r="AB56" s="2">
        <v>2053</v>
      </c>
      <c r="AC56" s="2">
        <v>1984</v>
      </c>
      <c r="AD56" s="2">
        <v>1990</v>
      </c>
      <c r="AE56" s="2">
        <v>1993</v>
      </c>
      <c r="AF56" s="2">
        <v>12277</v>
      </c>
      <c r="AG56" s="2">
        <v>22464</v>
      </c>
      <c r="AH56" s="2">
        <v>29003</v>
      </c>
      <c r="AI56" s="2">
        <v>171884</v>
      </c>
      <c r="AJ56" t="s">
        <v>67</v>
      </c>
      <c r="AK56" t="s">
        <v>56</v>
      </c>
      <c r="AL56" t="s">
        <v>866</v>
      </c>
      <c r="AM56">
        <v>110</v>
      </c>
      <c r="AN56" t="s">
        <v>58</v>
      </c>
      <c r="AO56" t="s">
        <v>59</v>
      </c>
      <c r="AP56" t="s">
        <v>60</v>
      </c>
      <c r="AQ56">
        <v>0</v>
      </c>
      <c r="AR56">
        <v>100</v>
      </c>
      <c r="AU56" s="1"/>
      <c r="AX56" s="5"/>
      <c r="AZ56" s="2">
        <f>+AI56*'Kalkulator część 1'!$C$32</f>
        <v>171884</v>
      </c>
      <c r="BA56">
        <f t="shared" si="9"/>
        <v>110</v>
      </c>
      <c r="BB56" s="13">
        <f>'Kalkulator część 1'!$C$28*'Kalkulator część 1'!$C$11+'Kalkulator część 1'!$C$12</f>
        <v>0</v>
      </c>
      <c r="BC56" s="13">
        <f>'Kalkulator część 1'!$C$29*'Kalkulator część 1'!$C$11+'Kalkulator część 1'!$C$12</f>
        <v>0</v>
      </c>
      <c r="BD56" s="2">
        <f t="shared" si="10"/>
        <v>0</v>
      </c>
      <c r="BE56" s="2">
        <f t="shared" si="11"/>
        <v>0</v>
      </c>
      <c r="BG56" s="2">
        <f>IF(AJ56=$AU$48,($AV$48*12)+(AZ56*$AX$48/100),IF(AJ56=$AU$49,$AV$49*12+AZ56*$AX$49/100,IF(AJ56=$AU$50,$AV$50*12+$AX$50*AZ56/100,IF(AJ56=$AU$51,$AV$51*12+$AX$51*AZ56/100,IF(AJ56=$AU$52,$AV$52*12+$AX$52*AZ56/100,IF(AJ56=$AU$53,$AW$53*BA56/100*8760+$AX$53*AZ56/100,0))))))*'Kalkulator część 1'!$C$31</f>
        <v>10448.289348000002</v>
      </c>
      <c r="BH56" s="2">
        <f>+BG56*'Kalkulator część 1'!$C$31</f>
        <v>10970.703815400002</v>
      </c>
      <c r="BI56" s="2"/>
      <c r="BJ56" s="13">
        <f>+(AQ56*'Kalkulator część 1'!$C$34+'Dane - część 1'!AR56*'Kalkulator część 1'!$C$35)/('Dane - część 1'!AQ56+'Dane - część 1'!AR56)</f>
        <v>3.9</v>
      </c>
      <c r="BK56" s="13">
        <f>VLOOKUP(AJ56,'Kalkulator część 1'!$B$17:$C$23,2,TRUE)*12</f>
        <v>0</v>
      </c>
      <c r="BL56" s="2">
        <f t="shared" si="12"/>
        <v>670.34759999999994</v>
      </c>
      <c r="BM56" s="2">
        <f t="shared" si="13"/>
        <v>670.34759999999994</v>
      </c>
      <c r="BO56" s="2">
        <f t="shared" si="14"/>
        <v>11118.636948000001</v>
      </c>
      <c r="BP56" s="2">
        <f t="shared" si="15"/>
        <v>11641.051415400001</v>
      </c>
      <c r="BQ56" s="3"/>
      <c r="BR56" s="2">
        <f t="shared" si="16"/>
        <v>13675.923446040002</v>
      </c>
      <c r="BS56" s="2">
        <f t="shared" si="17"/>
        <v>14318.493240942002</v>
      </c>
    </row>
    <row r="57" spans="1:71" x14ac:dyDescent="0.35">
      <c r="A57" t="s">
        <v>1046</v>
      </c>
      <c r="B57" t="s">
        <v>1059</v>
      </c>
      <c r="C57" t="s">
        <v>1060</v>
      </c>
      <c r="D57" t="s">
        <v>1061</v>
      </c>
      <c r="E57" t="s">
        <v>1062</v>
      </c>
      <c r="F57" t="s">
        <v>1063</v>
      </c>
      <c r="H57" s="49">
        <v>2</v>
      </c>
      <c r="J57">
        <v>7770006203</v>
      </c>
      <c r="K57">
        <v>630015525</v>
      </c>
      <c r="L57" t="s">
        <v>50</v>
      </c>
      <c r="M57" t="s">
        <v>51</v>
      </c>
      <c r="N57" t="s">
        <v>1064</v>
      </c>
      <c r="O57" t="s">
        <v>1061</v>
      </c>
      <c r="P57" t="s">
        <v>1062</v>
      </c>
      <c r="Q57" t="s">
        <v>1063</v>
      </c>
      <c r="S57" s="49">
        <v>2</v>
      </c>
      <c r="U57" t="s">
        <v>1065</v>
      </c>
      <c r="V57" t="s">
        <v>1066</v>
      </c>
      <c r="W57" s="2">
        <v>9713</v>
      </c>
      <c r="X57" s="2">
        <v>0</v>
      </c>
      <c r="Y57" s="2">
        <v>16242</v>
      </c>
      <c r="Z57" s="2">
        <v>3587</v>
      </c>
      <c r="AA57" s="2">
        <v>4692</v>
      </c>
      <c r="AB57" s="2">
        <v>614</v>
      </c>
      <c r="AC57" s="2">
        <v>567</v>
      </c>
      <c r="AD57" s="2">
        <v>0</v>
      </c>
      <c r="AE57" s="2">
        <v>1235</v>
      </c>
      <c r="AF57" s="2">
        <v>0</v>
      </c>
      <c r="AG57" s="2">
        <v>14454</v>
      </c>
      <c r="AH57" s="2">
        <v>9415</v>
      </c>
      <c r="AI57" s="2">
        <v>60519</v>
      </c>
      <c r="AJ57" t="s">
        <v>55</v>
      </c>
      <c r="AK57" t="s">
        <v>56</v>
      </c>
      <c r="AL57" t="s">
        <v>866</v>
      </c>
      <c r="AM57">
        <v>110</v>
      </c>
      <c r="AN57" t="s">
        <v>58</v>
      </c>
      <c r="AO57" t="s">
        <v>59</v>
      </c>
      <c r="AP57" t="s">
        <v>60</v>
      </c>
      <c r="AQ57">
        <v>0</v>
      </c>
      <c r="AR57">
        <v>100</v>
      </c>
      <c r="AU57" s="1"/>
      <c r="AX57" s="5"/>
      <c r="AZ57" s="2">
        <f>+AI57*'Kalkulator część 1'!$C$32</f>
        <v>60519</v>
      </c>
      <c r="BA57">
        <f t="shared" si="9"/>
        <v>110</v>
      </c>
      <c r="BB57" s="13">
        <f>'Kalkulator część 1'!$C$28*'Kalkulator część 1'!$C$11+'Kalkulator część 1'!$C$12</f>
        <v>0</v>
      </c>
      <c r="BC57" s="13">
        <f>'Kalkulator część 1'!$C$29*'Kalkulator część 1'!$C$11+'Kalkulator część 1'!$C$12</f>
        <v>0</v>
      </c>
      <c r="BD57" s="2">
        <f t="shared" si="10"/>
        <v>0</v>
      </c>
      <c r="BE57" s="2">
        <f t="shared" si="11"/>
        <v>0</v>
      </c>
      <c r="BG57" s="2">
        <f>IF(AJ57=$AU$48,($AV$48*12)+(AZ57*$AX$48/100),IF(AJ57=$AU$49,$AV$49*12+AZ57*$AX$49/100,IF(AJ57=$AU$50,$AV$50*12+$AX$50*AZ57/100,IF(AJ57=$AU$51,$AV$51*12+$AX$51*AZ57/100,IF(AJ57=$AU$52,$AV$52*12+$AX$52*AZ57/100,IF(AJ57=$AU$53,$AW$53*BA57/100*8760+$AX$53*AZ57/100,0))))))*'Kalkulator część 1'!$C$31</f>
        <v>3316.4177444999996</v>
      </c>
      <c r="BH57" s="2">
        <f>+BG57*'Kalkulator część 1'!$C$31</f>
        <v>3482.2386317249998</v>
      </c>
      <c r="BI57" s="2"/>
      <c r="BJ57" s="13">
        <f>+(AQ57*'Kalkulator część 1'!$C$34+'Dane - część 1'!AR57*'Kalkulator część 1'!$C$35)/('Dane - część 1'!AQ57+'Dane - część 1'!AR57)</f>
        <v>3.9</v>
      </c>
      <c r="BK57" s="13">
        <f>VLOOKUP(AJ57,'Kalkulator część 1'!$B$17:$C$23,2,TRUE)*12</f>
        <v>0</v>
      </c>
      <c r="BL57" s="2">
        <f t="shared" si="12"/>
        <v>236.0241</v>
      </c>
      <c r="BM57" s="2">
        <f t="shared" si="13"/>
        <v>236.0241</v>
      </c>
      <c r="BO57" s="2">
        <f t="shared" si="14"/>
        <v>3552.4418444999997</v>
      </c>
      <c r="BP57" s="2">
        <f t="shared" si="15"/>
        <v>3718.2627317249999</v>
      </c>
      <c r="BQ57" s="3"/>
      <c r="BR57" s="2">
        <f t="shared" si="16"/>
        <v>4369.5034687349998</v>
      </c>
      <c r="BS57" s="2">
        <f t="shared" si="17"/>
        <v>4573.4631600217499</v>
      </c>
    </row>
    <row r="58" spans="1:71" x14ac:dyDescent="0.35">
      <c r="A58" t="s">
        <v>1046</v>
      </c>
      <c r="B58" t="s">
        <v>1067</v>
      </c>
      <c r="C58" t="s">
        <v>1068</v>
      </c>
      <c r="D58" t="s">
        <v>1069</v>
      </c>
      <c r="E58" t="s">
        <v>1070</v>
      </c>
      <c r="F58" t="s">
        <v>1070</v>
      </c>
      <c r="G58" t="s">
        <v>1071</v>
      </c>
      <c r="H58" s="49">
        <v>83</v>
      </c>
      <c r="J58">
        <v>7840005569</v>
      </c>
      <c r="K58">
        <v>630011421</v>
      </c>
      <c r="L58" t="s">
        <v>50</v>
      </c>
      <c r="M58" t="s">
        <v>51</v>
      </c>
      <c r="N58" t="s">
        <v>1072</v>
      </c>
      <c r="O58" t="s">
        <v>1069</v>
      </c>
      <c r="P58" t="s">
        <v>1070</v>
      </c>
      <c r="Q58" t="s">
        <v>1070</v>
      </c>
      <c r="R58" t="s">
        <v>1071</v>
      </c>
      <c r="S58" s="49">
        <v>83</v>
      </c>
      <c r="U58" t="s">
        <v>1073</v>
      </c>
      <c r="V58" t="s">
        <v>1074</v>
      </c>
      <c r="W58" s="2">
        <v>0</v>
      </c>
      <c r="X58" s="2">
        <v>26035</v>
      </c>
      <c r="Y58" s="2">
        <v>12889</v>
      </c>
      <c r="Z58" s="2">
        <v>9235</v>
      </c>
      <c r="AA58" s="2">
        <v>995</v>
      </c>
      <c r="AB58" s="2">
        <v>0</v>
      </c>
      <c r="AC58" s="2">
        <v>0</v>
      </c>
      <c r="AD58" s="2">
        <v>0</v>
      </c>
      <c r="AE58" s="2">
        <v>11</v>
      </c>
      <c r="AF58" s="2">
        <v>5754</v>
      </c>
      <c r="AG58" s="2">
        <v>7660</v>
      </c>
      <c r="AH58" s="2">
        <v>14509</v>
      </c>
      <c r="AI58" s="2">
        <v>77088</v>
      </c>
      <c r="AJ58" t="s">
        <v>67</v>
      </c>
      <c r="AK58" t="s">
        <v>56</v>
      </c>
      <c r="AL58" t="s">
        <v>866</v>
      </c>
      <c r="AM58">
        <v>110</v>
      </c>
      <c r="AN58" t="s">
        <v>58</v>
      </c>
      <c r="AO58" t="s">
        <v>59</v>
      </c>
      <c r="AP58" t="s">
        <v>60</v>
      </c>
      <c r="AQ58">
        <v>100</v>
      </c>
      <c r="AR58">
        <v>0</v>
      </c>
      <c r="AZ58" s="2">
        <f>+AI58*'Kalkulator część 1'!$C$32</f>
        <v>77088</v>
      </c>
      <c r="BA58">
        <f t="shared" si="9"/>
        <v>110</v>
      </c>
      <c r="BB58" s="13">
        <f>'Kalkulator część 1'!$C$28*'Kalkulator część 1'!$C$11+'Kalkulator część 1'!$C$12</f>
        <v>0</v>
      </c>
      <c r="BC58" s="13">
        <f>'Kalkulator część 1'!$C$29*'Kalkulator część 1'!$C$11+'Kalkulator część 1'!$C$12</f>
        <v>0</v>
      </c>
      <c r="BD58" s="2">
        <f t="shared" si="10"/>
        <v>0</v>
      </c>
      <c r="BE58" s="2">
        <f t="shared" si="11"/>
        <v>0</v>
      </c>
      <c r="BG58" s="2">
        <f>IF(AJ58=$AU$48,($AV$48*12)+(AZ58*$AX$48/100),IF(AJ58=$AU$49,$AV$49*12+AZ58*$AX$49/100,IF(AJ58=$AU$50,$AV$50*12+$AX$50*AZ58/100,IF(AJ58=$AU$51,$AV$51*12+$AX$51*AZ58/100,IF(AJ58=$AU$52,$AV$52*12+$AX$52*AZ58/100,IF(AJ58=$AU$53,$AW$53*BA58/100*8760+$AX$53*AZ58/100,0))))))*'Kalkulator część 1'!$C$31</f>
        <v>6253.8507360000003</v>
      </c>
      <c r="BH58" s="2">
        <f>+BG58*'Kalkulator część 1'!$C$31</f>
        <v>6566.5432728000005</v>
      </c>
      <c r="BI58" s="2"/>
      <c r="BJ58" s="13">
        <f>+(AQ58*'Kalkulator część 1'!$C$34+'Dane - część 1'!AR58*'Kalkulator część 1'!$C$35)/('Dane - część 1'!AQ58+'Dane - część 1'!AR58)</f>
        <v>0</v>
      </c>
      <c r="BK58" s="13">
        <f>VLOOKUP(AJ58,'Kalkulator część 1'!$B$17:$C$23,2,TRUE)*12</f>
        <v>0</v>
      </c>
      <c r="BL58" s="2">
        <f t="shared" si="12"/>
        <v>0</v>
      </c>
      <c r="BM58" s="2">
        <f t="shared" si="13"/>
        <v>0</v>
      </c>
      <c r="BO58" s="2">
        <f t="shared" si="14"/>
        <v>6253.8507360000003</v>
      </c>
      <c r="BP58" s="2">
        <f t="shared" si="15"/>
        <v>6566.5432728000005</v>
      </c>
      <c r="BQ58" s="3"/>
      <c r="BR58" s="2">
        <f t="shared" si="16"/>
        <v>7692.2364052800003</v>
      </c>
      <c r="BS58" s="2">
        <f t="shared" si="17"/>
        <v>8076.8482255440003</v>
      </c>
    </row>
    <row r="59" spans="1:71" x14ac:dyDescent="0.35">
      <c r="A59" t="s">
        <v>1046</v>
      </c>
      <c r="B59" t="s">
        <v>1115</v>
      </c>
      <c r="C59" t="s">
        <v>1116</v>
      </c>
      <c r="D59" t="s">
        <v>1117</v>
      </c>
      <c r="E59" t="s">
        <v>1118</v>
      </c>
      <c r="F59" t="s">
        <v>1118</v>
      </c>
      <c r="G59" t="s">
        <v>1119</v>
      </c>
      <c r="H59" s="49">
        <v>2</v>
      </c>
      <c r="J59">
        <v>6650015305</v>
      </c>
      <c r="K59">
        <v>310512119</v>
      </c>
      <c r="L59" t="s">
        <v>50</v>
      </c>
      <c r="M59" t="s">
        <v>51</v>
      </c>
      <c r="N59" t="s">
        <v>1120</v>
      </c>
      <c r="O59" t="s">
        <v>1117</v>
      </c>
      <c r="P59" t="s">
        <v>1118</v>
      </c>
      <c r="Q59" t="s">
        <v>1118</v>
      </c>
      <c r="R59" t="s">
        <v>1119</v>
      </c>
      <c r="S59" s="49">
        <v>2</v>
      </c>
      <c r="U59" t="s">
        <v>1121</v>
      </c>
      <c r="V59" t="s">
        <v>1122</v>
      </c>
      <c r="W59" s="2">
        <v>0</v>
      </c>
      <c r="X59" s="2">
        <v>34640</v>
      </c>
      <c r="Y59" s="2">
        <v>15248</v>
      </c>
      <c r="Z59" s="2">
        <v>10154</v>
      </c>
      <c r="AA59" s="2">
        <v>4610</v>
      </c>
      <c r="AB59" s="2">
        <v>2499</v>
      </c>
      <c r="AC59" s="2">
        <v>2708</v>
      </c>
      <c r="AD59" s="2">
        <v>0</v>
      </c>
      <c r="AE59" s="2">
        <v>0</v>
      </c>
      <c r="AF59" s="2">
        <v>6583</v>
      </c>
      <c r="AG59" s="2">
        <v>13973</v>
      </c>
      <c r="AH59" s="2">
        <v>16290</v>
      </c>
      <c r="AI59" s="2">
        <v>106705</v>
      </c>
      <c r="AJ59" t="s">
        <v>67</v>
      </c>
      <c r="AK59" t="s">
        <v>56</v>
      </c>
      <c r="AL59" t="s">
        <v>866</v>
      </c>
      <c r="AM59">
        <v>110</v>
      </c>
      <c r="AN59" t="s">
        <v>58</v>
      </c>
      <c r="AO59" t="s">
        <v>59</v>
      </c>
      <c r="AP59" t="s">
        <v>60</v>
      </c>
      <c r="AQ59">
        <v>100</v>
      </c>
      <c r="AR59">
        <v>0</v>
      </c>
      <c r="AX59" s="5"/>
      <c r="AZ59" s="2">
        <f>+AI59*'Kalkulator część 1'!$C$32</f>
        <v>106705</v>
      </c>
      <c r="BA59">
        <f t="shared" si="9"/>
        <v>110</v>
      </c>
      <c r="BB59" s="13">
        <f>'Kalkulator część 1'!$C$28*'Kalkulator część 1'!$C$11+'Kalkulator część 1'!$C$12</f>
        <v>0</v>
      </c>
      <c r="BC59" s="13">
        <f>'Kalkulator część 1'!$C$29*'Kalkulator część 1'!$C$11+'Kalkulator część 1'!$C$12</f>
        <v>0</v>
      </c>
      <c r="BD59" s="2">
        <f t="shared" si="10"/>
        <v>0</v>
      </c>
      <c r="BE59" s="2">
        <f t="shared" si="11"/>
        <v>0</v>
      </c>
      <c r="BG59" s="2">
        <f>IF(AJ59=$AU$48,($AV$48*12)+(AZ59*$AX$48/100),IF(AJ59=$AU$49,$AV$49*12+AZ59*$AX$49/100,IF(AJ59=$AU$50,$AV$50*12+$AX$50*AZ59/100,IF(AJ59=$AU$51,$AV$51*12+$AX$51*AZ59/100,IF(AJ59=$AU$52,$AV$52*12+$AX$52*AZ59/100,IF(AJ59=$AU$53,$AW$53*BA59/100*8760+$AX$53*AZ59/100,0))))))*'Kalkulator część 1'!$C$31</f>
        <v>7564.3141350000014</v>
      </c>
      <c r="BH59" s="2">
        <f>+BG59*'Kalkulator część 1'!$C$31</f>
        <v>7942.5298417500017</v>
      </c>
      <c r="BI59" s="2"/>
      <c r="BJ59" s="13">
        <f>+(AQ59*'Kalkulator część 1'!$C$34+'Dane - część 1'!AR59*'Kalkulator część 1'!$C$35)/('Dane - część 1'!AQ59+'Dane - część 1'!AR59)</f>
        <v>0</v>
      </c>
      <c r="BK59" s="13">
        <f>VLOOKUP(AJ59,'Kalkulator część 1'!$B$17:$C$23,2,TRUE)*12</f>
        <v>0</v>
      </c>
      <c r="BL59" s="2">
        <f t="shared" si="12"/>
        <v>0</v>
      </c>
      <c r="BM59" s="2">
        <f t="shared" si="13"/>
        <v>0</v>
      </c>
      <c r="BO59" s="2">
        <f t="shared" si="14"/>
        <v>7564.3141350000014</v>
      </c>
      <c r="BP59" s="2">
        <f t="shared" si="15"/>
        <v>7942.5298417500017</v>
      </c>
      <c r="BQ59" s="3"/>
      <c r="BR59" s="2">
        <f t="shared" si="16"/>
        <v>9304.1063860500017</v>
      </c>
      <c r="BS59" s="2">
        <f t="shared" si="17"/>
        <v>9769.311705352502</v>
      </c>
    </row>
    <row r="60" spans="1:71" x14ac:dyDescent="0.35">
      <c r="A60" t="s">
        <v>1046</v>
      </c>
      <c r="B60" t="s">
        <v>1136</v>
      </c>
      <c r="C60" t="s">
        <v>1137</v>
      </c>
      <c r="D60" t="s">
        <v>1138</v>
      </c>
      <c r="E60" t="s">
        <v>1139</v>
      </c>
      <c r="F60" t="s">
        <v>1139</v>
      </c>
      <c r="G60" t="s">
        <v>1140</v>
      </c>
      <c r="H60" s="49">
        <v>70</v>
      </c>
      <c r="J60">
        <v>6210007939</v>
      </c>
      <c r="K60">
        <v>250027755</v>
      </c>
      <c r="L60" t="s">
        <v>50</v>
      </c>
      <c r="M60" t="s">
        <v>51</v>
      </c>
      <c r="N60" t="s">
        <v>1141</v>
      </c>
      <c r="O60" t="s">
        <v>1142</v>
      </c>
      <c r="P60" t="s">
        <v>1143</v>
      </c>
      <c r="Q60" t="s">
        <v>1144</v>
      </c>
      <c r="S60" s="49">
        <v>116</v>
      </c>
      <c r="U60" t="s">
        <v>1145</v>
      </c>
      <c r="V60" t="s">
        <v>1146</v>
      </c>
      <c r="W60" s="2">
        <v>2899</v>
      </c>
      <c r="X60" s="2">
        <v>0</v>
      </c>
      <c r="Y60" s="2">
        <v>6149</v>
      </c>
      <c r="Z60" s="2">
        <v>1377</v>
      </c>
      <c r="AA60" s="2">
        <v>525</v>
      </c>
      <c r="AB60" s="2">
        <v>0</v>
      </c>
      <c r="AC60" s="2">
        <v>4</v>
      </c>
      <c r="AD60" s="2">
        <v>6</v>
      </c>
      <c r="AE60" s="2">
        <v>424</v>
      </c>
      <c r="AF60" s="2">
        <v>546</v>
      </c>
      <c r="AG60" s="2">
        <v>2423</v>
      </c>
      <c r="AH60" s="2">
        <v>2722</v>
      </c>
      <c r="AI60" s="2">
        <v>17075</v>
      </c>
      <c r="AJ60" t="s">
        <v>55</v>
      </c>
      <c r="AK60" t="s">
        <v>56</v>
      </c>
      <c r="AL60" t="s">
        <v>866</v>
      </c>
      <c r="AM60">
        <v>110</v>
      </c>
      <c r="AN60" t="s">
        <v>58</v>
      </c>
      <c r="AO60" t="s">
        <v>59</v>
      </c>
      <c r="AP60" t="s">
        <v>60</v>
      </c>
      <c r="AQ60">
        <v>100</v>
      </c>
      <c r="AR60">
        <v>0</v>
      </c>
      <c r="AU60" s="1"/>
      <c r="AX60" s="5"/>
      <c r="AZ60" s="2">
        <f>+AI60*'Kalkulator część 1'!$C$32</f>
        <v>17075</v>
      </c>
      <c r="BA60">
        <f t="shared" si="9"/>
        <v>110</v>
      </c>
      <c r="BB60" s="13">
        <f>'Kalkulator część 1'!$C$28*'Kalkulator część 1'!$C$11+'Kalkulator część 1'!$C$12</f>
        <v>0</v>
      </c>
      <c r="BC60" s="13">
        <f>'Kalkulator część 1'!$C$29*'Kalkulator część 1'!$C$11+'Kalkulator część 1'!$C$12</f>
        <v>0</v>
      </c>
      <c r="BD60" s="2">
        <f t="shared" si="10"/>
        <v>0</v>
      </c>
      <c r="BE60" s="2">
        <f t="shared" si="11"/>
        <v>0</v>
      </c>
      <c r="BG60" s="2">
        <f>IF(AJ60=$AU$48,($AV$48*12)+(AZ60*$AX$48/100),IF(AJ60=$AU$49,$AV$49*12+AZ60*$AX$49/100,IF(AJ60=$AU$50,$AV$50*12+$AX$50*AZ60/100,IF(AJ60=$AU$51,$AV$51*12+$AX$51*AZ60/100,IF(AJ60=$AU$52,$AV$52*12+$AX$52*AZ60/100,IF(AJ60=$AU$53,$AW$53*BA60/100*8760+$AX$53*AZ60/100,0))))))*'Kalkulator część 1'!$C$31</f>
        <v>1304.2871625</v>
      </c>
      <c r="BH60" s="2">
        <f>+BG60*'Kalkulator część 1'!$C$31</f>
        <v>1369.501520625</v>
      </c>
      <c r="BI60" s="2"/>
      <c r="BJ60" s="13">
        <f>+(AQ60*'Kalkulator część 1'!$C$34+'Dane - część 1'!AR60*'Kalkulator część 1'!$C$35)/('Dane - część 1'!AQ60+'Dane - część 1'!AR60)</f>
        <v>0</v>
      </c>
      <c r="BK60" s="13">
        <f>VLOOKUP(AJ60,'Kalkulator część 1'!$B$17:$C$23,2,TRUE)*12</f>
        <v>0</v>
      </c>
      <c r="BL60" s="2">
        <f t="shared" si="12"/>
        <v>0</v>
      </c>
      <c r="BM60" s="2">
        <f t="shared" si="13"/>
        <v>0</v>
      </c>
      <c r="BO60" s="2">
        <f t="shared" si="14"/>
        <v>1304.2871625</v>
      </c>
      <c r="BP60" s="2">
        <f t="shared" si="15"/>
        <v>1369.501520625</v>
      </c>
      <c r="BQ60" s="3"/>
      <c r="BR60" s="2">
        <f t="shared" si="16"/>
        <v>1604.273209875</v>
      </c>
      <c r="BS60" s="2">
        <f t="shared" si="17"/>
        <v>1684.48687036875</v>
      </c>
    </row>
    <row r="61" spans="1:71" x14ac:dyDescent="0.35">
      <c r="A61" t="s">
        <v>1046</v>
      </c>
      <c r="B61" t="s">
        <v>1136</v>
      </c>
      <c r="C61" t="s">
        <v>1137</v>
      </c>
      <c r="D61" t="s">
        <v>1138</v>
      </c>
      <c r="E61" t="s">
        <v>1139</v>
      </c>
      <c r="F61" t="s">
        <v>1139</v>
      </c>
      <c r="G61" t="s">
        <v>1140</v>
      </c>
      <c r="H61" s="49">
        <v>70</v>
      </c>
      <c r="J61">
        <v>6210007939</v>
      </c>
      <c r="K61">
        <v>250027755</v>
      </c>
      <c r="L61" t="s">
        <v>50</v>
      </c>
      <c r="M61" t="s">
        <v>51</v>
      </c>
      <c r="N61" t="s">
        <v>1147</v>
      </c>
      <c r="O61" t="s">
        <v>1142</v>
      </c>
      <c r="P61" t="s">
        <v>1143</v>
      </c>
      <c r="Q61" t="s">
        <v>1144</v>
      </c>
      <c r="S61" s="49">
        <v>116</v>
      </c>
      <c r="U61" t="s">
        <v>1148</v>
      </c>
      <c r="V61" t="s">
        <v>1149</v>
      </c>
      <c r="W61" s="2">
        <v>7012</v>
      </c>
      <c r="X61" s="2">
        <v>0</v>
      </c>
      <c r="Y61" s="2">
        <v>4295</v>
      </c>
      <c r="Z61" s="2">
        <v>1147</v>
      </c>
      <c r="AA61" s="2">
        <v>1516</v>
      </c>
      <c r="AB61" s="2">
        <v>833</v>
      </c>
      <c r="AC61" s="2">
        <v>389</v>
      </c>
      <c r="AD61" s="2">
        <v>482</v>
      </c>
      <c r="AE61" s="2">
        <v>2197</v>
      </c>
      <c r="AF61" s="2">
        <v>2717</v>
      </c>
      <c r="AG61" s="2">
        <v>9438</v>
      </c>
      <c r="AH61" s="2">
        <v>10534</v>
      </c>
      <c r="AI61" s="2">
        <v>40560</v>
      </c>
      <c r="AJ61" t="s">
        <v>55</v>
      </c>
      <c r="AK61" t="s">
        <v>56</v>
      </c>
      <c r="AL61" t="s">
        <v>866</v>
      </c>
      <c r="AM61">
        <v>110</v>
      </c>
      <c r="AN61" t="s">
        <v>58</v>
      </c>
      <c r="AO61" t="s">
        <v>59</v>
      </c>
      <c r="AP61" t="s">
        <v>60</v>
      </c>
      <c r="AQ61">
        <v>100</v>
      </c>
      <c r="AR61">
        <v>0</v>
      </c>
      <c r="AZ61" s="2">
        <f>+AI61*'Kalkulator część 1'!$C$32</f>
        <v>40560</v>
      </c>
      <c r="BA61">
        <f t="shared" si="9"/>
        <v>110</v>
      </c>
      <c r="BB61" s="13">
        <f>'Kalkulator część 1'!$C$28*'Kalkulator część 1'!$C$11+'Kalkulator część 1'!$C$12</f>
        <v>0</v>
      </c>
      <c r="BC61" s="13">
        <f>'Kalkulator część 1'!$C$29*'Kalkulator część 1'!$C$11+'Kalkulator część 1'!$C$12</f>
        <v>0</v>
      </c>
      <c r="BD61" s="2">
        <f t="shared" si="10"/>
        <v>0</v>
      </c>
      <c r="BE61" s="2">
        <f t="shared" si="11"/>
        <v>0</v>
      </c>
      <c r="BG61" s="2">
        <f>IF(AJ61=$AU$48,($AV$48*12)+(AZ61*$AX$48/100),IF(AJ61=$AU$49,$AV$49*12+AZ61*$AX$49/100,IF(AJ61=$AU$50,$AV$50*12+$AX$50*AZ61/100,IF(AJ61=$AU$51,$AV$51*12+$AX$51*AZ61/100,IF(AJ61=$AU$52,$AV$52*12+$AX$52*AZ61/100,IF(AJ61=$AU$53,$AW$53*BA61/100*8760+$AX$53*AZ61/100,0))))))*'Kalkulator część 1'!$C$31</f>
        <v>2392.00668</v>
      </c>
      <c r="BH61" s="2">
        <f>+BG61*'Kalkulator część 1'!$C$31</f>
        <v>2511.6070140000002</v>
      </c>
      <c r="BI61" s="2"/>
      <c r="BJ61" s="13">
        <f>+(AQ61*'Kalkulator część 1'!$C$34+'Dane - część 1'!AR61*'Kalkulator część 1'!$C$35)/('Dane - część 1'!AQ61+'Dane - część 1'!AR61)</f>
        <v>0</v>
      </c>
      <c r="BK61" s="13">
        <f>VLOOKUP(AJ61,'Kalkulator część 1'!$B$17:$C$23,2,TRUE)*12</f>
        <v>0</v>
      </c>
      <c r="BL61" s="2">
        <f t="shared" si="12"/>
        <v>0</v>
      </c>
      <c r="BM61" s="2">
        <f t="shared" si="13"/>
        <v>0</v>
      </c>
      <c r="BO61" s="2">
        <f t="shared" si="14"/>
        <v>2392.00668</v>
      </c>
      <c r="BP61" s="2">
        <f t="shared" si="15"/>
        <v>2511.6070140000002</v>
      </c>
      <c r="BQ61" s="3"/>
      <c r="BR61" s="2">
        <f t="shared" si="16"/>
        <v>2942.1682163999999</v>
      </c>
      <c r="BS61" s="2">
        <f t="shared" si="17"/>
        <v>3089.2766272200001</v>
      </c>
    </row>
    <row r="62" spans="1:71" x14ac:dyDescent="0.35">
      <c r="A62" t="s">
        <v>1046</v>
      </c>
      <c r="B62" t="s">
        <v>1150</v>
      </c>
      <c r="C62" t="s">
        <v>1151</v>
      </c>
      <c r="D62" t="s">
        <v>1152</v>
      </c>
      <c r="E62" t="s">
        <v>1153</v>
      </c>
      <c r="F62" t="s">
        <v>1154</v>
      </c>
      <c r="G62" t="s">
        <v>1119</v>
      </c>
      <c r="H62" s="49">
        <v>1</v>
      </c>
      <c r="J62">
        <v>7870007099</v>
      </c>
      <c r="K62">
        <v>630011527</v>
      </c>
      <c r="L62" t="s">
        <v>50</v>
      </c>
      <c r="M62" t="s">
        <v>51</v>
      </c>
      <c r="N62" t="s">
        <v>1097</v>
      </c>
      <c r="O62" t="s">
        <v>1152</v>
      </c>
      <c r="P62" t="s">
        <v>1153</v>
      </c>
      <c r="Q62" t="s">
        <v>1154</v>
      </c>
      <c r="R62" t="s">
        <v>1119</v>
      </c>
      <c r="S62" s="49">
        <v>1</v>
      </c>
      <c r="U62" t="s">
        <v>1155</v>
      </c>
      <c r="V62" t="s">
        <v>1156</v>
      </c>
      <c r="W62" s="2">
        <v>19473</v>
      </c>
      <c r="X62" s="2">
        <v>15490</v>
      </c>
      <c r="Y62" s="2">
        <v>17555</v>
      </c>
      <c r="Z62" s="2">
        <v>9064</v>
      </c>
      <c r="AA62" s="2">
        <v>3227</v>
      </c>
      <c r="AB62" s="2">
        <v>1321</v>
      </c>
      <c r="AC62" s="2">
        <v>1377</v>
      </c>
      <c r="AD62" s="2">
        <v>1308</v>
      </c>
      <c r="AE62" s="2">
        <v>1796</v>
      </c>
      <c r="AF62" s="2">
        <v>7738</v>
      </c>
      <c r="AG62" s="2">
        <v>15236</v>
      </c>
      <c r="AH62" s="2">
        <v>19791</v>
      </c>
      <c r="AI62" s="2">
        <v>113376</v>
      </c>
      <c r="AJ62" t="s">
        <v>209</v>
      </c>
      <c r="AK62" t="s">
        <v>56</v>
      </c>
      <c r="AL62" t="s">
        <v>866</v>
      </c>
      <c r="AM62">
        <v>111</v>
      </c>
      <c r="AN62" t="s">
        <v>58</v>
      </c>
      <c r="AO62" t="s">
        <v>59</v>
      </c>
      <c r="AP62" t="s">
        <v>60</v>
      </c>
      <c r="AQ62">
        <v>100</v>
      </c>
      <c r="AR62">
        <v>0</v>
      </c>
      <c r="AU62" s="1"/>
      <c r="AX62" s="5"/>
      <c r="AZ62" s="2">
        <f>+AI62*'Kalkulator część 1'!$C$32</f>
        <v>113376</v>
      </c>
      <c r="BA62">
        <f t="shared" si="9"/>
        <v>111</v>
      </c>
      <c r="BB62" s="13">
        <f>'Kalkulator część 1'!$C$28*'Kalkulator część 1'!$C$11+'Kalkulator część 1'!$C$12</f>
        <v>0</v>
      </c>
      <c r="BC62" s="13">
        <f>'Kalkulator część 1'!$C$29*'Kalkulator część 1'!$C$11+'Kalkulator część 1'!$C$12</f>
        <v>0</v>
      </c>
      <c r="BD62" s="2">
        <f t="shared" si="10"/>
        <v>0</v>
      </c>
      <c r="BE62" s="2">
        <f t="shared" si="11"/>
        <v>0</v>
      </c>
      <c r="BG62" s="2">
        <f>IF(AJ62=$AU$48,($AV$48*12)+(AZ62*$AX$48/100),IF(AJ62=$AU$49,$AV$49*12+AZ62*$AX$49/100,IF(AJ62=$AU$50,$AV$50*12+$AX$50*AZ62/100,IF(AJ62=$AU$51,$AV$51*12+$AX$51*AZ62/100,IF(AJ62=$AU$52,$AV$52*12+$AX$52*AZ62/100,IF(AJ62=$AU$53,$AW$53*BA62/100*8760+$AX$53*AZ62/100,0))))))*'Kalkulator część 1'!$C$31</f>
        <v>9614.8163160000022</v>
      </c>
      <c r="BH62" s="2">
        <f>+BG62*'Kalkulator część 1'!$C$31</f>
        <v>10095.557131800002</v>
      </c>
      <c r="BI62" s="2"/>
      <c r="BJ62" s="13">
        <f>+(AQ62*'Kalkulator część 1'!$C$34+'Dane - część 1'!AR62*'Kalkulator część 1'!$C$35)/('Dane - część 1'!AQ62+'Dane - część 1'!AR62)</f>
        <v>0</v>
      </c>
      <c r="BK62" s="13">
        <f>VLOOKUP(AJ62,'Kalkulator część 1'!$B$17:$C$23,2,TRUE)*12</f>
        <v>0</v>
      </c>
      <c r="BL62" s="2">
        <f t="shared" si="12"/>
        <v>0</v>
      </c>
      <c r="BM62" s="2">
        <f t="shared" si="13"/>
        <v>0</v>
      </c>
      <c r="BO62" s="2">
        <f t="shared" si="14"/>
        <v>9614.8163160000022</v>
      </c>
      <c r="BP62" s="2">
        <f t="shared" si="15"/>
        <v>10095.557131800002</v>
      </c>
      <c r="BQ62" s="3"/>
      <c r="BR62" s="2">
        <f t="shared" si="16"/>
        <v>11826.224068680003</v>
      </c>
      <c r="BS62" s="2">
        <f t="shared" si="17"/>
        <v>12417.535272114003</v>
      </c>
    </row>
    <row r="63" spans="1:71" x14ac:dyDescent="0.35">
      <c r="A63" t="s">
        <v>1046</v>
      </c>
      <c r="B63" t="s">
        <v>1150</v>
      </c>
      <c r="C63" t="s">
        <v>1151</v>
      </c>
      <c r="D63" t="s">
        <v>1152</v>
      </c>
      <c r="E63" t="s">
        <v>1153</v>
      </c>
      <c r="F63" t="s">
        <v>1154</v>
      </c>
      <c r="G63" t="s">
        <v>1119</v>
      </c>
      <c r="H63" s="49">
        <v>1</v>
      </c>
      <c r="J63">
        <v>7870007099</v>
      </c>
      <c r="K63">
        <v>630011527</v>
      </c>
      <c r="L63" t="s">
        <v>50</v>
      </c>
      <c r="M63" t="s">
        <v>51</v>
      </c>
      <c r="N63" t="s">
        <v>1157</v>
      </c>
      <c r="O63" t="s">
        <v>1152</v>
      </c>
      <c r="P63" t="s">
        <v>1153</v>
      </c>
      <c r="Q63" t="s">
        <v>1154</v>
      </c>
      <c r="R63" t="s">
        <v>1119</v>
      </c>
      <c r="S63" s="49">
        <v>1</v>
      </c>
      <c r="U63" t="s">
        <v>1158</v>
      </c>
      <c r="V63" t="s">
        <v>1159</v>
      </c>
      <c r="W63" s="2">
        <v>342</v>
      </c>
      <c r="X63" s="2">
        <v>0</v>
      </c>
      <c r="Y63" s="2">
        <v>1736</v>
      </c>
      <c r="Z63" s="2">
        <v>23</v>
      </c>
      <c r="AA63" s="2">
        <v>23</v>
      </c>
      <c r="AB63" s="2">
        <v>34</v>
      </c>
      <c r="AC63" s="2">
        <v>536</v>
      </c>
      <c r="AD63" s="2">
        <v>536</v>
      </c>
      <c r="AE63" s="2">
        <v>519</v>
      </c>
      <c r="AF63" s="2">
        <v>536</v>
      </c>
      <c r="AG63" s="2">
        <v>519</v>
      </c>
      <c r="AH63" s="2">
        <v>536</v>
      </c>
      <c r="AI63" s="2">
        <v>5340</v>
      </c>
      <c r="AJ63" t="s">
        <v>100</v>
      </c>
      <c r="AK63" t="s">
        <v>56</v>
      </c>
      <c r="AL63" t="s">
        <v>866</v>
      </c>
      <c r="AM63">
        <v>110</v>
      </c>
      <c r="AN63" t="s">
        <v>58</v>
      </c>
      <c r="AO63" t="s">
        <v>59</v>
      </c>
      <c r="AP63" t="s">
        <v>60</v>
      </c>
      <c r="AQ63">
        <v>100</v>
      </c>
      <c r="AR63">
        <v>0</v>
      </c>
      <c r="AX63" s="5"/>
      <c r="AZ63" s="2">
        <f>+AI63*'Kalkulator część 1'!$C$32</f>
        <v>5340</v>
      </c>
      <c r="BA63">
        <f t="shared" si="9"/>
        <v>110</v>
      </c>
      <c r="BB63" s="13">
        <f>'Kalkulator część 1'!$C$28*'Kalkulator część 1'!$C$11+'Kalkulator część 1'!$C$12</f>
        <v>0</v>
      </c>
      <c r="BC63" s="13">
        <f>'Kalkulator część 1'!$C$29*'Kalkulator część 1'!$C$11+'Kalkulator część 1'!$C$12</f>
        <v>0</v>
      </c>
      <c r="BD63" s="2">
        <f t="shared" si="10"/>
        <v>0</v>
      </c>
      <c r="BE63" s="2">
        <f t="shared" si="11"/>
        <v>0</v>
      </c>
      <c r="BG63" s="2">
        <f>IF(AJ63=$AU$48,($AV$48*12)+(AZ63*$AX$48/100),IF(AJ63=$AU$49,$AV$49*12+AZ63*$AX$49/100,IF(AJ63=$AU$50,$AV$50*12+$AX$50*AZ63/100,IF(AJ63=$AU$51,$AV$51*12+$AX$51*AZ63/100,IF(AJ63=$AU$52,$AV$52*12+$AX$52*AZ63/100,IF(AJ63=$AU$53,$AW$53*BA63/100*8760+$AX$53*AZ63/100,0))))))*'Kalkulator część 1'!$C$31</f>
        <v>411.89084999999994</v>
      </c>
      <c r="BH63" s="2">
        <f>+BG63*'Kalkulator część 1'!$C$31</f>
        <v>432.48539249999993</v>
      </c>
      <c r="BI63" s="2"/>
      <c r="BJ63" s="13">
        <f>+(AQ63*'Kalkulator część 1'!$C$34+'Dane - część 1'!AR63*'Kalkulator część 1'!$C$35)/('Dane - część 1'!AQ63+'Dane - część 1'!AR63)</f>
        <v>0</v>
      </c>
      <c r="BK63" s="13">
        <f>VLOOKUP(AJ63,'Kalkulator część 1'!$B$17:$C$23,2,TRUE)*12</f>
        <v>0</v>
      </c>
      <c r="BL63" s="2">
        <f t="shared" si="12"/>
        <v>0</v>
      </c>
      <c r="BM63" s="2">
        <f t="shared" si="13"/>
        <v>0</v>
      </c>
      <c r="BO63" s="2">
        <f t="shared" si="14"/>
        <v>411.89084999999994</v>
      </c>
      <c r="BP63" s="2">
        <f t="shared" si="15"/>
        <v>432.48539249999993</v>
      </c>
      <c r="BQ63" s="3"/>
      <c r="BR63" s="2">
        <f t="shared" si="16"/>
        <v>506.62574549999994</v>
      </c>
      <c r="BS63" s="2">
        <f t="shared" si="17"/>
        <v>531.9570327749999</v>
      </c>
    </row>
    <row r="64" spans="1:71" x14ac:dyDescent="0.35">
      <c r="A64" t="s">
        <v>1046</v>
      </c>
      <c r="B64" t="s">
        <v>1150</v>
      </c>
      <c r="C64" t="s">
        <v>1151</v>
      </c>
      <c r="D64" t="s">
        <v>1152</v>
      </c>
      <c r="E64" t="s">
        <v>1153</v>
      </c>
      <c r="F64" t="s">
        <v>1154</v>
      </c>
      <c r="G64" t="s">
        <v>1119</v>
      </c>
      <c r="H64" s="49">
        <v>1</v>
      </c>
      <c r="J64">
        <v>7870007099</v>
      </c>
      <c r="K64">
        <v>630011527</v>
      </c>
      <c r="L64" t="s">
        <v>50</v>
      </c>
      <c r="M64" t="s">
        <v>51</v>
      </c>
      <c r="N64" t="s">
        <v>1160</v>
      </c>
      <c r="O64" t="s">
        <v>1152</v>
      </c>
      <c r="P64" t="s">
        <v>1153</v>
      </c>
      <c r="Q64" t="s">
        <v>1154</v>
      </c>
      <c r="R64" t="s">
        <v>1119</v>
      </c>
      <c r="S64" s="49">
        <v>3</v>
      </c>
      <c r="T64" t="s">
        <v>1161</v>
      </c>
      <c r="U64" t="s">
        <v>1162</v>
      </c>
      <c r="V64" t="s">
        <v>1163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363</v>
      </c>
      <c r="AD64" s="2">
        <v>363</v>
      </c>
      <c r="AE64" s="2">
        <v>351</v>
      </c>
      <c r="AF64" s="2">
        <v>363</v>
      </c>
      <c r="AG64" s="2">
        <v>351</v>
      </c>
      <c r="AH64" s="2">
        <v>363</v>
      </c>
      <c r="AI64" s="2">
        <v>2154</v>
      </c>
      <c r="AJ64" t="s">
        <v>217</v>
      </c>
      <c r="AK64" t="s">
        <v>56</v>
      </c>
      <c r="AL64" t="s">
        <v>866</v>
      </c>
      <c r="AM64">
        <v>110</v>
      </c>
      <c r="AN64" t="s">
        <v>58</v>
      </c>
      <c r="AO64" t="s">
        <v>59</v>
      </c>
      <c r="AP64" t="s">
        <v>60</v>
      </c>
      <c r="AQ64">
        <v>100</v>
      </c>
      <c r="AR64">
        <v>0</v>
      </c>
      <c r="AZ64" s="2">
        <f>+AI64*'Kalkulator część 1'!$C$32</f>
        <v>2154</v>
      </c>
      <c r="BA64">
        <f t="shared" si="9"/>
        <v>110</v>
      </c>
      <c r="BB64" s="13">
        <f>'Kalkulator część 1'!$C$28*'Kalkulator część 1'!$C$11+'Kalkulator część 1'!$C$12</f>
        <v>0</v>
      </c>
      <c r="BC64" s="13">
        <f>'Kalkulator część 1'!$C$29*'Kalkulator część 1'!$C$11+'Kalkulator część 1'!$C$12</f>
        <v>0</v>
      </c>
      <c r="BD64" s="2">
        <f t="shared" si="10"/>
        <v>0</v>
      </c>
      <c r="BE64" s="2">
        <f t="shared" si="11"/>
        <v>0</v>
      </c>
      <c r="BG64" s="2">
        <f>IF(AJ64=$AU$48,($AV$48*12)+(AZ64*$AX$48/100),IF(AJ64=$AU$49,$AV$49*12+AZ64*$AX$49/100,IF(AJ64=$AU$50,$AV$50*12+$AX$50*AZ64/100,IF(AJ64=$AU$51,$AV$51*12+$AX$51*AZ64/100,IF(AJ64=$AU$52,$AV$52*12+$AX$52*AZ64/100,IF(AJ64=$AU$53,$AW$53*BA64/100*8760+$AX$53*AZ64/100,0))))))*'Kalkulator część 1'!$C$31</f>
        <v>204.41729700000002</v>
      </c>
      <c r="BH64" s="2">
        <f>+BG64*'Kalkulator część 1'!$C$31</f>
        <v>214.63816185000002</v>
      </c>
      <c r="BI64" s="2"/>
      <c r="BJ64" s="13">
        <f>+(AQ64*'Kalkulator część 1'!$C$34+'Dane - część 1'!AR64*'Kalkulator część 1'!$C$35)/('Dane - część 1'!AQ64+'Dane - część 1'!AR64)</f>
        <v>0</v>
      </c>
      <c r="BK64" s="13">
        <f>VLOOKUP(AJ64,'Kalkulator część 1'!$B$17:$C$23,2,TRUE)*12</f>
        <v>0</v>
      </c>
      <c r="BL64" s="2">
        <f t="shared" si="12"/>
        <v>0</v>
      </c>
      <c r="BM64" s="2">
        <f t="shared" si="13"/>
        <v>0</v>
      </c>
      <c r="BO64" s="2">
        <f t="shared" si="14"/>
        <v>204.41729700000002</v>
      </c>
      <c r="BP64" s="2">
        <f t="shared" si="15"/>
        <v>214.63816185000002</v>
      </c>
      <c r="BQ64" s="3"/>
      <c r="BR64" s="2">
        <f t="shared" si="16"/>
        <v>251.43327531000003</v>
      </c>
      <c r="BS64" s="2">
        <f t="shared" si="17"/>
        <v>264.00493907550003</v>
      </c>
    </row>
    <row r="65" spans="1:71" x14ac:dyDescent="0.35">
      <c r="A65" t="s">
        <v>1046</v>
      </c>
      <c r="B65" t="s">
        <v>1150</v>
      </c>
      <c r="C65" t="s">
        <v>1151</v>
      </c>
      <c r="D65" t="s">
        <v>1152</v>
      </c>
      <c r="E65" t="s">
        <v>1153</v>
      </c>
      <c r="F65" t="s">
        <v>1154</v>
      </c>
      <c r="G65" t="s">
        <v>1119</v>
      </c>
      <c r="H65" s="49">
        <v>1</v>
      </c>
      <c r="J65">
        <v>7870007099</v>
      </c>
      <c r="K65">
        <v>630011527</v>
      </c>
      <c r="L65" t="s">
        <v>50</v>
      </c>
      <c r="M65" t="s">
        <v>51</v>
      </c>
      <c r="N65" t="s">
        <v>1164</v>
      </c>
      <c r="O65" t="s">
        <v>1152</v>
      </c>
      <c r="P65" t="s">
        <v>1153</v>
      </c>
      <c r="Q65" t="s">
        <v>1154</v>
      </c>
      <c r="R65" t="s">
        <v>1119</v>
      </c>
      <c r="S65" s="49">
        <v>8</v>
      </c>
      <c r="U65" t="s">
        <v>1165</v>
      </c>
      <c r="V65" t="s">
        <v>1166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357</v>
      </c>
      <c r="AD65" s="2">
        <v>357</v>
      </c>
      <c r="AE65" s="2">
        <v>345</v>
      </c>
      <c r="AF65" s="2">
        <v>357</v>
      </c>
      <c r="AG65" s="2">
        <v>345</v>
      </c>
      <c r="AH65" s="2">
        <v>357</v>
      </c>
      <c r="AI65" s="2">
        <v>2118</v>
      </c>
      <c r="AJ65" t="s">
        <v>217</v>
      </c>
      <c r="AK65" t="s">
        <v>56</v>
      </c>
      <c r="AL65" t="s">
        <v>866</v>
      </c>
      <c r="AM65">
        <v>110</v>
      </c>
      <c r="AN65" t="s">
        <v>58</v>
      </c>
      <c r="AO65" t="s">
        <v>59</v>
      </c>
      <c r="AP65" t="s">
        <v>60</v>
      </c>
      <c r="AQ65">
        <v>100</v>
      </c>
      <c r="AR65">
        <v>0</v>
      </c>
      <c r="AZ65" s="2">
        <f>+AI65*'Kalkulator część 1'!$C$32</f>
        <v>2118</v>
      </c>
      <c r="BA65">
        <f t="shared" si="9"/>
        <v>110</v>
      </c>
      <c r="BB65" s="13">
        <f>'Kalkulator część 1'!$C$28*'Kalkulator część 1'!$C$11+'Kalkulator część 1'!$C$12</f>
        <v>0</v>
      </c>
      <c r="BC65" s="13">
        <f>'Kalkulator część 1'!$C$29*'Kalkulator część 1'!$C$11+'Kalkulator część 1'!$C$12</f>
        <v>0</v>
      </c>
      <c r="BD65" s="2">
        <f t="shared" si="10"/>
        <v>0</v>
      </c>
      <c r="BE65" s="2">
        <f t="shared" si="11"/>
        <v>0</v>
      </c>
      <c r="BG65" s="2">
        <f>IF(AJ65=$AU$48,($AV$48*12)+(AZ65*$AX$48/100),IF(AJ65=$AU$49,$AV$49*12+AZ65*$AX$49/100,IF(AJ65=$AU$50,$AV$50*12+$AX$50*AZ65/100,IF(AJ65=$AU$51,$AV$51*12+$AX$51*AZ65/100,IF(AJ65=$AU$52,$AV$52*12+$AX$52*AZ65/100,IF(AJ65=$AU$53,$AW$53*BA65/100*8760+$AX$53*AZ65/100,0))))))*'Kalkulator część 1'!$C$31</f>
        <v>202.13379900000004</v>
      </c>
      <c r="BH65" s="2">
        <f>+BG65*'Kalkulator część 1'!$C$31</f>
        <v>212.24048895000004</v>
      </c>
      <c r="BI65" s="2"/>
      <c r="BJ65" s="13">
        <f>+(AQ65*'Kalkulator część 1'!$C$34+'Dane - część 1'!AR65*'Kalkulator część 1'!$C$35)/('Dane - część 1'!AQ65+'Dane - część 1'!AR65)</f>
        <v>0</v>
      </c>
      <c r="BK65" s="13">
        <f>VLOOKUP(AJ65,'Kalkulator część 1'!$B$17:$C$23,2,TRUE)*12</f>
        <v>0</v>
      </c>
      <c r="BL65" s="2">
        <f t="shared" si="12"/>
        <v>0</v>
      </c>
      <c r="BM65" s="2">
        <f t="shared" si="13"/>
        <v>0</v>
      </c>
      <c r="BO65" s="2">
        <f t="shared" si="14"/>
        <v>202.13379900000004</v>
      </c>
      <c r="BP65" s="2">
        <f t="shared" si="15"/>
        <v>212.24048895000004</v>
      </c>
      <c r="BQ65" s="3"/>
      <c r="BR65" s="2">
        <f t="shared" si="16"/>
        <v>248.62457277000004</v>
      </c>
      <c r="BS65" s="2">
        <f t="shared" si="17"/>
        <v>261.05580140850003</v>
      </c>
    </row>
    <row r="66" spans="1:71" x14ac:dyDescent="0.35">
      <c r="A66" t="s">
        <v>1046</v>
      </c>
      <c r="B66" t="s">
        <v>1167</v>
      </c>
      <c r="C66" t="s">
        <v>1168</v>
      </c>
      <c r="D66" t="s">
        <v>1169</v>
      </c>
      <c r="E66" t="s">
        <v>1170</v>
      </c>
      <c r="F66" t="s">
        <v>1170</v>
      </c>
      <c r="G66" t="s">
        <v>1171</v>
      </c>
      <c r="H66" s="49">
        <v>1</v>
      </c>
      <c r="J66">
        <v>6960011282</v>
      </c>
      <c r="K66">
        <v>410008263</v>
      </c>
      <c r="L66" t="s">
        <v>50</v>
      </c>
      <c r="M66" t="s">
        <v>51</v>
      </c>
      <c r="S66" s="49"/>
      <c r="U66" t="s">
        <v>1172</v>
      </c>
      <c r="V66" t="s">
        <v>1173</v>
      </c>
      <c r="W66" s="2">
        <v>0</v>
      </c>
      <c r="X66" s="2">
        <v>0</v>
      </c>
      <c r="Y66" s="2">
        <v>24552</v>
      </c>
      <c r="Z66" s="2">
        <v>7193</v>
      </c>
      <c r="AA66" s="2">
        <v>2329</v>
      </c>
      <c r="AB66" s="2">
        <v>0</v>
      </c>
      <c r="AC66" s="2">
        <v>709</v>
      </c>
      <c r="AD66" s="2">
        <v>785</v>
      </c>
      <c r="AE66" s="2">
        <v>2363</v>
      </c>
      <c r="AF66" s="2">
        <v>2856</v>
      </c>
      <c r="AG66" s="2">
        <v>8806</v>
      </c>
      <c r="AH66" s="2">
        <v>9546</v>
      </c>
      <c r="AI66" s="2">
        <v>59139</v>
      </c>
      <c r="AJ66" t="s">
        <v>55</v>
      </c>
      <c r="AK66" t="s">
        <v>56</v>
      </c>
      <c r="AL66" t="s">
        <v>866</v>
      </c>
      <c r="AM66">
        <v>110</v>
      </c>
      <c r="AN66" t="s">
        <v>58</v>
      </c>
      <c r="AO66" t="s">
        <v>59</v>
      </c>
      <c r="AP66" t="s">
        <v>60</v>
      </c>
      <c r="AQ66">
        <v>0</v>
      </c>
      <c r="AR66">
        <v>100</v>
      </c>
      <c r="AZ66" s="2">
        <f>+AI66*'Kalkulator część 1'!$C$32</f>
        <v>59139</v>
      </c>
      <c r="BA66">
        <f t="shared" ref="BA66:BA97" si="18">+AM66</f>
        <v>110</v>
      </c>
      <c r="BB66" s="13">
        <f>'Kalkulator część 1'!$C$28*'Kalkulator część 1'!$C$11+'Kalkulator część 1'!$C$12</f>
        <v>0</v>
      </c>
      <c r="BC66" s="13">
        <f>'Kalkulator część 1'!$C$29*'Kalkulator część 1'!$C$11+'Kalkulator część 1'!$C$12</f>
        <v>0</v>
      </c>
      <c r="BD66" s="2">
        <f t="shared" ref="BD66:BD97" si="19">+AZ66*BB66/1000</f>
        <v>0</v>
      </c>
      <c r="BE66" s="2">
        <f t="shared" ref="BE66:BE97" si="20">+AZ66*BC66/1000</f>
        <v>0</v>
      </c>
      <c r="BG66" s="2">
        <f>IF(AJ66=$AU$48,($AV$48*12)+(AZ66*$AX$48/100),IF(AJ66=$AU$49,$AV$49*12+AZ66*$AX$49/100,IF(AJ66=$AU$50,$AV$50*12+$AX$50*AZ66/100,IF(AJ66=$AU$51,$AV$51*12+$AX$51*AZ66/100,IF(AJ66=$AU$52,$AV$52*12+$AX$52*AZ66/100,IF(AJ66=$AU$53,$AW$53*BA66/100*8760+$AX$53*AZ66/100,0))))))*'Kalkulator część 1'!$C$31</f>
        <v>3252.5023545000004</v>
      </c>
      <c r="BH66" s="2">
        <f>+BG66*'Kalkulator część 1'!$C$31</f>
        <v>3415.1274722250005</v>
      </c>
      <c r="BI66" s="2"/>
      <c r="BJ66" s="13">
        <f>+(AQ66*'Kalkulator część 1'!$C$34+'Dane - część 1'!AR66*'Kalkulator część 1'!$C$35)/('Dane - część 1'!AQ66+'Dane - część 1'!AR66)</f>
        <v>3.9</v>
      </c>
      <c r="BK66" s="13">
        <f>VLOOKUP(AJ66,'Kalkulator część 1'!$B$17:$C$23,2,TRUE)*12</f>
        <v>0</v>
      </c>
      <c r="BL66" s="2">
        <f t="shared" ref="BL66:BL97" si="21">(BB66+BJ66)*AZ66/1000+BK66</f>
        <v>230.6421</v>
      </c>
      <c r="BM66" s="2">
        <f t="shared" ref="BM66:BM97" si="22">(BC66+BJ66)*AZ66/1000+BK66</f>
        <v>230.6421</v>
      </c>
      <c r="BO66" s="2">
        <f t="shared" ref="BO66:BO97" si="23">BL66+BG66</f>
        <v>3483.1444545000004</v>
      </c>
      <c r="BP66" s="2">
        <f t="shared" ref="BP66:BP97" si="24">BM66+BH66</f>
        <v>3645.7695722250005</v>
      </c>
      <c r="BQ66" s="3"/>
      <c r="BR66" s="2">
        <f t="shared" ref="BR66:BR97" si="25">BO66*1.23</f>
        <v>4284.2676790350006</v>
      </c>
      <c r="BS66" s="2">
        <f t="shared" ref="BS66:BS97" si="26">BP66*1.23</f>
        <v>4484.2965738367502</v>
      </c>
    </row>
    <row r="67" spans="1:71" x14ac:dyDescent="0.35">
      <c r="A67" t="s">
        <v>1046</v>
      </c>
      <c r="B67" t="s">
        <v>1174</v>
      </c>
      <c r="C67" t="s">
        <v>1175</v>
      </c>
      <c r="D67" t="s">
        <v>1176</v>
      </c>
      <c r="E67" t="s">
        <v>1177</v>
      </c>
      <c r="F67" t="s">
        <v>1177</v>
      </c>
      <c r="G67" t="s">
        <v>1178</v>
      </c>
      <c r="H67" s="49"/>
      <c r="I67">
        <v>1</v>
      </c>
      <c r="J67">
        <v>7870007159</v>
      </c>
      <c r="K67">
        <v>630011480</v>
      </c>
      <c r="L67" t="s">
        <v>50</v>
      </c>
      <c r="M67" t="s">
        <v>51</v>
      </c>
      <c r="S67" s="49"/>
      <c r="U67" t="s">
        <v>1179</v>
      </c>
      <c r="V67" t="s">
        <v>1180</v>
      </c>
      <c r="W67" s="2">
        <v>0</v>
      </c>
      <c r="X67" s="2">
        <v>30198</v>
      </c>
      <c r="Y67" s="2">
        <v>11327</v>
      </c>
      <c r="Z67" s="2">
        <v>10964</v>
      </c>
      <c r="AA67" s="2">
        <v>1992</v>
      </c>
      <c r="AB67" s="2">
        <v>3069</v>
      </c>
      <c r="AC67" s="2">
        <v>866</v>
      </c>
      <c r="AD67" s="2">
        <v>866</v>
      </c>
      <c r="AE67" s="2">
        <v>3633</v>
      </c>
      <c r="AF67" s="2">
        <v>3754</v>
      </c>
      <c r="AG67" s="2">
        <v>14212</v>
      </c>
      <c r="AH67" s="2">
        <v>14685</v>
      </c>
      <c r="AI67" s="2">
        <v>95566</v>
      </c>
      <c r="AJ67" t="s">
        <v>55</v>
      </c>
      <c r="AK67" t="s">
        <v>56</v>
      </c>
      <c r="AL67" t="s">
        <v>866</v>
      </c>
      <c r="AM67">
        <v>110</v>
      </c>
      <c r="AN67" t="s">
        <v>58</v>
      </c>
      <c r="AO67" t="s">
        <v>59</v>
      </c>
      <c r="AP67" t="s">
        <v>60</v>
      </c>
      <c r="AQ67">
        <v>0</v>
      </c>
      <c r="AR67">
        <v>100</v>
      </c>
      <c r="AZ67" s="2">
        <f>+AI67*'Kalkulator część 1'!$C$32</f>
        <v>95566</v>
      </c>
      <c r="BA67">
        <f t="shared" si="18"/>
        <v>110</v>
      </c>
      <c r="BB67" s="13">
        <f>'Kalkulator część 1'!$C$28*'Kalkulator część 1'!$C$11+'Kalkulator część 1'!$C$12</f>
        <v>0</v>
      </c>
      <c r="BC67" s="13">
        <f>'Kalkulator część 1'!$C$29*'Kalkulator część 1'!$C$11+'Kalkulator część 1'!$C$12</f>
        <v>0</v>
      </c>
      <c r="BD67" s="2">
        <f t="shared" si="19"/>
        <v>0</v>
      </c>
      <c r="BE67" s="2">
        <f t="shared" si="20"/>
        <v>0</v>
      </c>
      <c r="BG67" s="2">
        <f>IF(AJ67=$AU$48,($AV$48*12)+(AZ67*$AX$48/100),IF(AJ67=$AU$49,$AV$49*12+AZ67*$AX$49/100,IF(AJ67=$AU$50,$AV$50*12+$AX$50*AZ67/100,IF(AJ67=$AU$51,$AV$51*12+$AX$51*AZ67/100,IF(AJ67=$AU$52,$AV$52*12+$AX$52*AZ67/100,IF(AJ67=$AU$53,$AW$53*BA67/100*8760+$AX$53*AZ67/100,0))))))*'Kalkulator część 1'!$C$31</f>
        <v>4939.6370729999999</v>
      </c>
      <c r="BH67" s="2">
        <f>+BG67*'Kalkulator część 1'!$C$31</f>
        <v>5186.6189266500005</v>
      </c>
      <c r="BI67" s="2"/>
      <c r="BJ67" s="13">
        <f>+(AQ67*'Kalkulator część 1'!$C$34+'Dane - część 1'!AR67*'Kalkulator część 1'!$C$35)/('Dane - część 1'!AQ67+'Dane - część 1'!AR67)</f>
        <v>3.9</v>
      </c>
      <c r="BK67" s="13">
        <f>VLOOKUP(AJ67,'Kalkulator część 1'!$B$17:$C$23,2,TRUE)*12</f>
        <v>0</v>
      </c>
      <c r="BL67" s="2">
        <f t="shared" si="21"/>
        <v>372.70739999999995</v>
      </c>
      <c r="BM67" s="2">
        <f t="shared" si="22"/>
        <v>372.70739999999995</v>
      </c>
      <c r="BO67" s="2">
        <f t="shared" si="23"/>
        <v>5312.3444730000001</v>
      </c>
      <c r="BP67" s="2">
        <f t="shared" si="24"/>
        <v>5559.3263266500007</v>
      </c>
      <c r="BQ67" s="3"/>
      <c r="BR67" s="2">
        <f t="shared" si="25"/>
        <v>6534.1837017899998</v>
      </c>
      <c r="BS67" s="2">
        <f t="shared" si="26"/>
        <v>6837.9713817795009</v>
      </c>
    </row>
    <row r="68" spans="1:71" x14ac:dyDescent="0.35">
      <c r="A68" t="s">
        <v>1046</v>
      </c>
      <c r="B68" t="s">
        <v>1181</v>
      </c>
      <c r="C68" t="s">
        <v>1182</v>
      </c>
      <c r="D68" t="s">
        <v>1183</v>
      </c>
      <c r="E68" t="s">
        <v>1184</v>
      </c>
      <c r="F68" t="s">
        <v>1184</v>
      </c>
      <c r="G68" t="s">
        <v>999</v>
      </c>
      <c r="H68" s="49">
        <v>14</v>
      </c>
      <c r="J68">
        <v>6190011859</v>
      </c>
      <c r="K68">
        <v>250519435</v>
      </c>
      <c r="L68" t="s">
        <v>50</v>
      </c>
      <c r="M68" t="s">
        <v>51</v>
      </c>
      <c r="N68" t="s">
        <v>1185</v>
      </c>
      <c r="O68" t="s">
        <v>1183</v>
      </c>
      <c r="P68" t="s">
        <v>1184</v>
      </c>
      <c r="Q68" t="s">
        <v>1184</v>
      </c>
      <c r="R68" t="s">
        <v>999</v>
      </c>
      <c r="S68" s="49">
        <v>14</v>
      </c>
      <c r="U68" t="s">
        <v>1186</v>
      </c>
      <c r="V68" t="s">
        <v>1187</v>
      </c>
      <c r="W68" s="2">
        <v>12882</v>
      </c>
      <c r="X68" s="2">
        <v>0</v>
      </c>
      <c r="Y68" s="2">
        <v>25634</v>
      </c>
      <c r="Z68" s="2">
        <v>5178</v>
      </c>
      <c r="AA68" s="2">
        <v>0</v>
      </c>
      <c r="AB68" s="2">
        <v>12</v>
      </c>
      <c r="AC68" s="2">
        <v>0</v>
      </c>
      <c r="AD68" s="2">
        <v>0</v>
      </c>
      <c r="AE68" s="2">
        <v>1577</v>
      </c>
      <c r="AF68" s="2">
        <v>4074</v>
      </c>
      <c r="AG68" s="2">
        <v>6162</v>
      </c>
      <c r="AH68" s="2">
        <v>9366</v>
      </c>
      <c r="AI68" s="2">
        <v>64885</v>
      </c>
      <c r="AJ68" t="s">
        <v>55</v>
      </c>
      <c r="AK68" t="s">
        <v>56</v>
      </c>
      <c r="AL68" t="s">
        <v>866</v>
      </c>
      <c r="AM68">
        <v>110</v>
      </c>
      <c r="AN68" t="s">
        <v>58</v>
      </c>
      <c r="AO68" t="s">
        <v>59</v>
      </c>
      <c r="AP68" t="s">
        <v>60</v>
      </c>
      <c r="AQ68">
        <v>0</v>
      </c>
      <c r="AR68">
        <v>100</v>
      </c>
      <c r="AZ68" s="2">
        <f>+AI68*'Kalkulator część 1'!$C$32</f>
        <v>64885</v>
      </c>
      <c r="BA68">
        <f t="shared" si="18"/>
        <v>110</v>
      </c>
      <c r="BB68" s="13">
        <f>'Kalkulator część 1'!$C$28*'Kalkulator część 1'!$C$11+'Kalkulator część 1'!$C$12</f>
        <v>0</v>
      </c>
      <c r="BC68" s="13">
        <f>'Kalkulator część 1'!$C$29*'Kalkulator część 1'!$C$11+'Kalkulator część 1'!$C$12</f>
        <v>0</v>
      </c>
      <c r="BD68" s="2">
        <f t="shared" si="19"/>
        <v>0</v>
      </c>
      <c r="BE68" s="2">
        <f t="shared" si="20"/>
        <v>0</v>
      </c>
      <c r="BG68" s="2">
        <f>IF(AJ68=$AU$48,($AV$48*12)+(AZ68*$AX$48/100),IF(AJ68=$AU$49,$AV$49*12+AZ68*$AX$49/100,IF(AJ68=$AU$50,$AV$50*12+$AX$50*AZ68/100,IF(AJ68=$AU$51,$AV$51*12+$AX$51*AZ68/100,IF(AJ68=$AU$52,$AV$52*12+$AX$52*AZ68/100,IF(AJ68=$AU$53,$AW$53*BA68/100*8760+$AX$53*AZ68/100,0))))))*'Kalkulator część 1'!$C$31</f>
        <v>3518.6312175000003</v>
      </c>
      <c r="BH68" s="2">
        <f>+BG68*'Kalkulator część 1'!$C$31</f>
        <v>3694.5627783750006</v>
      </c>
      <c r="BI68" s="2"/>
      <c r="BJ68" s="13">
        <f>+(AQ68*'Kalkulator część 1'!$C$34+'Dane - część 1'!AR68*'Kalkulator część 1'!$C$35)/('Dane - część 1'!AQ68+'Dane - część 1'!AR68)</f>
        <v>3.9</v>
      </c>
      <c r="BK68" s="13">
        <f>VLOOKUP(AJ68,'Kalkulator część 1'!$B$17:$C$23,2,TRUE)*12</f>
        <v>0</v>
      </c>
      <c r="BL68" s="2">
        <f t="shared" si="21"/>
        <v>253.0515</v>
      </c>
      <c r="BM68" s="2">
        <f t="shared" si="22"/>
        <v>253.0515</v>
      </c>
      <c r="BO68" s="2">
        <f t="shared" si="23"/>
        <v>3771.6827175000003</v>
      </c>
      <c r="BP68" s="2">
        <f t="shared" si="24"/>
        <v>3947.6142783750006</v>
      </c>
      <c r="BQ68" s="3"/>
      <c r="BR68" s="2">
        <f t="shared" si="25"/>
        <v>4639.1697425250004</v>
      </c>
      <c r="BS68" s="2">
        <f t="shared" si="26"/>
        <v>4855.5655624012506</v>
      </c>
    </row>
    <row r="69" spans="1:71" x14ac:dyDescent="0.35">
      <c r="A69" t="s">
        <v>1046</v>
      </c>
      <c r="B69" t="s">
        <v>1188</v>
      </c>
      <c r="C69" t="s">
        <v>1189</v>
      </c>
      <c r="D69" t="s">
        <v>1190</v>
      </c>
      <c r="E69" t="s">
        <v>1191</v>
      </c>
      <c r="F69" t="s">
        <v>1192</v>
      </c>
      <c r="H69" s="49">
        <v>5</v>
      </c>
      <c r="J69">
        <v>7840000643</v>
      </c>
      <c r="K69">
        <v>630011355</v>
      </c>
      <c r="L69" t="s">
        <v>50</v>
      </c>
      <c r="M69" t="s">
        <v>51</v>
      </c>
      <c r="N69" t="s">
        <v>1193</v>
      </c>
      <c r="O69" t="s">
        <v>1190</v>
      </c>
      <c r="P69" t="s">
        <v>1191</v>
      </c>
      <c r="Q69" t="s">
        <v>1192</v>
      </c>
      <c r="S69" s="49">
        <v>5</v>
      </c>
      <c r="U69" t="s">
        <v>1194</v>
      </c>
      <c r="V69" t="s">
        <v>1195</v>
      </c>
      <c r="W69" s="2">
        <v>0</v>
      </c>
      <c r="X69" s="2">
        <v>33371</v>
      </c>
      <c r="Y69" s="2">
        <v>17045</v>
      </c>
      <c r="Z69" s="2">
        <v>11475</v>
      </c>
      <c r="AA69" s="2">
        <v>4302</v>
      </c>
      <c r="AB69" s="2">
        <v>0</v>
      </c>
      <c r="AC69" s="2">
        <v>0</v>
      </c>
      <c r="AD69" s="2">
        <v>0</v>
      </c>
      <c r="AE69" s="2">
        <v>0</v>
      </c>
      <c r="AF69" s="2">
        <v>7391</v>
      </c>
      <c r="AG69" s="2">
        <v>14563</v>
      </c>
      <c r="AH69" s="2">
        <v>18464</v>
      </c>
      <c r="AI69" s="2">
        <v>106611</v>
      </c>
      <c r="AJ69" t="s">
        <v>67</v>
      </c>
      <c r="AK69" t="s">
        <v>56</v>
      </c>
      <c r="AL69" t="s">
        <v>866</v>
      </c>
      <c r="AM69">
        <v>110</v>
      </c>
      <c r="AN69" t="s">
        <v>58</v>
      </c>
      <c r="AO69" t="s">
        <v>59</v>
      </c>
      <c r="AP69" t="s">
        <v>60</v>
      </c>
      <c r="AQ69">
        <v>100</v>
      </c>
      <c r="AR69">
        <v>0</v>
      </c>
      <c r="AZ69" s="2">
        <f>+AI69*'Kalkulator część 1'!$C$32</f>
        <v>106611</v>
      </c>
      <c r="BA69">
        <f t="shared" si="18"/>
        <v>110</v>
      </c>
      <c r="BB69" s="13">
        <f>'Kalkulator część 1'!$C$28*'Kalkulator część 1'!$C$11+'Kalkulator część 1'!$C$12</f>
        <v>0</v>
      </c>
      <c r="BC69" s="13">
        <f>'Kalkulator część 1'!$C$29*'Kalkulator część 1'!$C$11+'Kalkulator część 1'!$C$12</f>
        <v>0</v>
      </c>
      <c r="BD69" s="2">
        <f t="shared" si="19"/>
        <v>0</v>
      </c>
      <c r="BE69" s="2">
        <f t="shared" si="20"/>
        <v>0</v>
      </c>
      <c r="BG69" s="2">
        <f>IF(AJ69=$AU$48,($AV$48*12)+(AZ69*$AX$48/100),IF(AJ69=$AU$49,$AV$49*12+AZ69*$AX$49/100,IF(AJ69=$AU$50,$AV$50*12+$AX$50*AZ69/100,IF(AJ69=$AU$51,$AV$51*12+$AX$51*AZ69/100,IF(AJ69=$AU$52,$AV$52*12+$AX$52*AZ69/100,IF(AJ69=$AU$53,$AW$53*BA69/100*8760+$AX$53*AZ69/100,0))))))*'Kalkulator część 1'!$C$31</f>
        <v>7560.1549169999998</v>
      </c>
      <c r="BH69" s="2">
        <f>+BG69*'Kalkulator część 1'!$C$31</f>
        <v>7938.1626628499998</v>
      </c>
      <c r="BI69" s="2"/>
      <c r="BJ69" s="13">
        <f>+(AQ69*'Kalkulator część 1'!$C$34+'Dane - część 1'!AR69*'Kalkulator część 1'!$C$35)/('Dane - część 1'!AQ69+'Dane - część 1'!AR69)</f>
        <v>0</v>
      </c>
      <c r="BK69" s="13">
        <f>VLOOKUP(AJ69,'Kalkulator część 1'!$B$17:$C$23,2,TRUE)*12</f>
        <v>0</v>
      </c>
      <c r="BL69" s="2">
        <f t="shared" si="21"/>
        <v>0</v>
      </c>
      <c r="BM69" s="2">
        <f t="shared" si="22"/>
        <v>0</v>
      </c>
      <c r="BO69" s="2">
        <f t="shared" si="23"/>
        <v>7560.1549169999998</v>
      </c>
      <c r="BP69" s="2">
        <f t="shared" si="24"/>
        <v>7938.1626628499998</v>
      </c>
      <c r="BQ69" s="3"/>
      <c r="BR69" s="2">
        <f t="shared" si="25"/>
        <v>9298.9905479099998</v>
      </c>
      <c r="BS69" s="2">
        <f t="shared" si="26"/>
        <v>9763.9400753054997</v>
      </c>
    </row>
    <row r="70" spans="1:71" x14ac:dyDescent="0.35">
      <c r="A70" t="s">
        <v>1046</v>
      </c>
      <c r="B70" t="s">
        <v>1188</v>
      </c>
      <c r="C70" t="s">
        <v>1189</v>
      </c>
      <c r="D70" t="s">
        <v>1190</v>
      </c>
      <c r="E70" t="s">
        <v>1191</v>
      </c>
      <c r="F70" t="s">
        <v>1192</v>
      </c>
      <c r="H70" s="49">
        <v>5</v>
      </c>
      <c r="J70">
        <v>7840000643</v>
      </c>
      <c r="K70">
        <v>630011355</v>
      </c>
      <c r="L70" t="s">
        <v>50</v>
      </c>
      <c r="M70" t="s">
        <v>51</v>
      </c>
      <c r="N70" t="s">
        <v>1196</v>
      </c>
      <c r="O70" t="s">
        <v>1190</v>
      </c>
      <c r="P70" t="s">
        <v>1191</v>
      </c>
      <c r="Q70" t="s">
        <v>1197</v>
      </c>
      <c r="S70" s="49">
        <v>6</v>
      </c>
      <c r="U70" t="s">
        <v>1198</v>
      </c>
      <c r="V70" t="s">
        <v>1199</v>
      </c>
      <c r="W70" s="2">
        <v>0</v>
      </c>
      <c r="X70" s="2">
        <v>0</v>
      </c>
      <c r="Y70" s="2">
        <v>56</v>
      </c>
      <c r="Z70" s="2">
        <v>23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79</v>
      </c>
      <c r="AJ70" t="s">
        <v>217</v>
      </c>
      <c r="AK70" t="s">
        <v>56</v>
      </c>
      <c r="AL70" t="s">
        <v>866</v>
      </c>
      <c r="AM70">
        <v>110</v>
      </c>
      <c r="AN70" t="s">
        <v>58</v>
      </c>
      <c r="AO70" t="s">
        <v>59</v>
      </c>
      <c r="AP70" t="s">
        <v>60</v>
      </c>
      <c r="AQ70">
        <v>100</v>
      </c>
      <c r="AR70">
        <v>0</v>
      </c>
      <c r="AZ70" s="2">
        <f>+AI70*'Kalkulator część 1'!$C$32</f>
        <v>79</v>
      </c>
      <c r="BA70">
        <f t="shared" si="18"/>
        <v>110</v>
      </c>
      <c r="BB70" s="13">
        <f>'Kalkulator część 1'!$C$28*'Kalkulator część 1'!$C$11+'Kalkulator część 1'!$C$12</f>
        <v>0</v>
      </c>
      <c r="BC70" s="13">
        <f>'Kalkulator część 1'!$C$29*'Kalkulator część 1'!$C$11+'Kalkulator część 1'!$C$12</f>
        <v>0</v>
      </c>
      <c r="BD70" s="2">
        <f t="shared" si="19"/>
        <v>0</v>
      </c>
      <c r="BE70" s="2">
        <f t="shared" si="20"/>
        <v>0</v>
      </c>
      <c r="BG70" s="2">
        <f>IF(AJ70=$AU$48,($AV$48*12)+(AZ70*$AX$48/100),IF(AJ70=$AU$49,$AV$49*12+AZ70*$AX$49/100,IF(AJ70=$AU$50,$AV$50*12+$AX$50*AZ70/100,IF(AJ70=$AU$51,$AV$51*12+$AX$51*AZ70/100,IF(AJ70=$AU$52,$AV$52*12+$AX$52*AZ70/100,IF(AJ70=$AU$53,$AW$53*BA70/100*8760+$AX$53*AZ70/100,0))))))*'Kalkulator część 1'!$C$31</f>
        <v>72.799009500000011</v>
      </c>
      <c r="BH70" s="2">
        <f>+BG70*'Kalkulator część 1'!$C$31</f>
        <v>76.438959975000017</v>
      </c>
      <c r="BI70" s="2"/>
      <c r="BJ70" s="13">
        <f>+(AQ70*'Kalkulator część 1'!$C$34+'Dane - część 1'!AR70*'Kalkulator część 1'!$C$35)/('Dane - część 1'!AQ70+'Dane - część 1'!AR70)</f>
        <v>0</v>
      </c>
      <c r="BK70" s="13">
        <f>VLOOKUP(AJ70,'Kalkulator część 1'!$B$17:$C$23,2,TRUE)*12</f>
        <v>0</v>
      </c>
      <c r="BL70" s="2">
        <f t="shared" si="21"/>
        <v>0</v>
      </c>
      <c r="BM70" s="2">
        <f t="shared" si="22"/>
        <v>0</v>
      </c>
      <c r="BO70" s="2">
        <f t="shared" si="23"/>
        <v>72.799009500000011</v>
      </c>
      <c r="BP70" s="2">
        <f t="shared" si="24"/>
        <v>76.438959975000017</v>
      </c>
      <c r="BQ70" s="3"/>
      <c r="BR70" s="2">
        <f t="shared" si="25"/>
        <v>89.542781685000008</v>
      </c>
      <c r="BS70" s="2">
        <f t="shared" si="26"/>
        <v>94.019920769250021</v>
      </c>
    </row>
    <row r="71" spans="1:71" x14ac:dyDescent="0.35">
      <c r="A71" t="s">
        <v>1046</v>
      </c>
      <c r="B71" t="s">
        <v>1188</v>
      </c>
      <c r="C71" t="s">
        <v>1189</v>
      </c>
      <c r="D71" t="s">
        <v>1190</v>
      </c>
      <c r="E71" t="s">
        <v>1191</v>
      </c>
      <c r="F71" t="s">
        <v>1192</v>
      </c>
      <c r="H71" s="49">
        <v>5</v>
      </c>
      <c r="J71">
        <v>7840000643</v>
      </c>
      <c r="K71">
        <v>630011355</v>
      </c>
      <c r="L71" t="s">
        <v>50</v>
      </c>
      <c r="M71" t="s">
        <v>51</v>
      </c>
      <c r="N71" t="s">
        <v>1200</v>
      </c>
      <c r="O71" t="s">
        <v>1190</v>
      </c>
      <c r="P71" t="s">
        <v>1191</v>
      </c>
      <c r="Q71" t="s">
        <v>1192</v>
      </c>
      <c r="S71" s="49">
        <v>5</v>
      </c>
      <c r="T71">
        <v>1</v>
      </c>
      <c r="U71" t="s">
        <v>1201</v>
      </c>
      <c r="V71" t="s">
        <v>1202</v>
      </c>
      <c r="W71" s="2">
        <v>57</v>
      </c>
      <c r="X71" s="2">
        <v>0</v>
      </c>
      <c r="Y71" s="2">
        <v>56</v>
      </c>
      <c r="Z71" s="2">
        <v>23</v>
      </c>
      <c r="AA71" s="2">
        <v>35</v>
      </c>
      <c r="AB71" s="2">
        <v>34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205</v>
      </c>
      <c r="AJ71" t="s">
        <v>217</v>
      </c>
      <c r="AK71" t="s">
        <v>56</v>
      </c>
      <c r="AL71" t="s">
        <v>866</v>
      </c>
      <c r="AM71">
        <v>110</v>
      </c>
      <c r="AN71" t="s">
        <v>58</v>
      </c>
      <c r="AO71" t="s">
        <v>59</v>
      </c>
      <c r="AP71" t="s">
        <v>60</v>
      </c>
      <c r="AQ71">
        <v>100</v>
      </c>
      <c r="AR71">
        <v>0</v>
      </c>
      <c r="AZ71" s="2">
        <f>+AI71*'Kalkulator część 1'!$C$32</f>
        <v>205</v>
      </c>
      <c r="BA71">
        <f t="shared" si="18"/>
        <v>110</v>
      </c>
      <c r="BB71" s="13">
        <f>'Kalkulator część 1'!$C$28*'Kalkulator część 1'!$C$11+'Kalkulator część 1'!$C$12</f>
        <v>0</v>
      </c>
      <c r="BC71" s="13">
        <f>'Kalkulator część 1'!$C$29*'Kalkulator część 1'!$C$11+'Kalkulator część 1'!$C$12</f>
        <v>0</v>
      </c>
      <c r="BD71" s="2">
        <f t="shared" si="19"/>
        <v>0</v>
      </c>
      <c r="BE71" s="2">
        <f t="shared" si="20"/>
        <v>0</v>
      </c>
      <c r="BG71" s="2">
        <f>IF(AJ71=$AU$48,($AV$48*12)+(AZ71*$AX$48/100),IF(AJ71=$AU$49,$AV$49*12+AZ71*$AX$49/100,IF(AJ71=$AU$50,$AV$50*12+$AX$50*AZ71/100,IF(AJ71=$AU$51,$AV$51*12+$AX$51*AZ71/100,IF(AJ71=$AU$52,$AV$52*12+$AX$52*AZ71/100,IF(AJ71=$AU$53,$AW$53*BA71/100*8760+$AX$53*AZ71/100,0))))))*'Kalkulator część 1'!$C$31</f>
        <v>80.791252500000013</v>
      </c>
      <c r="BH71" s="2">
        <f>+BG71*'Kalkulator część 1'!$C$31</f>
        <v>84.830815125000015</v>
      </c>
      <c r="BI71" s="2"/>
      <c r="BJ71" s="13">
        <f>+(AQ71*'Kalkulator część 1'!$C$34+'Dane - część 1'!AR71*'Kalkulator część 1'!$C$35)/('Dane - część 1'!AQ71+'Dane - część 1'!AR71)</f>
        <v>0</v>
      </c>
      <c r="BK71" s="13">
        <f>VLOOKUP(AJ71,'Kalkulator część 1'!$B$17:$C$23,2,TRUE)*12</f>
        <v>0</v>
      </c>
      <c r="BL71" s="2">
        <f t="shared" si="21"/>
        <v>0</v>
      </c>
      <c r="BM71" s="2">
        <f t="shared" si="22"/>
        <v>0</v>
      </c>
      <c r="BO71" s="2">
        <f t="shared" si="23"/>
        <v>80.791252500000013</v>
      </c>
      <c r="BP71" s="2">
        <f t="shared" si="24"/>
        <v>84.830815125000015</v>
      </c>
      <c r="BQ71" s="3"/>
      <c r="BR71" s="2">
        <f t="shared" si="25"/>
        <v>99.373240575000011</v>
      </c>
      <c r="BS71" s="2">
        <f t="shared" si="26"/>
        <v>104.34190260375001</v>
      </c>
    </row>
    <row r="72" spans="1:71" x14ac:dyDescent="0.35">
      <c r="A72" t="s">
        <v>1046</v>
      </c>
      <c r="B72" t="s">
        <v>1212</v>
      </c>
      <c r="C72" t="s">
        <v>1213</v>
      </c>
      <c r="D72" t="s">
        <v>1214</v>
      </c>
      <c r="E72" t="s">
        <v>1215</v>
      </c>
      <c r="F72" t="s">
        <v>1215</v>
      </c>
      <c r="G72" t="s">
        <v>1216</v>
      </c>
      <c r="H72" s="49">
        <v>3</v>
      </c>
      <c r="J72">
        <v>7771018869</v>
      </c>
      <c r="K72">
        <v>639977585</v>
      </c>
      <c r="L72" t="s">
        <v>50</v>
      </c>
      <c r="M72" t="s">
        <v>51</v>
      </c>
      <c r="N72" t="s">
        <v>1217</v>
      </c>
      <c r="O72" t="s">
        <v>1218</v>
      </c>
      <c r="P72" t="s">
        <v>1219</v>
      </c>
      <c r="Q72" t="s">
        <v>1219</v>
      </c>
      <c r="R72" t="s">
        <v>1220</v>
      </c>
      <c r="S72" s="49">
        <v>2</v>
      </c>
      <c r="U72" t="s">
        <v>1221</v>
      </c>
      <c r="V72" t="s">
        <v>1222</v>
      </c>
      <c r="W72" s="2">
        <v>19533</v>
      </c>
      <c r="X72" s="2">
        <v>18642</v>
      </c>
      <c r="Y72" s="2">
        <v>22322</v>
      </c>
      <c r="Z72" s="2">
        <v>20820</v>
      </c>
      <c r="AA72" s="2">
        <v>14442</v>
      </c>
      <c r="AB72" s="2">
        <v>10109</v>
      </c>
      <c r="AC72" s="2">
        <v>10960</v>
      </c>
      <c r="AD72" s="2">
        <v>10785</v>
      </c>
      <c r="AE72" s="2">
        <v>7124</v>
      </c>
      <c r="AF72" s="2">
        <v>14915</v>
      </c>
      <c r="AG72" s="2">
        <v>23436</v>
      </c>
      <c r="AH72" s="2">
        <v>24746</v>
      </c>
      <c r="AI72" s="2">
        <v>197834</v>
      </c>
      <c r="AJ72" t="s">
        <v>209</v>
      </c>
      <c r="AK72" t="s">
        <v>56</v>
      </c>
      <c r="AL72" t="s">
        <v>866</v>
      </c>
      <c r="AM72">
        <v>150</v>
      </c>
      <c r="AN72" t="s">
        <v>58</v>
      </c>
      <c r="AO72" t="s">
        <v>59</v>
      </c>
      <c r="AP72" t="s">
        <v>60</v>
      </c>
      <c r="AQ72">
        <v>0</v>
      </c>
      <c r="AR72">
        <v>100</v>
      </c>
      <c r="AZ72" s="2">
        <f>+AI72*'Kalkulator część 1'!$C$32</f>
        <v>197834</v>
      </c>
      <c r="BA72">
        <f t="shared" si="18"/>
        <v>150</v>
      </c>
      <c r="BB72" s="13">
        <f>'Kalkulator część 1'!$C$28*'Kalkulator część 1'!$C$11+'Kalkulator część 1'!$C$12</f>
        <v>0</v>
      </c>
      <c r="BC72" s="13">
        <f>'Kalkulator część 1'!$C$29*'Kalkulator część 1'!$C$11+'Kalkulator część 1'!$C$12</f>
        <v>0</v>
      </c>
      <c r="BD72" s="2">
        <f t="shared" si="19"/>
        <v>0</v>
      </c>
      <c r="BE72" s="2">
        <f t="shared" si="20"/>
        <v>0</v>
      </c>
      <c r="BG72" s="2">
        <f>IF(AJ72=$AU$48,($AV$48*12)+(AZ72*$AX$48/100),IF(AJ72=$AU$49,$AV$49*12+AZ72*$AX$49/100,IF(AJ72=$AU$50,$AV$50*12+$AX$50*AZ72/100,IF(AJ72=$AU$51,$AV$51*12+$AX$51*AZ72/100,IF(AJ72=$AU$52,$AV$52*12+$AX$52*AZ72/100,IF(AJ72=$AU$53,$AW$53*BA72/100*8760+$AX$53*AZ72/100,0))))))*'Kalkulator część 1'!$C$31</f>
        <v>14193.403434</v>
      </c>
      <c r="BH72" s="2">
        <f>+BG72*'Kalkulator część 1'!$C$31</f>
        <v>14903.073605700001</v>
      </c>
      <c r="BI72" s="2"/>
      <c r="BJ72" s="13">
        <f>+(AQ72*'Kalkulator część 1'!$C$34+'Dane - część 1'!AR72*'Kalkulator część 1'!$C$35)/('Dane - część 1'!AQ72+'Dane - część 1'!AR72)</f>
        <v>3.9</v>
      </c>
      <c r="BK72" s="13">
        <f>VLOOKUP(AJ72,'Kalkulator część 1'!$B$17:$C$23,2,TRUE)*12</f>
        <v>0</v>
      </c>
      <c r="BL72" s="2">
        <f t="shared" si="21"/>
        <v>771.55259999999998</v>
      </c>
      <c r="BM72" s="2">
        <f t="shared" si="22"/>
        <v>771.55259999999998</v>
      </c>
      <c r="BO72" s="2">
        <f t="shared" si="23"/>
        <v>14964.956033999999</v>
      </c>
      <c r="BP72" s="2">
        <f t="shared" si="24"/>
        <v>15674.626205700002</v>
      </c>
      <c r="BQ72" s="3"/>
      <c r="BR72" s="2">
        <f t="shared" si="25"/>
        <v>18406.89592182</v>
      </c>
      <c r="BS72" s="2">
        <f t="shared" si="26"/>
        <v>19279.790233011001</v>
      </c>
    </row>
    <row r="73" spans="1:71" x14ac:dyDescent="0.35">
      <c r="A73" t="s">
        <v>1046</v>
      </c>
      <c r="B73" t="s">
        <v>1212</v>
      </c>
      <c r="C73" t="s">
        <v>1213</v>
      </c>
      <c r="D73" t="s">
        <v>1214</v>
      </c>
      <c r="E73" t="s">
        <v>1215</v>
      </c>
      <c r="F73" t="s">
        <v>1215</v>
      </c>
      <c r="G73" t="s">
        <v>1216</v>
      </c>
      <c r="H73" s="49">
        <v>3</v>
      </c>
      <c r="J73">
        <v>7771018869</v>
      </c>
      <c r="K73">
        <v>639977585</v>
      </c>
      <c r="L73" t="s">
        <v>50</v>
      </c>
      <c r="M73" t="s">
        <v>51</v>
      </c>
      <c r="N73" t="s">
        <v>1223</v>
      </c>
      <c r="O73" t="s">
        <v>1224</v>
      </c>
      <c r="P73" t="s">
        <v>1225</v>
      </c>
      <c r="Q73" t="s">
        <v>1225</v>
      </c>
      <c r="R73" t="s">
        <v>1226</v>
      </c>
      <c r="S73" s="49">
        <v>5</v>
      </c>
      <c r="U73" t="s">
        <v>1227</v>
      </c>
      <c r="V73" t="s">
        <v>1228</v>
      </c>
      <c r="W73" s="2">
        <v>0</v>
      </c>
      <c r="X73" s="2">
        <v>0</v>
      </c>
      <c r="Y73" s="2">
        <v>22</v>
      </c>
      <c r="Z73" s="2">
        <v>0</v>
      </c>
      <c r="AA73" s="2">
        <v>0</v>
      </c>
      <c r="AB73" s="2">
        <v>12</v>
      </c>
      <c r="AC73" s="2">
        <v>8</v>
      </c>
      <c r="AD73" s="2">
        <v>8</v>
      </c>
      <c r="AE73" s="2">
        <v>8</v>
      </c>
      <c r="AF73" s="2">
        <v>8</v>
      </c>
      <c r="AG73" s="2">
        <v>8</v>
      </c>
      <c r="AH73" s="2">
        <v>8</v>
      </c>
      <c r="AI73" s="2">
        <v>82</v>
      </c>
      <c r="AJ73" t="s">
        <v>217</v>
      </c>
      <c r="AK73" t="s">
        <v>56</v>
      </c>
      <c r="AL73" t="s">
        <v>866</v>
      </c>
      <c r="AM73">
        <v>110</v>
      </c>
      <c r="AN73" t="s">
        <v>58</v>
      </c>
      <c r="AO73" t="s">
        <v>59</v>
      </c>
      <c r="AP73" t="s">
        <v>60</v>
      </c>
      <c r="AQ73">
        <v>0</v>
      </c>
      <c r="AR73">
        <v>100</v>
      </c>
      <c r="AZ73" s="2">
        <f>+AI73*'Kalkulator część 1'!$C$32</f>
        <v>82</v>
      </c>
      <c r="BA73">
        <f t="shared" si="18"/>
        <v>110</v>
      </c>
      <c r="BB73" s="13">
        <f>'Kalkulator część 1'!$C$28*'Kalkulator część 1'!$C$11+'Kalkulator część 1'!$C$12</f>
        <v>0</v>
      </c>
      <c r="BC73" s="13">
        <f>'Kalkulator część 1'!$C$29*'Kalkulator część 1'!$C$11+'Kalkulator część 1'!$C$12</f>
        <v>0</v>
      </c>
      <c r="BD73" s="2">
        <f t="shared" si="19"/>
        <v>0</v>
      </c>
      <c r="BE73" s="2">
        <f t="shared" si="20"/>
        <v>0</v>
      </c>
      <c r="BG73" s="2">
        <f>IF(AJ73=$AU$48,($AV$48*12)+(AZ73*$AX$48/100),IF(AJ73=$AU$49,$AV$49*12+AZ73*$AX$49/100,IF(AJ73=$AU$50,$AV$50*12+$AX$50*AZ73/100,IF(AJ73=$AU$51,$AV$51*12+$AX$51*AZ73/100,IF(AJ73=$AU$52,$AV$52*12+$AX$52*AZ73/100,IF(AJ73=$AU$53,$AW$53*BA73/100*8760+$AX$53*AZ73/100,0))))))*'Kalkulator część 1'!$C$31</f>
        <v>72.989301000000012</v>
      </c>
      <c r="BH73" s="2">
        <f>+BG73*'Kalkulator część 1'!$C$31</f>
        <v>76.638766050000015</v>
      </c>
      <c r="BI73" s="2"/>
      <c r="BJ73" s="13">
        <f>+(AQ73*'Kalkulator część 1'!$C$34+'Dane - część 1'!AR73*'Kalkulator część 1'!$C$35)/('Dane - część 1'!AQ73+'Dane - część 1'!AR73)</f>
        <v>3.9</v>
      </c>
      <c r="BK73" s="13">
        <f>VLOOKUP(AJ73,'Kalkulator część 1'!$B$17:$C$23,2,TRUE)*12</f>
        <v>0</v>
      </c>
      <c r="BL73" s="2">
        <f t="shared" si="21"/>
        <v>0.31980000000000003</v>
      </c>
      <c r="BM73" s="2">
        <f t="shared" si="22"/>
        <v>0.31980000000000003</v>
      </c>
      <c r="BO73" s="2">
        <f t="shared" si="23"/>
        <v>73.309101000000013</v>
      </c>
      <c r="BP73" s="2">
        <f t="shared" si="24"/>
        <v>76.958566050000016</v>
      </c>
      <c r="BQ73" s="3"/>
      <c r="BR73" s="2">
        <f t="shared" si="25"/>
        <v>90.170194230000007</v>
      </c>
      <c r="BS73" s="2">
        <f t="shared" si="26"/>
        <v>94.659036241500019</v>
      </c>
    </row>
    <row r="74" spans="1:71" x14ac:dyDescent="0.35">
      <c r="A74" t="s">
        <v>1229</v>
      </c>
      <c r="B74" t="s">
        <v>1230</v>
      </c>
      <c r="C74" t="s">
        <v>2430</v>
      </c>
      <c r="H74" s="49"/>
      <c r="J74">
        <v>6180016016</v>
      </c>
      <c r="K74">
        <v>250518105</v>
      </c>
      <c r="L74" t="s">
        <v>50</v>
      </c>
      <c r="M74" t="s">
        <v>51</v>
      </c>
      <c r="N74" t="s">
        <v>1231</v>
      </c>
      <c r="O74" t="s">
        <v>1232</v>
      </c>
      <c r="P74" t="s">
        <v>1233</v>
      </c>
      <c r="Q74" t="s">
        <v>1233</v>
      </c>
      <c r="R74" t="s">
        <v>1234</v>
      </c>
      <c r="S74" s="49">
        <v>2</v>
      </c>
      <c r="U74" t="s">
        <v>1235</v>
      </c>
      <c r="V74" t="s">
        <v>1236</v>
      </c>
      <c r="W74" s="2">
        <v>96055</v>
      </c>
      <c r="X74" s="2">
        <v>96003</v>
      </c>
      <c r="Y74" s="2">
        <v>89282</v>
      </c>
      <c r="Z74" s="2">
        <v>72874</v>
      </c>
      <c r="AA74" s="2">
        <v>21773</v>
      </c>
      <c r="AB74" s="2">
        <v>0</v>
      </c>
      <c r="AC74" s="2">
        <v>0</v>
      </c>
      <c r="AD74" s="2">
        <v>0</v>
      </c>
      <c r="AE74" s="2">
        <v>40</v>
      </c>
      <c r="AF74" s="2">
        <v>55429</v>
      </c>
      <c r="AG74" s="2">
        <v>78080</v>
      </c>
      <c r="AH74" s="2">
        <v>103165</v>
      </c>
      <c r="AI74" s="2">
        <v>612701</v>
      </c>
      <c r="AJ74" t="s">
        <v>209</v>
      </c>
      <c r="AK74" t="s">
        <v>56</v>
      </c>
      <c r="AL74" t="s">
        <v>866</v>
      </c>
      <c r="AM74">
        <v>156</v>
      </c>
      <c r="AN74" t="s">
        <v>58</v>
      </c>
      <c r="AO74" t="s">
        <v>59</v>
      </c>
      <c r="AP74" t="s">
        <v>60</v>
      </c>
      <c r="AQ74">
        <v>100</v>
      </c>
      <c r="AR74">
        <v>0</v>
      </c>
      <c r="AZ74" s="2">
        <f>+AI74*'Kalkulator część 1'!$C$32</f>
        <v>612701</v>
      </c>
      <c r="BA74">
        <f t="shared" si="18"/>
        <v>156</v>
      </c>
      <c r="BB74" s="13">
        <f>'Kalkulator część 1'!$C$28*'Kalkulator część 1'!$C$11+'Kalkulator część 1'!$C$12</f>
        <v>0</v>
      </c>
      <c r="BC74" s="13">
        <f>'Kalkulator część 1'!$C$29*'Kalkulator część 1'!$C$11+'Kalkulator część 1'!$C$12</f>
        <v>0</v>
      </c>
      <c r="BD74" s="2">
        <f t="shared" si="19"/>
        <v>0</v>
      </c>
      <c r="BE74" s="2">
        <f t="shared" si="20"/>
        <v>0</v>
      </c>
      <c r="BG74" s="2">
        <f>IF(AJ74=$AU$48,($AV$48*12)+(AZ74*$AX$48/100),IF(AJ74=$AU$49,$AV$49*12+AZ74*$AX$49/100,IF(AJ74=$AU$50,$AV$50*12+$AX$50*AZ74/100,IF(AJ74=$AU$51,$AV$51*12+$AX$51*AZ74/100,IF(AJ74=$AU$52,$AV$52*12+$AX$52*AZ74/100,IF(AJ74=$AU$53,$AW$53*BA74/100*8760+$AX$53*AZ74/100,0))))))*'Kalkulator część 1'!$C$31</f>
        <v>25708.599440999998</v>
      </c>
      <c r="BH74" s="2">
        <f>+BG74*'Kalkulator część 1'!$C$31</f>
        <v>26994.029413050001</v>
      </c>
      <c r="BI74" s="2"/>
      <c r="BJ74" s="13">
        <f>+(AQ74*'Kalkulator część 1'!$C$34+'Dane - część 1'!AR74*'Kalkulator część 1'!$C$35)/('Dane - część 1'!AQ74+'Dane - część 1'!AR74)</f>
        <v>0</v>
      </c>
      <c r="BK74" s="13">
        <f>VLOOKUP(AJ74,'Kalkulator część 1'!$B$17:$C$23,2,TRUE)*12</f>
        <v>0</v>
      </c>
      <c r="BL74" s="2">
        <f t="shared" si="21"/>
        <v>0</v>
      </c>
      <c r="BM74" s="2">
        <f t="shared" si="22"/>
        <v>0</v>
      </c>
      <c r="BO74" s="2">
        <f t="shared" si="23"/>
        <v>25708.599440999998</v>
      </c>
      <c r="BP74" s="2">
        <f t="shared" si="24"/>
        <v>26994.029413050001</v>
      </c>
      <c r="BQ74" s="3"/>
      <c r="BR74" s="2">
        <f t="shared" si="25"/>
        <v>31621.577312429999</v>
      </c>
      <c r="BS74" s="2">
        <f t="shared" si="26"/>
        <v>33202.656178051497</v>
      </c>
    </row>
    <row r="75" spans="1:71" x14ac:dyDescent="0.35">
      <c r="A75" t="s">
        <v>1229</v>
      </c>
      <c r="B75" t="s">
        <v>1230</v>
      </c>
      <c r="C75" t="s">
        <v>2430</v>
      </c>
      <c r="H75" s="49"/>
      <c r="J75">
        <v>6180016016</v>
      </c>
      <c r="K75">
        <v>250518105</v>
      </c>
      <c r="L75" t="s">
        <v>50</v>
      </c>
      <c r="M75" t="s">
        <v>51</v>
      </c>
      <c r="N75" t="s">
        <v>1237</v>
      </c>
      <c r="O75" t="s">
        <v>1232</v>
      </c>
      <c r="P75" t="s">
        <v>1233</v>
      </c>
      <c r="Q75" t="s">
        <v>1233</v>
      </c>
      <c r="R75" t="s">
        <v>1234</v>
      </c>
      <c r="S75" s="49">
        <v>2</v>
      </c>
      <c r="U75" t="s">
        <v>1238</v>
      </c>
      <c r="V75" t="s">
        <v>1239</v>
      </c>
      <c r="W75" s="2">
        <v>42826</v>
      </c>
      <c r="X75" s="2">
        <v>44030</v>
      </c>
      <c r="Y75" s="2">
        <v>37626</v>
      </c>
      <c r="Z75" s="2">
        <v>31932</v>
      </c>
      <c r="AA75" s="2">
        <v>10962</v>
      </c>
      <c r="AB75" s="2">
        <v>0</v>
      </c>
      <c r="AC75" s="2">
        <v>0</v>
      </c>
      <c r="AD75" s="2">
        <v>11</v>
      </c>
      <c r="AE75" s="2">
        <v>0</v>
      </c>
      <c r="AF75" s="2">
        <v>14736</v>
      </c>
      <c r="AG75" s="2">
        <v>34732</v>
      </c>
      <c r="AH75" s="2">
        <v>51803</v>
      </c>
      <c r="AI75" s="2">
        <v>268658</v>
      </c>
      <c r="AJ75" t="s">
        <v>67</v>
      </c>
      <c r="AK75" t="s">
        <v>56</v>
      </c>
      <c r="AL75" t="s">
        <v>866</v>
      </c>
      <c r="AM75">
        <v>110</v>
      </c>
      <c r="AN75" t="s">
        <v>58</v>
      </c>
      <c r="AO75" t="s">
        <v>59</v>
      </c>
      <c r="AP75" t="s">
        <v>60</v>
      </c>
      <c r="AQ75">
        <v>100</v>
      </c>
      <c r="AR75">
        <v>0</v>
      </c>
      <c r="AZ75" s="2">
        <f>+AI75*'Kalkulator część 1'!$C$32</f>
        <v>268658</v>
      </c>
      <c r="BA75">
        <f t="shared" si="18"/>
        <v>110</v>
      </c>
      <c r="BB75" s="13">
        <f>'Kalkulator część 1'!$C$28*'Kalkulator część 1'!$C$11+'Kalkulator część 1'!$C$12</f>
        <v>0</v>
      </c>
      <c r="BC75" s="13">
        <f>'Kalkulator część 1'!$C$29*'Kalkulator część 1'!$C$11+'Kalkulator część 1'!$C$12</f>
        <v>0</v>
      </c>
      <c r="BD75" s="2">
        <f t="shared" si="19"/>
        <v>0</v>
      </c>
      <c r="BE75" s="2">
        <f t="shared" si="20"/>
        <v>0</v>
      </c>
      <c r="BG75" s="2">
        <f>IF(AJ75=$AU$48,($AV$48*12)+(AZ75*$AX$48/100),IF(AJ75=$AU$49,$AV$49*12+AZ75*$AX$49/100,IF(AJ75=$AU$50,$AV$50*12+$AX$50*AZ75/100,IF(AJ75=$AU$51,$AV$51*12+$AX$51*AZ75/100,IF(AJ75=$AU$52,$AV$52*12+$AX$52*AZ75/100,IF(AJ75=$AU$53,$AW$53*BA75/100*8760+$AX$53*AZ75/100,0))))))*'Kalkulator część 1'!$C$31</f>
        <v>14730.248526000003</v>
      </c>
      <c r="BH75" s="2">
        <f>+BG75*'Kalkulator część 1'!$C$31</f>
        <v>15466.760952300005</v>
      </c>
      <c r="BI75" s="2"/>
      <c r="BJ75" s="13">
        <f>+(AQ75*'Kalkulator część 1'!$C$34+'Dane - część 1'!AR75*'Kalkulator część 1'!$C$35)/('Dane - część 1'!AQ75+'Dane - część 1'!AR75)</f>
        <v>0</v>
      </c>
      <c r="BK75" s="13">
        <f>VLOOKUP(AJ75,'Kalkulator część 1'!$B$17:$C$23,2,TRUE)*12</f>
        <v>0</v>
      </c>
      <c r="BL75" s="2">
        <f t="shared" si="21"/>
        <v>0</v>
      </c>
      <c r="BM75" s="2">
        <f t="shared" si="22"/>
        <v>0</v>
      </c>
      <c r="BO75" s="2">
        <f t="shared" si="23"/>
        <v>14730.248526000003</v>
      </c>
      <c r="BP75" s="2">
        <f t="shared" si="24"/>
        <v>15466.760952300005</v>
      </c>
      <c r="BQ75" s="3"/>
      <c r="BR75" s="2">
        <f t="shared" si="25"/>
        <v>18118.205686980004</v>
      </c>
      <c r="BS75" s="2">
        <f t="shared" si="26"/>
        <v>19024.115971329007</v>
      </c>
    </row>
    <row r="76" spans="1:71" x14ac:dyDescent="0.35">
      <c r="A76" t="s">
        <v>1229</v>
      </c>
      <c r="B76" t="s">
        <v>1230</v>
      </c>
      <c r="C76" t="s">
        <v>2430</v>
      </c>
      <c r="H76" s="49"/>
      <c r="J76">
        <v>6180016016</v>
      </c>
      <c r="K76">
        <v>250518105</v>
      </c>
      <c r="L76" t="s">
        <v>50</v>
      </c>
      <c r="M76" t="s">
        <v>51</v>
      </c>
      <c r="N76" t="s">
        <v>1240</v>
      </c>
      <c r="O76" t="s">
        <v>1232</v>
      </c>
      <c r="P76" t="s">
        <v>1233</v>
      </c>
      <c r="Q76" t="s">
        <v>1233</v>
      </c>
      <c r="R76" t="s">
        <v>1234</v>
      </c>
      <c r="S76" s="49">
        <v>4</v>
      </c>
      <c r="U76" t="s">
        <v>1241</v>
      </c>
      <c r="V76" t="s">
        <v>1242</v>
      </c>
      <c r="W76" s="2">
        <v>15257</v>
      </c>
      <c r="X76" s="2">
        <v>15293</v>
      </c>
      <c r="Y76" s="2">
        <v>13950</v>
      </c>
      <c r="Z76" s="2">
        <v>10874</v>
      </c>
      <c r="AA76" s="2">
        <v>5810</v>
      </c>
      <c r="AB76" s="2">
        <v>2881</v>
      </c>
      <c r="AC76" s="2">
        <v>2666</v>
      </c>
      <c r="AD76" s="2">
        <v>2707</v>
      </c>
      <c r="AE76" s="2">
        <v>2553</v>
      </c>
      <c r="AF76" s="2">
        <v>8518</v>
      </c>
      <c r="AG76" s="2">
        <v>12755</v>
      </c>
      <c r="AH76" s="2">
        <v>15960</v>
      </c>
      <c r="AI76" s="2">
        <v>109224</v>
      </c>
      <c r="AJ76" t="s">
        <v>67</v>
      </c>
      <c r="AK76" t="s">
        <v>56</v>
      </c>
      <c r="AL76" t="s">
        <v>866</v>
      </c>
      <c r="AM76">
        <v>110</v>
      </c>
      <c r="AN76" t="s">
        <v>58</v>
      </c>
      <c r="AO76" t="s">
        <v>59</v>
      </c>
      <c r="AP76" t="s">
        <v>60</v>
      </c>
      <c r="AQ76">
        <v>100</v>
      </c>
      <c r="AR76">
        <v>0</v>
      </c>
      <c r="AZ76" s="2">
        <f>+AI76*'Kalkulator część 1'!$C$32</f>
        <v>109224</v>
      </c>
      <c r="BA76">
        <f t="shared" si="18"/>
        <v>110</v>
      </c>
      <c r="BB76" s="13">
        <f>'Kalkulator część 1'!$C$28*'Kalkulator część 1'!$C$11+'Kalkulator część 1'!$C$12</f>
        <v>0</v>
      </c>
      <c r="BC76" s="13">
        <f>'Kalkulator część 1'!$C$29*'Kalkulator część 1'!$C$11+'Kalkulator część 1'!$C$12</f>
        <v>0</v>
      </c>
      <c r="BD76" s="2">
        <f t="shared" si="19"/>
        <v>0</v>
      </c>
      <c r="BE76" s="2">
        <f t="shared" si="20"/>
        <v>0</v>
      </c>
      <c r="BG76" s="2">
        <f>IF(AJ76=$AU$48,($AV$48*12)+(AZ76*$AX$48/100),IF(AJ76=$AU$49,$AV$49*12+AZ76*$AX$49/100,IF(AJ76=$AU$50,$AV$50*12+$AX$50*AZ76/100,IF(AJ76=$AU$51,$AV$51*12+$AX$51*AZ76/100,IF(AJ76=$AU$52,$AV$52*12+$AX$52*AZ76/100,IF(AJ76=$AU$53,$AW$53*BA76/100*8760+$AX$53*AZ76/100,0))))))*'Kalkulator część 1'!$C$31</f>
        <v>7675.772328</v>
      </c>
      <c r="BH76" s="2">
        <f>+BG76*'Kalkulator część 1'!$C$31</f>
        <v>8059.5609444000002</v>
      </c>
      <c r="BI76" s="2"/>
      <c r="BJ76" s="13">
        <f>+(AQ76*'Kalkulator część 1'!$C$34+'Dane - część 1'!AR76*'Kalkulator część 1'!$C$35)/('Dane - część 1'!AQ76+'Dane - część 1'!AR76)</f>
        <v>0</v>
      </c>
      <c r="BK76" s="13">
        <f>VLOOKUP(AJ76,'Kalkulator część 1'!$B$17:$C$23,2,TRUE)*12</f>
        <v>0</v>
      </c>
      <c r="BL76" s="2">
        <f t="shared" si="21"/>
        <v>0</v>
      </c>
      <c r="BM76" s="2">
        <f t="shared" si="22"/>
        <v>0</v>
      </c>
      <c r="BO76" s="2">
        <f t="shared" si="23"/>
        <v>7675.772328</v>
      </c>
      <c r="BP76" s="2">
        <f t="shared" si="24"/>
        <v>8059.5609444000002</v>
      </c>
      <c r="BQ76" s="3"/>
      <c r="BR76" s="2">
        <f t="shared" si="25"/>
        <v>9441.1999634399999</v>
      </c>
      <c r="BS76" s="2">
        <f t="shared" si="26"/>
        <v>9913.2599616120006</v>
      </c>
    </row>
    <row r="77" spans="1:71" x14ac:dyDescent="0.35">
      <c r="A77" t="s">
        <v>1229</v>
      </c>
      <c r="B77" t="s">
        <v>1230</v>
      </c>
      <c r="C77" t="s">
        <v>2430</v>
      </c>
      <c r="H77" s="49"/>
      <c r="J77">
        <v>6180016016</v>
      </c>
      <c r="K77">
        <v>250518105</v>
      </c>
      <c r="L77" t="s">
        <v>50</v>
      </c>
      <c r="M77" t="s">
        <v>51</v>
      </c>
      <c r="N77" t="s">
        <v>1243</v>
      </c>
      <c r="O77" t="s">
        <v>1232</v>
      </c>
      <c r="P77" t="s">
        <v>1233</v>
      </c>
      <c r="Q77" t="s">
        <v>1233</v>
      </c>
      <c r="R77" t="s">
        <v>1234</v>
      </c>
      <c r="S77" s="49">
        <v>2</v>
      </c>
      <c r="U77" t="s">
        <v>1244</v>
      </c>
      <c r="V77" t="s">
        <v>1245</v>
      </c>
      <c r="W77" s="2">
        <v>26165</v>
      </c>
      <c r="X77" s="2">
        <v>27072</v>
      </c>
      <c r="Y77" s="2">
        <v>23940</v>
      </c>
      <c r="Z77" s="2">
        <v>20598</v>
      </c>
      <c r="AA77" s="2">
        <v>6801</v>
      </c>
      <c r="AB77" s="2">
        <v>0</v>
      </c>
      <c r="AC77" s="2">
        <v>0</v>
      </c>
      <c r="AD77" s="2">
        <v>11</v>
      </c>
      <c r="AE77" s="2">
        <v>0</v>
      </c>
      <c r="AF77" s="2">
        <v>19397</v>
      </c>
      <c r="AG77" s="2">
        <v>26849</v>
      </c>
      <c r="AH77" s="2">
        <v>33408</v>
      </c>
      <c r="AI77" s="2">
        <v>184241</v>
      </c>
      <c r="AJ77" t="s">
        <v>67</v>
      </c>
      <c r="AK77" t="s">
        <v>56</v>
      </c>
      <c r="AL77" t="s">
        <v>866</v>
      </c>
      <c r="AM77">
        <v>110</v>
      </c>
      <c r="AN77" t="s">
        <v>58</v>
      </c>
      <c r="AO77" t="s">
        <v>59</v>
      </c>
      <c r="AP77" t="s">
        <v>60</v>
      </c>
      <c r="AQ77">
        <v>100</v>
      </c>
      <c r="AR77">
        <v>0</v>
      </c>
      <c r="AZ77" s="2">
        <f>+AI77*'Kalkulator część 1'!$C$32</f>
        <v>184241</v>
      </c>
      <c r="BA77">
        <f t="shared" si="18"/>
        <v>110</v>
      </c>
      <c r="BB77" s="13">
        <f>'Kalkulator część 1'!$C$28*'Kalkulator część 1'!$C$11+'Kalkulator część 1'!$C$12</f>
        <v>0</v>
      </c>
      <c r="BC77" s="13">
        <f>'Kalkulator część 1'!$C$29*'Kalkulator część 1'!$C$11+'Kalkulator część 1'!$C$12</f>
        <v>0</v>
      </c>
      <c r="BD77" s="2">
        <f t="shared" si="19"/>
        <v>0</v>
      </c>
      <c r="BE77" s="2">
        <f t="shared" si="20"/>
        <v>0</v>
      </c>
      <c r="BG77" s="2">
        <f>IF(AJ77=$AU$48,($AV$48*12)+(AZ77*$AX$48/100),IF(AJ77=$AU$49,$AV$49*12+AZ77*$AX$49/100,IF(AJ77=$AU$50,$AV$50*12+$AX$50*AZ77/100,IF(AJ77=$AU$51,$AV$51*12+$AX$51*AZ77/100,IF(AJ77=$AU$52,$AV$52*12+$AX$52*AZ77/100,IF(AJ77=$AU$53,$AW$53*BA77/100*8760+$AX$53*AZ77/100,0))))))*'Kalkulator część 1'!$C$31</f>
        <v>10995.049527000001</v>
      </c>
      <c r="BH77" s="2">
        <f>+BG77*'Kalkulator część 1'!$C$31</f>
        <v>11544.802003350002</v>
      </c>
      <c r="BI77" s="2"/>
      <c r="BJ77" s="13">
        <f>+(AQ77*'Kalkulator część 1'!$C$34+'Dane - część 1'!AR77*'Kalkulator część 1'!$C$35)/('Dane - część 1'!AQ77+'Dane - część 1'!AR77)</f>
        <v>0</v>
      </c>
      <c r="BK77" s="13">
        <f>VLOOKUP(AJ77,'Kalkulator część 1'!$B$17:$C$23,2,TRUE)*12</f>
        <v>0</v>
      </c>
      <c r="BL77" s="2">
        <f t="shared" si="21"/>
        <v>0</v>
      </c>
      <c r="BM77" s="2">
        <f t="shared" si="22"/>
        <v>0</v>
      </c>
      <c r="BO77" s="2">
        <f t="shared" si="23"/>
        <v>10995.049527000001</v>
      </c>
      <c r="BP77" s="2">
        <f t="shared" si="24"/>
        <v>11544.802003350002</v>
      </c>
      <c r="BQ77" s="3"/>
      <c r="BR77" s="2">
        <f t="shared" si="25"/>
        <v>13523.910918210002</v>
      </c>
      <c r="BS77" s="2">
        <f t="shared" si="26"/>
        <v>14200.106464120501</v>
      </c>
    </row>
    <row r="78" spans="1:71" x14ac:dyDescent="0.35">
      <c r="A78" t="s">
        <v>1229</v>
      </c>
      <c r="B78" t="s">
        <v>1230</v>
      </c>
      <c r="C78" t="s">
        <v>2430</v>
      </c>
      <c r="H78" s="49"/>
      <c r="J78">
        <v>6180016016</v>
      </c>
      <c r="K78">
        <v>250518105</v>
      </c>
      <c r="L78" t="s">
        <v>50</v>
      </c>
      <c r="M78" t="s">
        <v>51</v>
      </c>
      <c r="N78" t="s">
        <v>1246</v>
      </c>
      <c r="O78" t="s">
        <v>1232</v>
      </c>
      <c r="P78" t="s">
        <v>1233</v>
      </c>
      <c r="Q78" t="s">
        <v>1233</v>
      </c>
      <c r="R78" t="s">
        <v>1234</v>
      </c>
      <c r="S78" s="49">
        <v>2</v>
      </c>
      <c r="U78" t="s">
        <v>1247</v>
      </c>
      <c r="V78" t="s">
        <v>1248</v>
      </c>
      <c r="W78" s="2">
        <v>18184</v>
      </c>
      <c r="X78" s="2">
        <v>18110</v>
      </c>
      <c r="Y78" s="2">
        <v>15314</v>
      </c>
      <c r="Z78" s="2">
        <v>10367</v>
      </c>
      <c r="AA78" s="2">
        <v>3424</v>
      </c>
      <c r="AB78" s="2">
        <v>0</v>
      </c>
      <c r="AC78" s="2">
        <v>0</v>
      </c>
      <c r="AD78" s="2">
        <v>0</v>
      </c>
      <c r="AE78" s="2">
        <v>0</v>
      </c>
      <c r="AF78" s="2">
        <v>7042</v>
      </c>
      <c r="AG78" s="2">
        <v>15282</v>
      </c>
      <c r="AH78" s="2">
        <v>19514</v>
      </c>
      <c r="AI78" s="2">
        <v>107237</v>
      </c>
      <c r="AJ78" t="s">
        <v>67</v>
      </c>
      <c r="AK78" t="s">
        <v>56</v>
      </c>
      <c r="AL78" t="s">
        <v>866</v>
      </c>
      <c r="AM78">
        <v>110</v>
      </c>
      <c r="AN78" t="s">
        <v>58</v>
      </c>
      <c r="AO78" t="s">
        <v>59</v>
      </c>
      <c r="AP78" t="s">
        <v>60</v>
      </c>
      <c r="AQ78">
        <v>100</v>
      </c>
      <c r="AR78">
        <v>0</v>
      </c>
      <c r="AZ78" s="2">
        <f>+AI78*'Kalkulator część 1'!$C$32</f>
        <v>107237</v>
      </c>
      <c r="BA78">
        <f t="shared" si="18"/>
        <v>110</v>
      </c>
      <c r="BB78" s="13">
        <f>'Kalkulator część 1'!$C$28*'Kalkulator część 1'!$C$11+'Kalkulator część 1'!$C$12</f>
        <v>0</v>
      </c>
      <c r="BC78" s="13">
        <f>'Kalkulator część 1'!$C$29*'Kalkulator część 1'!$C$11+'Kalkulator część 1'!$C$12</f>
        <v>0</v>
      </c>
      <c r="BD78" s="2">
        <f t="shared" si="19"/>
        <v>0</v>
      </c>
      <c r="BE78" s="2">
        <f t="shared" si="20"/>
        <v>0</v>
      </c>
      <c r="BG78" s="2">
        <f>IF(AJ78=$AU$48,($AV$48*12)+(AZ78*$AX$48/100),IF(AJ78=$AU$49,$AV$49*12+AZ78*$AX$49/100,IF(AJ78=$AU$50,$AV$50*12+$AX$50*AZ78/100,IF(AJ78=$AU$51,$AV$51*12+$AX$51*AZ78/100,IF(AJ78=$AU$52,$AV$52*12+$AX$52*AZ78/100,IF(AJ78=$AU$53,$AW$53*BA78/100*8760+$AX$53*AZ78/100,0))))))*'Kalkulator część 1'!$C$31</f>
        <v>7587.8535390000015</v>
      </c>
      <c r="BH78" s="2">
        <f>+BG78*'Kalkulator część 1'!$C$31</f>
        <v>7967.2462159500019</v>
      </c>
      <c r="BI78" s="2"/>
      <c r="BJ78" s="13">
        <f>+(AQ78*'Kalkulator część 1'!$C$34+'Dane - część 1'!AR78*'Kalkulator część 1'!$C$35)/('Dane - część 1'!AQ78+'Dane - część 1'!AR78)</f>
        <v>0</v>
      </c>
      <c r="BK78" s="13">
        <f>VLOOKUP(AJ78,'Kalkulator część 1'!$B$17:$C$23,2,TRUE)*12</f>
        <v>0</v>
      </c>
      <c r="BL78" s="2">
        <f t="shared" si="21"/>
        <v>0</v>
      </c>
      <c r="BM78" s="2">
        <f t="shared" si="22"/>
        <v>0</v>
      </c>
      <c r="BO78" s="2">
        <f t="shared" si="23"/>
        <v>7587.8535390000015</v>
      </c>
      <c r="BP78" s="2">
        <f t="shared" si="24"/>
        <v>7967.2462159500019</v>
      </c>
      <c r="BQ78" s="3"/>
      <c r="BR78" s="2">
        <f t="shared" si="25"/>
        <v>9333.0598529700019</v>
      </c>
      <c r="BS78" s="2">
        <f t="shared" si="26"/>
        <v>9799.7128456185019</v>
      </c>
    </row>
    <row r="79" spans="1:71" x14ac:dyDescent="0.35">
      <c r="A79" t="s">
        <v>1229</v>
      </c>
      <c r="B79" t="s">
        <v>1230</v>
      </c>
      <c r="C79" t="s">
        <v>2430</v>
      </c>
      <c r="H79" s="49"/>
      <c r="J79">
        <v>6180016016</v>
      </c>
      <c r="K79">
        <v>250518105</v>
      </c>
      <c r="L79" t="s">
        <v>50</v>
      </c>
      <c r="M79" t="s">
        <v>51</v>
      </c>
      <c r="N79" t="s">
        <v>1249</v>
      </c>
      <c r="O79" t="s">
        <v>1232</v>
      </c>
      <c r="P79" t="s">
        <v>1233</v>
      </c>
      <c r="Q79" t="s">
        <v>1233</v>
      </c>
      <c r="R79" t="s">
        <v>1234</v>
      </c>
      <c r="S79" s="49">
        <v>2</v>
      </c>
      <c r="U79" t="s">
        <v>1250</v>
      </c>
      <c r="V79" t="s">
        <v>1251</v>
      </c>
      <c r="W79" s="2">
        <v>62271</v>
      </c>
      <c r="X79" s="2">
        <v>56110</v>
      </c>
      <c r="Y79" s="2">
        <v>53151</v>
      </c>
      <c r="Z79" s="2">
        <v>40714</v>
      </c>
      <c r="AA79" s="2">
        <v>11641</v>
      </c>
      <c r="AB79" s="2">
        <v>0</v>
      </c>
      <c r="AC79" s="2">
        <v>0</v>
      </c>
      <c r="AD79" s="2">
        <v>35</v>
      </c>
      <c r="AE79" s="2">
        <v>0</v>
      </c>
      <c r="AF79" s="2">
        <v>30335</v>
      </c>
      <c r="AG79" s="2">
        <v>51445</v>
      </c>
      <c r="AH79" s="2">
        <v>65662</v>
      </c>
      <c r="AI79" s="2">
        <v>371364</v>
      </c>
      <c r="AJ79" t="s">
        <v>209</v>
      </c>
      <c r="AK79" t="s">
        <v>56</v>
      </c>
      <c r="AL79" t="s">
        <v>866</v>
      </c>
      <c r="AM79">
        <v>111</v>
      </c>
      <c r="AN79" t="s">
        <v>58</v>
      </c>
      <c r="AO79" t="s">
        <v>59</v>
      </c>
      <c r="AP79" t="s">
        <v>60</v>
      </c>
      <c r="AQ79">
        <v>100</v>
      </c>
      <c r="AR79">
        <v>0</v>
      </c>
      <c r="AZ79" s="2">
        <f>+AI79*'Kalkulator część 1'!$C$32</f>
        <v>371364</v>
      </c>
      <c r="BA79">
        <f t="shared" si="18"/>
        <v>111</v>
      </c>
      <c r="BB79" s="13">
        <f>'Kalkulator część 1'!$C$28*'Kalkulator część 1'!$C$11+'Kalkulator część 1'!$C$12</f>
        <v>0</v>
      </c>
      <c r="BC79" s="13">
        <f>'Kalkulator część 1'!$C$29*'Kalkulator część 1'!$C$11+'Kalkulator część 1'!$C$12</f>
        <v>0</v>
      </c>
      <c r="BD79" s="2">
        <f t="shared" si="19"/>
        <v>0</v>
      </c>
      <c r="BE79" s="2">
        <f t="shared" si="20"/>
        <v>0</v>
      </c>
      <c r="BG79" s="2">
        <f>IF(AJ79=$AU$48,($AV$48*12)+(AZ79*$AX$48/100),IF(AJ79=$AU$49,$AV$49*12+AZ79*$AX$49/100,IF(AJ79=$AU$50,$AV$50*12+$AX$50*AZ79/100,IF(AJ79=$AU$51,$AV$51*12+$AX$51*AZ79/100,IF(AJ79=$AU$52,$AV$52*12+$AX$52*AZ79/100,IF(AJ79=$AU$53,$AW$53*BA79/100*8760+$AX$53*AZ79/100,0))))))*'Kalkulator część 1'!$C$31</f>
        <v>16554.951504000001</v>
      </c>
      <c r="BH79" s="2">
        <f>+BG79*'Kalkulator część 1'!$C$31</f>
        <v>17382.6990792</v>
      </c>
      <c r="BI79" s="2"/>
      <c r="BJ79" s="13">
        <f>+(AQ79*'Kalkulator część 1'!$C$34+'Dane - część 1'!AR79*'Kalkulator część 1'!$C$35)/('Dane - część 1'!AQ79+'Dane - część 1'!AR79)</f>
        <v>0</v>
      </c>
      <c r="BK79" s="13">
        <f>VLOOKUP(AJ79,'Kalkulator część 1'!$B$17:$C$23,2,TRUE)*12</f>
        <v>0</v>
      </c>
      <c r="BL79" s="2">
        <f t="shared" si="21"/>
        <v>0</v>
      </c>
      <c r="BM79" s="2">
        <f t="shared" si="22"/>
        <v>0</v>
      </c>
      <c r="BO79" s="2">
        <f t="shared" si="23"/>
        <v>16554.951504000001</v>
      </c>
      <c r="BP79" s="2">
        <f t="shared" si="24"/>
        <v>17382.6990792</v>
      </c>
      <c r="BQ79" s="3"/>
      <c r="BR79" s="2">
        <f t="shared" si="25"/>
        <v>20362.590349919999</v>
      </c>
      <c r="BS79" s="2">
        <f t="shared" si="26"/>
        <v>21380.719867415999</v>
      </c>
    </row>
    <row r="80" spans="1:71" x14ac:dyDescent="0.35">
      <c r="A80" t="s">
        <v>1252</v>
      </c>
      <c r="B80" t="s">
        <v>1253</v>
      </c>
      <c r="C80" t="s">
        <v>1254</v>
      </c>
      <c r="D80" t="s">
        <v>1255</v>
      </c>
      <c r="E80" t="s">
        <v>1256</v>
      </c>
      <c r="F80" t="s">
        <v>1256</v>
      </c>
      <c r="G80" t="s">
        <v>1257</v>
      </c>
      <c r="H80" s="49" t="s">
        <v>1258</v>
      </c>
      <c r="J80">
        <v>5970008625</v>
      </c>
      <c r="K80">
        <v>810538988</v>
      </c>
      <c r="L80" t="s">
        <v>50</v>
      </c>
      <c r="M80" t="s">
        <v>51</v>
      </c>
      <c r="N80" t="s">
        <v>1259</v>
      </c>
      <c r="O80" t="s">
        <v>1255</v>
      </c>
      <c r="P80" t="s">
        <v>1256</v>
      </c>
      <c r="Q80" t="s">
        <v>1256</v>
      </c>
      <c r="R80" t="s">
        <v>1257</v>
      </c>
      <c r="S80" s="49" t="s">
        <v>1258</v>
      </c>
      <c r="U80" t="s">
        <v>1260</v>
      </c>
      <c r="V80" t="s">
        <v>1261</v>
      </c>
      <c r="W80" s="2">
        <v>6638</v>
      </c>
      <c r="X80" s="2">
        <v>0</v>
      </c>
      <c r="Y80" s="2">
        <v>18366</v>
      </c>
      <c r="Z80" s="2">
        <v>5061</v>
      </c>
      <c r="AA80" s="2">
        <v>1278</v>
      </c>
      <c r="AB80" s="2">
        <v>0</v>
      </c>
      <c r="AC80" s="2">
        <v>0</v>
      </c>
      <c r="AD80" s="2">
        <v>0</v>
      </c>
      <c r="AE80" s="2">
        <v>1369</v>
      </c>
      <c r="AF80" s="2">
        <v>3537</v>
      </c>
      <c r="AG80" s="2">
        <v>5066</v>
      </c>
      <c r="AH80" s="2">
        <v>6721</v>
      </c>
      <c r="AI80" s="2">
        <v>48036</v>
      </c>
      <c r="AJ80" t="s">
        <v>55</v>
      </c>
      <c r="AK80" t="s">
        <v>56</v>
      </c>
      <c r="AL80" t="s">
        <v>866</v>
      </c>
      <c r="AM80">
        <v>110</v>
      </c>
      <c r="AN80" t="s">
        <v>58</v>
      </c>
      <c r="AO80" t="s">
        <v>59</v>
      </c>
      <c r="AP80" t="s">
        <v>60</v>
      </c>
      <c r="AQ80">
        <v>0</v>
      </c>
      <c r="AR80">
        <v>100</v>
      </c>
      <c r="AZ80" s="2">
        <f>+AI80*'Kalkulator część 1'!$C$32</f>
        <v>48036</v>
      </c>
      <c r="BA80">
        <f t="shared" si="18"/>
        <v>110</v>
      </c>
      <c r="BB80" s="13">
        <f>'Kalkulator część 1'!$C$28*'Kalkulator część 1'!$C$11+'Kalkulator część 1'!$C$12</f>
        <v>0</v>
      </c>
      <c r="BC80" s="13">
        <f>'Kalkulator część 1'!$C$29*'Kalkulator część 1'!$C$11+'Kalkulator część 1'!$C$12</f>
        <v>0</v>
      </c>
      <c r="BD80" s="2">
        <f t="shared" si="19"/>
        <v>0</v>
      </c>
      <c r="BE80" s="2">
        <f t="shared" si="20"/>
        <v>0</v>
      </c>
      <c r="BG80" s="2">
        <f>IF(AJ80=$AU$48,($AV$48*12)+(AZ80*$AX$48/100),IF(AJ80=$AU$49,$AV$49*12+AZ80*$AX$49/100,IF(AJ80=$AU$50,$AV$50*12+$AX$50*AZ80/100,IF(AJ80=$AU$51,$AV$51*12+$AX$51*AZ80/100,IF(AJ80=$AU$52,$AV$52*12+$AX$52*AZ80/100,IF(AJ80=$AU$53,$AW$53*BA80/100*8760+$AX$53*AZ80/100,0))))))*'Kalkulator część 1'!$C$31</f>
        <v>2738.2613579999997</v>
      </c>
      <c r="BH80" s="2">
        <f>+BG80*'Kalkulator część 1'!$C$31</f>
        <v>2875.1744258999997</v>
      </c>
      <c r="BI80" s="2"/>
      <c r="BJ80" s="13">
        <f>+(AQ80*'Kalkulator część 1'!$C$34+'Dane - część 1'!AR80*'Kalkulator część 1'!$C$35)/('Dane - część 1'!AQ80+'Dane - część 1'!AR80)</f>
        <v>3.9</v>
      </c>
      <c r="BK80" s="13">
        <f>VLOOKUP(AJ80,'Kalkulator część 1'!$B$17:$C$23,2,TRUE)*12</f>
        <v>0</v>
      </c>
      <c r="BL80" s="2">
        <f t="shared" si="21"/>
        <v>187.34039999999999</v>
      </c>
      <c r="BM80" s="2">
        <f t="shared" si="22"/>
        <v>187.34039999999999</v>
      </c>
      <c r="BO80" s="2">
        <f t="shared" si="23"/>
        <v>2925.6017579999998</v>
      </c>
      <c r="BP80" s="2">
        <f t="shared" si="24"/>
        <v>3062.5148258999998</v>
      </c>
      <c r="BQ80" s="3"/>
      <c r="BR80" s="2">
        <f t="shared" si="25"/>
        <v>3598.4901623399996</v>
      </c>
      <c r="BS80" s="2">
        <f t="shared" si="26"/>
        <v>3766.8932358569996</v>
      </c>
    </row>
    <row r="81" spans="1:71" x14ac:dyDescent="0.35">
      <c r="A81" t="s">
        <v>1252</v>
      </c>
      <c r="B81" t="s">
        <v>1262</v>
      </c>
      <c r="C81" t="s">
        <v>1263</v>
      </c>
      <c r="D81" t="s">
        <v>1264</v>
      </c>
      <c r="E81" t="s">
        <v>1265</v>
      </c>
      <c r="F81" t="s">
        <v>1265</v>
      </c>
      <c r="G81" t="s">
        <v>147</v>
      </c>
      <c r="H81" s="49">
        <v>17</v>
      </c>
      <c r="J81">
        <v>5990004872</v>
      </c>
      <c r="K81">
        <v>810539031</v>
      </c>
      <c r="L81" t="s">
        <v>50</v>
      </c>
      <c r="M81" t="s">
        <v>51</v>
      </c>
      <c r="S81" s="49"/>
      <c r="U81" t="s">
        <v>1266</v>
      </c>
      <c r="V81" t="s">
        <v>1267</v>
      </c>
      <c r="W81" s="2">
        <v>0</v>
      </c>
      <c r="X81" s="2">
        <v>17079</v>
      </c>
      <c r="Y81" s="2">
        <v>14965</v>
      </c>
      <c r="Z81" s="2">
        <v>14475</v>
      </c>
      <c r="AA81" s="2">
        <v>1141</v>
      </c>
      <c r="AB81" s="2">
        <v>6395</v>
      </c>
      <c r="AC81" s="2">
        <v>1195</v>
      </c>
      <c r="AD81" s="2">
        <v>1195</v>
      </c>
      <c r="AE81" s="2">
        <v>4119</v>
      </c>
      <c r="AF81" s="2">
        <v>4257</v>
      </c>
      <c r="AG81" s="2">
        <v>16237</v>
      </c>
      <c r="AH81" s="2">
        <v>16779</v>
      </c>
      <c r="AI81" s="2">
        <v>97837</v>
      </c>
      <c r="AJ81" t="s">
        <v>55</v>
      </c>
      <c r="AK81" t="s">
        <v>56</v>
      </c>
      <c r="AL81" t="s">
        <v>866</v>
      </c>
      <c r="AM81">
        <v>110</v>
      </c>
      <c r="AN81" t="s">
        <v>58</v>
      </c>
      <c r="AO81" t="s">
        <v>59</v>
      </c>
      <c r="AP81" t="s">
        <v>60</v>
      </c>
      <c r="AQ81">
        <v>0</v>
      </c>
      <c r="AR81">
        <v>100</v>
      </c>
      <c r="AZ81" s="2">
        <f>+AI81*'Kalkulator część 1'!$C$32</f>
        <v>97837</v>
      </c>
      <c r="BA81">
        <f t="shared" si="18"/>
        <v>110</v>
      </c>
      <c r="BB81" s="13">
        <f>'Kalkulator część 1'!$C$28*'Kalkulator część 1'!$C$11+'Kalkulator część 1'!$C$12</f>
        <v>0</v>
      </c>
      <c r="BC81" s="13">
        <f>'Kalkulator część 1'!$C$29*'Kalkulator część 1'!$C$11+'Kalkulator część 1'!$C$12</f>
        <v>0</v>
      </c>
      <c r="BD81" s="2">
        <f t="shared" si="19"/>
        <v>0</v>
      </c>
      <c r="BE81" s="2">
        <f t="shared" si="20"/>
        <v>0</v>
      </c>
      <c r="BG81" s="2">
        <f>IF(AJ81=$AU$48,($AV$48*12)+(AZ81*$AX$48/100),IF(AJ81=$AU$49,$AV$49*12+AZ81*$AX$49/100,IF(AJ81=$AU$50,$AV$50*12+$AX$50*AZ81/100,IF(AJ81=$AU$51,$AV$51*12+$AX$51*AZ81/100,IF(AJ81=$AU$52,$AV$52*12+$AX$52*AZ81/100,IF(AJ81=$AU$53,$AW$53*BA81/100*8760+$AX$53*AZ81/100,0))))))*'Kalkulator część 1'!$C$31</f>
        <v>5044.8195735000008</v>
      </c>
      <c r="BH81" s="2">
        <f>+BG81*'Kalkulator część 1'!$C$31</f>
        <v>5297.0605521750012</v>
      </c>
      <c r="BI81" s="2"/>
      <c r="BJ81" s="13">
        <f>+(AQ81*'Kalkulator część 1'!$C$34+'Dane - część 1'!AR81*'Kalkulator część 1'!$C$35)/('Dane - część 1'!AQ81+'Dane - część 1'!AR81)</f>
        <v>3.9</v>
      </c>
      <c r="BK81" s="13">
        <f>VLOOKUP(AJ81,'Kalkulator część 1'!$B$17:$C$23,2,TRUE)*12</f>
        <v>0</v>
      </c>
      <c r="BL81" s="2">
        <f t="shared" si="21"/>
        <v>381.5643</v>
      </c>
      <c r="BM81" s="2">
        <f t="shared" si="22"/>
        <v>381.5643</v>
      </c>
      <c r="BO81" s="2">
        <f t="shared" si="23"/>
        <v>5426.3838735000008</v>
      </c>
      <c r="BP81" s="2">
        <f t="shared" si="24"/>
        <v>5678.6248521750013</v>
      </c>
      <c r="BQ81" s="3"/>
      <c r="BR81" s="2">
        <f t="shared" si="25"/>
        <v>6674.452164405001</v>
      </c>
      <c r="BS81" s="2">
        <f t="shared" si="26"/>
        <v>6984.7085681752515</v>
      </c>
    </row>
    <row r="82" spans="1:71" x14ac:dyDescent="0.35">
      <c r="A82" t="s">
        <v>1252</v>
      </c>
      <c r="B82" t="s">
        <v>1276</v>
      </c>
      <c r="C82" t="s">
        <v>1277</v>
      </c>
      <c r="D82" t="s">
        <v>1278</v>
      </c>
      <c r="E82" t="s">
        <v>1279</v>
      </c>
      <c r="F82" t="s">
        <v>1279</v>
      </c>
      <c r="G82" t="s">
        <v>1280</v>
      </c>
      <c r="H82" s="49">
        <v>5</v>
      </c>
      <c r="J82">
        <v>5940004315</v>
      </c>
      <c r="K82">
        <v>810539090</v>
      </c>
      <c r="L82" t="s">
        <v>50</v>
      </c>
      <c r="M82" t="s">
        <v>51</v>
      </c>
      <c r="N82" t="s">
        <v>1281</v>
      </c>
      <c r="O82" t="s">
        <v>1278</v>
      </c>
      <c r="P82" t="s">
        <v>1279</v>
      </c>
      <c r="Q82" t="s">
        <v>1279</v>
      </c>
      <c r="R82" t="s">
        <v>1280</v>
      </c>
      <c r="S82" s="49">
        <v>5</v>
      </c>
      <c r="U82" t="s">
        <v>1282</v>
      </c>
      <c r="V82" t="s">
        <v>1283</v>
      </c>
      <c r="W82" s="2">
        <v>0</v>
      </c>
      <c r="X82" s="2">
        <v>31128</v>
      </c>
      <c r="Y82" s="2">
        <v>13487</v>
      </c>
      <c r="Z82" s="2">
        <v>8994</v>
      </c>
      <c r="AA82" s="2">
        <v>4038</v>
      </c>
      <c r="AB82" s="2">
        <v>767</v>
      </c>
      <c r="AC82" s="2">
        <v>197</v>
      </c>
      <c r="AD82" s="2">
        <v>0</v>
      </c>
      <c r="AE82" s="2">
        <v>268</v>
      </c>
      <c r="AF82" s="2">
        <v>11531</v>
      </c>
      <c r="AG82" s="2">
        <v>14109</v>
      </c>
      <c r="AH82" s="2">
        <v>14580</v>
      </c>
      <c r="AI82" s="2">
        <v>99099</v>
      </c>
      <c r="AJ82" t="s">
        <v>55</v>
      </c>
      <c r="AK82" t="s">
        <v>56</v>
      </c>
      <c r="AL82" t="s">
        <v>866</v>
      </c>
      <c r="AM82">
        <v>110</v>
      </c>
      <c r="AN82" t="s">
        <v>58</v>
      </c>
      <c r="AO82" t="s">
        <v>59</v>
      </c>
      <c r="AP82" t="s">
        <v>60</v>
      </c>
      <c r="AQ82">
        <v>0</v>
      </c>
      <c r="AR82">
        <v>100</v>
      </c>
      <c r="AZ82" s="2">
        <f>+AI82*'Kalkulator część 1'!$C$32</f>
        <v>99099</v>
      </c>
      <c r="BA82">
        <f t="shared" si="18"/>
        <v>110</v>
      </c>
      <c r="BB82" s="13">
        <f>'Kalkulator część 1'!$C$28*'Kalkulator część 1'!$C$11+'Kalkulator część 1'!$C$12</f>
        <v>0</v>
      </c>
      <c r="BC82" s="13">
        <f>'Kalkulator część 1'!$C$29*'Kalkulator część 1'!$C$11+'Kalkulator część 1'!$C$12</f>
        <v>0</v>
      </c>
      <c r="BD82" s="2">
        <f t="shared" si="19"/>
        <v>0</v>
      </c>
      <c r="BE82" s="2">
        <f t="shared" si="20"/>
        <v>0</v>
      </c>
      <c r="BG82" s="2">
        <f>IF(AJ82=$AU$48,($AV$48*12)+(AZ82*$AX$48/100),IF(AJ82=$AU$49,$AV$49*12+AZ82*$AX$49/100,IF(AJ82=$AU$50,$AV$50*12+$AX$50*AZ82/100,IF(AJ82=$AU$51,$AV$51*12+$AX$51*AZ82/100,IF(AJ82=$AU$52,$AV$52*12+$AX$52*AZ82/100,IF(AJ82=$AU$53,$AW$53*BA82/100*8760+$AX$53*AZ82/100,0))))))*'Kalkulator część 1'!$C$31</f>
        <v>5103.2697344999997</v>
      </c>
      <c r="BH82" s="2">
        <f>+BG82*'Kalkulator część 1'!$C$31</f>
        <v>5358.4332212250001</v>
      </c>
      <c r="BI82" s="2"/>
      <c r="BJ82" s="13">
        <f>+(AQ82*'Kalkulator część 1'!$C$34+'Dane - część 1'!AR82*'Kalkulator część 1'!$C$35)/('Dane - część 1'!AQ82+'Dane - część 1'!AR82)</f>
        <v>3.9</v>
      </c>
      <c r="BK82" s="13">
        <f>VLOOKUP(AJ82,'Kalkulator część 1'!$B$17:$C$23,2,TRUE)*12</f>
        <v>0</v>
      </c>
      <c r="BL82" s="2">
        <f t="shared" si="21"/>
        <v>386.48609999999996</v>
      </c>
      <c r="BM82" s="2">
        <f t="shared" si="22"/>
        <v>386.48609999999996</v>
      </c>
      <c r="BO82" s="2">
        <f t="shared" si="23"/>
        <v>5489.7558344999998</v>
      </c>
      <c r="BP82" s="2">
        <f t="shared" si="24"/>
        <v>5744.9193212250002</v>
      </c>
      <c r="BQ82" s="3"/>
      <c r="BR82" s="2">
        <f t="shared" si="25"/>
        <v>6752.3996764349995</v>
      </c>
      <c r="BS82" s="2">
        <f t="shared" si="26"/>
        <v>7066.2507651067499</v>
      </c>
    </row>
    <row r="83" spans="1:71" x14ac:dyDescent="0.35">
      <c r="A83" t="s">
        <v>1252</v>
      </c>
      <c r="B83" t="s">
        <v>1284</v>
      </c>
      <c r="C83" t="s">
        <v>2431</v>
      </c>
      <c r="H83" s="49"/>
      <c r="J83">
        <v>8560004753</v>
      </c>
      <c r="K83">
        <v>810539114</v>
      </c>
      <c r="L83" t="s">
        <v>50</v>
      </c>
      <c r="M83" t="s">
        <v>51</v>
      </c>
      <c r="N83" t="s">
        <v>1285</v>
      </c>
      <c r="O83" t="s">
        <v>1286</v>
      </c>
      <c r="P83" t="s">
        <v>1287</v>
      </c>
      <c r="Q83" t="s">
        <v>1287</v>
      </c>
      <c r="R83" t="s">
        <v>196</v>
      </c>
      <c r="S83" s="49">
        <v>1</v>
      </c>
      <c r="U83" t="s">
        <v>1288</v>
      </c>
      <c r="V83" t="s">
        <v>1289</v>
      </c>
      <c r="W83" s="2">
        <v>16115</v>
      </c>
      <c r="X83" s="2">
        <v>16115</v>
      </c>
      <c r="Y83" s="2">
        <v>18913</v>
      </c>
      <c r="Z83" s="2">
        <v>12677</v>
      </c>
      <c r="AA83" s="2">
        <v>7215</v>
      </c>
      <c r="AB83" s="2">
        <v>1719</v>
      </c>
      <c r="AC83" s="2">
        <v>1115</v>
      </c>
      <c r="AD83" s="2">
        <v>1317</v>
      </c>
      <c r="AE83" s="2">
        <v>5826</v>
      </c>
      <c r="AF83" s="2">
        <v>5826</v>
      </c>
      <c r="AG83" s="2">
        <v>16269</v>
      </c>
      <c r="AH83" s="2">
        <v>21816</v>
      </c>
      <c r="AI83" s="2">
        <v>124923</v>
      </c>
      <c r="AJ83" t="s">
        <v>67</v>
      </c>
      <c r="AK83" t="s">
        <v>56</v>
      </c>
      <c r="AL83" t="s">
        <v>866</v>
      </c>
      <c r="AM83">
        <v>110</v>
      </c>
      <c r="AN83" t="s">
        <v>58</v>
      </c>
      <c r="AO83" t="s">
        <v>59</v>
      </c>
      <c r="AP83" t="s">
        <v>60</v>
      </c>
      <c r="AQ83">
        <v>0</v>
      </c>
      <c r="AR83">
        <v>100</v>
      </c>
      <c r="AZ83" s="2">
        <f>+AI83*'Kalkulator część 1'!$C$32</f>
        <v>124923</v>
      </c>
      <c r="BA83">
        <f t="shared" si="18"/>
        <v>110</v>
      </c>
      <c r="BB83" s="13">
        <f>'Kalkulator część 1'!$C$28*'Kalkulator część 1'!$C$11+'Kalkulator część 1'!$C$12</f>
        <v>0</v>
      </c>
      <c r="BC83" s="13">
        <f>'Kalkulator część 1'!$C$29*'Kalkulator część 1'!$C$11+'Kalkulator część 1'!$C$12</f>
        <v>0</v>
      </c>
      <c r="BD83" s="2">
        <f t="shared" si="19"/>
        <v>0</v>
      </c>
      <c r="BE83" s="2">
        <f t="shared" si="20"/>
        <v>0</v>
      </c>
      <c r="BG83" s="2">
        <f>IF(AJ83=$AU$48,($AV$48*12)+(AZ83*$AX$48/100),IF(AJ83=$AU$49,$AV$49*12+AZ83*$AX$49/100,IF(AJ83=$AU$50,$AV$50*12+$AX$50*AZ83/100,IF(AJ83=$AU$51,$AV$51*12+$AX$51*AZ83/100,IF(AJ83=$AU$52,$AV$52*12+$AX$52*AZ83/100,IF(AJ83=$AU$53,$AW$53*BA83/100*8760+$AX$53*AZ83/100,0))))))*'Kalkulator część 1'!$C$31</f>
        <v>8370.4059809999999</v>
      </c>
      <c r="BH83" s="2">
        <f>+BG83*'Kalkulator część 1'!$C$31</f>
        <v>8788.9262800500001</v>
      </c>
      <c r="BI83" s="2"/>
      <c r="BJ83" s="13">
        <f>+(AQ83*'Kalkulator część 1'!$C$34+'Dane - część 1'!AR83*'Kalkulator część 1'!$C$35)/('Dane - część 1'!AQ83+'Dane - część 1'!AR83)</f>
        <v>3.9</v>
      </c>
      <c r="BK83" s="13">
        <f>VLOOKUP(AJ83,'Kalkulator część 1'!$B$17:$C$23,2,TRUE)*12</f>
        <v>0</v>
      </c>
      <c r="BL83" s="2">
        <f t="shared" si="21"/>
        <v>487.19970000000001</v>
      </c>
      <c r="BM83" s="2">
        <f t="shared" si="22"/>
        <v>487.19970000000001</v>
      </c>
      <c r="BO83" s="2">
        <f t="shared" si="23"/>
        <v>8857.6056809999991</v>
      </c>
      <c r="BP83" s="2">
        <f t="shared" si="24"/>
        <v>9276.1259800499993</v>
      </c>
      <c r="BQ83" s="3"/>
      <c r="BR83" s="2">
        <f t="shared" si="25"/>
        <v>10894.854987629999</v>
      </c>
      <c r="BS83" s="2">
        <f t="shared" si="26"/>
        <v>11409.634955461499</v>
      </c>
    </row>
    <row r="84" spans="1:71" x14ac:dyDescent="0.35">
      <c r="A84" t="s">
        <v>1252</v>
      </c>
      <c r="B84" t="s">
        <v>1290</v>
      </c>
      <c r="C84" t="s">
        <v>1291</v>
      </c>
      <c r="D84" t="s">
        <v>1292</v>
      </c>
      <c r="E84" t="s">
        <v>1293</v>
      </c>
      <c r="F84" t="s">
        <v>1293</v>
      </c>
      <c r="G84" t="s">
        <v>1294</v>
      </c>
      <c r="H84" s="49">
        <v>1</v>
      </c>
      <c r="J84">
        <v>8570206949</v>
      </c>
      <c r="K84">
        <v>810539120</v>
      </c>
      <c r="L84" t="s">
        <v>50</v>
      </c>
      <c r="M84" t="s">
        <v>51</v>
      </c>
      <c r="N84" t="s">
        <v>1295</v>
      </c>
      <c r="O84" t="s">
        <v>1296</v>
      </c>
      <c r="P84" t="s">
        <v>1297</v>
      </c>
      <c r="Q84" t="s">
        <v>1297</v>
      </c>
      <c r="R84" t="s">
        <v>1298</v>
      </c>
      <c r="S84" s="49">
        <v>15</v>
      </c>
      <c r="U84" t="s">
        <v>1299</v>
      </c>
      <c r="V84" t="s">
        <v>1300</v>
      </c>
      <c r="W84" s="2">
        <v>31000</v>
      </c>
      <c r="X84" s="2">
        <v>31000</v>
      </c>
      <c r="Y84" s="2">
        <v>29859</v>
      </c>
      <c r="Z84" s="2">
        <v>24336</v>
      </c>
      <c r="AA84" s="2">
        <v>14521</v>
      </c>
      <c r="AB84" s="2">
        <v>7896</v>
      </c>
      <c r="AC84" s="2">
        <v>7310</v>
      </c>
      <c r="AD84" s="2">
        <v>8037</v>
      </c>
      <c r="AE84" s="2">
        <v>6966</v>
      </c>
      <c r="AF84" s="2">
        <v>19727</v>
      </c>
      <c r="AG84" s="2">
        <v>29176</v>
      </c>
      <c r="AH84" s="2">
        <v>32346</v>
      </c>
      <c r="AI84" s="2">
        <v>242174</v>
      </c>
      <c r="AJ84" t="s">
        <v>67</v>
      </c>
      <c r="AK84" t="s">
        <v>56</v>
      </c>
      <c r="AL84" t="s">
        <v>866</v>
      </c>
      <c r="AM84">
        <v>110</v>
      </c>
      <c r="AN84" t="s">
        <v>58</v>
      </c>
      <c r="AO84" t="s">
        <v>59</v>
      </c>
      <c r="AP84" t="s">
        <v>60</v>
      </c>
      <c r="AQ84">
        <v>0</v>
      </c>
      <c r="AR84">
        <v>100</v>
      </c>
      <c r="AZ84" s="2">
        <f>+AI84*'Kalkulator część 1'!$C$32</f>
        <v>242174</v>
      </c>
      <c r="BA84">
        <f t="shared" si="18"/>
        <v>110</v>
      </c>
      <c r="BB84" s="13">
        <f>'Kalkulator część 1'!$C$28*'Kalkulator część 1'!$C$11+'Kalkulator część 1'!$C$12</f>
        <v>0</v>
      </c>
      <c r="BC84" s="13">
        <f>'Kalkulator część 1'!$C$29*'Kalkulator część 1'!$C$11+'Kalkulator część 1'!$C$12</f>
        <v>0</v>
      </c>
      <c r="BD84" s="2">
        <f t="shared" si="19"/>
        <v>0</v>
      </c>
      <c r="BE84" s="2">
        <f t="shared" si="20"/>
        <v>0</v>
      </c>
      <c r="BG84" s="2">
        <f>IF(AJ84=$AU$48,($AV$48*12)+(AZ84*$AX$48/100),IF(AJ84=$AU$49,$AV$49*12+AZ84*$AX$49/100,IF(AJ84=$AU$50,$AV$50*12+$AX$50*AZ84/100,IF(AJ84=$AU$51,$AV$51*12+$AX$51*AZ84/100,IF(AJ84=$AU$52,$AV$52*12+$AX$52*AZ84/100,IF(AJ84=$AU$53,$AW$53*BA84/100*8760+$AX$53*AZ84/100,0))))))*'Kalkulator część 1'!$C$31</f>
        <v>13558.410978000002</v>
      </c>
      <c r="BH84" s="2">
        <f>+BG84*'Kalkulator część 1'!$C$31</f>
        <v>14236.331526900003</v>
      </c>
      <c r="BI84" s="2"/>
      <c r="BJ84" s="13">
        <f>+(AQ84*'Kalkulator część 1'!$C$34+'Dane - część 1'!AR84*'Kalkulator część 1'!$C$35)/('Dane - część 1'!AQ84+'Dane - część 1'!AR84)</f>
        <v>3.9</v>
      </c>
      <c r="BK84" s="13">
        <f>VLOOKUP(AJ84,'Kalkulator część 1'!$B$17:$C$23,2,TRUE)*12</f>
        <v>0</v>
      </c>
      <c r="BL84" s="2">
        <f t="shared" si="21"/>
        <v>944.47860000000003</v>
      </c>
      <c r="BM84" s="2">
        <f t="shared" si="22"/>
        <v>944.47860000000003</v>
      </c>
      <c r="BO84" s="2">
        <f t="shared" si="23"/>
        <v>14502.889578000002</v>
      </c>
      <c r="BP84" s="2">
        <f t="shared" si="24"/>
        <v>15180.810126900004</v>
      </c>
      <c r="BQ84" s="3"/>
      <c r="BR84" s="2">
        <f t="shared" si="25"/>
        <v>17838.554180940002</v>
      </c>
      <c r="BS84" s="2">
        <f t="shared" si="26"/>
        <v>18672.396456087004</v>
      </c>
    </row>
    <row r="85" spans="1:71" x14ac:dyDescent="0.35">
      <c r="A85" t="s">
        <v>1252</v>
      </c>
      <c r="B85" t="s">
        <v>1290</v>
      </c>
      <c r="C85" t="s">
        <v>1291</v>
      </c>
      <c r="D85" t="s">
        <v>1292</v>
      </c>
      <c r="E85" t="s">
        <v>1293</v>
      </c>
      <c r="F85" t="s">
        <v>1293</v>
      </c>
      <c r="G85" t="s">
        <v>1294</v>
      </c>
      <c r="H85" s="49">
        <v>1</v>
      </c>
      <c r="J85">
        <v>8570206949</v>
      </c>
      <c r="K85">
        <v>810539120</v>
      </c>
      <c r="L85" t="s">
        <v>50</v>
      </c>
      <c r="M85" t="s">
        <v>51</v>
      </c>
      <c r="N85" t="s">
        <v>1301</v>
      </c>
      <c r="O85" t="s">
        <v>1296</v>
      </c>
      <c r="P85" t="s">
        <v>1297</v>
      </c>
      <c r="Q85" t="s">
        <v>1297</v>
      </c>
      <c r="R85" t="s">
        <v>1298</v>
      </c>
      <c r="S85" s="49">
        <v>15</v>
      </c>
      <c r="U85" t="s">
        <v>1302</v>
      </c>
      <c r="V85" t="s">
        <v>1303</v>
      </c>
      <c r="W85" s="2">
        <v>3482</v>
      </c>
      <c r="X85" s="2">
        <v>3482</v>
      </c>
      <c r="Y85" s="2">
        <v>3482</v>
      </c>
      <c r="Z85" s="2">
        <v>2966</v>
      </c>
      <c r="AA85" s="2">
        <v>1764</v>
      </c>
      <c r="AB85" s="2">
        <v>755</v>
      </c>
      <c r="AC85" s="2">
        <v>987</v>
      </c>
      <c r="AD85" s="2">
        <v>1092</v>
      </c>
      <c r="AE85" s="2">
        <v>1561</v>
      </c>
      <c r="AF85" s="2">
        <v>1717</v>
      </c>
      <c r="AG85" s="2">
        <v>3307</v>
      </c>
      <c r="AH85" s="2">
        <v>3679</v>
      </c>
      <c r="AI85" s="2">
        <v>28274</v>
      </c>
      <c r="AJ85" t="s">
        <v>55</v>
      </c>
      <c r="AK85" t="s">
        <v>56</v>
      </c>
      <c r="AL85" t="s">
        <v>866</v>
      </c>
      <c r="AM85">
        <v>110</v>
      </c>
      <c r="AN85" t="s">
        <v>58</v>
      </c>
      <c r="AO85" t="s">
        <v>59</v>
      </c>
      <c r="AP85" t="s">
        <v>60</v>
      </c>
      <c r="AQ85">
        <v>0</v>
      </c>
      <c r="AR85">
        <v>100</v>
      </c>
      <c r="AZ85" s="2">
        <f>+AI85*'Kalkulator część 1'!$C$32</f>
        <v>28274</v>
      </c>
      <c r="BA85">
        <f t="shared" si="18"/>
        <v>110</v>
      </c>
      <c r="BB85" s="13">
        <f>'Kalkulator część 1'!$C$28*'Kalkulator część 1'!$C$11+'Kalkulator część 1'!$C$12</f>
        <v>0</v>
      </c>
      <c r="BC85" s="13">
        <f>'Kalkulator część 1'!$C$29*'Kalkulator część 1'!$C$11+'Kalkulator część 1'!$C$12</f>
        <v>0</v>
      </c>
      <c r="BD85" s="2">
        <f t="shared" si="19"/>
        <v>0</v>
      </c>
      <c r="BE85" s="2">
        <f t="shared" si="20"/>
        <v>0</v>
      </c>
      <c r="BG85" s="2">
        <f>IF(AJ85=$AU$48,($AV$48*12)+(AZ85*$AX$48/100),IF(AJ85=$AU$49,$AV$49*12+AZ85*$AX$49/100,IF(AJ85=$AU$50,$AV$50*12+$AX$50*AZ85/100,IF(AJ85=$AU$51,$AV$51*12+$AX$51*AZ85/100,IF(AJ85=$AU$52,$AV$52*12+$AX$52*AZ85/100,IF(AJ85=$AU$53,$AW$53*BA85/100*8760+$AX$53*AZ85/100,0))))))*'Kalkulator część 1'!$C$31</f>
        <v>1822.9744469999998</v>
      </c>
      <c r="BH85" s="2">
        <f>+BG85*'Kalkulator część 1'!$C$31</f>
        <v>1914.1231693499999</v>
      </c>
      <c r="BI85" s="2"/>
      <c r="BJ85" s="13">
        <f>+(AQ85*'Kalkulator część 1'!$C$34+'Dane - część 1'!AR85*'Kalkulator część 1'!$C$35)/('Dane - część 1'!AQ85+'Dane - część 1'!AR85)</f>
        <v>3.9</v>
      </c>
      <c r="BK85" s="13">
        <f>VLOOKUP(AJ85,'Kalkulator część 1'!$B$17:$C$23,2,TRUE)*12</f>
        <v>0</v>
      </c>
      <c r="BL85" s="2">
        <f t="shared" si="21"/>
        <v>110.26859999999999</v>
      </c>
      <c r="BM85" s="2">
        <f t="shared" si="22"/>
        <v>110.26859999999999</v>
      </c>
      <c r="BO85" s="2">
        <f t="shared" si="23"/>
        <v>1933.2430469999999</v>
      </c>
      <c r="BP85" s="2">
        <f t="shared" si="24"/>
        <v>2024.3917693499998</v>
      </c>
      <c r="BQ85" s="3"/>
      <c r="BR85" s="2">
        <f t="shared" si="25"/>
        <v>2377.88894781</v>
      </c>
      <c r="BS85" s="2">
        <f t="shared" si="26"/>
        <v>2490.0018763004996</v>
      </c>
    </row>
    <row r="86" spans="1:71" x14ac:dyDescent="0.35">
      <c r="A86" t="s">
        <v>1252</v>
      </c>
      <c r="B86" t="s">
        <v>1290</v>
      </c>
      <c r="C86" t="s">
        <v>1291</v>
      </c>
      <c r="D86" t="s">
        <v>1292</v>
      </c>
      <c r="E86" t="s">
        <v>1293</v>
      </c>
      <c r="F86" t="s">
        <v>1293</v>
      </c>
      <c r="G86" t="s">
        <v>1294</v>
      </c>
      <c r="H86" s="49">
        <v>1</v>
      </c>
      <c r="J86">
        <v>8570206949</v>
      </c>
      <c r="K86">
        <v>810539120</v>
      </c>
      <c r="L86" t="s">
        <v>50</v>
      </c>
      <c r="M86" t="s">
        <v>51</v>
      </c>
      <c r="N86" t="s">
        <v>1304</v>
      </c>
      <c r="O86" t="s">
        <v>1296</v>
      </c>
      <c r="P86" t="s">
        <v>1297</v>
      </c>
      <c r="Q86" t="s">
        <v>1297</v>
      </c>
      <c r="R86" t="s">
        <v>1298</v>
      </c>
      <c r="S86" s="49">
        <v>15</v>
      </c>
      <c r="U86" t="s">
        <v>1305</v>
      </c>
      <c r="V86" t="s">
        <v>1306</v>
      </c>
      <c r="W86" s="2">
        <v>20000</v>
      </c>
      <c r="X86" s="2">
        <v>20740</v>
      </c>
      <c r="Y86" s="2">
        <v>20740</v>
      </c>
      <c r="Z86" s="2">
        <v>13022</v>
      </c>
      <c r="AA86" s="2">
        <v>1740</v>
      </c>
      <c r="AB86" s="2">
        <v>11055</v>
      </c>
      <c r="AC86" s="2">
        <v>4160</v>
      </c>
      <c r="AD86" s="2">
        <v>4605</v>
      </c>
      <c r="AE86" s="2">
        <v>6074</v>
      </c>
      <c r="AF86" s="2">
        <v>6610</v>
      </c>
      <c r="AG86" s="2">
        <v>13988</v>
      </c>
      <c r="AH86" s="2">
        <v>15662</v>
      </c>
      <c r="AI86" s="2">
        <v>138396</v>
      </c>
      <c r="AJ86" t="s">
        <v>55</v>
      </c>
      <c r="AK86" t="s">
        <v>56</v>
      </c>
      <c r="AL86" t="s">
        <v>866</v>
      </c>
      <c r="AM86">
        <v>110</v>
      </c>
      <c r="AN86" t="s">
        <v>58</v>
      </c>
      <c r="AO86" t="s">
        <v>59</v>
      </c>
      <c r="AP86" t="s">
        <v>60</v>
      </c>
      <c r="AQ86">
        <v>0</v>
      </c>
      <c r="AR86">
        <v>100</v>
      </c>
      <c r="AZ86" s="2">
        <f>+AI86*'Kalkulator część 1'!$C$32</f>
        <v>138396</v>
      </c>
      <c r="BA86">
        <f t="shared" si="18"/>
        <v>110</v>
      </c>
      <c r="BB86" s="13">
        <f>'Kalkulator część 1'!$C$28*'Kalkulator część 1'!$C$11+'Kalkulator część 1'!$C$12</f>
        <v>0</v>
      </c>
      <c r="BC86" s="13">
        <f>'Kalkulator część 1'!$C$29*'Kalkulator część 1'!$C$11+'Kalkulator część 1'!$C$12</f>
        <v>0</v>
      </c>
      <c r="BD86" s="2">
        <f t="shared" si="19"/>
        <v>0</v>
      </c>
      <c r="BE86" s="2">
        <f t="shared" si="20"/>
        <v>0</v>
      </c>
      <c r="BG86" s="2">
        <f>IF(AJ86=$AU$48,($AV$48*12)+(AZ86*$AX$48/100),IF(AJ86=$AU$49,$AV$49*12+AZ86*$AX$49/100,IF(AJ86=$AU$50,$AV$50*12+$AX$50*AZ86/100,IF(AJ86=$AU$51,$AV$51*12+$AX$51*AZ86/100,IF(AJ86=$AU$52,$AV$52*12+$AX$52*AZ86/100,IF(AJ86=$AU$53,$AW$53*BA86/100*8760+$AX$53*AZ86/100,0))))))*'Kalkulator część 1'!$C$31</f>
        <v>6923.3299379999999</v>
      </c>
      <c r="BH86" s="2">
        <f>+BG86*'Kalkulator część 1'!$C$31</f>
        <v>7269.4964349000002</v>
      </c>
      <c r="BI86" s="2"/>
      <c r="BJ86" s="13">
        <f>+(AQ86*'Kalkulator część 1'!$C$34+'Dane - część 1'!AR86*'Kalkulator część 1'!$C$35)/('Dane - część 1'!AQ86+'Dane - część 1'!AR86)</f>
        <v>3.9</v>
      </c>
      <c r="BK86" s="13">
        <f>VLOOKUP(AJ86,'Kalkulator część 1'!$B$17:$C$23,2,TRUE)*12</f>
        <v>0</v>
      </c>
      <c r="BL86" s="2">
        <f t="shared" si="21"/>
        <v>539.74440000000004</v>
      </c>
      <c r="BM86" s="2">
        <f t="shared" si="22"/>
        <v>539.74440000000004</v>
      </c>
      <c r="BO86" s="2">
        <f t="shared" si="23"/>
        <v>7463.0743380000004</v>
      </c>
      <c r="BP86" s="2">
        <f t="shared" si="24"/>
        <v>7809.2408348999998</v>
      </c>
      <c r="BQ86" s="3"/>
      <c r="BR86" s="2">
        <f t="shared" si="25"/>
        <v>9179.5814357399995</v>
      </c>
      <c r="BS86" s="2">
        <f t="shared" si="26"/>
        <v>9605.3662269269989</v>
      </c>
    </row>
    <row r="87" spans="1:71" x14ac:dyDescent="0.35">
      <c r="A87" t="s">
        <v>1252</v>
      </c>
      <c r="B87" t="s">
        <v>1290</v>
      </c>
      <c r="C87" t="s">
        <v>1291</v>
      </c>
      <c r="D87" t="s">
        <v>1292</v>
      </c>
      <c r="E87" t="s">
        <v>1293</v>
      </c>
      <c r="F87" t="s">
        <v>1293</v>
      </c>
      <c r="G87" t="s">
        <v>1294</v>
      </c>
      <c r="H87" s="49">
        <v>1</v>
      </c>
      <c r="J87">
        <v>8570206949</v>
      </c>
      <c r="K87">
        <v>810539120</v>
      </c>
      <c r="L87" t="s">
        <v>50</v>
      </c>
      <c r="M87" t="s">
        <v>51</v>
      </c>
      <c r="N87" t="s">
        <v>1307</v>
      </c>
      <c r="O87" t="s">
        <v>1296</v>
      </c>
      <c r="P87" t="s">
        <v>1297</v>
      </c>
      <c r="Q87" t="s">
        <v>1297</v>
      </c>
      <c r="R87" t="s">
        <v>1298</v>
      </c>
      <c r="S87" s="49">
        <v>15</v>
      </c>
      <c r="U87" t="s">
        <v>1308</v>
      </c>
      <c r="V87" t="s">
        <v>1309</v>
      </c>
      <c r="W87" s="2">
        <v>6000</v>
      </c>
      <c r="X87" s="2">
        <v>7295</v>
      </c>
      <c r="Y87" s="2">
        <v>7295</v>
      </c>
      <c r="Z87" s="2">
        <v>4890</v>
      </c>
      <c r="AA87" s="2">
        <v>2176</v>
      </c>
      <c r="AB87" s="2">
        <v>1682</v>
      </c>
      <c r="AC87" s="2">
        <v>824</v>
      </c>
      <c r="AD87" s="2">
        <v>912</v>
      </c>
      <c r="AE87" s="2">
        <v>1863</v>
      </c>
      <c r="AF87" s="2">
        <v>2127</v>
      </c>
      <c r="AG87" s="2">
        <v>5028</v>
      </c>
      <c r="AH87" s="2">
        <v>5668</v>
      </c>
      <c r="AI87" s="2">
        <v>45760</v>
      </c>
      <c r="AJ87" t="s">
        <v>55</v>
      </c>
      <c r="AK87" t="s">
        <v>56</v>
      </c>
      <c r="AL87" t="s">
        <v>866</v>
      </c>
      <c r="AM87">
        <v>110</v>
      </c>
      <c r="AN87" t="s">
        <v>58</v>
      </c>
      <c r="AO87" t="s">
        <v>59</v>
      </c>
      <c r="AP87" t="s">
        <v>60</v>
      </c>
      <c r="AQ87">
        <v>0</v>
      </c>
      <c r="AR87">
        <v>100</v>
      </c>
      <c r="AZ87" s="2">
        <f>+AI87*'Kalkulator część 1'!$C$32</f>
        <v>45760</v>
      </c>
      <c r="BA87">
        <f t="shared" si="18"/>
        <v>110</v>
      </c>
      <c r="BB87" s="13">
        <f>'Kalkulator część 1'!$C$28*'Kalkulator część 1'!$C$11+'Kalkulator część 1'!$C$12</f>
        <v>0</v>
      </c>
      <c r="BC87" s="13">
        <f>'Kalkulator część 1'!$C$29*'Kalkulator część 1'!$C$11+'Kalkulator część 1'!$C$12</f>
        <v>0</v>
      </c>
      <c r="BD87" s="2">
        <f t="shared" si="19"/>
        <v>0</v>
      </c>
      <c r="BE87" s="2">
        <f t="shared" si="20"/>
        <v>0</v>
      </c>
      <c r="BG87" s="2">
        <f>IF(AJ87=$AU$48,($AV$48*12)+(AZ87*$AX$48/100),IF(AJ87=$AU$49,$AV$49*12+AZ87*$AX$49/100,IF(AJ87=$AU$50,$AV$50*12+$AX$50*AZ87/100,IF(AJ87=$AU$51,$AV$51*12+$AX$51*AZ87/100,IF(AJ87=$AU$52,$AV$52*12+$AX$52*AZ87/100,IF(AJ87=$AU$53,$AW$53*BA87/100*8760+$AX$53*AZ87/100,0))))))*'Kalkulator część 1'!$C$31</f>
        <v>2632.84728</v>
      </c>
      <c r="BH87" s="2">
        <f>+BG87*'Kalkulator część 1'!$C$31</f>
        <v>2764.4896440000002</v>
      </c>
      <c r="BI87" s="2"/>
      <c r="BJ87" s="13">
        <f>+(AQ87*'Kalkulator część 1'!$C$34+'Dane - część 1'!AR87*'Kalkulator część 1'!$C$35)/('Dane - część 1'!AQ87+'Dane - część 1'!AR87)</f>
        <v>3.9</v>
      </c>
      <c r="BK87" s="13">
        <f>VLOOKUP(AJ87,'Kalkulator część 1'!$B$17:$C$23,2,TRUE)*12</f>
        <v>0</v>
      </c>
      <c r="BL87" s="2">
        <f t="shared" si="21"/>
        <v>178.464</v>
      </c>
      <c r="BM87" s="2">
        <f t="shared" si="22"/>
        <v>178.464</v>
      </c>
      <c r="BO87" s="2">
        <f t="shared" si="23"/>
        <v>2811.3112799999999</v>
      </c>
      <c r="BP87" s="2">
        <f t="shared" si="24"/>
        <v>2942.9536440000002</v>
      </c>
      <c r="BQ87" s="3"/>
      <c r="BR87" s="2">
        <f t="shared" si="25"/>
        <v>3457.9128744</v>
      </c>
      <c r="BS87" s="2">
        <f t="shared" si="26"/>
        <v>3619.83298212</v>
      </c>
    </row>
    <row r="88" spans="1:71" x14ac:dyDescent="0.35">
      <c r="A88" t="s">
        <v>1252</v>
      </c>
      <c r="B88" t="s">
        <v>1290</v>
      </c>
      <c r="C88" t="s">
        <v>1291</v>
      </c>
      <c r="D88" t="s">
        <v>1292</v>
      </c>
      <c r="E88" t="s">
        <v>1293</v>
      </c>
      <c r="F88" t="s">
        <v>1293</v>
      </c>
      <c r="G88" t="s">
        <v>1294</v>
      </c>
      <c r="H88" s="49">
        <v>1</v>
      </c>
      <c r="J88">
        <v>8570206949</v>
      </c>
      <c r="K88">
        <v>810539120</v>
      </c>
      <c r="L88" t="s">
        <v>50</v>
      </c>
      <c r="M88" t="s">
        <v>51</v>
      </c>
      <c r="N88" t="s">
        <v>1310</v>
      </c>
      <c r="O88" t="s">
        <v>1296</v>
      </c>
      <c r="P88" t="s">
        <v>1297</v>
      </c>
      <c r="Q88" t="s">
        <v>1297</v>
      </c>
      <c r="R88" t="s">
        <v>1298</v>
      </c>
      <c r="S88" s="49">
        <v>15</v>
      </c>
      <c r="U88" t="s">
        <v>1311</v>
      </c>
      <c r="V88" t="s">
        <v>1312</v>
      </c>
      <c r="W88" s="2">
        <v>5500</v>
      </c>
      <c r="X88" s="2">
        <v>6997</v>
      </c>
      <c r="Y88" s="2">
        <v>6997</v>
      </c>
      <c r="Z88" s="2">
        <v>4581</v>
      </c>
      <c r="AA88" s="2">
        <v>607</v>
      </c>
      <c r="AB88" s="2">
        <v>2426</v>
      </c>
      <c r="AC88" s="2">
        <v>778</v>
      </c>
      <c r="AD88" s="2">
        <v>861</v>
      </c>
      <c r="AE88" s="2">
        <v>1596</v>
      </c>
      <c r="AF88" s="2">
        <v>1807</v>
      </c>
      <c r="AG88" s="2">
        <v>4687</v>
      </c>
      <c r="AH88" s="2">
        <v>5311</v>
      </c>
      <c r="AI88" s="2">
        <v>42148</v>
      </c>
      <c r="AJ88" t="s">
        <v>55</v>
      </c>
      <c r="AK88" t="s">
        <v>56</v>
      </c>
      <c r="AL88" t="s">
        <v>866</v>
      </c>
      <c r="AM88">
        <v>110</v>
      </c>
      <c r="AN88" t="s">
        <v>58</v>
      </c>
      <c r="AO88" t="s">
        <v>59</v>
      </c>
      <c r="AP88" t="s">
        <v>60</v>
      </c>
      <c r="AQ88">
        <v>0</v>
      </c>
      <c r="AR88">
        <v>100</v>
      </c>
      <c r="AZ88" s="2">
        <f>+AI88*'Kalkulator część 1'!$C$32</f>
        <v>42148</v>
      </c>
      <c r="BA88">
        <f t="shared" si="18"/>
        <v>110</v>
      </c>
      <c r="BB88" s="13">
        <f>'Kalkulator część 1'!$C$28*'Kalkulator część 1'!$C$11+'Kalkulator część 1'!$C$12</f>
        <v>0</v>
      </c>
      <c r="BC88" s="13">
        <f>'Kalkulator część 1'!$C$29*'Kalkulator część 1'!$C$11+'Kalkulator część 1'!$C$12</f>
        <v>0</v>
      </c>
      <c r="BD88" s="2">
        <f t="shared" si="19"/>
        <v>0</v>
      </c>
      <c r="BE88" s="2">
        <f t="shared" si="20"/>
        <v>0</v>
      </c>
      <c r="BG88" s="2">
        <f>IF(AJ88=$AU$48,($AV$48*12)+(AZ88*$AX$48/100),IF(AJ88=$AU$49,$AV$49*12+AZ88*$AX$49/100,IF(AJ88=$AU$50,$AV$50*12+$AX$50*AZ88/100,IF(AJ88=$AU$51,$AV$51*12+$AX$51*AZ88/100,IF(AJ88=$AU$52,$AV$52*12+$AX$52*AZ88/100,IF(AJ88=$AU$53,$AW$53*BA88/100*8760+$AX$53*AZ88/100,0))))))*'Kalkulator część 1'!$C$31</f>
        <v>2465.5556940000001</v>
      </c>
      <c r="BH88" s="2">
        <f>+BG88*'Kalkulator część 1'!$C$31</f>
        <v>2588.8334787000003</v>
      </c>
      <c r="BI88" s="2"/>
      <c r="BJ88" s="13">
        <f>+(AQ88*'Kalkulator część 1'!$C$34+'Dane - część 1'!AR88*'Kalkulator część 1'!$C$35)/('Dane - część 1'!AQ88+'Dane - część 1'!AR88)</f>
        <v>3.9</v>
      </c>
      <c r="BK88" s="13">
        <f>VLOOKUP(AJ88,'Kalkulator część 1'!$B$17:$C$23,2,TRUE)*12</f>
        <v>0</v>
      </c>
      <c r="BL88" s="2">
        <f t="shared" si="21"/>
        <v>164.37719999999999</v>
      </c>
      <c r="BM88" s="2">
        <f t="shared" si="22"/>
        <v>164.37719999999999</v>
      </c>
      <c r="BO88" s="2">
        <f t="shared" si="23"/>
        <v>2629.932894</v>
      </c>
      <c r="BP88" s="2">
        <f t="shared" si="24"/>
        <v>2753.2106787000002</v>
      </c>
      <c r="BQ88" s="3"/>
      <c r="BR88" s="2">
        <f t="shared" si="25"/>
        <v>3234.8174596200001</v>
      </c>
      <c r="BS88" s="2">
        <f t="shared" si="26"/>
        <v>3386.4491348010001</v>
      </c>
    </row>
    <row r="89" spans="1:71" x14ac:dyDescent="0.35">
      <c r="A89" t="s">
        <v>1252</v>
      </c>
      <c r="B89" t="s">
        <v>1290</v>
      </c>
      <c r="C89" t="s">
        <v>1291</v>
      </c>
      <c r="D89" t="s">
        <v>1292</v>
      </c>
      <c r="E89" t="s">
        <v>1293</v>
      </c>
      <c r="F89" t="s">
        <v>1293</v>
      </c>
      <c r="G89" t="s">
        <v>1294</v>
      </c>
      <c r="H89" s="49">
        <v>1</v>
      </c>
      <c r="J89">
        <v>8570206949</v>
      </c>
      <c r="K89">
        <v>810539120</v>
      </c>
      <c r="L89" t="s">
        <v>50</v>
      </c>
      <c r="M89" t="s">
        <v>51</v>
      </c>
      <c r="N89" t="s">
        <v>1313</v>
      </c>
      <c r="O89" t="s">
        <v>1296</v>
      </c>
      <c r="P89" t="s">
        <v>1297</v>
      </c>
      <c r="Q89" t="s">
        <v>1297</v>
      </c>
      <c r="R89" t="s">
        <v>1298</v>
      </c>
      <c r="S89" s="49">
        <v>15</v>
      </c>
      <c r="U89" t="s">
        <v>1314</v>
      </c>
      <c r="V89" t="s">
        <v>1315</v>
      </c>
      <c r="W89" s="2">
        <v>6400</v>
      </c>
      <c r="X89" s="2">
        <v>6500</v>
      </c>
      <c r="Y89" s="2">
        <v>6500</v>
      </c>
      <c r="Z89" s="2">
        <v>5715</v>
      </c>
      <c r="AA89" s="2">
        <v>756</v>
      </c>
      <c r="AB89" s="2">
        <v>3296</v>
      </c>
      <c r="AC89" s="2">
        <v>1541</v>
      </c>
      <c r="AD89" s="2">
        <v>1706</v>
      </c>
      <c r="AE89" s="2">
        <v>2107</v>
      </c>
      <c r="AF89" s="2">
        <v>2271</v>
      </c>
      <c r="AG89" s="2">
        <v>5626</v>
      </c>
      <c r="AH89" s="2">
        <v>6359</v>
      </c>
      <c r="AI89" s="2">
        <v>48777</v>
      </c>
      <c r="AJ89" t="s">
        <v>55</v>
      </c>
      <c r="AK89" t="s">
        <v>56</v>
      </c>
      <c r="AL89" t="s">
        <v>866</v>
      </c>
      <c r="AM89">
        <v>110</v>
      </c>
      <c r="AN89" t="s">
        <v>58</v>
      </c>
      <c r="AO89" t="s">
        <v>59</v>
      </c>
      <c r="AP89" t="s">
        <v>60</v>
      </c>
      <c r="AQ89">
        <v>0</v>
      </c>
      <c r="AR89">
        <v>100</v>
      </c>
      <c r="AZ89" s="2">
        <f>+AI89*'Kalkulator część 1'!$C$32</f>
        <v>48777</v>
      </c>
      <c r="BA89">
        <f t="shared" si="18"/>
        <v>110</v>
      </c>
      <c r="BB89" s="13">
        <f>'Kalkulator część 1'!$C$28*'Kalkulator część 1'!$C$11+'Kalkulator część 1'!$C$12</f>
        <v>0</v>
      </c>
      <c r="BC89" s="13">
        <f>'Kalkulator część 1'!$C$29*'Kalkulator część 1'!$C$11+'Kalkulator część 1'!$C$12</f>
        <v>0</v>
      </c>
      <c r="BD89" s="2">
        <f t="shared" si="19"/>
        <v>0</v>
      </c>
      <c r="BE89" s="2">
        <f t="shared" si="20"/>
        <v>0</v>
      </c>
      <c r="BG89" s="2">
        <f>IF(AJ89=$AU$48,($AV$48*12)+(AZ89*$AX$48/100),IF(AJ89=$AU$49,$AV$49*12+AZ89*$AX$49/100,IF(AJ89=$AU$50,$AV$50*12+$AX$50*AZ89/100,IF(AJ89=$AU$51,$AV$51*12+$AX$51*AZ89/100,IF(AJ89=$AU$52,$AV$52*12+$AX$52*AZ89/100,IF(AJ89=$AU$53,$AW$53*BA89/100*8760+$AX$53*AZ89/100,0))))))*'Kalkulator część 1'!$C$31</f>
        <v>2772.5811435000001</v>
      </c>
      <c r="BH89" s="2">
        <f>+BG89*'Kalkulator część 1'!$C$31</f>
        <v>2911.2102006750001</v>
      </c>
      <c r="BI89" s="2"/>
      <c r="BJ89" s="13">
        <f>+(AQ89*'Kalkulator część 1'!$C$34+'Dane - część 1'!AR89*'Kalkulator część 1'!$C$35)/('Dane - część 1'!AQ89+'Dane - część 1'!AR89)</f>
        <v>3.9</v>
      </c>
      <c r="BK89" s="13">
        <f>VLOOKUP(AJ89,'Kalkulator część 1'!$B$17:$C$23,2,TRUE)*12</f>
        <v>0</v>
      </c>
      <c r="BL89" s="2">
        <f t="shared" si="21"/>
        <v>190.2303</v>
      </c>
      <c r="BM89" s="2">
        <f t="shared" si="22"/>
        <v>190.2303</v>
      </c>
      <c r="BO89" s="2">
        <f t="shared" si="23"/>
        <v>2962.8114435000002</v>
      </c>
      <c r="BP89" s="2">
        <f t="shared" si="24"/>
        <v>3101.4405006750003</v>
      </c>
      <c r="BQ89" s="3"/>
      <c r="BR89" s="2">
        <f t="shared" si="25"/>
        <v>3644.2580755050003</v>
      </c>
      <c r="BS89" s="2">
        <f t="shared" si="26"/>
        <v>3814.7718158302505</v>
      </c>
    </row>
    <row r="90" spans="1:71" x14ac:dyDescent="0.35">
      <c r="A90" t="s">
        <v>1252</v>
      </c>
      <c r="B90" t="s">
        <v>1290</v>
      </c>
      <c r="C90" t="s">
        <v>1291</v>
      </c>
      <c r="D90" t="s">
        <v>1292</v>
      </c>
      <c r="E90" t="s">
        <v>1293</v>
      </c>
      <c r="F90" t="s">
        <v>1293</v>
      </c>
      <c r="G90" t="s">
        <v>1294</v>
      </c>
      <c r="H90" s="49">
        <v>1</v>
      </c>
      <c r="J90">
        <v>8570206949</v>
      </c>
      <c r="K90">
        <v>810539120</v>
      </c>
      <c r="L90" t="s">
        <v>50</v>
      </c>
      <c r="M90" t="s">
        <v>51</v>
      </c>
      <c r="N90" t="s">
        <v>1316</v>
      </c>
      <c r="O90" t="s">
        <v>1296</v>
      </c>
      <c r="P90" t="s">
        <v>1297</v>
      </c>
      <c r="Q90" t="s">
        <v>1297</v>
      </c>
      <c r="R90" t="s">
        <v>1298</v>
      </c>
      <c r="S90" s="49">
        <v>15</v>
      </c>
      <c r="U90" t="s">
        <v>1317</v>
      </c>
      <c r="V90" t="s">
        <v>1318</v>
      </c>
      <c r="W90" s="2">
        <v>4135</v>
      </c>
      <c r="X90" s="2">
        <v>4135</v>
      </c>
      <c r="Y90" s="2">
        <v>4135</v>
      </c>
      <c r="Z90" s="2">
        <v>3562</v>
      </c>
      <c r="AA90" s="2">
        <v>469</v>
      </c>
      <c r="AB90" s="2">
        <v>1476</v>
      </c>
      <c r="AC90" s="2">
        <v>447</v>
      </c>
      <c r="AD90" s="2">
        <v>495</v>
      </c>
      <c r="AE90" s="2">
        <v>1338</v>
      </c>
      <c r="AF90" s="2">
        <v>1560</v>
      </c>
      <c r="AG90" s="2">
        <v>4261</v>
      </c>
      <c r="AH90" s="2">
        <v>4840</v>
      </c>
      <c r="AI90" s="2">
        <v>30853</v>
      </c>
      <c r="AJ90" t="s">
        <v>55</v>
      </c>
      <c r="AK90" t="s">
        <v>56</v>
      </c>
      <c r="AL90" t="s">
        <v>866</v>
      </c>
      <c r="AM90">
        <v>110</v>
      </c>
      <c r="AN90" t="s">
        <v>58</v>
      </c>
      <c r="AO90" t="s">
        <v>59</v>
      </c>
      <c r="AP90" t="s">
        <v>60</v>
      </c>
      <c r="AQ90">
        <v>0</v>
      </c>
      <c r="AR90">
        <v>100</v>
      </c>
      <c r="AZ90" s="2">
        <f>+AI90*'Kalkulator część 1'!$C$32</f>
        <v>30853</v>
      </c>
      <c r="BA90">
        <f t="shared" si="18"/>
        <v>110</v>
      </c>
      <c r="BB90" s="13">
        <f>'Kalkulator część 1'!$C$28*'Kalkulator część 1'!$C$11+'Kalkulator część 1'!$C$12</f>
        <v>0</v>
      </c>
      <c r="BC90" s="13">
        <f>'Kalkulator część 1'!$C$29*'Kalkulator część 1'!$C$11+'Kalkulator część 1'!$C$12</f>
        <v>0</v>
      </c>
      <c r="BD90" s="2">
        <f t="shared" si="19"/>
        <v>0</v>
      </c>
      <c r="BE90" s="2">
        <f t="shared" si="20"/>
        <v>0</v>
      </c>
      <c r="BG90" s="2">
        <f>IF(AJ90=$AU$48,($AV$48*12)+(AZ90*$AX$48/100),IF(AJ90=$AU$49,$AV$49*12+AZ90*$AX$49/100,IF(AJ90=$AU$50,$AV$50*12+$AX$50*AZ90/100,IF(AJ90=$AU$51,$AV$51*12+$AX$51*AZ90/100,IF(AJ90=$AU$52,$AV$52*12+$AX$52*AZ90/100,IF(AJ90=$AU$53,$AW$53*BA90/100*8760+$AX$53*AZ90/100,0))))))*'Kalkulator część 1'!$C$31</f>
        <v>1942.4221215</v>
      </c>
      <c r="BH90" s="2">
        <f>+BG90*'Kalkulator część 1'!$C$31</f>
        <v>2039.5432275750002</v>
      </c>
      <c r="BI90" s="2"/>
      <c r="BJ90" s="13">
        <f>+(AQ90*'Kalkulator część 1'!$C$34+'Dane - część 1'!AR90*'Kalkulator część 1'!$C$35)/('Dane - część 1'!AQ90+'Dane - część 1'!AR90)</f>
        <v>3.9</v>
      </c>
      <c r="BK90" s="13">
        <f>VLOOKUP(AJ90,'Kalkulator część 1'!$B$17:$C$23,2,TRUE)*12</f>
        <v>0</v>
      </c>
      <c r="BL90" s="2">
        <f t="shared" si="21"/>
        <v>120.3267</v>
      </c>
      <c r="BM90" s="2">
        <f t="shared" si="22"/>
        <v>120.3267</v>
      </c>
      <c r="BO90" s="2">
        <f t="shared" si="23"/>
        <v>2062.7488214999998</v>
      </c>
      <c r="BP90" s="2">
        <f t="shared" si="24"/>
        <v>2159.869927575</v>
      </c>
      <c r="BQ90" s="3"/>
      <c r="BR90" s="2">
        <f t="shared" si="25"/>
        <v>2537.181050445</v>
      </c>
      <c r="BS90" s="2">
        <f t="shared" si="26"/>
        <v>2656.64001091725</v>
      </c>
    </row>
    <row r="91" spans="1:71" x14ac:dyDescent="0.35">
      <c r="A91" t="s">
        <v>1252</v>
      </c>
      <c r="B91" t="s">
        <v>1290</v>
      </c>
      <c r="C91" t="s">
        <v>1291</v>
      </c>
      <c r="D91" t="s">
        <v>1292</v>
      </c>
      <c r="E91" t="s">
        <v>1293</v>
      </c>
      <c r="F91" t="s">
        <v>1293</v>
      </c>
      <c r="G91" t="s">
        <v>1294</v>
      </c>
      <c r="H91" s="49">
        <v>1</v>
      </c>
      <c r="J91">
        <v>8570206949</v>
      </c>
      <c r="K91">
        <v>810539120</v>
      </c>
      <c r="L91" t="s">
        <v>50</v>
      </c>
      <c r="M91" t="s">
        <v>51</v>
      </c>
      <c r="N91" t="s">
        <v>1319</v>
      </c>
      <c r="O91" t="s">
        <v>1296</v>
      </c>
      <c r="P91" t="s">
        <v>1297</v>
      </c>
      <c r="Q91" t="s">
        <v>1297</v>
      </c>
      <c r="R91" t="s">
        <v>1298</v>
      </c>
      <c r="S91" s="49">
        <v>15</v>
      </c>
      <c r="U91" t="s">
        <v>1320</v>
      </c>
      <c r="V91" t="s">
        <v>1321</v>
      </c>
      <c r="W91" s="2">
        <v>5134</v>
      </c>
      <c r="X91" s="2">
        <v>5134</v>
      </c>
      <c r="Y91" s="2">
        <v>5134</v>
      </c>
      <c r="Z91" s="2">
        <v>3436</v>
      </c>
      <c r="AA91" s="2">
        <v>458</v>
      </c>
      <c r="AB91" s="2">
        <v>1625</v>
      </c>
      <c r="AC91" s="2">
        <v>2015</v>
      </c>
      <c r="AD91" s="2">
        <v>2015</v>
      </c>
      <c r="AE91" s="2">
        <v>1950</v>
      </c>
      <c r="AF91" s="2">
        <v>2015</v>
      </c>
      <c r="AG91" s="2">
        <v>1950</v>
      </c>
      <c r="AH91" s="2">
        <v>2015</v>
      </c>
      <c r="AI91" s="2">
        <v>32881</v>
      </c>
      <c r="AJ91" t="s">
        <v>100</v>
      </c>
      <c r="AK91" t="s">
        <v>56</v>
      </c>
      <c r="AL91" t="s">
        <v>866</v>
      </c>
      <c r="AM91">
        <v>110</v>
      </c>
      <c r="AN91" t="s">
        <v>58</v>
      </c>
      <c r="AO91" t="s">
        <v>59</v>
      </c>
      <c r="AP91" t="s">
        <v>60</v>
      </c>
      <c r="AQ91">
        <v>0</v>
      </c>
      <c r="AR91">
        <v>100</v>
      </c>
      <c r="AZ91" s="2">
        <f>+AI91*'Kalkulator część 1'!$C$32</f>
        <v>32881</v>
      </c>
      <c r="BA91">
        <f t="shared" si="18"/>
        <v>110</v>
      </c>
      <c r="BB91" s="13">
        <f>'Kalkulator część 1'!$C$28*'Kalkulator część 1'!$C$11+'Kalkulator część 1'!$C$12</f>
        <v>0</v>
      </c>
      <c r="BC91" s="13">
        <f>'Kalkulator część 1'!$C$29*'Kalkulator część 1'!$C$11+'Kalkulator część 1'!$C$12</f>
        <v>0</v>
      </c>
      <c r="BD91" s="2">
        <f t="shared" si="19"/>
        <v>0</v>
      </c>
      <c r="BE91" s="2">
        <f t="shared" si="20"/>
        <v>0</v>
      </c>
      <c r="BG91" s="2">
        <f>IF(AJ91=$AU$48,($AV$48*12)+(AZ91*$AX$48/100),IF(AJ91=$AU$49,$AV$49*12+AZ91*$AX$49/100,IF(AJ91=$AU$50,$AV$50*12+$AX$50*AZ91/100,IF(AJ91=$AU$51,$AV$51*12+$AX$51*AZ91/100,IF(AJ91=$AU$52,$AV$52*12+$AX$52*AZ91/100,IF(AJ91=$AU$53,$AW$53*BA91/100*8760+$AX$53*AZ91/100,0))))))*'Kalkulator część 1'!$C$31</f>
        <v>1729.1080274999997</v>
      </c>
      <c r="BH91" s="2">
        <f>+BG91*'Kalkulator część 1'!$C$31</f>
        <v>1815.5634288749998</v>
      </c>
      <c r="BI91" s="2"/>
      <c r="BJ91" s="13">
        <f>+(AQ91*'Kalkulator część 1'!$C$34+'Dane - część 1'!AR91*'Kalkulator część 1'!$C$35)/('Dane - część 1'!AQ91+'Dane - część 1'!AR91)</f>
        <v>3.9</v>
      </c>
      <c r="BK91" s="13">
        <f>VLOOKUP(AJ91,'Kalkulator część 1'!$B$17:$C$23,2,TRUE)*12</f>
        <v>0</v>
      </c>
      <c r="BL91" s="2">
        <f t="shared" si="21"/>
        <v>128.23589999999999</v>
      </c>
      <c r="BM91" s="2">
        <f t="shared" si="22"/>
        <v>128.23589999999999</v>
      </c>
      <c r="BO91" s="2">
        <f t="shared" si="23"/>
        <v>1857.3439274999996</v>
      </c>
      <c r="BP91" s="2">
        <f t="shared" si="24"/>
        <v>1943.7993288749997</v>
      </c>
      <c r="BQ91" s="3"/>
      <c r="BR91" s="2">
        <f t="shared" si="25"/>
        <v>2284.5330308249995</v>
      </c>
      <c r="BS91" s="2">
        <f t="shared" si="26"/>
        <v>2390.8731745162495</v>
      </c>
    </row>
    <row r="92" spans="1:71" x14ac:dyDescent="0.35">
      <c r="A92" t="s">
        <v>1252</v>
      </c>
      <c r="B92" t="s">
        <v>1290</v>
      </c>
      <c r="C92" t="s">
        <v>1291</v>
      </c>
      <c r="D92" t="s">
        <v>1292</v>
      </c>
      <c r="E92" t="s">
        <v>1293</v>
      </c>
      <c r="F92" t="s">
        <v>1293</v>
      </c>
      <c r="G92" t="s">
        <v>1294</v>
      </c>
      <c r="H92" s="49">
        <v>1</v>
      </c>
      <c r="J92">
        <v>8570206949</v>
      </c>
      <c r="K92">
        <v>810539120</v>
      </c>
      <c r="L92" t="s">
        <v>50</v>
      </c>
      <c r="M92" t="s">
        <v>51</v>
      </c>
      <c r="N92" t="s">
        <v>1322</v>
      </c>
      <c r="O92" t="s">
        <v>1296</v>
      </c>
      <c r="P92" t="s">
        <v>1297</v>
      </c>
      <c r="Q92" t="s">
        <v>1297</v>
      </c>
      <c r="R92" t="s">
        <v>1298</v>
      </c>
      <c r="S92" s="49">
        <v>15</v>
      </c>
      <c r="U92" t="s">
        <v>1323</v>
      </c>
      <c r="V92" t="s">
        <v>1324</v>
      </c>
      <c r="W92" s="2">
        <v>5854</v>
      </c>
      <c r="X92" s="2">
        <v>5854</v>
      </c>
      <c r="Y92" s="2">
        <v>5854</v>
      </c>
      <c r="Z92" s="2">
        <v>4661</v>
      </c>
      <c r="AA92" s="2">
        <v>618</v>
      </c>
      <c r="AB92" s="2">
        <v>3044</v>
      </c>
      <c r="AC92" s="2">
        <v>2172</v>
      </c>
      <c r="AD92" s="2">
        <v>2172</v>
      </c>
      <c r="AE92" s="2">
        <v>2102</v>
      </c>
      <c r="AF92" s="2">
        <v>2172</v>
      </c>
      <c r="AG92" s="2">
        <v>2102</v>
      </c>
      <c r="AH92" s="2">
        <v>2172</v>
      </c>
      <c r="AI92" s="2">
        <v>38777</v>
      </c>
      <c r="AJ92" t="s">
        <v>100</v>
      </c>
      <c r="AK92" t="s">
        <v>56</v>
      </c>
      <c r="AL92" t="s">
        <v>866</v>
      </c>
      <c r="AM92">
        <v>110</v>
      </c>
      <c r="AN92" t="s">
        <v>58</v>
      </c>
      <c r="AO92" t="s">
        <v>59</v>
      </c>
      <c r="AP92" t="s">
        <v>60</v>
      </c>
      <c r="AQ92">
        <v>0</v>
      </c>
      <c r="AR92">
        <v>100</v>
      </c>
      <c r="AZ92" s="2">
        <f>+AI92*'Kalkulator część 1'!$C$32</f>
        <v>38777</v>
      </c>
      <c r="BA92">
        <f t="shared" si="18"/>
        <v>110</v>
      </c>
      <c r="BB92" s="13">
        <f>'Kalkulator część 1'!$C$28*'Kalkulator część 1'!$C$11+'Kalkulator część 1'!$C$12</f>
        <v>0</v>
      </c>
      <c r="BC92" s="13">
        <f>'Kalkulator część 1'!$C$29*'Kalkulator część 1'!$C$11+'Kalkulator część 1'!$C$12</f>
        <v>0</v>
      </c>
      <c r="BD92" s="2">
        <f t="shared" si="19"/>
        <v>0</v>
      </c>
      <c r="BE92" s="2">
        <f t="shared" si="20"/>
        <v>0</v>
      </c>
      <c r="BG92" s="2">
        <f>IF(AJ92=$AU$48,($AV$48*12)+(AZ92*$AX$48/100),IF(AJ92=$AU$49,$AV$49*12+AZ92*$AX$49/100,IF(AJ92=$AU$50,$AV$50*12+$AX$50*AZ92/100,IF(AJ92=$AU$51,$AV$51*12+$AX$51*AZ92/100,IF(AJ92=$AU$52,$AV$52*12+$AX$52*AZ92/100,IF(AJ92=$AU$53,$AW$53*BA92/100*8760+$AX$53*AZ92/100,0))))))*'Kalkulator część 1'!$C$31</f>
        <v>2011.0989675000001</v>
      </c>
      <c r="BH92" s="2">
        <f>+BG92*'Kalkulator część 1'!$C$31</f>
        <v>2111.6539158750002</v>
      </c>
      <c r="BI92" s="2"/>
      <c r="BJ92" s="13">
        <f>+(AQ92*'Kalkulator część 1'!$C$34+'Dane - część 1'!AR92*'Kalkulator część 1'!$C$35)/('Dane - część 1'!AQ92+'Dane - część 1'!AR92)</f>
        <v>3.9</v>
      </c>
      <c r="BK92" s="13">
        <f>VLOOKUP(AJ92,'Kalkulator część 1'!$B$17:$C$23,2,TRUE)*12</f>
        <v>0</v>
      </c>
      <c r="BL92" s="2">
        <f t="shared" si="21"/>
        <v>151.2303</v>
      </c>
      <c r="BM92" s="2">
        <f t="shared" si="22"/>
        <v>151.2303</v>
      </c>
      <c r="BO92" s="2">
        <f t="shared" si="23"/>
        <v>2162.3292675000002</v>
      </c>
      <c r="BP92" s="2">
        <f t="shared" si="24"/>
        <v>2262.8842158750003</v>
      </c>
      <c r="BQ92" s="3"/>
      <c r="BR92" s="2">
        <f t="shared" si="25"/>
        <v>2659.6649990250003</v>
      </c>
      <c r="BS92" s="2">
        <f t="shared" si="26"/>
        <v>2783.3475855262504</v>
      </c>
    </row>
    <row r="93" spans="1:71" x14ac:dyDescent="0.35">
      <c r="A93" t="s">
        <v>1252</v>
      </c>
      <c r="B93" t="s">
        <v>1290</v>
      </c>
      <c r="C93" t="s">
        <v>1291</v>
      </c>
      <c r="D93" t="s">
        <v>1292</v>
      </c>
      <c r="E93" t="s">
        <v>1293</v>
      </c>
      <c r="F93" t="s">
        <v>1293</v>
      </c>
      <c r="G93" t="s">
        <v>1294</v>
      </c>
      <c r="H93" s="49">
        <v>1</v>
      </c>
      <c r="J93">
        <v>8570206949</v>
      </c>
      <c r="K93">
        <v>810539120</v>
      </c>
      <c r="L93" t="s">
        <v>50</v>
      </c>
      <c r="M93" t="s">
        <v>51</v>
      </c>
      <c r="S93" s="49"/>
      <c r="U93" t="s">
        <v>1325</v>
      </c>
      <c r="V93" t="s">
        <v>1326</v>
      </c>
      <c r="W93" s="2">
        <v>1950</v>
      </c>
      <c r="X93" s="2">
        <v>1950</v>
      </c>
      <c r="Y93" s="2">
        <v>1950</v>
      </c>
      <c r="Z93" s="2">
        <v>1922</v>
      </c>
      <c r="AA93" s="2">
        <v>252</v>
      </c>
      <c r="AB93" s="2">
        <v>2438</v>
      </c>
      <c r="AC93" s="2">
        <v>1136</v>
      </c>
      <c r="AD93" s="2">
        <v>1136</v>
      </c>
      <c r="AE93" s="2">
        <v>1099</v>
      </c>
      <c r="AF93" s="2">
        <v>1136</v>
      </c>
      <c r="AG93" s="2">
        <v>1099</v>
      </c>
      <c r="AH93" s="2">
        <v>1136</v>
      </c>
      <c r="AI93" s="2">
        <v>17204</v>
      </c>
      <c r="AJ93" t="s">
        <v>100</v>
      </c>
      <c r="AK93" t="s">
        <v>56</v>
      </c>
      <c r="AL93" t="s">
        <v>866</v>
      </c>
      <c r="AM93">
        <v>110</v>
      </c>
      <c r="AN93" t="s">
        <v>58</v>
      </c>
      <c r="AO93" t="s">
        <v>59</v>
      </c>
      <c r="AP93" t="s">
        <v>60</v>
      </c>
      <c r="AQ93">
        <v>0</v>
      </c>
      <c r="AR93">
        <v>100</v>
      </c>
      <c r="AZ93" s="2">
        <f>+AI93*'Kalkulator część 1'!$C$32</f>
        <v>17204</v>
      </c>
      <c r="BA93">
        <f t="shared" si="18"/>
        <v>110</v>
      </c>
      <c r="BB93" s="13">
        <f>'Kalkulator część 1'!$C$28*'Kalkulator część 1'!$C$11+'Kalkulator część 1'!$C$12</f>
        <v>0</v>
      </c>
      <c r="BC93" s="13">
        <f>'Kalkulator część 1'!$C$29*'Kalkulator część 1'!$C$11+'Kalkulator część 1'!$C$12</f>
        <v>0</v>
      </c>
      <c r="BD93" s="2">
        <f t="shared" si="19"/>
        <v>0</v>
      </c>
      <c r="BE93" s="2">
        <f t="shared" si="20"/>
        <v>0</v>
      </c>
      <c r="BG93" s="2">
        <f>IF(AJ93=$AU$48,($AV$48*12)+(AZ93*$AX$48/100),IF(AJ93=$AU$49,$AV$49*12+AZ93*$AX$49/100,IF(AJ93=$AU$50,$AV$50*12+$AX$50*AZ93/100,IF(AJ93=$AU$51,$AV$51*12+$AX$51*AZ93/100,IF(AJ93=$AU$52,$AV$52*12+$AX$52*AZ93/100,IF(AJ93=$AU$53,$AW$53*BA93/100*8760+$AX$53*AZ93/100,0))))))*'Kalkulator część 1'!$C$31</f>
        <v>979.31631000000004</v>
      </c>
      <c r="BH93" s="2">
        <f>+BG93*'Kalkulator część 1'!$C$31</f>
        <v>1028.2821255000001</v>
      </c>
      <c r="BI93" s="2"/>
      <c r="BJ93" s="13">
        <f>+(AQ93*'Kalkulator część 1'!$C$34+'Dane - część 1'!AR93*'Kalkulator część 1'!$C$35)/('Dane - część 1'!AQ93+'Dane - część 1'!AR93)</f>
        <v>3.9</v>
      </c>
      <c r="BK93" s="13">
        <f>VLOOKUP(AJ93,'Kalkulator część 1'!$B$17:$C$23,2,TRUE)*12</f>
        <v>0</v>
      </c>
      <c r="BL93" s="2">
        <f t="shared" si="21"/>
        <v>67.09559999999999</v>
      </c>
      <c r="BM93" s="2">
        <f t="shared" si="22"/>
        <v>67.09559999999999</v>
      </c>
      <c r="BO93" s="2">
        <f t="shared" si="23"/>
        <v>1046.41191</v>
      </c>
      <c r="BP93" s="2">
        <f t="shared" si="24"/>
        <v>1095.3777255</v>
      </c>
      <c r="BQ93" s="3"/>
      <c r="BR93" s="2">
        <f t="shared" si="25"/>
        <v>1287.0866493000001</v>
      </c>
      <c r="BS93" s="2">
        <f t="shared" si="26"/>
        <v>1347.3146023649999</v>
      </c>
    </row>
    <row r="94" spans="1:71" x14ac:dyDescent="0.35">
      <c r="A94" t="s">
        <v>1252</v>
      </c>
      <c r="B94" t="s">
        <v>1290</v>
      </c>
      <c r="C94" t="s">
        <v>1291</v>
      </c>
      <c r="D94" t="s">
        <v>1292</v>
      </c>
      <c r="E94" t="s">
        <v>1293</v>
      </c>
      <c r="F94" t="s">
        <v>1293</v>
      </c>
      <c r="G94" t="s">
        <v>1294</v>
      </c>
      <c r="H94" s="49">
        <v>1</v>
      </c>
      <c r="J94">
        <v>8570206949</v>
      </c>
      <c r="K94">
        <v>810539120</v>
      </c>
      <c r="L94" t="s">
        <v>50</v>
      </c>
      <c r="M94" t="s">
        <v>51</v>
      </c>
      <c r="N94" t="s">
        <v>1327</v>
      </c>
      <c r="O94" t="s">
        <v>1296</v>
      </c>
      <c r="P94" t="s">
        <v>1297</v>
      </c>
      <c r="Q94" t="s">
        <v>1297</v>
      </c>
      <c r="R94" t="s">
        <v>1298</v>
      </c>
      <c r="S94" s="49">
        <v>15</v>
      </c>
      <c r="U94" t="s">
        <v>1328</v>
      </c>
      <c r="V94" t="s">
        <v>1329</v>
      </c>
      <c r="W94" s="2">
        <v>4127</v>
      </c>
      <c r="X94" s="2">
        <v>4127</v>
      </c>
      <c r="Y94" s="2">
        <v>4000</v>
      </c>
      <c r="Z94" s="2">
        <v>3745</v>
      </c>
      <c r="AA94" s="2">
        <v>504</v>
      </c>
      <c r="AB94" s="2">
        <v>2243</v>
      </c>
      <c r="AC94" s="2">
        <v>2184</v>
      </c>
      <c r="AD94" s="2">
        <v>2184</v>
      </c>
      <c r="AE94" s="2">
        <v>2113</v>
      </c>
      <c r="AF94" s="2">
        <v>2184</v>
      </c>
      <c r="AG94" s="2">
        <v>2113</v>
      </c>
      <c r="AH94" s="2">
        <v>2184</v>
      </c>
      <c r="AI94" s="2">
        <v>31708</v>
      </c>
      <c r="AJ94" t="s">
        <v>100</v>
      </c>
      <c r="AK94" t="s">
        <v>56</v>
      </c>
      <c r="AL94" t="s">
        <v>866</v>
      </c>
      <c r="AM94">
        <v>110</v>
      </c>
      <c r="AN94" t="s">
        <v>58</v>
      </c>
      <c r="AO94" t="s">
        <v>59</v>
      </c>
      <c r="AP94" t="s">
        <v>60</v>
      </c>
      <c r="AQ94">
        <v>0</v>
      </c>
      <c r="AR94">
        <v>100</v>
      </c>
      <c r="AZ94" s="2">
        <f>+AI94*'Kalkulator część 1'!$C$32</f>
        <v>31708</v>
      </c>
      <c r="BA94">
        <f t="shared" si="18"/>
        <v>110</v>
      </c>
      <c r="BB94" s="13">
        <f>'Kalkulator część 1'!$C$28*'Kalkulator część 1'!$C$11+'Kalkulator część 1'!$C$12</f>
        <v>0</v>
      </c>
      <c r="BC94" s="13">
        <f>'Kalkulator część 1'!$C$29*'Kalkulator część 1'!$C$11+'Kalkulator część 1'!$C$12</f>
        <v>0</v>
      </c>
      <c r="BD94" s="2">
        <f t="shared" si="19"/>
        <v>0</v>
      </c>
      <c r="BE94" s="2">
        <f t="shared" si="20"/>
        <v>0</v>
      </c>
      <c r="BG94" s="2">
        <f>IF(AJ94=$AU$48,($AV$48*12)+(AZ94*$AX$48/100),IF(AJ94=$AU$49,$AV$49*12+AZ94*$AX$49/100,IF(AJ94=$AU$50,$AV$50*12+$AX$50*AZ94/100,IF(AJ94=$AU$51,$AV$51*12+$AX$51*AZ94/100,IF(AJ94=$AU$52,$AV$52*12+$AX$52*AZ94/100,IF(AJ94=$AU$53,$AW$53*BA94/100*8760+$AX$53*AZ94/100,0))))))*'Kalkulator część 1'!$C$31</f>
        <v>1673.0063700000001</v>
      </c>
      <c r="BH94" s="2">
        <f>+BG94*'Kalkulator część 1'!$C$31</f>
        <v>1756.6566885000002</v>
      </c>
      <c r="BI94" s="2"/>
      <c r="BJ94" s="13">
        <f>+(AQ94*'Kalkulator część 1'!$C$34+'Dane - część 1'!AR94*'Kalkulator część 1'!$C$35)/('Dane - część 1'!AQ94+'Dane - część 1'!AR94)</f>
        <v>3.9</v>
      </c>
      <c r="BK94" s="13">
        <f>VLOOKUP(AJ94,'Kalkulator część 1'!$B$17:$C$23,2,TRUE)*12</f>
        <v>0</v>
      </c>
      <c r="BL94" s="2">
        <f t="shared" si="21"/>
        <v>123.66119999999999</v>
      </c>
      <c r="BM94" s="2">
        <f t="shared" si="22"/>
        <v>123.66119999999999</v>
      </c>
      <c r="BO94" s="2">
        <f t="shared" si="23"/>
        <v>1796.6675700000001</v>
      </c>
      <c r="BP94" s="2">
        <f t="shared" si="24"/>
        <v>1880.3178885000002</v>
      </c>
      <c r="BQ94" s="3"/>
      <c r="BR94" s="2">
        <f t="shared" si="25"/>
        <v>2209.9011111</v>
      </c>
      <c r="BS94" s="2">
        <f t="shared" si="26"/>
        <v>2312.7910028550004</v>
      </c>
    </row>
    <row r="95" spans="1:71" x14ac:dyDescent="0.35">
      <c r="A95" t="s">
        <v>1252</v>
      </c>
      <c r="B95" t="s">
        <v>1330</v>
      </c>
      <c r="C95" t="s">
        <v>1331</v>
      </c>
      <c r="D95" t="s">
        <v>1332</v>
      </c>
      <c r="E95" t="s">
        <v>1333</v>
      </c>
      <c r="F95" t="s">
        <v>1333</v>
      </c>
      <c r="G95" t="s">
        <v>121</v>
      </c>
      <c r="H95" s="49">
        <v>4</v>
      </c>
      <c r="J95">
        <v>8580007743</v>
      </c>
      <c r="K95">
        <v>810539137</v>
      </c>
      <c r="L95" t="s">
        <v>50</v>
      </c>
      <c r="M95" t="s">
        <v>51</v>
      </c>
      <c r="N95" t="s">
        <v>1334</v>
      </c>
      <c r="O95" t="s">
        <v>1332</v>
      </c>
      <c r="P95" t="s">
        <v>1333</v>
      </c>
      <c r="Q95" t="s">
        <v>1333</v>
      </c>
      <c r="R95" t="s">
        <v>121</v>
      </c>
      <c r="S95" s="49">
        <v>4</v>
      </c>
      <c r="U95" t="s">
        <v>1335</v>
      </c>
      <c r="V95" t="s">
        <v>1336</v>
      </c>
      <c r="W95" s="2">
        <v>16530</v>
      </c>
      <c r="X95" s="2">
        <v>14752</v>
      </c>
      <c r="Y95" s="2">
        <v>11460</v>
      </c>
      <c r="Z95" s="2">
        <v>11094</v>
      </c>
      <c r="AA95" s="2">
        <v>1288</v>
      </c>
      <c r="AB95" s="2">
        <v>1249</v>
      </c>
      <c r="AC95" s="2">
        <v>144</v>
      </c>
      <c r="AD95" s="2">
        <v>144</v>
      </c>
      <c r="AE95" s="2">
        <v>2998</v>
      </c>
      <c r="AF95" s="2">
        <v>3098</v>
      </c>
      <c r="AG95" s="2">
        <v>16955</v>
      </c>
      <c r="AH95" s="2">
        <v>17521</v>
      </c>
      <c r="AI95" s="2">
        <v>97233</v>
      </c>
      <c r="AJ95" t="s">
        <v>55</v>
      </c>
      <c r="AK95" t="s">
        <v>56</v>
      </c>
      <c r="AL95" t="s">
        <v>866</v>
      </c>
      <c r="AM95">
        <v>110</v>
      </c>
      <c r="AN95" t="s">
        <v>58</v>
      </c>
      <c r="AO95" t="s">
        <v>59</v>
      </c>
      <c r="AP95" t="s">
        <v>60</v>
      </c>
      <c r="AQ95">
        <v>0</v>
      </c>
      <c r="AR95">
        <v>100</v>
      </c>
      <c r="AZ95" s="2">
        <f>+AI95*'Kalkulator część 1'!$C$32</f>
        <v>97233</v>
      </c>
      <c r="BA95">
        <f t="shared" si="18"/>
        <v>110</v>
      </c>
      <c r="BB95" s="13">
        <f>'Kalkulator część 1'!$C$28*'Kalkulator część 1'!$C$11+'Kalkulator część 1'!$C$12</f>
        <v>0</v>
      </c>
      <c r="BC95" s="13">
        <f>'Kalkulator część 1'!$C$29*'Kalkulator część 1'!$C$11+'Kalkulator część 1'!$C$12</f>
        <v>0</v>
      </c>
      <c r="BD95" s="2">
        <f t="shared" si="19"/>
        <v>0</v>
      </c>
      <c r="BE95" s="2">
        <f t="shared" si="20"/>
        <v>0</v>
      </c>
      <c r="BG95" s="2">
        <f>IF(AJ95=$AU$48,($AV$48*12)+(AZ95*$AX$48/100),IF(AJ95=$AU$49,$AV$49*12+AZ95*$AX$49/100,IF(AJ95=$AU$50,$AV$50*12+$AX$50*AZ95/100,IF(AJ95=$AU$51,$AV$51*12+$AX$51*AZ95/100,IF(AJ95=$AU$52,$AV$52*12+$AX$52*AZ95/100,IF(AJ95=$AU$53,$AW$53*BA95/100*8760+$AX$53*AZ95/100,0))))))*'Kalkulator część 1'!$C$31</f>
        <v>5016.8450114999996</v>
      </c>
      <c r="BH95" s="2">
        <f>+BG95*'Kalkulator część 1'!$C$31</f>
        <v>5267.687262075</v>
      </c>
      <c r="BI95" s="2"/>
      <c r="BJ95" s="13">
        <f>+(AQ95*'Kalkulator część 1'!$C$34+'Dane - część 1'!AR95*'Kalkulator część 1'!$C$35)/('Dane - część 1'!AQ95+'Dane - część 1'!AR95)</f>
        <v>3.9</v>
      </c>
      <c r="BK95" s="13">
        <f>VLOOKUP(AJ95,'Kalkulator część 1'!$B$17:$C$23,2,TRUE)*12</f>
        <v>0</v>
      </c>
      <c r="BL95" s="2">
        <f t="shared" si="21"/>
        <v>379.20870000000002</v>
      </c>
      <c r="BM95" s="2">
        <f t="shared" si="22"/>
        <v>379.20870000000002</v>
      </c>
      <c r="BO95" s="2">
        <f t="shared" si="23"/>
        <v>5396.0537114999997</v>
      </c>
      <c r="BP95" s="2">
        <f t="shared" si="24"/>
        <v>5646.8959620750002</v>
      </c>
      <c r="BQ95" s="3"/>
      <c r="BR95" s="2">
        <f t="shared" si="25"/>
        <v>6637.1460651449997</v>
      </c>
      <c r="BS95" s="2">
        <f t="shared" si="26"/>
        <v>6945.6820333522501</v>
      </c>
    </row>
    <row r="96" spans="1:71" x14ac:dyDescent="0.35">
      <c r="A96" t="s">
        <v>1252</v>
      </c>
      <c r="B96" t="s">
        <v>1337</v>
      </c>
      <c r="C96" t="s">
        <v>1338</v>
      </c>
      <c r="D96" t="s">
        <v>1339</v>
      </c>
      <c r="E96" t="s">
        <v>1340</v>
      </c>
      <c r="F96" t="s">
        <v>1340</v>
      </c>
      <c r="G96" t="s">
        <v>1341</v>
      </c>
      <c r="H96" s="49">
        <v>18</v>
      </c>
      <c r="J96">
        <v>5950004334</v>
      </c>
      <c r="K96">
        <v>810539143</v>
      </c>
      <c r="L96" t="s">
        <v>50</v>
      </c>
      <c r="M96" t="s">
        <v>51</v>
      </c>
      <c r="N96" t="s">
        <v>223</v>
      </c>
      <c r="O96" t="s">
        <v>1339</v>
      </c>
      <c r="P96" t="s">
        <v>1340</v>
      </c>
      <c r="Q96" t="s">
        <v>1340</v>
      </c>
      <c r="R96" t="s">
        <v>1341</v>
      </c>
      <c r="S96" s="49">
        <v>18</v>
      </c>
      <c r="U96" t="s">
        <v>1342</v>
      </c>
      <c r="V96" t="s">
        <v>1343</v>
      </c>
      <c r="W96" s="2">
        <v>0</v>
      </c>
      <c r="X96" s="2">
        <v>29427</v>
      </c>
      <c r="Y96" s="2">
        <v>12719</v>
      </c>
      <c r="Z96" s="2">
        <v>7713</v>
      </c>
      <c r="AA96" s="2">
        <v>3924</v>
      </c>
      <c r="AB96" s="2">
        <v>893</v>
      </c>
      <c r="AC96" s="2">
        <v>501</v>
      </c>
      <c r="AD96" s="2">
        <v>489</v>
      </c>
      <c r="AE96" s="2">
        <v>501</v>
      </c>
      <c r="AF96" s="2">
        <v>6547</v>
      </c>
      <c r="AG96" s="2">
        <v>12163</v>
      </c>
      <c r="AH96" s="2">
        <v>15757</v>
      </c>
      <c r="AI96" s="2">
        <v>90634</v>
      </c>
      <c r="AJ96" t="s">
        <v>67</v>
      </c>
      <c r="AK96" t="s">
        <v>56</v>
      </c>
      <c r="AL96" t="s">
        <v>866</v>
      </c>
      <c r="AM96">
        <v>110</v>
      </c>
      <c r="AN96" t="s">
        <v>58</v>
      </c>
      <c r="AO96" t="s">
        <v>59</v>
      </c>
      <c r="AP96" t="s">
        <v>60</v>
      </c>
      <c r="AQ96">
        <v>0</v>
      </c>
      <c r="AR96">
        <v>100</v>
      </c>
      <c r="AZ96" s="2">
        <f>+AI96*'Kalkulator część 1'!$C$32</f>
        <v>90634</v>
      </c>
      <c r="BA96">
        <f t="shared" si="18"/>
        <v>110</v>
      </c>
      <c r="BB96" s="13">
        <f>'Kalkulator część 1'!$C$28*'Kalkulator część 1'!$C$11+'Kalkulator część 1'!$C$12</f>
        <v>0</v>
      </c>
      <c r="BC96" s="13">
        <f>'Kalkulator część 1'!$C$29*'Kalkulator część 1'!$C$11+'Kalkulator część 1'!$C$12</f>
        <v>0</v>
      </c>
      <c r="BD96" s="2">
        <f t="shared" si="19"/>
        <v>0</v>
      </c>
      <c r="BE96" s="2">
        <f t="shared" si="20"/>
        <v>0</v>
      </c>
      <c r="BG96" s="2">
        <f>IF(AJ96=$AU$48,($AV$48*12)+(AZ96*$AX$48/100),IF(AJ96=$AU$49,$AV$49*12+AZ96*$AX$49/100,IF(AJ96=$AU$50,$AV$50*12+$AX$50*AZ96/100,IF(AJ96=$AU$51,$AV$51*12+$AX$51*AZ96/100,IF(AJ96=$AU$52,$AV$52*12+$AX$52*AZ96/100,IF(AJ96=$AU$53,$AW$53*BA96/100*8760+$AX$53*AZ96/100,0))))))*'Kalkulator część 1'!$C$31</f>
        <v>6853.2205980000008</v>
      </c>
      <c r="BH96" s="2">
        <f>+BG96*'Kalkulator część 1'!$C$31</f>
        <v>7195.8816279000011</v>
      </c>
      <c r="BI96" s="2"/>
      <c r="BJ96" s="13">
        <f>+(AQ96*'Kalkulator część 1'!$C$34+'Dane - część 1'!AR96*'Kalkulator część 1'!$C$35)/('Dane - część 1'!AQ96+'Dane - część 1'!AR96)</f>
        <v>3.9</v>
      </c>
      <c r="BK96" s="13">
        <f>VLOOKUP(AJ96,'Kalkulator część 1'!$B$17:$C$23,2,TRUE)*12</f>
        <v>0</v>
      </c>
      <c r="BL96" s="2">
        <f t="shared" si="21"/>
        <v>353.4726</v>
      </c>
      <c r="BM96" s="2">
        <f t="shared" si="22"/>
        <v>353.4726</v>
      </c>
      <c r="BO96" s="2">
        <f t="shared" si="23"/>
        <v>7206.6931980000008</v>
      </c>
      <c r="BP96" s="2">
        <f t="shared" si="24"/>
        <v>7549.3542279000012</v>
      </c>
      <c r="BQ96" s="3"/>
      <c r="BR96" s="2">
        <f t="shared" si="25"/>
        <v>8864.2326335400012</v>
      </c>
      <c r="BS96" s="2">
        <f t="shared" si="26"/>
        <v>9285.7057003170012</v>
      </c>
    </row>
    <row r="97" spans="1:71" x14ac:dyDescent="0.35">
      <c r="A97" t="s">
        <v>1252</v>
      </c>
      <c r="B97" t="s">
        <v>1344</v>
      </c>
      <c r="C97" t="s">
        <v>1345</v>
      </c>
      <c r="D97" t="s">
        <v>1346</v>
      </c>
      <c r="E97" t="s">
        <v>1347</v>
      </c>
      <c r="F97" t="s">
        <v>1347</v>
      </c>
      <c r="G97" t="s">
        <v>1348</v>
      </c>
      <c r="H97" s="49">
        <v>1</v>
      </c>
      <c r="J97">
        <v>8580007708</v>
      </c>
      <c r="K97">
        <v>810539195</v>
      </c>
      <c r="L97" t="s">
        <v>50</v>
      </c>
      <c r="M97" t="s">
        <v>51</v>
      </c>
      <c r="N97" t="s">
        <v>363</v>
      </c>
      <c r="O97" t="s">
        <v>1346</v>
      </c>
      <c r="P97" t="s">
        <v>1347</v>
      </c>
      <c r="Q97" t="s">
        <v>1347</v>
      </c>
      <c r="R97" t="s">
        <v>1348</v>
      </c>
      <c r="S97" s="49">
        <v>1</v>
      </c>
      <c r="U97" t="s">
        <v>1349</v>
      </c>
      <c r="V97" t="s">
        <v>1350</v>
      </c>
      <c r="W97" s="2">
        <v>0</v>
      </c>
      <c r="X97" s="2">
        <v>5331</v>
      </c>
      <c r="Y97" s="2">
        <v>7625</v>
      </c>
      <c r="Z97" s="2">
        <v>3069</v>
      </c>
      <c r="AA97" s="2">
        <v>1403</v>
      </c>
      <c r="AB97" s="2">
        <v>596</v>
      </c>
      <c r="AC97" s="2">
        <v>0</v>
      </c>
      <c r="AD97" s="2">
        <v>29</v>
      </c>
      <c r="AE97" s="2">
        <v>62</v>
      </c>
      <c r="AF97" s="2">
        <v>4020</v>
      </c>
      <c r="AG97" s="2">
        <v>4809</v>
      </c>
      <c r="AH97" s="2">
        <v>5908</v>
      </c>
      <c r="AI97" s="2">
        <v>32852</v>
      </c>
      <c r="AJ97" t="s">
        <v>55</v>
      </c>
      <c r="AK97" t="s">
        <v>56</v>
      </c>
      <c r="AL97" t="s">
        <v>866</v>
      </c>
      <c r="AM97">
        <v>110</v>
      </c>
      <c r="AN97" t="s">
        <v>58</v>
      </c>
      <c r="AO97" t="s">
        <v>59</v>
      </c>
      <c r="AP97" t="s">
        <v>60</v>
      </c>
      <c r="AQ97">
        <v>0</v>
      </c>
      <c r="AR97">
        <v>100</v>
      </c>
      <c r="AZ97" s="2">
        <f>+AI97*'Kalkulator część 1'!$C$32</f>
        <v>32852</v>
      </c>
      <c r="BA97">
        <f t="shared" si="18"/>
        <v>110</v>
      </c>
      <c r="BB97" s="13">
        <f>'Kalkulator część 1'!$C$28*'Kalkulator część 1'!$C$11+'Kalkulator część 1'!$C$12</f>
        <v>0</v>
      </c>
      <c r="BC97" s="13">
        <f>'Kalkulator część 1'!$C$29*'Kalkulator część 1'!$C$11+'Kalkulator część 1'!$C$12</f>
        <v>0</v>
      </c>
      <c r="BD97" s="2">
        <f t="shared" si="19"/>
        <v>0</v>
      </c>
      <c r="BE97" s="2">
        <f t="shared" si="20"/>
        <v>0</v>
      </c>
      <c r="BG97" s="2">
        <f>IF(AJ97=$AU$48,($AV$48*12)+(AZ97*$AX$48/100),IF(AJ97=$AU$49,$AV$49*12+AZ97*$AX$49/100,IF(AJ97=$AU$50,$AV$50*12+$AX$50*AZ97/100,IF(AJ97=$AU$51,$AV$51*12+$AX$51*AZ97/100,IF(AJ97=$AU$52,$AV$52*12+$AX$52*AZ97/100,IF(AJ97=$AU$53,$AW$53*BA97/100*8760+$AX$53*AZ97/100,0))))))*'Kalkulator część 1'!$C$31</f>
        <v>2035.0068059999999</v>
      </c>
      <c r="BH97" s="2">
        <f>+BG97*'Kalkulator część 1'!$C$31</f>
        <v>2136.7571462999999</v>
      </c>
      <c r="BI97" s="2"/>
      <c r="BJ97" s="13">
        <f>+(AQ97*'Kalkulator część 1'!$C$34+'Dane - część 1'!AR97*'Kalkulator część 1'!$C$35)/('Dane - część 1'!AQ97+'Dane - część 1'!AR97)</f>
        <v>3.9</v>
      </c>
      <c r="BK97" s="13">
        <f>VLOOKUP(AJ97,'Kalkulator część 1'!$B$17:$C$23,2,TRUE)*12</f>
        <v>0</v>
      </c>
      <c r="BL97" s="2">
        <f t="shared" si="21"/>
        <v>128.12280000000001</v>
      </c>
      <c r="BM97" s="2">
        <f t="shared" si="22"/>
        <v>128.12280000000001</v>
      </c>
      <c r="BO97" s="2">
        <f t="shared" si="23"/>
        <v>2163.129606</v>
      </c>
      <c r="BP97" s="2">
        <f t="shared" si="24"/>
        <v>2264.8799463</v>
      </c>
      <c r="BQ97" s="3"/>
      <c r="BR97" s="2">
        <f t="shared" si="25"/>
        <v>2660.6494153799999</v>
      </c>
      <c r="BS97" s="2">
        <f t="shared" si="26"/>
        <v>2785.8023339490001</v>
      </c>
    </row>
    <row r="98" spans="1:71" x14ac:dyDescent="0.35">
      <c r="A98" t="s">
        <v>1252</v>
      </c>
      <c r="B98" t="s">
        <v>1351</v>
      </c>
      <c r="C98" t="s">
        <v>1352</v>
      </c>
      <c r="D98" t="s">
        <v>1353</v>
      </c>
      <c r="E98" t="s">
        <v>1354</v>
      </c>
      <c r="F98" t="s">
        <v>1354</v>
      </c>
      <c r="G98" t="s">
        <v>1355</v>
      </c>
      <c r="H98" s="49">
        <v>11</v>
      </c>
      <c r="J98">
        <v>8590003617</v>
      </c>
      <c r="K98">
        <v>810539249</v>
      </c>
      <c r="L98" t="s">
        <v>50</v>
      </c>
      <c r="M98" t="s">
        <v>51</v>
      </c>
      <c r="S98" s="49"/>
      <c r="U98" t="s">
        <v>1356</v>
      </c>
      <c r="V98" t="s">
        <v>1357</v>
      </c>
      <c r="W98" s="2">
        <v>0</v>
      </c>
      <c r="X98" s="2">
        <v>3839</v>
      </c>
      <c r="Y98" s="2">
        <v>17235</v>
      </c>
      <c r="Z98" s="2">
        <v>9394</v>
      </c>
      <c r="AA98" s="2">
        <v>1962</v>
      </c>
      <c r="AB98" s="2">
        <v>2047</v>
      </c>
      <c r="AC98" s="2">
        <v>616</v>
      </c>
      <c r="AD98" s="2">
        <v>1154</v>
      </c>
      <c r="AE98" s="2">
        <v>1749</v>
      </c>
      <c r="AF98" s="2">
        <v>3093</v>
      </c>
      <c r="AG98" s="2">
        <v>8175</v>
      </c>
      <c r="AH98" s="2">
        <v>10429</v>
      </c>
      <c r="AI98" s="2">
        <v>59693</v>
      </c>
      <c r="AJ98" t="s">
        <v>55</v>
      </c>
      <c r="AK98" t="s">
        <v>56</v>
      </c>
      <c r="AL98" t="s">
        <v>866</v>
      </c>
      <c r="AM98">
        <v>110</v>
      </c>
      <c r="AN98" t="s">
        <v>58</v>
      </c>
      <c r="AO98" t="s">
        <v>59</v>
      </c>
      <c r="AP98" t="s">
        <v>60</v>
      </c>
      <c r="AQ98">
        <v>0</v>
      </c>
      <c r="AR98">
        <v>100</v>
      </c>
      <c r="AZ98" s="2">
        <f>+AI98*'Kalkulator część 1'!$C$32</f>
        <v>59693</v>
      </c>
      <c r="BA98">
        <f t="shared" ref="BA98:BA120" si="27">+AM98</f>
        <v>110</v>
      </c>
      <c r="BB98" s="13">
        <f>'Kalkulator część 1'!$C$28*'Kalkulator część 1'!$C$11+'Kalkulator część 1'!$C$12</f>
        <v>0</v>
      </c>
      <c r="BC98" s="13">
        <f>'Kalkulator część 1'!$C$29*'Kalkulator część 1'!$C$11+'Kalkulator część 1'!$C$12</f>
        <v>0</v>
      </c>
      <c r="BD98" s="2">
        <f t="shared" ref="BD98:BD120" si="28">+AZ98*BB98/1000</f>
        <v>0</v>
      </c>
      <c r="BE98" s="2">
        <f t="shared" ref="BE98:BE120" si="29">+AZ98*BC98/1000</f>
        <v>0</v>
      </c>
      <c r="BG98" s="2">
        <f>IF(AJ98=$AU$48,($AV$48*12)+(AZ98*$AX$48/100),IF(AJ98=$AU$49,$AV$49*12+AZ98*$AX$49/100,IF(AJ98=$AU$50,$AV$50*12+$AX$50*AZ98/100,IF(AJ98=$AU$51,$AV$51*12+$AX$51*AZ98/100,IF(AJ98=$AU$52,$AV$52*12+$AX$52*AZ98/100,IF(AJ98=$AU$53,$AW$53*BA98/100*8760+$AX$53*AZ98/100,0))))))*'Kalkulator część 1'!$C$31</f>
        <v>3278.1611414999998</v>
      </c>
      <c r="BH98" s="2">
        <f>+BG98*'Kalkulator część 1'!$C$31</f>
        <v>3442.069198575</v>
      </c>
      <c r="BI98" s="2"/>
      <c r="BJ98" s="13">
        <f>+(AQ98*'Kalkulator część 1'!$C$34+'Dane - część 1'!AR98*'Kalkulator część 1'!$C$35)/('Dane - część 1'!AQ98+'Dane - część 1'!AR98)</f>
        <v>3.9</v>
      </c>
      <c r="BK98" s="13">
        <f>VLOOKUP(AJ98,'Kalkulator część 1'!$B$17:$C$23,2,TRUE)*12</f>
        <v>0</v>
      </c>
      <c r="BL98" s="2">
        <f t="shared" ref="BL98:BL120" si="30">(BB98+BJ98)*AZ98/1000+BK98</f>
        <v>232.80269999999999</v>
      </c>
      <c r="BM98" s="2">
        <f t="shared" ref="BM98:BM120" si="31">(BC98+BJ98)*AZ98/1000+BK98</f>
        <v>232.80269999999999</v>
      </c>
      <c r="BO98" s="2">
        <f t="shared" ref="BO98:BO120" si="32">BL98+BG98</f>
        <v>3510.9638414999999</v>
      </c>
      <c r="BP98" s="2">
        <f t="shared" ref="BP98:BP120" si="33">BM98+BH98</f>
        <v>3674.8718985750002</v>
      </c>
      <c r="BQ98" s="3"/>
      <c r="BR98" s="2">
        <f t="shared" ref="BR98:BR120" si="34">BO98*1.23</f>
        <v>4318.485525045</v>
      </c>
      <c r="BS98" s="2">
        <f t="shared" ref="BS98:BS120" si="35">BP98*1.23</f>
        <v>4520.0924352472503</v>
      </c>
    </row>
    <row r="99" spans="1:71" x14ac:dyDescent="0.35">
      <c r="A99" t="s">
        <v>1252</v>
      </c>
      <c r="B99" t="s">
        <v>1358</v>
      </c>
      <c r="C99" t="s">
        <v>1359</v>
      </c>
      <c r="D99" t="s">
        <v>1360</v>
      </c>
      <c r="E99" t="s">
        <v>1361</v>
      </c>
      <c r="F99" t="s">
        <v>1362</v>
      </c>
      <c r="H99" s="49">
        <v>2</v>
      </c>
      <c r="J99">
        <v>8560005132</v>
      </c>
      <c r="K99">
        <v>810539261</v>
      </c>
      <c r="L99" t="s">
        <v>50</v>
      </c>
      <c r="M99" t="s">
        <v>51</v>
      </c>
      <c r="S99" s="49"/>
      <c r="U99" t="s">
        <v>1363</v>
      </c>
      <c r="V99" t="s">
        <v>1364</v>
      </c>
      <c r="W99" s="2">
        <v>23090</v>
      </c>
      <c r="X99" s="2">
        <v>19183</v>
      </c>
      <c r="Y99" s="2">
        <v>27880</v>
      </c>
      <c r="Z99" s="2">
        <v>0</v>
      </c>
      <c r="AA99" s="2">
        <v>8824</v>
      </c>
      <c r="AB99" s="2">
        <v>0</v>
      </c>
      <c r="AC99" s="2">
        <v>11</v>
      </c>
      <c r="AD99" s="2">
        <v>0</v>
      </c>
      <c r="AE99" s="2">
        <v>0</v>
      </c>
      <c r="AF99" s="2">
        <v>7868</v>
      </c>
      <c r="AG99" s="2">
        <v>15122</v>
      </c>
      <c r="AH99" s="2">
        <v>19881</v>
      </c>
      <c r="AI99" s="2">
        <v>121859</v>
      </c>
      <c r="AJ99" t="s">
        <v>67</v>
      </c>
      <c r="AK99" t="s">
        <v>56</v>
      </c>
      <c r="AL99" t="s">
        <v>866</v>
      </c>
      <c r="AM99">
        <v>110</v>
      </c>
      <c r="AN99" t="s">
        <v>58</v>
      </c>
      <c r="AO99" t="s">
        <v>59</v>
      </c>
      <c r="AP99" t="s">
        <v>60</v>
      </c>
      <c r="AQ99">
        <v>0</v>
      </c>
      <c r="AR99">
        <v>100</v>
      </c>
      <c r="AZ99" s="2">
        <f>+AI99*'Kalkulator część 1'!$C$32</f>
        <v>121859</v>
      </c>
      <c r="BA99">
        <f t="shared" si="27"/>
        <v>110</v>
      </c>
      <c r="BB99" s="13">
        <f>'Kalkulator część 1'!$C$28*'Kalkulator część 1'!$C$11+'Kalkulator część 1'!$C$12</f>
        <v>0</v>
      </c>
      <c r="BC99" s="13">
        <f>'Kalkulator część 1'!$C$29*'Kalkulator część 1'!$C$11+'Kalkulator część 1'!$C$12</f>
        <v>0</v>
      </c>
      <c r="BD99" s="2">
        <f t="shared" si="28"/>
        <v>0</v>
      </c>
      <c r="BE99" s="2">
        <f t="shared" si="29"/>
        <v>0</v>
      </c>
      <c r="BG99" s="2">
        <f>IF(AJ99=$AU$48,($AV$48*12)+(AZ99*$AX$48/100),IF(AJ99=$AU$49,$AV$49*12+AZ99*$AX$49/100,IF(AJ99=$AU$50,$AV$50*12+$AX$50*AZ99/100,IF(AJ99=$AU$51,$AV$51*12+$AX$51*AZ99/100,IF(AJ99=$AU$52,$AV$52*12+$AX$52*AZ99/100,IF(AJ99=$AU$53,$AW$53*BA99/100*8760+$AX$53*AZ99/100,0))))))*'Kalkulator część 1'!$C$31</f>
        <v>8234.8331730000009</v>
      </c>
      <c r="BH99" s="2">
        <f>+BG99*'Kalkulator część 1'!$C$31</f>
        <v>8646.5748316500012</v>
      </c>
      <c r="BI99" s="2"/>
      <c r="BJ99" s="13">
        <f>+(AQ99*'Kalkulator część 1'!$C$34+'Dane - część 1'!AR99*'Kalkulator część 1'!$C$35)/('Dane - część 1'!AQ99+'Dane - część 1'!AR99)</f>
        <v>3.9</v>
      </c>
      <c r="BK99" s="13">
        <f>VLOOKUP(AJ99,'Kalkulator część 1'!$B$17:$C$23,2,TRUE)*12</f>
        <v>0</v>
      </c>
      <c r="BL99" s="2">
        <f t="shared" si="30"/>
        <v>475.25009999999997</v>
      </c>
      <c r="BM99" s="2">
        <f t="shared" si="31"/>
        <v>475.25009999999997</v>
      </c>
      <c r="BO99" s="2">
        <f t="shared" si="32"/>
        <v>8710.0832730000002</v>
      </c>
      <c r="BP99" s="2">
        <f t="shared" si="33"/>
        <v>9121.8249316500005</v>
      </c>
      <c r="BQ99" s="3"/>
      <c r="BR99" s="2">
        <f t="shared" si="34"/>
        <v>10713.40242579</v>
      </c>
      <c r="BS99" s="2">
        <f t="shared" si="35"/>
        <v>11219.8446659295</v>
      </c>
    </row>
    <row r="100" spans="1:71" x14ac:dyDescent="0.35">
      <c r="A100" t="s">
        <v>1252</v>
      </c>
      <c r="B100" t="s">
        <v>1358</v>
      </c>
      <c r="C100" t="s">
        <v>1359</v>
      </c>
      <c r="D100" t="s">
        <v>1360</v>
      </c>
      <c r="E100" t="s">
        <v>1361</v>
      </c>
      <c r="F100" t="s">
        <v>1362</v>
      </c>
      <c r="H100" s="49">
        <v>2</v>
      </c>
      <c r="J100">
        <v>8560005132</v>
      </c>
      <c r="K100">
        <v>810539261</v>
      </c>
      <c r="L100" t="s">
        <v>50</v>
      </c>
      <c r="M100" t="s">
        <v>51</v>
      </c>
      <c r="S100" s="49"/>
      <c r="U100" t="s">
        <v>1365</v>
      </c>
      <c r="V100" t="s">
        <v>1366</v>
      </c>
      <c r="W100" s="2">
        <v>0</v>
      </c>
      <c r="X100" s="2">
        <v>0</v>
      </c>
      <c r="Y100" s="2">
        <v>1681</v>
      </c>
      <c r="Z100" s="2">
        <v>560</v>
      </c>
      <c r="AA100" s="2">
        <v>114</v>
      </c>
      <c r="AB100" s="2">
        <v>4607</v>
      </c>
      <c r="AC100" s="2">
        <v>56</v>
      </c>
      <c r="AD100" s="2">
        <v>56</v>
      </c>
      <c r="AE100" s="2">
        <v>328</v>
      </c>
      <c r="AF100" s="2">
        <v>586</v>
      </c>
      <c r="AG100" s="2">
        <v>567</v>
      </c>
      <c r="AH100" s="2">
        <v>586</v>
      </c>
      <c r="AI100" s="2">
        <v>9141</v>
      </c>
      <c r="AJ100" t="s">
        <v>100</v>
      </c>
      <c r="AK100" t="s">
        <v>56</v>
      </c>
      <c r="AL100" t="s">
        <v>866</v>
      </c>
      <c r="AM100">
        <v>110</v>
      </c>
      <c r="AN100" t="s">
        <v>58</v>
      </c>
      <c r="AO100" t="s">
        <v>59</v>
      </c>
      <c r="AP100" t="s">
        <v>60</v>
      </c>
      <c r="AQ100">
        <v>0</v>
      </c>
      <c r="AR100">
        <v>100</v>
      </c>
      <c r="AZ100" s="2">
        <f>+AI100*'Kalkulator część 1'!$C$32</f>
        <v>9141</v>
      </c>
      <c r="BA100">
        <f t="shared" si="27"/>
        <v>110</v>
      </c>
      <c r="BB100" s="13">
        <f>'Kalkulator część 1'!$C$28*'Kalkulator część 1'!$C$11+'Kalkulator część 1'!$C$12</f>
        <v>0</v>
      </c>
      <c r="BC100" s="13">
        <f>'Kalkulator część 1'!$C$29*'Kalkulator część 1'!$C$11+'Kalkulator część 1'!$C$12</f>
        <v>0</v>
      </c>
      <c r="BD100" s="2">
        <f t="shared" si="28"/>
        <v>0</v>
      </c>
      <c r="BE100" s="2">
        <f t="shared" si="29"/>
        <v>0</v>
      </c>
      <c r="BG100" s="2">
        <f>IF(AJ100=$AU$48,($AV$48*12)+(AZ100*$AX$48/100),IF(AJ100=$AU$49,$AV$49*12+AZ100*$AX$49/100,IF(AJ100=$AU$50,$AV$50*12+$AX$50*AZ100/100,IF(AJ100=$AU$51,$AV$51*12+$AX$51*AZ100/100,IF(AJ100=$AU$52,$AV$52*12+$AX$52*AZ100/100,IF(AJ100=$AU$53,$AW$53*BA100/100*8760+$AX$53*AZ100/100,0))))))*'Kalkulator część 1'!$C$31</f>
        <v>593.68317750000006</v>
      </c>
      <c r="BH100" s="2">
        <f>+BG100*'Kalkulator część 1'!$C$31</f>
        <v>623.36733637500004</v>
      </c>
      <c r="BI100" s="2"/>
      <c r="BJ100" s="13">
        <f>+(AQ100*'Kalkulator część 1'!$C$34+'Dane - część 1'!AR100*'Kalkulator część 1'!$C$35)/('Dane - część 1'!AQ100+'Dane - część 1'!AR100)</f>
        <v>3.9</v>
      </c>
      <c r="BK100" s="13">
        <f>VLOOKUP(AJ100,'Kalkulator część 1'!$B$17:$C$23,2,TRUE)*12</f>
        <v>0</v>
      </c>
      <c r="BL100" s="2">
        <f t="shared" si="30"/>
        <v>35.649900000000002</v>
      </c>
      <c r="BM100" s="2">
        <f t="shared" si="31"/>
        <v>35.649900000000002</v>
      </c>
      <c r="BO100" s="2">
        <f t="shared" si="32"/>
        <v>629.33307750000006</v>
      </c>
      <c r="BP100" s="2">
        <f t="shared" si="33"/>
        <v>659.01723637500004</v>
      </c>
      <c r="BQ100" s="3"/>
      <c r="BR100" s="2">
        <f t="shared" si="34"/>
        <v>774.07968532500001</v>
      </c>
      <c r="BS100" s="2">
        <f t="shared" si="35"/>
        <v>810.59120074125008</v>
      </c>
    </row>
    <row r="101" spans="1:71" x14ac:dyDescent="0.35">
      <c r="A101" t="s">
        <v>1252</v>
      </c>
      <c r="B101" t="s">
        <v>1367</v>
      </c>
      <c r="C101" t="s">
        <v>1368</v>
      </c>
      <c r="D101" t="s">
        <v>1369</v>
      </c>
      <c r="E101" t="s">
        <v>1370</v>
      </c>
      <c r="F101" t="s">
        <v>1370</v>
      </c>
      <c r="G101" t="s">
        <v>1371</v>
      </c>
      <c r="H101" s="49">
        <v>2</v>
      </c>
      <c r="J101">
        <v>5960004436</v>
      </c>
      <c r="K101">
        <v>810539290</v>
      </c>
      <c r="L101" t="s">
        <v>50</v>
      </c>
      <c r="M101" t="s">
        <v>51</v>
      </c>
      <c r="S101" s="49"/>
      <c r="U101" t="s">
        <v>1372</v>
      </c>
      <c r="V101" t="s">
        <v>1373</v>
      </c>
      <c r="W101" s="2">
        <v>14000</v>
      </c>
      <c r="X101" s="2">
        <v>13427</v>
      </c>
      <c r="Y101" s="2">
        <v>12467</v>
      </c>
      <c r="Z101" s="2">
        <v>8331</v>
      </c>
      <c r="AA101" s="2">
        <v>4733</v>
      </c>
      <c r="AB101" s="2">
        <v>1982</v>
      </c>
      <c r="AC101" s="2">
        <v>1741</v>
      </c>
      <c r="AD101" s="2">
        <v>1748</v>
      </c>
      <c r="AE101" s="2">
        <v>710</v>
      </c>
      <c r="AF101" s="2">
        <v>6776</v>
      </c>
      <c r="AG101" s="2">
        <v>11089</v>
      </c>
      <c r="AH101" s="2">
        <v>14747</v>
      </c>
      <c r="AI101" s="2">
        <v>91751</v>
      </c>
      <c r="AJ101" t="s">
        <v>67</v>
      </c>
      <c r="AK101" t="s">
        <v>56</v>
      </c>
      <c r="AL101" t="s">
        <v>866</v>
      </c>
      <c r="AM101">
        <v>110</v>
      </c>
      <c r="AN101" t="s">
        <v>58</v>
      </c>
      <c r="AO101" t="s">
        <v>59</v>
      </c>
      <c r="AP101" t="s">
        <v>60</v>
      </c>
      <c r="AQ101">
        <v>0</v>
      </c>
      <c r="AR101">
        <v>100</v>
      </c>
      <c r="AZ101" s="2">
        <f>+AI101*'Kalkulator część 1'!$C$32</f>
        <v>91751</v>
      </c>
      <c r="BA101">
        <f t="shared" si="27"/>
        <v>110</v>
      </c>
      <c r="BB101" s="13">
        <f>'Kalkulator część 1'!$C$28*'Kalkulator część 1'!$C$11+'Kalkulator część 1'!$C$12</f>
        <v>0</v>
      </c>
      <c r="BC101" s="13">
        <f>'Kalkulator część 1'!$C$29*'Kalkulator część 1'!$C$11+'Kalkulator część 1'!$C$12</f>
        <v>0</v>
      </c>
      <c r="BD101" s="2">
        <f t="shared" si="28"/>
        <v>0</v>
      </c>
      <c r="BE101" s="2">
        <f t="shared" si="29"/>
        <v>0</v>
      </c>
      <c r="BG101" s="2">
        <f>IF(AJ101=$AU$48,($AV$48*12)+(AZ101*$AX$48/100),IF(AJ101=$AU$49,$AV$49*12+AZ101*$AX$49/100,IF(AJ101=$AU$50,$AV$50*12+$AX$50*AZ101/100,IF(AJ101=$AU$51,$AV$51*12+$AX$51*AZ101/100,IF(AJ101=$AU$52,$AV$52*12+$AX$52*AZ101/100,IF(AJ101=$AU$53,$AW$53*BA101/100*8760+$AX$53*AZ101/100,0))))))*'Kalkulator część 1'!$C$31</f>
        <v>6902.6444970000002</v>
      </c>
      <c r="BH101" s="2">
        <f>+BG101*'Kalkulator część 1'!$C$31</f>
        <v>7247.7767218500003</v>
      </c>
      <c r="BI101" s="2"/>
      <c r="BJ101" s="13">
        <f>+(AQ101*'Kalkulator część 1'!$C$34+'Dane - część 1'!AR101*'Kalkulator część 1'!$C$35)/('Dane - część 1'!AQ101+'Dane - część 1'!AR101)</f>
        <v>3.9</v>
      </c>
      <c r="BK101" s="13">
        <f>VLOOKUP(AJ101,'Kalkulator część 1'!$B$17:$C$23,2,TRUE)*12</f>
        <v>0</v>
      </c>
      <c r="BL101" s="2">
        <f t="shared" si="30"/>
        <v>357.82889999999998</v>
      </c>
      <c r="BM101" s="2">
        <f t="shared" si="31"/>
        <v>357.82889999999998</v>
      </c>
      <c r="BO101" s="2">
        <f t="shared" si="32"/>
        <v>7260.4733969999997</v>
      </c>
      <c r="BP101" s="2">
        <f t="shared" si="33"/>
        <v>7605.6056218499998</v>
      </c>
      <c r="BQ101" s="3"/>
      <c r="BR101" s="2">
        <f t="shared" si="34"/>
        <v>8930.3822783100004</v>
      </c>
      <c r="BS101" s="2">
        <f t="shared" si="35"/>
        <v>9354.8949148755</v>
      </c>
    </row>
    <row r="102" spans="1:71" x14ac:dyDescent="0.35">
      <c r="A102" t="s">
        <v>1252</v>
      </c>
      <c r="B102" t="s">
        <v>1374</v>
      </c>
      <c r="C102" t="s">
        <v>1375</v>
      </c>
      <c r="D102" t="s">
        <v>1376</v>
      </c>
      <c r="E102" t="s">
        <v>1377</v>
      </c>
      <c r="F102" t="s">
        <v>1377</v>
      </c>
      <c r="G102" t="s">
        <v>1378</v>
      </c>
      <c r="H102" s="49">
        <v>2</v>
      </c>
      <c r="J102">
        <v>5940001676</v>
      </c>
      <c r="K102">
        <v>810538994</v>
      </c>
      <c r="L102" t="s">
        <v>50</v>
      </c>
      <c r="M102" t="s">
        <v>51</v>
      </c>
      <c r="S102" s="49"/>
      <c r="U102" t="s">
        <v>1379</v>
      </c>
      <c r="V102" t="s">
        <v>1380</v>
      </c>
      <c r="W102" s="2">
        <v>0</v>
      </c>
      <c r="X102" s="2">
        <v>18235</v>
      </c>
      <c r="Y102" s="2">
        <v>12262</v>
      </c>
      <c r="Z102" s="2">
        <v>5508</v>
      </c>
      <c r="AA102" s="2">
        <v>2811</v>
      </c>
      <c r="AB102" s="2">
        <v>526</v>
      </c>
      <c r="AC102" s="2">
        <v>451</v>
      </c>
      <c r="AD102" s="2">
        <v>685</v>
      </c>
      <c r="AE102" s="2">
        <v>937</v>
      </c>
      <c r="AF102" s="2">
        <v>5743</v>
      </c>
      <c r="AG102" s="2">
        <v>8894</v>
      </c>
      <c r="AH102" s="2">
        <v>11329</v>
      </c>
      <c r="AI102" s="2">
        <v>67381</v>
      </c>
      <c r="AJ102" t="s">
        <v>55</v>
      </c>
      <c r="AK102" t="s">
        <v>56</v>
      </c>
      <c r="AL102" t="s">
        <v>866</v>
      </c>
      <c r="AM102">
        <v>110</v>
      </c>
      <c r="AN102" t="s">
        <v>58</v>
      </c>
      <c r="AO102" t="s">
        <v>59</v>
      </c>
      <c r="AP102" t="s">
        <v>60</v>
      </c>
      <c r="AQ102">
        <v>0</v>
      </c>
      <c r="AR102">
        <v>100</v>
      </c>
      <c r="AZ102" s="2">
        <f>+AI102*'Kalkulator część 1'!$C$32</f>
        <v>67381</v>
      </c>
      <c r="BA102">
        <f t="shared" si="27"/>
        <v>110</v>
      </c>
      <c r="BB102" s="13">
        <f>'Kalkulator część 1'!$C$28*'Kalkulator część 1'!$C$11+'Kalkulator część 1'!$C$12</f>
        <v>0</v>
      </c>
      <c r="BC102" s="13">
        <f>'Kalkulator część 1'!$C$29*'Kalkulator część 1'!$C$11+'Kalkulator część 1'!$C$12</f>
        <v>0</v>
      </c>
      <c r="BD102" s="2">
        <f t="shared" si="28"/>
        <v>0</v>
      </c>
      <c r="BE102" s="2">
        <f t="shared" si="29"/>
        <v>0</v>
      </c>
      <c r="BG102" s="2">
        <f>IF(AJ102=$AU$48,($AV$48*12)+(AZ102*$AX$48/100),IF(AJ102=$AU$49,$AV$49*12+AZ102*$AX$49/100,IF(AJ102=$AU$50,$AV$50*12+$AX$50*AZ102/100,IF(AJ102=$AU$51,$AV$51*12+$AX$51*AZ102/100,IF(AJ102=$AU$52,$AV$52*12+$AX$52*AZ102/100,IF(AJ102=$AU$53,$AW$53*BA102/100*8760+$AX$53*AZ102/100,0))))))*'Kalkulator część 1'!$C$31</f>
        <v>3634.2347054999996</v>
      </c>
      <c r="BH102" s="2">
        <f>+BG102*'Kalkulator część 1'!$C$31</f>
        <v>3815.9464407749997</v>
      </c>
      <c r="BI102" s="2"/>
      <c r="BJ102" s="13">
        <f>+(AQ102*'Kalkulator część 1'!$C$34+'Dane - część 1'!AR102*'Kalkulator część 1'!$C$35)/('Dane - część 1'!AQ102+'Dane - część 1'!AR102)</f>
        <v>3.9</v>
      </c>
      <c r="BK102" s="13">
        <f>VLOOKUP(AJ102,'Kalkulator część 1'!$B$17:$C$23,2,TRUE)*12</f>
        <v>0</v>
      </c>
      <c r="BL102" s="2">
        <f t="shared" si="30"/>
        <v>262.78589999999997</v>
      </c>
      <c r="BM102" s="2">
        <f t="shared" si="31"/>
        <v>262.78589999999997</v>
      </c>
      <c r="BO102" s="2">
        <f t="shared" si="32"/>
        <v>3897.0206054999994</v>
      </c>
      <c r="BP102" s="2">
        <f t="shared" si="33"/>
        <v>4078.7323407749996</v>
      </c>
      <c r="BQ102" s="3"/>
      <c r="BR102" s="2">
        <f t="shared" si="34"/>
        <v>4793.3353447649988</v>
      </c>
      <c r="BS102" s="2">
        <f t="shared" si="35"/>
        <v>5016.8407791532491</v>
      </c>
    </row>
    <row r="103" spans="1:71" x14ac:dyDescent="0.35">
      <c r="A103" t="s">
        <v>1252</v>
      </c>
      <c r="B103" t="s">
        <v>1381</v>
      </c>
      <c r="C103" t="s">
        <v>1382</v>
      </c>
      <c r="D103" t="s">
        <v>1383</v>
      </c>
      <c r="E103" t="s">
        <v>1384</v>
      </c>
      <c r="F103" t="s">
        <v>1384</v>
      </c>
      <c r="G103" t="s">
        <v>1385</v>
      </c>
      <c r="H103" s="49">
        <v>2</v>
      </c>
      <c r="J103">
        <v>8510312211</v>
      </c>
      <c r="K103">
        <v>810539462</v>
      </c>
      <c r="L103" t="s">
        <v>50</v>
      </c>
      <c r="M103" t="s">
        <v>51</v>
      </c>
      <c r="S103" s="49"/>
      <c r="U103" t="s">
        <v>1386</v>
      </c>
      <c r="V103" t="s">
        <v>1387</v>
      </c>
      <c r="W103" s="2">
        <v>1643</v>
      </c>
      <c r="X103" s="2">
        <v>11934</v>
      </c>
      <c r="Y103" s="2">
        <v>9291</v>
      </c>
      <c r="Z103" s="2">
        <v>6539</v>
      </c>
      <c r="AA103" s="2">
        <v>4514</v>
      </c>
      <c r="AB103" s="2">
        <v>230</v>
      </c>
      <c r="AC103" s="2">
        <v>0</v>
      </c>
      <c r="AD103" s="2">
        <v>0</v>
      </c>
      <c r="AE103" s="2">
        <v>200</v>
      </c>
      <c r="AF103" s="2">
        <v>2600</v>
      </c>
      <c r="AG103" s="2">
        <v>5049</v>
      </c>
      <c r="AH103" s="2">
        <v>13000</v>
      </c>
      <c r="AI103" s="2">
        <v>55000</v>
      </c>
      <c r="AJ103" t="s">
        <v>67</v>
      </c>
      <c r="AK103" t="s">
        <v>56</v>
      </c>
      <c r="AL103" t="s">
        <v>866</v>
      </c>
      <c r="AM103">
        <v>110</v>
      </c>
      <c r="AN103" t="s">
        <v>58</v>
      </c>
      <c r="AO103" t="s">
        <v>59</v>
      </c>
      <c r="AP103" t="s">
        <v>60</v>
      </c>
      <c r="AQ103">
        <v>0</v>
      </c>
      <c r="AR103">
        <v>100</v>
      </c>
      <c r="AZ103" s="2">
        <f>+AI103*'Kalkulator część 1'!$C$32</f>
        <v>55000</v>
      </c>
      <c r="BA103">
        <f t="shared" si="27"/>
        <v>110</v>
      </c>
      <c r="BB103" s="13">
        <f>'Kalkulator część 1'!$C$28*'Kalkulator część 1'!$C$11+'Kalkulator część 1'!$C$12</f>
        <v>0</v>
      </c>
      <c r="BC103" s="13">
        <f>'Kalkulator część 1'!$C$29*'Kalkulator część 1'!$C$11+'Kalkulator część 1'!$C$12</f>
        <v>0</v>
      </c>
      <c r="BD103" s="2">
        <f t="shared" si="28"/>
        <v>0</v>
      </c>
      <c r="BE103" s="2">
        <f t="shared" si="29"/>
        <v>0</v>
      </c>
      <c r="BG103" s="2">
        <f>IF(AJ103=$AU$48,($AV$48*12)+(AZ103*$AX$48/100),IF(AJ103=$AU$49,$AV$49*12+AZ103*$AX$49/100,IF(AJ103=$AU$50,$AV$50*12+$AX$50*AZ103/100,IF(AJ103=$AU$51,$AV$51*12+$AX$51*AZ103/100,IF(AJ103=$AU$52,$AV$52*12+$AX$52*AZ103/100,IF(AJ103=$AU$53,$AW$53*BA103/100*8760+$AX$53*AZ103/100,0))))))*'Kalkulator część 1'!$C$31</f>
        <v>5276.5230000000001</v>
      </c>
      <c r="BH103" s="2">
        <f>+BG103*'Kalkulator część 1'!$C$31</f>
        <v>5540.34915</v>
      </c>
      <c r="BI103" s="2"/>
      <c r="BJ103" s="13">
        <f>+(AQ103*'Kalkulator część 1'!$C$34+'Dane - część 1'!AR103*'Kalkulator część 1'!$C$35)/('Dane - część 1'!AQ103+'Dane - część 1'!AR103)</f>
        <v>3.9</v>
      </c>
      <c r="BK103" s="13">
        <f>VLOOKUP(AJ103,'Kalkulator część 1'!$B$17:$C$23,2,TRUE)*12</f>
        <v>0</v>
      </c>
      <c r="BL103" s="2">
        <f t="shared" si="30"/>
        <v>214.5</v>
      </c>
      <c r="BM103" s="2">
        <f t="shared" si="31"/>
        <v>214.5</v>
      </c>
      <c r="BO103" s="2">
        <f t="shared" si="32"/>
        <v>5491.0230000000001</v>
      </c>
      <c r="BP103" s="2">
        <f t="shared" si="33"/>
        <v>5754.84915</v>
      </c>
      <c r="BQ103" s="3"/>
      <c r="BR103" s="2">
        <f t="shared" si="34"/>
        <v>6753.9582900000005</v>
      </c>
      <c r="BS103" s="2">
        <f t="shared" si="35"/>
        <v>7078.4644545000001</v>
      </c>
    </row>
    <row r="104" spans="1:71" x14ac:dyDescent="0.35">
      <c r="A104" t="s">
        <v>1252</v>
      </c>
      <c r="B104" t="s">
        <v>1388</v>
      </c>
      <c r="C104" t="s">
        <v>1389</v>
      </c>
      <c r="D104" t="s">
        <v>1390</v>
      </c>
      <c r="E104" t="s">
        <v>1391</v>
      </c>
      <c r="F104" t="s">
        <v>1392</v>
      </c>
      <c r="G104" t="s">
        <v>1393</v>
      </c>
      <c r="H104" s="49">
        <v>119</v>
      </c>
      <c r="J104">
        <v>8540016084</v>
      </c>
      <c r="K104">
        <v>810539491</v>
      </c>
      <c r="L104" t="s">
        <v>50</v>
      </c>
      <c r="M104" t="s">
        <v>51</v>
      </c>
      <c r="N104" t="s">
        <v>1394</v>
      </c>
      <c r="O104" t="s">
        <v>1390</v>
      </c>
      <c r="P104" t="s">
        <v>1391</v>
      </c>
      <c r="Q104" t="s">
        <v>1392</v>
      </c>
      <c r="R104" t="s">
        <v>1393</v>
      </c>
      <c r="S104" s="49">
        <v>119</v>
      </c>
      <c r="U104" t="s">
        <v>1395</v>
      </c>
      <c r="V104">
        <v>84041715</v>
      </c>
      <c r="W104" s="2">
        <v>17014</v>
      </c>
      <c r="X104" s="2">
        <v>16875</v>
      </c>
      <c r="Y104" s="2">
        <v>14211</v>
      </c>
      <c r="Z104" s="2">
        <v>4252</v>
      </c>
      <c r="AA104" s="2">
        <v>0</v>
      </c>
      <c r="AB104" s="2">
        <v>0</v>
      </c>
      <c r="AC104" s="2">
        <v>0</v>
      </c>
      <c r="AD104" s="2">
        <v>35</v>
      </c>
      <c r="AE104" s="2">
        <v>0</v>
      </c>
      <c r="AF104" s="2">
        <v>4583</v>
      </c>
      <c r="AG104" s="2">
        <v>14292</v>
      </c>
      <c r="AH104" s="2">
        <v>19530</v>
      </c>
      <c r="AI104" s="2">
        <v>90792</v>
      </c>
      <c r="AJ104" t="s">
        <v>209</v>
      </c>
      <c r="AK104" t="s">
        <v>56</v>
      </c>
      <c r="AL104" t="s">
        <v>866</v>
      </c>
      <c r="AM104">
        <v>154</v>
      </c>
      <c r="AN104" t="s">
        <v>58</v>
      </c>
      <c r="AO104" t="s">
        <v>59</v>
      </c>
      <c r="AP104" t="s">
        <v>60</v>
      </c>
      <c r="AQ104">
        <v>0</v>
      </c>
      <c r="AR104">
        <v>100</v>
      </c>
      <c r="AZ104" s="2">
        <f>+AI104*'Kalkulator część 1'!$C$32</f>
        <v>90792</v>
      </c>
      <c r="BA104">
        <f t="shared" si="27"/>
        <v>154</v>
      </c>
      <c r="BB104" s="13">
        <f>'Kalkulator część 1'!$C$28*'Kalkulator część 1'!$C$11+'Kalkulator część 1'!$C$12</f>
        <v>0</v>
      </c>
      <c r="BC104" s="13">
        <f>'Kalkulator część 1'!$C$29*'Kalkulator część 1'!$C$11+'Kalkulator część 1'!$C$12</f>
        <v>0</v>
      </c>
      <c r="BD104" s="2">
        <f t="shared" si="28"/>
        <v>0</v>
      </c>
      <c r="BE104" s="2">
        <f t="shared" si="29"/>
        <v>0</v>
      </c>
      <c r="BG104" s="2">
        <f>IF(AJ104=$AU$48,($AV$48*12)+(AZ104*$AX$48/100),IF(AJ104=$AU$49,$AV$49*12+AZ104*$AX$49/100,IF(AJ104=$AU$50,$AV$50*12+$AX$50*AZ104/100,IF(AJ104=$AU$51,$AV$51*12+$AX$51*AZ104/100,IF(AJ104=$AU$52,$AV$52*12+$AX$52*AZ104/100,IF(AJ104=$AU$53,$AW$53*BA104/100*8760+$AX$53*AZ104/100,0))))))*'Kalkulator część 1'!$C$31</f>
        <v>11550.439152000001</v>
      </c>
      <c r="BH104" s="2">
        <f>+BG104*'Kalkulator część 1'!$C$31</f>
        <v>12127.961109600001</v>
      </c>
      <c r="BI104" s="2"/>
      <c r="BJ104" s="13">
        <f>+(AQ104*'Kalkulator część 1'!$C$34+'Dane - część 1'!AR104*'Kalkulator część 1'!$C$35)/('Dane - część 1'!AQ104+'Dane - część 1'!AR104)</f>
        <v>3.9</v>
      </c>
      <c r="BK104" s="13">
        <f>VLOOKUP(AJ104,'Kalkulator część 1'!$B$17:$C$23,2,TRUE)*12</f>
        <v>0</v>
      </c>
      <c r="BL104" s="2">
        <f t="shared" si="30"/>
        <v>354.08879999999999</v>
      </c>
      <c r="BM104" s="2">
        <f t="shared" si="31"/>
        <v>354.08879999999999</v>
      </c>
      <c r="BO104" s="2">
        <f t="shared" si="32"/>
        <v>11904.527952</v>
      </c>
      <c r="BP104" s="2">
        <f t="shared" si="33"/>
        <v>12482.0499096</v>
      </c>
      <c r="BQ104" s="3"/>
      <c r="BR104" s="2">
        <f t="shared" si="34"/>
        <v>14642.56938096</v>
      </c>
      <c r="BS104" s="2">
        <f t="shared" si="35"/>
        <v>15352.921388807999</v>
      </c>
    </row>
    <row r="105" spans="1:71" x14ac:dyDescent="0.35">
      <c r="A105" t="s">
        <v>1252</v>
      </c>
      <c r="B105" t="s">
        <v>1388</v>
      </c>
      <c r="C105" t="s">
        <v>1389</v>
      </c>
      <c r="D105" t="s">
        <v>1390</v>
      </c>
      <c r="E105" t="s">
        <v>1391</v>
      </c>
      <c r="F105" t="s">
        <v>1392</v>
      </c>
      <c r="G105" t="s">
        <v>1393</v>
      </c>
      <c r="H105" s="49">
        <v>119</v>
      </c>
      <c r="J105">
        <v>8540016084</v>
      </c>
      <c r="K105">
        <v>810539491</v>
      </c>
      <c r="L105" t="s">
        <v>50</v>
      </c>
      <c r="M105" t="s">
        <v>51</v>
      </c>
      <c r="N105" t="s">
        <v>1396</v>
      </c>
      <c r="O105" t="s">
        <v>1390</v>
      </c>
      <c r="P105" t="s">
        <v>1391</v>
      </c>
      <c r="Q105" t="s">
        <v>1391</v>
      </c>
      <c r="R105" t="s">
        <v>1298</v>
      </c>
      <c r="S105" s="49">
        <v>115</v>
      </c>
      <c r="U105" t="s">
        <v>1397</v>
      </c>
      <c r="V105" t="s">
        <v>1398</v>
      </c>
      <c r="W105" s="2">
        <v>9180</v>
      </c>
      <c r="X105" s="2">
        <v>8566</v>
      </c>
      <c r="Y105" s="2">
        <v>5316</v>
      </c>
      <c r="Z105" s="2">
        <v>5152</v>
      </c>
      <c r="AA105" s="2">
        <v>0</v>
      </c>
      <c r="AB105" s="2">
        <v>0</v>
      </c>
      <c r="AC105" s="2">
        <v>0</v>
      </c>
      <c r="AD105" s="2">
        <v>0</v>
      </c>
      <c r="AE105" s="2">
        <v>481</v>
      </c>
      <c r="AF105" s="2">
        <v>498</v>
      </c>
      <c r="AG105" s="2">
        <v>8065</v>
      </c>
      <c r="AH105" s="2">
        <v>8334</v>
      </c>
      <c r="AI105" s="2">
        <v>45592</v>
      </c>
      <c r="AJ105" t="s">
        <v>55</v>
      </c>
      <c r="AK105" t="s">
        <v>56</v>
      </c>
      <c r="AL105" t="s">
        <v>866</v>
      </c>
      <c r="AM105">
        <v>110</v>
      </c>
      <c r="AN105" t="s">
        <v>58</v>
      </c>
      <c r="AO105" t="s">
        <v>59</v>
      </c>
      <c r="AP105" t="s">
        <v>60</v>
      </c>
      <c r="AQ105">
        <v>0</v>
      </c>
      <c r="AR105">
        <v>100</v>
      </c>
      <c r="AZ105" s="2">
        <f>+AI105*'Kalkulator część 1'!$C$32</f>
        <v>45592</v>
      </c>
      <c r="BA105">
        <f t="shared" si="27"/>
        <v>110</v>
      </c>
      <c r="BB105" s="13">
        <f>'Kalkulator część 1'!$C$28*'Kalkulator część 1'!$C$11+'Kalkulator część 1'!$C$12</f>
        <v>0</v>
      </c>
      <c r="BC105" s="13">
        <f>'Kalkulator część 1'!$C$29*'Kalkulator część 1'!$C$11+'Kalkulator część 1'!$C$12</f>
        <v>0</v>
      </c>
      <c r="BD105" s="2">
        <f t="shared" si="28"/>
        <v>0</v>
      </c>
      <c r="BE105" s="2">
        <f t="shared" si="29"/>
        <v>0</v>
      </c>
      <c r="BG105" s="2">
        <f>IF(AJ105=$AU$48,($AV$48*12)+(AZ105*$AX$48/100),IF(AJ105=$AU$49,$AV$49*12+AZ105*$AX$49/100,IF(AJ105=$AU$50,$AV$50*12+$AX$50*AZ105/100,IF(AJ105=$AU$51,$AV$51*12+$AX$51*AZ105/100,IF(AJ105=$AU$52,$AV$52*12+$AX$52*AZ105/100,IF(AJ105=$AU$53,$AW$53*BA105/100*8760+$AX$53*AZ105/100,0))))))*'Kalkulator część 1'!$C$31</f>
        <v>2625.066276</v>
      </c>
      <c r="BH105" s="2">
        <f>+BG105*'Kalkulator część 1'!$C$31</f>
        <v>2756.3195898000004</v>
      </c>
      <c r="BI105" s="2"/>
      <c r="BJ105" s="13">
        <f>+(AQ105*'Kalkulator część 1'!$C$34+'Dane - część 1'!AR105*'Kalkulator część 1'!$C$35)/('Dane - część 1'!AQ105+'Dane - część 1'!AR105)</f>
        <v>3.9</v>
      </c>
      <c r="BK105" s="13">
        <f>VLOOKUP(AJ105,'Kalkulator część 1'!$B$17:$C$23,2,TRUE)*12</f>
        <v>0</v>
      </c>
      <c r="BL105" s="2">
        <f t="shared" si="30"/>
        <v>177.80879999999999</v>
      </c>
      <c r="BM105" s="2">
        <f t="shared" si="31"/>
        <v>177.80879999999999</v>
      </c>
      <c r="BO105" s="2">
        <f t="shared" si="32"/>
        <v>2802.8750759999998</v>
      </c>
      <c r="BP105" s="2">
        <f t="shared" si="33"/>
        <v>2934.1283898000001</v>
      </c>
      <c r="BQ105" s="3"/>
      <c r="BR105" s="2">
        <f t="shared" si="34"/>
        <v>3447.5363434799997</v>
      </c>
      <c r="BS105" s="2">
        <f t="shared" si="35"/>
        <v>3608.9779194540001</v>
      </c>
    </row>
    <row r="106" spans="1:71" x14ac:dyDescent="0.35">
      <c r="A106" t="s">
        <v>1252</v>
      </c>
      <c r="B106" t="s">
        <v>1388</v>
      </c>
      <c r="C106" t="s">
        <v>1389</v>
      </c>
      <c r="D106" t="s">
        <v>1390</v>
      </c>
      <c r="E106" t="s">
        <v>1391</v>
      </c>
      <c r="F106" t="s">
        <v>1392</v>
      </c>
      <c r="G106" t="s">
        <v>1393</v>
      </c>
      <c r="H106" s="49">
        <v>119</v>
      </c>
      <c r="J106">
        <v>8540016084</v>
      </c>
      <c r="K106">
        <v>810539491</v>
      </c>
      <c r="L106" t="s">
        <v>50</v>
      </c>
      <c r="M106" t="s">
        <v>51</v>
      </c>
      <c r="N106" t="s">
        <v>1399</v>
      </c>
      <c r="O106" t="s">
        <v>1390</v>
      </c>
      <c r="P106" t="s">
        <v>1391</v>
      </c>
      <c r="Q106" t="s">
        <v>1392</v>
      </c>
      <c r="R106" t="s">
        <v>1393</v>
      </c>
      <c r="S106" s="49">
        <v>119</v>
      </c>
      <c r="U106" t="s">
        <v>1400</v>
      </c>
      <c r="V106" t="s">
        <v>1401</v>
      </c>
      <c r="W106" s="2">
        <v>4930</v>
      </c>
      <c r="X106" s="2">
        <v>4429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9</v>
      </c>
      <c r="AE106" s="2">
        <v>258</v>
      </c>
      <c r="AF106" s="2">
        <v>566</v>
      </c>
      <c r="AG106" s="2">
        <v>3255</v>
      </c>
      <c r="AH106" s="2">
        <v>3364</v>
      </c>
      <c r="AI106" s="2">
        <v>16811</v>
      </c>
      <c r="AJ106" t="s">
        <v>55</v>
      </c>
      <c r="AK106" t="s">
        <v>56</v>
      </c>
      <c r="AL106" t="s">
        <v>866</v>
      </c>
      <c r="AM106">
        <v>110</v>
      </c>
      <c r="AN106" t="s">
        <v>58</v>
      </c>
      <c r="AO106" t="s">
        <v>59</v>
      </c>
      <c r="AP106" t="s">
        <v>60</v>
      </c>
      <c r="AQ106">
        <v>0</v>
      </c>
      <c r="AR106">
        <v>100</v>
      </c>
      <c r="AZ106" s="2">
        <f>+AI106*'Kalkulator część 1'!$C$32</f>
        <v>16811</v>
      </c>
      <c r="BA106">
        <f t="shared" si="27"/>
        <v>110</v>
      </c>
      <c r="BB106" s="13">
        <f>'Kalkulator część 1'!$C$28*'Kalkulator część 1'!$C$11+'Kalkulator część 1'!$C$12</f>
        <v>0</v>
      </c>
      <c r="BC106" s="13">
        <f>'Kalkulator część 1'!$C$29*'Kalkulator część 1'!$C$11+'Kalkulator część 1'!$C$12</f>
        <v>0</v>
      </c>
      <c r="BD106" s="2">
        <f t="shared" si="28"/>
        <v>0</v>
      </c>
      <c r="BE106" s="2">
        <f t="shared" si="29"/>
        <v>0</v>
      </c>
      <c r="BG106" s="2">
        <f>IF(AJ106=$AU$48,($AV$48*12)+(AZ106*$AX$48/100),IF(AJ106=$AU$49,$AV$49*12+AZ106*$AX$49/100,IF(AJ106=$AU$50,$AV$50*12+$AX$50*AZ106/100,IF(AJ106=$AU$51,$AV$51*12+$AX$51*AZ106/100,IF(AJ106=$AU$52,$AV$52*12+$AX$52*AZ106/100,IF(AJ106=$AU$53,$AW$53*BA106/100*8760+$AX$53*AZ106/100,0))))))*'Kalkulator część 1'!$C$31</f>
        <v>1292.0598705000002</v>
      </c>
      <c r="BH106" s="2">
        <f>+BG106*'Kalkulator część 1'!$C$31</f>
        <v>1356.6628640250003</v>
      </c>
      <c r="BI106" s="2"/>
      <c r="BJ106" s="13">
        <f>+(AQ106*'Kalkulator część 1'!$C$34+'Dane - część 1'!AR106*'Kalkulator część 1'!$C$35)/('Dane - część 1'!AQ106+'Dane - część 1'!AR106)</f>
        <v>3.9</v>
      </c>
      <c r="BK106" s="13">
        <f>VLOOKUP(AJ106,'Kalkulator część 1'!$B$17:$C$23,2,TRUE)*12</f>
        <v>0</v>
      </c>
      <c r="BL106" s="2">
        <f t="shared" si="30"/>
        <v>65.562899999999999</v>
      </c>
      <c r="BM106" s="2">
        <f t="shared" si="31"/>
        <v>65.562899999999999</v>
      </c>
      <c r="BO106" s="2">
        <f t="shared" si="32"/>
        <v>1357.6227705000001</v>
      </c>
      <c r="BP106" s="2">
        <f t="shared" si="33"/>
        <v>1422.2257640250002</v>
      </c>
      <c r="BQ106" s="3"/>
      <c r="BR106" s="2">
        <f t="shared" si="34"/>
        <v>1669.876007715</v>
      </c>
      <c r="BS106" s="2">
        <f t="shared" si="35"/>
        <v>1749.3376897507503</v>
      </c>
    </row>
    <row r="107" spans="1:71" x14ac:dyDescent="0.35">
      <c r="A107" t="s">
        <v>1252</v>
      </c>
      <c r="B107" t="s">
        <v>1388</v>
      </c>
      <c r="C107" t="s">
        <v>1389</v>
      </c>
      <c r="D107" t="s">
        <v>1390</v>
      </c>
      <c r="E107" t="s">
        <v>1391</v>
      </c>
      <c r="F107" t="s">
        <v>1392</v>
      </c>
      <c r="G107" t="s">
        <v>1393</v>
      </c>
      <c r="H107" s="49">
        <v>119</v>
      </c>
      <c r="J107">
        <v>8540016084</v>
      </c>
      <c r="K107">
        <v>810539491</v>
      </c>
      <c r="L107" t="s">
        <v>50</v>
      </c>
      <c r="M107" t="s">
        <v>51</v>
      </c>
      <c r="N107" t="s">
        <v>1402</v>
      </c>
      <c r="O107" t="s">
        <v>1403</v>
      </c>
      <c r="P107" t="s">
        <v>1404</v>
      </c>
      <c r="Q107" t="s">
        <v>1405</v>
      </c>
      <c r="R107" t="s">
        <v>1406</v>
      </c>
      <c r="S107" s="49">
        <v>6</v>
      </c>
      <c r="U107" t="s">
        <v>1407</v>
      </c>
      <c r="V107" t="s">
        <v>1408</v>
      </c>
      <c r="W107" s="2">
        <v>45</v>
      </c>
      <c r="X107" s="2">
        <v>11</v>
      </c>
      <c r="Y107" s="2">
        <v>0</v>
      </c>
      <c r="Z107" s="2">
        <v>0</v>
      </c>
      <c r="AA107" s="2">
        <v>0</v>
      </c>
      <c r="AB107" s="2">
        <v>23</v>
      </c>
      <c r="AC107" s="2">
        <v>0</v>
      </c>
      <c r="AD107" s="2">
        <v>2</v>
      </c>
      <c r="AE107" s="2">
        <v>2</v>
      </c>
      <c r="AF107" s="2">
        <v>2</v>
      </c>
      <c r="AG107" s="2">
        <v>2</v>
      </c>
      <c r="AH107" s="2">
        <v>2</v>
      </c>
      <c r="AI107" s="2">
        <v>89</v>
      </c>
      <c r="AJ107" t="s">
        <v>217</v>
      </c>
      <c r="AK107" t="s">
        <v>56</v>
      </c>
      <c r="AL107" t="s">
        <v>866</v>
      </c>
      <c r="AM107">
        <v>110</v>
      </c>
      <c r="AN107" t="s">
        <v>58</v>
      </c>
      <c r="AO107" t="s">
        <v>59</v>
      </c>
      <c r="AP107" t="s">
        <v>60</v>
      </c>
      <c r="AQ107">
        <v>0</v>
      </c>
      <c r="AR107">
        <v>100</v>
      </c>
      <c r="AZ107" s="2">
        <f>+AI107*'Kalkulator część 1'!$C$32</f>
        <v>89</v>
      </c>
      <c r="BA107">
        <f t="shared" si="27"/>
        <v>110</v>
      </c>
      <c r="BB107" s="13">
        <f>'Kalkulator część 1'!$C$28*'Kalkulator część 1'!$C$11+'Kalkulator część 1'!$C$12</f>
        <v>0</v>
      </c>
      <c r="BC107" s="13">
        <f>'Kalkulator część 1'!$C$29*'Kalkulator część 1'!$C$11+'Kalkulator część 1'!$C$12</f>
        <v>0</v>
      </c>
      <c r="BD107" s="2">
        <f t="shared" si="28"/>
        <v>0</v>
      </c>
      <c r="BE107" s="2">
        <f t="shared" si="29"/>
        <v>0</v>
      </c>
      <c r="BG107" s="2">
        <f>IF(AJ107=$AU$48,($AV$48*12)+(AZ107*$AX$48/100),IF(AJ107=$AU$49,$AV$49*12+AZ107*$AX$49/100,IF(AJ107=$AU$50,$AV$50*12+$AX$50*AZ107/100,IF(AJ107=$AU$51,$AV$51*12+$AX$51*AZ107/100,IF(AJ107=$AU$52,$AV$52*12+$AX$52*AZ107/100,IF(AJ107=$AU$53,$AW$53*BA107/100*8760+$AX$53*AZ107/100,0))))))*'Kalkulator część 1'!$C$31</f>
        <v>73.433314500000009</v>
      </c>
      <c r="BH107" s="2">
        <f>+BG107*'Kalkulator część 1'!$C$31</f>
        <v>77.104980225000006</v>
      </c>
      <c r="BI107" s="2"/>
      <c r="BJ107" s="13">
        <f>+(AQ107*'Kalkulator część 1'!$C$34+'Dane - część 1'!AR107*'Kalkulator część 1'!$C$35)/('Dane - część 1'!AQ107+'Dane - część 1'!AR107)</f>
        <v>3.9</v>
      </c>
      <c r="BK107" s="13">
        <f>VLOOKUP(AJ107,'Kalkulator część 1'!$B$17:$C$23,2,TRUE)*12</f>
        <v>0</v>
      </c>
      <c r="BL107" s="2">
        <f t="shared" si="30"/>
        <v>0.34709999999999996</v>
      </c>
      <c r="BM107" s="2">
        <f t="shared" si="31"/>
        <v>0.34709999999999996</v>
      </c>
      <c r="BO107" s="2">
        <f t="shared" si="32"/>
        <v>73.780414500000006</v>
      </c>
      <c r="BP107" s="2">
        <f t="shared" si="33"/>
        <v>77.452080225000003</v>
      </c>
      <c r="BQ107" s="3"/>
      <c r="BR107" s="2">
        <f t="shared" si="34"/>
        <v>90.749909835000011</v>
      </c>
      <c r="BS107" s="2">
        <f t="shared" si="35"/>
        <v>95.266058676750006</v>
      </c>
    </row>
    <row r="108" spans="1:71" x14ac:dyDescent="0.35">
      <c r="A108" t="s">
        <v>1252</v>
      </c>
      <c r="B108" t="s">
        <v>1388</v>
      </c>
      <c r="C108" t="s">
        <v>1389</v>
      </c>
      <c r="D108" t="s">
        <v>1390</v>
      </c>
      <c r="E108" t="s">
        <v>1391</v>
      </c>
      <c r="F108" t="s">
        <v>1392</v>
      </c>
      <c r="G108" t="s">
        <v>1393</v>
      </c>
      <c r="H108" s="49">
        <v>119</v>
      </c>
      <c r="J108">
        <v>8540016084</v>
      </c>
      <c r="K108">
        <v>810539491</v>
      </c>
      <c r="L108" t="s">
        <v>50</v>
      </c>
      <c r="M108" t="s">
        <v>51</v>
      </c>
      <c r="N108" t="s">
        <v>1402</v>
      </c>
      <c r="O108" t="s">
        <v>1403</v>
      </c>
      <c r="P108" t="s">
        <v>1405</v>
      </c>
      <c r="Q108" t="s">
        <v>1409</v>
      </c>
      <c r="R108" t="s">
        <v>1410</v>
      </c>
      <c r="S108" s="49">
        <v>6</v>
      </c>
      <c r="U108" t="s">
        <v>1411</v>
      </c>
      <c r="V108" t="s">
        <v>1412</v>
      </c>
      <c r="W108" s="2">
        <v>13</v>
      </c>
      <c r="X108" s="2">
        <v>13</v>
      </c>
      <c r="Y108" s="2">
        <v>11</v>
      </c>
      <c r="Z108" s="2">
        <v>10</v>
      </c>
      <c r="AA108" s="2">
        <v>1</v>
      </c>
      <c r="AB108" s="2">
        <v>5</v>
      </c>
      <c r="AC108" s="2">
        <v>0</v>
      </c>
      <c r="AD108" s="2">
        <v>0</v>
      </c>
      <c r="AE108" s="2">
        <v>3</v>
      </c>
      <c r="AF108" s="2">
        <v>3</v>
      </c>
      <c r="AG108" s="2">
        <v>20</v>
      </c>
      <c r="AH108" s="2">
        <v>20</v>
      </c>
      <c r="AI108" s="2">
        <v>100</v>
      </c>
      <c r="AJ108" t="s">
        <v>217</v>
      </c>
      <c r="AK108" t="s">
        <v>56</v>
      </c>
      <c r="AL108" t="s">
        <v>866</v>
      </c>
      <c r="AM108">
        <v>110</v>
      </c>
      <c r="AN108" t="s">
        <v>58</v>
      </c>
      <c r="AO108" t="s">
        <v>59</v>
      </c>
      <c r="AP108" t="s">
        <v>60</v>
      </c>
      <c r="AQ108">
        <v>0</v>
      </c>
      <c r="AR108">
        <v>100</v>
      </c>
      <c r="AZ108" s="2">
        <f>+AI108*'Kalkulator część 1'!$C$32</f>
        <v>100</v>
      </c>
      <c r="BA108">
        <f t="shared" si="27"/>
        <v>110</v>
      </c>
      <c r="BB108" s="13">
        <f>'Kalkulator część 1'!$C$28*'Kalkulator część 1'!$C$11+'Kalkulator część 1'!$C$12</f>
        <v>0</v>
      </c>
      <c r="BC108" s="13">
        <f>'Kalkulator część 1'!$C$29*'Kalkulator część 1'!$C$11+'Kalkulator część 1'!$C$12</f>
        <v>0</v>
      </c>
      <c r="BD108" s="2">
        <f t="shared" si="28"/>
        <v>0</v>
      </c>
      <c r="BE108" s="2">
        <f t="shared" si="29"/>
        <v>0</v>
      </c>
      <c r="BG108" s="2">
        <f>IF(AJ108=$AU$48,($AV$48*12)+(AZ108*$AX$48/100),IF(AJ108=$AU$49,$AV$49*12+AZ108*$AX$49/100,IF(AJ108=$AU$50,$AV$50*12+$AX$50*AZ108/100,IF(AJ108=$AU$51,$AV$51*12+$AX$51*AZ108/100,IF(AJ108=$AU$52,$AV$52*12+$AX$52*AZ108/100,IF(AJ108=$AU$53,$AW$53*BA108/100*8760+$AX$53*AZ108/100,0))))))*'Kalkulator część 1'!$C$31</f>
        <v>74.131050000000002</v>
      </c>
      <c r="BH108" s="2">
        <f>+BG108*'Kalkulator część 1'!$C$31</f>
        <v>77.837602500000003</v>
      </c>
      <c r="BI108" s="2"/>
      <c r="BJ108" s="13">
        <f>+(AQ108*'Kalkulator część 1'!$C$34+'Dane - część 1'!AR108*'Kalkulator część 1'!$C$35)/('Dane - część 1'!AQ108+'Dane - część 1'!AR108)</f>
        <v>3.9</v>
      </c>
      <c r="BK108" s="13">
        <f>VLOOKUP(AJ108,'Kalkulator część 1'!$B$17:$C$23,2,TRUE)*12</f>
        <v>0</v>
      </c>
      <c r="BL108" s="2">
        <f t="shared" si="30"/>
        <v>0.39</v>
      </c>
      <c r="BM108" s="2">
        <f t="shared" si="31"/>
        <v>0.39</v>
      </c>
      <c r="BO108" s="2">
        <f t="shared" si="32"/>
        <v>74.521050000000002</v>
      </c>
      <c r="BP108" s="2">
        <f t="shared" si="33"/>
        <v>78.227602500000003</v>
      </c>
      <c r="BQ108" s="3"/>
      <c r="BR108" s="2">
        <f t="shared" si="34"/>
        <v>91.660891500000005</v>
      </c>
      <c r="BS108" s="2">
        <f t="shared" si="35"/>
        <v>96.219951074999997</v>
      </c>
    </row>
    <row r="109" spans="1:71" x14ac:dyDescent="0.35">
      <c r="A109" t="s">
        <v>1413</v>
      </c>
      <c r="B109" t="s">
        <v>1423</v>
      </c>
      <c r="C109" t="s">
        <v>1424</v>
      </c>
      <c r="D109" t="s">
        <v>1425</v>
      </c>
      <c r="E109" t="s">
        <v>1426</v>
      </c>
      <c r="F109" t="s">
        <v>1426</v>
      </c>
      <c r="G109" t="s">
        <v>1427</v>
      </c>
      <c r="H109" s="49">
        <v>12</v>
      </c>
      <c r="J109">
        <v>6730008922</v>
      </c>
      <c r="K109">
        <v>330044045</v>
      </c>
      <c r="L109" t="s">
        <v>50</v>
      </c>
      <c r="M109" t="s">
        <v>51</v>
      </c>
      <c r="N109" t="s">
        <v>1428</v>
      </c>
      <c r="O109" t="s">
        <v>1425</v>
      </c>
      <c r="P109" t="s">
        <v>1426</v>
      </c>
      <c r="Q109" t="s">
        <v>1426</v>
      </c>
      <c r="R109" t="s">
        <v>1427</v>
      </c>
      <c r="S109" s="49">
        <v>12</v>
      </c>
      <c r="U109" t="s">
        <v>1429</v>
      </c>
      <c r="V109" t="s">
        <v>1430</v>
      </c>
      <c r="W109" s="2">
        <v>16120</v>
      </c>
      <c r="X109" s="2">
        <v>16120</v>
      </c>
      <c r="Y109" s="2">
        <v>16805</v>
      </c>
      <c r="Z109" s="2">
        <v>11201</v>
      </c>
      <c r="AA109" s="2">
        <v>6430</v>
      </c>
      <c r="AB109" s="2">
        <v>2303</v>
      </c>
      <c r="AC109" s="2">
        <v>1761</v>
      </c>
      <c r="AD109" s="2">
        <v>2506</v>
      </c>
      <c r="AE109" s="2">
        <v>2502</v>
      </c>
      <c r="AF109" s="2">
        <v>9013</v>
      </c>
      <c r="AG109" s="2">
        <v>15930</v>
      </c>
      <c r="AH109" s="2">
        <v>17674</v>
      </c>
      <c r="AI109" s="2">
        <v>118365</v>
      </c>
      <c r="AJ109" t="s">
        <v>67</v>
      </c>
      <c r="AK109" t="s">
        <v>56</v>
      </c>
      <c r="AL109" t="s">
        <v>866</v>
      </c>
      <c r="AM109">
        <v>110</v>
      </c>
      <c r="AN109" t="s">
        <v>58</v>
      </c>
      <c r="AO109" t="s">
        <v>59</v>
      </c>
      <c r="AP109" t="s">
        <v>60</v>
      </c>
      <c r="AQ109">
        <v>0</v>
      </c>
      <c r="AR109">
        <v>100</v>
      </c>
      <c r="AZ109" s="2">
        <f>+AI109*'Kalkulator część 1'!$C$32</f>
        <v>118365</v>
      </c>
      <c r="BA109">
        <f t="shared" si="27"/>
        <v>110</v>
      </c>
      <c r="BB109" s="13">
        <f>'Kalkulator część 1'!$C$28*'Kalkulator część 1'!$C$11+'Kalkulator część 1'!$C$12</f>
        <v>0</v>
      </c>
      <c r="BC109" s="13">
        <f>'Kalkulator część 1'!$C$29*'Kalkulator część 1'!$C$11+'Kalkulator część 1'!$C$12</f>
        <v>0</v>
      </c>
      <c r="BD109" s="2">
        <f t="shared" si="28"/>
        <v>0</v>
      </c>
      <c r="BE109" s="2">
        <f t="shared" si="29"/>
        <v>0</v>
      </c>
      <c r="BG109" s="2">
        <f>IF(AJ109=$AU$48,($AV$48*12)+(AZ109*$AX$48/100),IF(AJ109=$AU$49,$AV$49*12+AZ109*$AX$49/100,IF(AJ109=$AU$50,$AV$50*12+$AX$50*AZ109/100,IF(AJ109=$AU$51,$AV$51*12+$AX$51*AZ109/100,IF(AJ109=$AU$52,$AV$52*12+$AX$52*AZ109/100,IF(AJ109=$AU$53,$AW$53*BA109/100*8760+$AX$53*AZ109/100,0))))))*'Kalkulator część 1'!$C$31</f>
        <v>8080.234155000001</v>
      </c>
      <c r="BH109" s="2">
        <f>+BG109*'Kalkulator część 1'!$C$31</f>
        <v>8484.2458627500018</v>
      </c>
      <c r="BI109" s="2"/>
      <c r="BJ109" s="13">
        <f>+(AQ109*'Kalkulator część 1'!$C$34+'Dane - część 1'!AR109*'Kalkulator część 1'!$C$35)/('Dane - część 1'!AQ109+'Dane - część 1'!AR109)</f>
        <v>3.9</v>
      </c>
      <c r="BK109" s="13">
        <f>VLOOKUP(AJ109,'Kalkulator część 1'!$B$17:$C$23,2,TRUE)*12</f>
        <v>0</v>
      </c>
      <c r="BL109" s="2">
        <f t="shared" si="30"/>
        <v>461.62349999999998</v>
      </c>
      <c r="BM109" s="2">
        <f t="shared" si="31"/>
        <v>461.62349999999998</v>
      </c>
      <c r="BO109" s="2">
        <f t="shared" si="32"/>
        <v>8541.8576550000016</v>
      </c>
      <c r="BP109" s="2">
        <f t="shared" si="33"/>
        <v>8945.8693627500015</v>
      </c>
      <c r="BQ109" s="3"/>
      <c r="BR109" s="2">
        <f t="shared" si="34"/>
        <v>10506.484915650002</v>
      </c>
      <c r="BS109" s="2">
        <f t="shared" si="35"/>
        <v>11003.419316182502</v>
      </c>
    </row>
    <row r="110" spans="1:71" x14ac:dyDescent="0.35">
      <c r="A110" t="s">
        <v>1413</v>
      </c>
      <c r="B110" t="s">
        <v>1431</v>
      </c>
      <c r="C110" t="s">
        <v>1432</v>
      </c>
      <c r="D110" t="s">
        <v>1433</v>
      </c>
      <c r="E110" t="s">
        <v>1434</v>
      </c>
      <c r="F110" t="s">
        <v>1434</v>
      </c>
      <c r="G110" t="s">
        <v>1435</v>
      </c>
      <c r="H110" s="49">
        <v>1</v>
      </c>
      <c r="J110">
        <v>6740005227</v>
      </c>
      <c r="K110">
        <v>330044051</v>
      </c>
      <c r="L110" t="s">
        <v>50</v>
      </c>
      <c r="M110" t="s">
        <v>51</v>
      </c>
      <c r="N110" t="s">
        <v>1097</v>
      </c>
      <c r="O110" t="s">
        <v>1433</v>
      </c>
      <c r="P110" t="s">
        <v>1434</v>
      </c>
      <c r="Q110" t="s">
        <v>1434</v>
      </c>
      <c r="R110" t="s">
        <v>1435</v>
      </c>
      <c r="S110" s="49">
        <v>1</v>
      </c>
      <c r="U110" t="s">
        <v>1436</v>
      </c>
      <c r="V110" t="s">
        <v>1437</v>
      </c>
      <c r="W110" s="2">
        <v>8588</v>
      </c>
      <c r="X110" s="2">
        <v>8587</v>
      </c>
      <c r="Y110" s="2">
        <v>5745</v>
      </c>
      <c r="Z110" s="2">
        <v>5744</v>
      </c>
      <c r="AA110" s="2">
        <v>3478</v>
      </c>
      <c r="AB110" s="2">
        <v>3364</v>
      </c>
      <c r="AC110" s="2">
        <v>145</v>
      </c>
      <c r="AD110" s="2">
        <v>146</v>
      </c>
      <c r="AE110" s="2">
        <v>139</v>
      </c>
      <c r="AF110" s="2">
        <v>144</v>
      </c>
      <c r="AG110" s="2">
        <v>5700</v>
      </c>
      <c r="AH110" s="2">
        <v>8590</v>
      </c>
      <c r="AI110" s="2">
        <v>50370</v>
      </c>
      <c r="AJ110" t="s">
        <v>217</v>
      </c>
      <c r="AK110" t="s">
        <v>56</v>
      </c>
      <c r="AL110" t="s">
        <v>866</v>
      </c>
      <c r="AM110">
        <v>110</v>
      </c>
      <c r="AN110" t="s">
        <v>58</v>
      </c>
      <c r="AO110" t="s">
        <v>59</v>
      </c>
      <c r="AP110" t="s">
        <v>60</v>
      </c>
      <c r="AQ110">
        <v>0</v>
      </c>
      <c r="AR110">
        <v>100</v>
      </c>
      <c r="AZ110" s="2">
        <f>+AI110*'Kalkulator część 1'!$C$32</f>
        <v>50370</v>
      </c>
      <c r="BA110">
        <f t="shared" si="27"/>
        <v>110</v>
      </c>
      <c r="BB110" s="13">
        <f>'Kalkulator część 1'!$C$28*'Kalkulator część 1'!$C$11+'Kalkulator część 1'!$C$12</f>
        <v>0</v>
      </c>
      <c r="BC110" s="13">
        <f>'Kalkulator część 1'!$C$29*'Kalkulator część 1'!$C$11+'Kalkulator część 1'!$C$12</f>
        <v>0</v>
      </c>
      <c r="BD110" s="2">
        <f t="shared" si="28"/>
        <v>0</v>
      </c>
      <c r="BE110" s="2">
        <f t="shared" si="29"/>
        <v>0</v>
      </c>
      <c r="BG110" s="2">
        <f>IF(AJ110=$AU$48,($AV$48*12)+(AZ110*$AX$48/100),IF(AJ110=$AU$49,$AV$49*12+AZ110*$AX$49/100,IF(AJ110=$AU$50,$AV$50*12+$AX$50*AZ110/100,IF(AJ110=$AU$51,$AV$51*12+$AX$51*AZ110/100,IF(AJ110=$AU$52,$AV$52*12+$AX$52*AZ110/100,IF(AJ110=$AU$53,$AW$53*BA110/100*8760+$AX$53*AZ110/100,0))))))*'Kalkulator część 1'!$C$31</f>
        <v>3262.7822850000007</v>
      </c>
      <c r="BH110" s="2">
        <f>+BG110*'Kalkulator część 1'!$C$31</f>
        <v>3425.9213992500008</v>
      </c>
      <c r="BI110" s="2"/>
      <c r="BJ110" s="13">
        <f>+(AQ110*'Kalkulator część 1'!$C$34+'Dane - część 1'!AR110*'Kalkulator część 1'!$C$35)/('Dane - część 1'!AQ110+'Dane - część 1'!AR110)</f>
        <v>3.9</v>
      </c>
      <c r="BK110" s="13">
        <f>VLOOKUP(AJ110,'Kalkulator część 1'!$B$17:$C$23,2,TRUE)*12</f>
        <v>0</v>
      </c>
      <c r="BL110" s="2">
        <f t="shared" si="30"/>
        <v>196.44300000000001</v>
      </c>
      <c r="BM110" s="2">
        <f t="shared" si="31"/>
        <v>196.44300000000001</v>
      </c>
      <c r="BO110" s="2">
        <f t="shared" si="32"/>
        <v>3459.2252850000009</v>
      </c>
      <c r="BP110" s="2">
        <f t="shared" si="33"/>
        <v>3622.364399250001</v>
      </c>
      <c r="BQ110" s="3"/>
      <c r="BR110" s="2">
        <f t="shared" si="34"/>
        <v>4254.8471005500014</v>
      </c>
      <c r="BS110" s="2">
        <f t="shared" si="35"/>
        <v>4455.5082110775011</v>
      </c>
    </row>
    <row r="111" spans="1:71" x14ac:dyDescent="0.35">
      <c r="A111" t="s">
        <v>1413</v>
      </c>
      <c r="B111" t="s">
        <v>1438</v>
      </c>
      <c r="C111" t="s">
        <v>1439</v>
      </c>
      <c r="D111" t="s">
        <v>1440</v>
      </c>
      <c r="E111" t="s">
        <v>1441</v>
      </c>
      <c r="F111" t="s">
        <v>1442</v>
      </c>
      <c r="G111" t="s">
        <v>1443</v>
      </c>
      <c r="H111" s="49">
        <v>30</v>
      </c>
      <c r="J111">
        <v>6740005351</v>
      </c>
      <c r="K111">
        <v>330044068</v>
      </c>
      <c r="L111" t="s">
        <v>50</v>
      </c>
      <c r="M111" t="s">
        <v>51</v>
      </c>
      <c r="S111" s="49"/>
      <c r="U111" t="s">
        <v>1444</v>
      </c>
      <c r="V111" t="s">
        <v>1445</v>
      </c>
      <c r="W111" s="2">
        <v>2235</v>
      </c>
      <c r="X111" s="2">
        <v>0</v>
      </c>
      <c r="Y111" s="2">
        <v>24743</v>
      </c>
      <c r="Z111" s="2">
        <v>3985</v>
      </c>
      <c r="AA111" s="2">
        <v>2293</v>
      </c>
      <c r="AB111" s="2">
        <v>1834</v>
      </c>
      <c r="AC111" s="2">
        <v>949</v>
      </c>
      <c r="AD111" s="2">
        <v>949</v>
      </c>
      <c r="AE111" s="2">
        <v>1064</v>
      </c>
      <c r="AF111" s="2">
        <v>5485</v>
      </c>
      <c r="AG111" s="2">
        <v>6977</v>
      </c>
      <c r="AH111" s="2">
        <v>11952</v>
      </c>
      <c r="AI111" s="2">
        <v>62466</v>
      </c>
      <c r="AJ111" t="s">
        <v>55</v>
      </c>
      <c r="AK111" t="s">
        <v>56</v>
      </c>
      <c r="AL111" t="s">
        <v>866</v>
      </c>
      <c r="AM111">
        <v>110</v>
      </c>
      <c r="AN111" t="s">
        <v>58</v>
      </c>
      <c r="AO111" t="s">
        <v>59</v>
      </c>
      <c r="AP111" t="s">
        <v>60</v>
      </c>
      <c r="AQ111">
        <v>0</v>
      </c>
      <c r="AR111">
        <v>100</v>
      </c>
      <c r="AZ111" s="2">
        <f>+AI111*'Kalkulator część 1'!$C$32</f>
        <v>62466</v>
      </c>
      <c r="BA111">
        <f t="shared" si="27"/>
        <v>110</v>
      </c>
      <c r="BB111" s="13">
        <f>'Kalkulator część 1'!$C$28*'Kalkulator część 1'!$C$11+'Kalkulator część 1'!$C$12</f>
        <v>0</v>
      </c>
      <c r="BC111" s="13">
        <f>'Kalkulator część 1'!$C$29*'Kalkulator część 1'!$C$11+'Kalkulator część 1'!$C$12</f>
        <v>0</v>
      </c>
      <c r="BD111" s="2">
        <f t="shared" si="28"/>
        <v>0</v>
      </c>
      <c r="BE111" s="2">
        <f t="shared" si="29"/>
        <v>0</v>
      </c>
      <c r="BG111" s="2">
        <f>IF(AJ111=$AU$48,($AV$48*12)+(AZ111*$AX$48/100),IF(AJ111=$AU$49,$AV$49*12+AZ111*$AX$49/100,IF(AJ111=$AU$50,$AV$50*12+$AX$50*AZ111/100,IF(AJ111=$AU$51,$AV$51*12+$AX$51*AZ111/100,IF(AJ111=$AU$52,$AV$52*12+$AX$52*AZ111/100,IF(AJ111=$AU$53,$AW$53*BA111/100*8760+$AX$53*AZ111/100,0))))))*'Kalkulator część 1'!$C$31</f>
        <v>3406.5940229999997</v>
      </c>
      <c r="BH111" s="2">
        <f>+BG111*'Kalkulator część 1'!$C$31</f>
        <v>3576.92372415</v>
      </c>
      <c r="BI111" s="2"/>
      <c r="BJ111" s="13">
        <f>+(AQ111*'Kalkulator część 1'!$C$34+'Dane - część 1'!AR111*'Kalkulator część 1'!$C$35)/('Dane - część 1'!AQ111+'Dane - część 1'!AR111)</f>
        <v>3.9</v>
      </c>
      <c r="BK111" s="13">
        <f>VLOOKUP(AJ111,'Kalkulator część 1'!$B$17:$C$23,2,TRUE)*12</f>
        <v>0</v>
      </c>
      <c r="BL111" s="2">
        <f t="shared" si="30"/>
        <v>243.6174</v>
      </c>
      <c r="BM111" s="2">
        <f t="shared" si="31"/>
        <v>243.6174</v>
      </c>
      <c r="BO111" s="2">
        <f t="shared" si="32"/>
        <v>3650.2114229999997</v>
      </c>
      <c r="BP111" s="2">
        <f t="shared" si="33"/>
        <v>3820.5411241500001</v>
      </c>
      <c r="BQ111" s="3"/>
      <c r="BR111" s="2">
        <f t="shared" si="34"/>
        <v>4489.7600502899995</v>
      </c>
      <c r="BS111" s="2">
        <f t="shared" si="35"/>
        <v>4699.2655827045</v>
      </c>
    </row>
    <row r="112" spans="1:71" x14ac:dyDescent="0.35">
      <c r="A112" t="s">
        <v>1413</v>
      </c>
      <c r="B112" t="s">
        <v>1446</v>
      </c>
      <c r="C112" t="s">
        <v>1447</v>
      </c>
      <c r="D112" t="s">
        <v>1448</v>
      </c>
      <c r="E112" t="s">
        <v>1449</v>
      </c>
      <c r="F112" t="s">
        <v>1449</v>
      </c>
      <c r="G112" t="s">
        <v>1450</v>
      </c>
      <c r="H112" s="49">
        <v>63</v>
      </c>
      <c r="J112">
        <v>6710009982</v>
      </c>
      <c r="K112">
        <v>330044074</v>
      </c>
      <c r="L112" t="s">
        <v>50</v>
      </c>
      <c r="M112" t="s">
        <v>51</v>
      </c>
      <c r="N112" t="s">
        <v>1451</v>
      </c>
      <c r="O112" t="s">
        <v>1448</v>
      </c>
      <c r="P112" t="s">
        <v>1449</v>
      </c>
      <c r="Q112" t="s">
        <v>1449</v>
      </c>
      <c r="R112" t="s">
        <v>1450</v>
      </c>
      <c r="S112" s="49">
        <v>63</v>
      </c>
      <c r="U112" t="s">
        <v>1452</v>
      </c>
      <c r="V112" t="s">
        <v>1453</v>
      </c>
      <c r="W112" s="2">
        <v>15760</v>
      </c>
      <c r="X112" s="2">
        <v>11721</v>
      </c>
      <c r="Y112" s="2">
        <v>9867</v>
      </c>
      <c r="Z112" s="2">
        <v>6325</v>
      </c>
      <c r="AA112" s="2">
        <v>2143</v>
      </c>
      <c r="AB112" s="2">
        <v>1417</v>
      </c>
      <c r="AC112" s="2">
        <v>1496</v>
      </c>
      <c r="AD112" s="2">
        <v>1699</v>
      </c>
      <c r="AE112" s="2">
        <v>1717</v>
      </c>
      <c r="AF112" s="2">
        <v>6733</v>
      </c>
      <c r="AG112" s="2">
        <v>12467</v>
      </c>
      <c r="AH112" s="2">
        <v>15111</v>
      </c>
      <c r="AI112" s="2">
        <v>86456</v>
      </c>
      <c r="AJ112" t="s">
        <v>67</v>
      </c>
      <c r="AK112" t="s">
        <v>56</v>
      </c>
      <c r="AL112" t="s">
        <v>866</v>
      </c>
      <c r="AM112">
        <v>110</v>
      </c>
      <c r="AN112" t="s">
        <v>58</v>
      </c>
      <c r="AO112" t="s">
        <v>59</v>
      </c>
      <c r="AP112" t="s">
        <v>60</v>
      </c>
      <c r="AQ112">
        <v>0</v>
      </c>
      <c r="AR112">
        <v>100</v>
      </c>
      <c r="AZ112" s="2">
        <f>+AI112*'Kalkulator część 1'!$C$32</f>
        <v>86456</v>
      </c>
      <c r="BA112">
        <f t="shared" si="27"/>
        <v>110</v>
      </c>
      <c r="BB112" s="13">
        <f>'Kalkulator część 1'!$C$28*'Kalkulator część 1'!$C$11+'Kalkulator część 1'!$C$12</f>
        <v>0</v>
      </c>
      <c r="BC112" s="13">
        <f>'Kalkulator część 1'!$C$29*'Kalkulator część 1'!$C$11+'Kalkulator część 1'!$C$12</f>
        <v>0</v>
      </c>
      <c r="BD112" s="2">
        <f t="shared" si="28"/>
        <v>0</v>
      </c>
      <c r="BE112" s="2">
        <f t="shared" si="29"/>
        <v>0</v>
      </c>
      <c r="BG112" s="2">
        <f>IF(AJ112=$AU$48,($AV$48*12)+(AZ112*$AX$48/100),IF(AJ112=$AU$49,$AV$49*12+AZ112*$AX$49/100,IF(AJ112=$AU$50,$AV$50*12+$AX$50*AZ112/100,IF(AJ112=$AU$51,$AV$51*12+$AX$51*AZ112/100,IF(AJ112=$AU$52,$AV$52*12+$AX$52*AZ112/100,IF(AJ112=$AU$53,$AW$53*BA112/100*8760+$AX$53*AZ112/100,0))))))*'Kalkulator część 1'!$C$31</f>
        <v>6668.3566320000009</v>
      </c>
      <c r="BH112" s="2">
        <f>+BG112*'Kalkulator część 1'!$C$31</f>
        <v>7001.7744636000016</v>
      </c>
      <c r="BI112" s="2"/>
      <c r="BJ112" s="13">
        <f>+(AQ112*'Kalkulator część 1'!$C$34+'Dane - część 1'!AR112*'Kalkulator część 1'!$C$35)/('Dane - część 1'!AQ112+'Dane - część 1'!AR112)</f>
        <v>3.9</v>
      </c>
      <c r="BK112" s="13">
        <f>VLOOKUP(AJ112,'Kalkulator część 1'!$B$17:$C$23,2,TRUE)*12</f>
        <v>0</v>
      </c>
      <c r="BL112" s="2">
        <f t="shared" si="30"/>
        <v>337.17839999999995</v>
      </c>
      <c r="BM112" s="2">
        <f t="shared" si="31"/>
        <v>337.17839999999995</v>
      </c>
      <c r="BO112" s="2">
        <f t="shared" si="32"/>
        <v>7005.5350320000007</v>
      </c>
      <c r="BP112" s="2">
        <f t="shared" si="33"/>
        <v>7338.9528636000014</v>
      </c>
      <c r="BQ112" s="3"/>
      <c r="BR112" s="2">
        <f t="shared" si="34"/>
        <v>8616.8080893599999</v>
      </c>
      <c r="BS112" s="2">
        <f t="shared" si="35"/>
        <v>9026.9120222280017</v>
      </c>
    </row>
    <row r="113" spans="1:71" x14ac:dyDescent="0.35">
      <c r="A113" t="s">
        <v>1413</v>
      </c>
      <c r="B113" t="s">
        <v>1446</v>
      </c>
      <c r="C113" t="s">
        <v>1447</v>
      </c>
      <c r="D113" t="s">
        <v>1448</v>
      </c>
      <c r="E113" t="s">
        <v>1449</v>
      </c>
      <c r="F113" t="s">
        <v>1449</v>
      </c>
      <c r="G113" t="s">
        <v>1450</v>
      </c>
      <c r="H113" s="49">
        <v>63</v>
      </c>
      <c r="J113">
        <v>6710009982</v>
      </c>
      <c r="K113">
        <v>330044074</v>
      </c>
      <c r="L113" t="s">
        <v>50</v>
      </c>
      <c r="M113" t="s">
        <v>51</v>
      </c>
      <c r="N113" t="s">
        <v>1454</v>
      </c>
      <c r="O113" t="s">
        <v>1448</v>
      </c>
      <c r="P113" t="s">
        <v>1449</v>
      </c>
      <c r="Q113" t="s">
        <v>1449</v>
      </c>
      <c r="R113" t="s">
        <v>1450</v>
      </c>
      <c r="S113" s="49">
        <v>43</v>
      </c>
      <c r="U113" t="s">
        <v>1455</v>
      </c>
      <c r="V113" t="s">
        <v>1456</v>
      </c>
      <c r="W113" s="2">
        <v>13138</v>
      </c>
      <c r="X113" s="2">
        <v>15709</v>
      </c>
      <c r="Y113" s="2">
        <v>1797</v>
      </c>
      <c r="Z113" s="2">
        <v>1795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13157</v>
      </c>
      <c r="AH113" s="2">
        <v>14567</v>
      </c>
      <c r="AI113" s="2">
        <v>60163</v>
      </c>
      <c r="AJ113" t="s">
        <v>55</v>
      </c>
      <c r="AK113" t="s">
        <v>56</v>
      </c>
      <c r="AL113" t="s">
        <v>866</v>
      </c>
      <c r="AM113">
        <v>110</v>
      </c>
      <c r="AN113" t="s">
        <v>58</v>
      </c>
      <c r="AO113" t="s">
        <v>59</v>
      </c>
      <c r="AP113" t="s">
        <v>60</v>
      </c>
      <c r="AQ113">
        <v>0</v>
      </c>
      <c r="AR113">
        <v>100</v>
      </c>
      <c r="AZ113" s="2">
        <f>+AI113*'Kalkulator część 1'!$C$32</f>
        <v>60163</v>
      </c>
      <c r="BA113">
        <f t="shared" si="27"/>
        <v>110</v>
      </c>
      <c r="BB113" s="13">
        <f>'Kalkulator część 1'!$C$28*'Kalkulator część 1'!$C$11+'Kalkulator część 1'!$C$12</f>
        <v>0</v>
      </c>
      <c r="BC113" s="13">
        <f>'Kalkulator część 1'!$C$29*'Kalkulator część 1'!$C$11+'Kalkulator część 1'!$C$12</f>
        <v>0</v>
      </c>
      <c r="BD113" s="2">
        <f t="shared" si="28"/>
        <v>0</v>
      </c>
      <c r="BE113" s="2">
        <f t="shared" si="29"/>
        <v>0</v>
      </c>
      <c r="BG113" s="2">
        <f>IF(AJ113=$AU$48,($AV$48*12)+(AZ113*$AX$48/100),IF(AJ113=$AU$49,$AV$49*12+AZ113*$AX$49/100,IF(AJ113=$AU$50,$AV$50*12+$AX$50*AZ113/100,IF(AJ113=$AU$51,$AV$51*12+$AX$51*AZ113/100,IF(AJ113=$AU$52,$AV$52*12+$AX$52*AZ113/100,IF(AJ113=$AU$53,$AW$53*BA113/100*8760+$AX$53*AZ113/100,0))))))*'Kalkulator część 1'!$C$31</f>
        <v>3299.9294264999994</v>
      </c>
      <c r="BH113" s="2">
        <f>+BG113*'Kalkulator część 1'!$C$31</f>
        <v>3464.9258978249995</v>
      </c>
      <c r="BI113" s="2"/>
      <c r="BJ113" s="13">
        <f>+(AQ113*'Kalkulator część 1'!$C$34+'Dane - część 1'!AR113*'Kalkulator część 1'!$C$35)/('Dane - część 1'!AQ113+'Dane - część 1'!AR113)</f>
        <v>3.9</v>
      </c>
      <c r="BK113" s="13">
        <f>VLOOKUP(AJ113,'Kalkulator część 1'!$B$17:$C$23,2,TRUE)*12</f>
        <v>0</v>
      </c>
      <c r="BL113" s="2">
        <f t="shared" si="30"/>
        <v>234.63569999999999</v>
      </c>
      <c r="BM113" s="2">
        <f t="shared" si="31"/>
        <v>234.63569999999999</v>
      </c>
      <c r="BO113" s="2">
        <f t="shared" si="32"/>
        <v>3534.5651264999992</v>
      </c>
      <c r="BP113" s="2">
        <f t="shared" si="33"/>
        <v>3699.5615978249994</v>
      </c>
      <c r="BQ113" s="3"/>
      <c r="BR113" s="2">
        <f t="shared" si="34"/>
        <v>4347.5151055949991</v>
      </c>
      <c r="BS113" s="2">
        <f t="shared" si="35"/>
        <v>4550.4607653247494</v>
      </c>
    </row>
    <row r="114" spans="1:71" x14ac:dyDescent="0.35">
      <c r="A114" t="s">
        <v>1413</v>
      </c>
      <c r="B114" t="s">
        <v>1457</v>
      </c>
      <c r="C114" t="s">
        <v>1458</v>
      </c>
      <c r="D114" t="s">
        <v>1459</v>
      </c>
      <c r="E114" t="s">
        <v>1460</v>
      </c>
      <c r="F114" t="s">
        <v>1460</v>
      </c>
      <c r="G114" t="s">
        <v>1418</v>
      </c>
      <c r="H114" s="49">
        <v>35</v>
      </c>
      <c r="J114">
        <v>6690505010</v>
      </c>
      <c r="K114">
        <v>330044105</v>
      </c>
      <c r="L114" t="s">
        <v>50</v>
      </c>
      <c r="M114" t="s">
        <v>51</v>
      </c>
      <c r="N114" t="s">
        <v>1461</v>
      </c>
      <c r="O114" t="s">
        <v>1459</v>
      </c>
      <c r="P114" t="s">
        <v>1460</v>
      </c>
      <c r="Q114" t="s">
        <v>1460</v>
      </c>
      <c r="R114" t="s">
        <v>1418</v>
      </c>
      <c r="S114" s="49">
        <v>35</v>
      </c>
      <c r="U114" t="s">
        <v>1462</v>
      </c>
      <c r="V114" t="s">
        <v>1463</v>
      </c>
      <c r="W114" s="2">
        <v>12336</v>
      </c>
      <c r="X114" s="2">
        <v>32399</v>
      </c>
      <c r="Y114" s="2">
        <v>16290</v>
      </c>
      <c r="Z114" s="2">
        <v>10346</v>
      </c>
      <c r="AA114" s="2">
        <v>1949</v>
      </c>
      <c r="AB114" s="2">
        <v>0</v>
      </c>
      <c r="AC114" s="2">
        <v>0</v>
      </c>
      <c r="AD114" s="2">
        <v>0</v>
      </c>
      <c r="AE114" s="2">
        <v>0</v>
      </c>
      <c r="AF114" s="2">
        <v>7641</v>
      </c>
      <c r="AG114" s="2">
        <v>15930</v>
      </c>
      <c r="AH114" s="2">
        <v>17480</v>
      </c>
      <c r="AI114" s="2">
        <v>114371</v>
      </c>
      <c r="AJ114" t="s">
        <v>67</v>
      </c>
      <c r="AK114" t="s">
        <v>56</v>
      </c>
      <c r="AL114" t="s">
        <v>866</v>
      </c>
      <c r="AM114">
        <v>110</v>
      </c>
      <c r="AN114" t="s">
        <v>58</v>
      </c>
      <c r="AO114" t="s">
        <v>59</v>
      </c>
      <c r="AP114" t="s">
        <v>60</v>
      </c>
      <c r="AQ114">
        <v>0</v>
      </c>
      <c r="AR114">
        <v>100</v>
      </c>
      <c r="AZ114" s="2">
        <f>+AI114*'Kalkulator część 1'!$C$32</f>
        <v>114371</v>
      </c>
      <c r="BA114">
        <f t="shared" si="27"/>
        <v>110</v>
      </c>
      <c r="BB114" s="13">
        <f>'Kalkulator część 1'!$C$28*'Kalkulator część 1'!$C$11+'Kalkulator część 1'!$C$12</f>
        <v>0</v>
      </c>
      <c r="BC114" s="13">
        <f>'Kalkulator część 1'!$C$29*'Kalkulator część 1'!$C$11+'Kalkulator część 1'!$C$12</f>
        <v>0</v>
      </c>
      <c r="BD114" s="2">
        <f t="shared" si="28"/>
        <v>0</v>
      </c>
      <c r="BE114" s="2">
        <f t="shared" si="29"/>
        <v>0</v>
      </c>
      <c r="BG114" s="2">
        <f>IF(AJ114=$AU$48,($AV$48*12)+(AZ114*$AX$48/100),IF(AJ114=$AU$49,$AV$49*12+AZ114*$AX$49/100,IF(AJ114=$AU$50,$AV$50*12+$AX$50*AZ114/100,IF(AJ114=$AU$51,$AV$51*12+$AX$51*AZ114/100,IF(AJ114=$AU$52,$AV$52*12+$AX$52*AZ114/100,IF(AJ114=$AU$53,$AW$53*BA114/100*8760+$AX$53*AZ114/100,0))))))*'Kalkulator część 1'!$C$31</f>
        <v>7903.5116370000005</v>
      </c>
      <c r="BH114" s="2">
        <f>+BG114*'Kalkulator część 1'!$C$31</f>
        <v>8298.6872188500001</v>
      </c>
      <c r="BI114" s="2"/>
      <c r="BJ114" s="13">
        <f>+(AQ114*'Kalkulator część 1'!$C$34+'Dane - część 1'!AR114*'Kalkulator część 1'!$C$35)/('Dane - część 1'!AQ114+'Dane - część 1'!AR114)</f>
        <v>3.9</v>
      </c>
      <c r="BK114" s="13">
        <f>VLOOKUP(AJ114,'Kalkulator część 1'!$B$17:$C$23,2,TRUE)*12</f>
        <v>0</v>
      </c>
      <c r="BL114" s="2">
        <f t="shared" si="30"/>
        <v>446.04689999999994</v>
      </c>
      <c r="BM114" s="2">
        <f t="shared" si="31"/>
        <v>446.04689999999994</v>
      </c>
      <c r="BO114" s="2">
        <f t="shared" si="32"/>
        <v>8349.5585370000008</v>
      </c>
      <c r="BP114" s="2">
        <f t="shared" si="33"/>
        <v>8744.7341188499995</v>
      </c>
      <c r="BQ114" s="3"/>
      <c r="BR114" s="2">
        <f t="shared" si="34"/>
        <v>10269.957000510001</v>
      </c>
      <c r="BS114" s="2">
        <f t="shared" si="35"/>
        <v>10756.022966185499</v>
      </c>
    </row>
    <row r="115" spans="1:71" x14ac:dyDescent="0.35">
      <c r="A115" t="s">
        <v>1413</v>
      </c>
      <c r="B115" t="s">
        <v>1464</v>
      </c>
      <c r="C115" t="s">
        <v>1465</v>
      </c>
      <c r="D115" t="s">
        <v>1466</v>
      </c>
      <c r="E115" t="s">
        <v>1467</v>
      </c>
      <c r="F115" t="s">
        <v>1467</v>
      </c>
      <c r="G115" t="s">
        <v>1468</v>
      </c>
      <c r="H115" s="49">
        <v>12</v>
      </c>
      <c r="J115">
        <v>6720007499</v>
      </c>
      <c r="K115">
        <v>330044281</v>
      </c>
      <c r="L115" t="s">
        <v>50</v>
      </c>
      <c r="M115" t="s">
        <v>51</v>
      </c>
      <c r="N115" t="s">
        <v>223</v>
      </c>
      <c r="O115" t="s">
        <v>1466</v>
      </c>
      <c r="P115" t="s">
        <v>1467</v>
      </c>
      <c r="Q115" t="s">
        <v>1467</v>
      </c>
      <c r="R115" t="s">
        <v>1468</v>
      </c>
      <c r="S115" s="49">
        <v>12</v>
      </c>
      <c r="U115" t="s">
        <v>1469</v>
      </c>
      <c r="V115" t="s">
        <v>1470</v>
      </c>
      <c r="W115" s="2">
        <v>9381</v>
      </c>
      <c r="X115" s="2">
        <v>24604</v>
      </c>
      <c r="Y115" s="2">
        <v>13912</v>
      </c>
      <c r="Z115" s="2">
        <v>8133</v>
      </c>
      <c r="AA115" s="2">
        <v>3340</v>
      </c>
      <c r="AB115" s="2">
        <v>1299</v>
      </c>
      <c r="AC115" s="2">
        <v>1264</v>
      </c>
      <c r="AD115" s="2">
        <v>1299</v>
      </c>
      <c r="AE115" s="2">
        <v>1216</v>
      </c>
      <c r="AF115" s="2">
        <v>6680</v>
      </c>
      <c r="AG115" s="2">
        <v>13397</v>
      </c>
      <c r="AH115" s="2">
        <v>15866</v>
      </c>
      <c r="AI115" s="2">
        <v>100391</v>
      </c>
      <c r="AJ115" t="s">
        <v>67</v>
      </c>
      <c r="AK115" t="s">
        <v>56</v>
      </c>
      <c r="AL115" t="s">
        <v>866</v>
      </c>
      <c r="AM115">
        <v>110</v>
      </c>
      <c r="AN115" t="s">
        <v>58</v>
      </c>
      <c r="AO115" t="s">
        <v>59</v>
      </c>
      <c r="AP115" t="s">
        <v>60</v>
      </c>
      <c r="AQ115">
        <v>0</v>
      </c>
      <c r="AR115">
        <v>100</v>
      </c>
      <c r="AZ115" s="2">
        <f>+AI115*'Kalkulator część 1'!$C$32</f>
        <v>100391</v>
      </c>
      <c r="BA115">
        <f t="shared" si="27"/>
        <v>110</v>
      </c>
      <c r="BB115" s="13">
        <f>'Kalkulator część 1'!$C$28*'Kalkulator część 1'!$C$11+'Kalkulator część 1'!$C$12</f>
        <v>0</v>
      </c>
      <c r="BC115" s="13">
        <f>'Kalkulator część 1'!$C$29*'Kalkulator część 1'!$C$11+'Kalkulator część 1'!$C$12</f>
        <v>0</v>
      </c>
      <c r="BD115" s="2">
        <f t="shared" si="28"/>
        <v>0</v>
      </c>
      <c r="BE115" s="2">
        <f t="shared" si="29"/>
        <v>0</v>
      </c>
      <c r="BG115" s="2">
        <f>IF(AJ115=$AU$48,($AV$48*12)+(AZ115*$AX$48/100),IF(AJ115=$AU$49,$AV$49*12+AZ115*$AX$49/100,IF(AJ115=$AU$50,$AV$50*12+$AX$50*AZ115/100,IF(AJ115=$AU$51,$AV$51*12+$AX$51*AZ115/100,IF(AJ115=$AU$52,$AV$52*12+$AX$52*AZ115/100,IF(AJ115=$AU$53,$AW$53*BA115/100*8760+$AX$53*AZ115/100,0))))))*'Kalkulator część 1'!$C$31</f>
        <v>7284.9385770000017</v>
      </c>
      <c r="BH115" s="2">
        <f>+BG115*'Kalkulator część 1'!$C$31</f>
        <v>7649.1855058500023</v>
      </c>
      <c r="BI115" s="2"/>
      <c r="BJ115" s="13">
        <f>+(AQ115*'Kalkulator część 1'!$C$34+'Dane - część 1'!AR115*'Kalkulator część 1'!$C$35)/('Dane - część 1'!AQ115+'Dane - część 1'!AR115)</f>
        <v>3.9</v>
      </c>
      <c r="BK115" s="13">
        <f>VLOOKUP(AJ115,'Kalkulator część 1'!$B$17:$C$23,2,TRUE)*12</f>
        <v>0</v>
      </c>
      <c r="BL115" s="2">
        <f t="shared" si="30"/>
        <v>391.52489999999995</v>
      </c>
      <c r="BM115" s="2">
        <f t="shared" si="31"/>
        <v>391.52489999999995</v>
      </c>
      <c r="BO115" s="2">
        <f t="shared" si="32"/>
        <v>7676.4634770000021</v>
      </c>
      <c r="BP115" s="2">
        <f t="shared" si="33"/>
        <v>8040.7104058500026</v>
      </c>
      <c r="BQ115" s="3"/>
      <c r="BR115" s="2">
        <f t="shared" si="34"/>
        <v>9442.050076710002</v>
      </c>
      <c r="BS115" s="2">
        <f t="shared" si="35"/>
        <v>9890.0737991955029</v>
      </c>
    </row>
    <row r="116" spans="1:71" x14ac:dyDescent="0.35">
      <c r="A116" t="s">
        <v>1413</v>
      </c>
      <c r="B116" t="s">
        <v>1487</v>
      </c>
      <c r="C116" t="s">
        <v>1488</v>
      </c>
      <c r="D116" t="s">
        <v>1489</v>
      </c>
      <c r="E116" t="s">
        <v>1490</v>
      </c>
      <c r="F116" t="s">
        <v>1491</v>
      </c>
      <c r="H116" s="49"/>
      <c r="J116">
        <v>6740005428</v>
      </c>
      <c r="K116">
        <v>330044358</v>
      </c>
      <c r="L116" t="s">
        <v>50</v>
      </c>
      <c r="M116" t="s">
        <v>51</v>
      </c>
      <c r="N116" t="s">
        <v>1492</v>
      </c>
      <c r="O116" t="s">
        <v>1489</v>
      </c>
      <c r="P116" t="s">
        <v>1490</v>
      </c>
      <c r="Q116" t="s">
        <v>1491</v>
      </c>
      <c r="S116" s="49"/>
      <c r="U116" t="s">
        <v>1493</v>
      </c>
      <c r="V116" t="s">
        <v>1494</v>
      </c>
      <c r="W116" s="2">
        <v>10000</v>
      </c>
      <c r="X116" s="2">
        <v>10517</v>
      </c>
      <c r="Y116" s="2">
        <v>6520</v>
      </c>
      <c r="Z116" s="2">
        <v>6298</v>
      </c>
      <c r="AA116" s="2">
        <v>1004</v>
      </c>
      <c r="AB116" s="2">
        <v>986</v>
      </c>
      <c r="AC116" s="2">
        <v>0</v>
      </c>
      <c r="AD116" s="2">
        <v>0</v>
      </c>
      <c r="AE116" s="2">
        <v>2003</v>
      </c>
      <c r="AF116" s="2">
        <v>3962</v>
      </c>
      <c r="AG116" s="2">
        <v>6785</v>
      </c>
      <c r="AH116" s="2">
        <v>7775</v>
      </c>
      <c r="AI116" s="2">
        <v>55850</v>
      </c>
      <c r="AJ116" t="s">
        <v>55</v>
      </c>
      <c r="AK116" t="s">
        <v>56</v>
      </c>
      <c r="AL116" t="s">
        <v>866</v>
      </c>
      <c r="AM116">
        <v>110</v>
      </c>
      <c r="AN116" t="s">
        <v>58</v>
      </c>
      <c r="AO116" t="s">
        <v>59</v>
      </c>
      <c r="AP116" t="s">
        <v>60</v>
      </c>
      <c r="AQ116">
        <v>0</v>
      </c>
      <c r="AR116">
        <v>100</v>
      </c>
      <c r="AZ116" s="2">
        <f>+AI116*'Kalkulator część 1'!$C$32</f>
        <v>55850</v>
      </c>
      <c r="BA116">
        <f t="shared" si="27"/>
        <v>110</v>
      </c>
      <c r="BB116" s="13">
        <f>'Kalkulator część 1'!$C$28*'Kalkulator część 1'!$C$11+'Kalkulator część 1'!$C$12</f>
        <v>0</v>
      </c>
      <c r="BC116" s="13">
        <f>'Kalkulator część 1'!$C$29*'Kalkulator część 1'!$C$11+'Kalkulator część 1'!$C$12</f>
        <v>0</v>
      </c>
      <c r="BD116" s="2">
        <f t="shared" si="28"/>
        <v>0</v>
      </c>
      <c r="BE116" s="2">
        <f t="shared" si="29"/>
        <v>0</v>
      </c>
      <c r="BG116" s="2">
        <f>IF(AJ116=$AU$48,($AV$48*12)+(AZ116*$AX$48/100),IF(AJ116=$AU$49,$AV$49*12+AZ116*$AX$49/100,IF(AJ116=$AU$50,$AV$50*12+$AX$50*AZ116/100,IF(AJ116=$AU$51,$AV$51*12+$AX$51*AZ116/100,IF(AJ116=$AU$52,$AV$52*12+$AX$52*AZ116/100,IF(AJ116=$AU$53,$AW$53*BA116/100*8760+$AX$53*AZ116/100,0))))))*'Kalkulator część 1'!$C$31</f>
        <v>3100.1706749999998</v>
      </c>
      <c r="BH116" s="2">
        <f>+BG116*'Kalkulator część 1'!$C$31</f>
        <v>3255.1792087499998</v>
      </c>
      <c r="BI116" s="2"/>
      <c r="BJ116" s="13">
        <f>+(AQ116*'Kalkulator część 1'!$C$34+'Dane - część 1'!AR116*'Kalkulator część 1'!$C$35)/('Dane - część 1'!AQ116+'Dane - część 1'!AR116)</f>
        <v>3.9</v>
      </c>
      <c r="BK116" s="13">
        <f>VLOOKUP(AJ116,'Kalkulator część 1'!$B$17:$C$23,2,TRUE)*12</f>
        <v>0</v>
      </c>
      <c r="BL116" s="2">
        <f t="shared" si="30"/>
        <v>217.815</v>
      </c>
      <c r="BM116" s="2">
        <f t="shared" si="31"/>
        <v>217.815</v>
      </c>
      <c r="BO116" s="2">
        <f t="shared" si="32"/>
        <v>3317.9856749999999</v>
      </c>
      <c r="BP116" s="2">
        <f t="shared" si="33"/>
        <v>3472.9942087499999</v>
      </c>
      <c r="BQ116" s="3"/>
      <c r="BR116" s="2">
        <f t="shared" si="34"/>
        <v>4081.1223802499999</v>
      </c>
      <c r="BS116" s="2">
        <f t="shared" si="35"/>
        <v>4271.7828767624997</v>
      </c>
    </row>
    <row r="117" spans="1:71" x14ac:dyDescent="0.35">
      <c r="A117" t="s">
        <v>1413</v>
      </c>
      <c r="B117" t="s">
        <v>1495</v>
      </c>
      <c r="C117" t="s">
        <v>1496</v>
      </c>
      <c r="D117" t="s">
        <v>1497</v>
      </c>
      <c r="E117" t="s">
        <v>1498</v>
      </c>
      <c r="F117" t="s">
        <v>1498</v>
      </c>
      <c r="G117" t="s">
        <v>1499</v>
      </c>
      <c r="H117" s="49">
        <v>32</v>
      </c>
      <c r="J117">
        <v>6730008945</v>
      </c>
      <c r="K117">
        <v>330111066</v>
      </c>
      <c r="L117" t="s">
        <v>50</v>
      </c>
      <c r="M117" t="s">
        <v>51</v>
      </c>
      <c r="N117" t="s">
        <v>1500</v>
      </c>
      <c r="O117" t="s">
        <v>1497</v>
      </c>
      <c r="P117" t="s">
        <v>1498</v>
      </c>
      <c r="Q117" t="s">
        <v>1498</v>
      </c>
      <c r="R117" t="s">
        <v>1499</v>
      </c>
      <c r="S117" s="49">
        <v>32</v>
      </c>
      <c r="U117" t="s">
        <v>1501</v>
      </c>
      <c r="V117" t="s">
        <v>1502</v>
      </c>
      <c r="W117" s="2">
        <v>14166</v>
      </c>
      <c r="X117" s="2">
        <v>13223</v>
      </c>
      <c r="Y117" s="2">
        <v>12140</v>
      </c>
      <c r="Z117" s="2">
        <v>8201</v>
      </c>
      <c r="AA117" s="2">
        <v>4138</v>
      </c>
      <c r="AB117" s="2">
        <v>262</v>
      </c>
      <c r="AC117" s="2">
        <v>90</v>
      </c>
      <c r="AD117" s="2">
        <v>34</v>
      </c>
      <c r="AE117" s="2">
        <v>286</v>
      </c>
      <c r="AF117" s="2">
        <v>6863</v>
      </c>
      <c r="AG117" s="2">
        <v>13134</v>
      </c>
      <c r="AH117" s="2">
        <v>17949</v>
      </c>
      <c r="AI117" s="2">
        <v>90486</v>
      </c>
      <c r="AJ117" t="s">
        <v>67</v>
      </c>
      <c r="AK117" t="s">
        <v>56</v>
      </c>
      <c r="AL117" t="s">
        <v>866</v>
      </c>
      <c r="AM117">
        <v>110</v>
      </c>
      <c r="AN117" t="s">
        <v>58</v>
      </c>
      <c r="AO117" t="s">
        <v>59</v>
      </c>
      <c r="AP117" t="s">
        <v>60</v>
      </c>
      <c r="AQ117">
        <v>0</v>
      </c>
      <c r="AR117">
        <v>100</v>
      </c>
      <c r="AZ117" s="2">
        <f>+AI117*'Kalkulator część 1'!$C$32</f>
        <v>90486</v>
      </c>
      <c r="BA117">
        <f t="shared" si="27"/>
        <v>110</v>
      </c>
      <c r="BB117" s="13">
        <f>'Kalkulator część 1'!$C$28*'Kalkulator część 1'!$C$11+'Kalkulator część 1'!$C$12</f>
        <v>0</v>
      </c>
      <c r="BC117" s="13">
        <f>'Kalkulator część 1'!$C$29*'Kalkulator część 1'!$C$11+'Kalkulator część 1'!$C$12</f>
        <v>0</v>
      </c>
      <c r="BD117" s="2">
        <f t="shared" si="28"/>
        <v>0</v>
      </c>
      <c r="BE117" s="2">
        <f t="shared" si="29"/>
        <v>0</v>
      </c>
      <c r="BG117" s="2">
        <f>IF(AJ117=$AU$48,($AV$48*12)+(AZ117*$AX$48/100),IF(AJ117=$AU$49,$AV$49*12+AZ117*$AX$49/100,IF(AJ117=$AU$50,$AV$50*12+$AX$50*AZ117/100,IF(AJ117=$AU$51,$AV$51*12+$AX$51*AZ117/100,IF(AJ117=$AU$52,$AV$52*12+$AX$52*AZ117/100,IF(AJ117=$AU$53,$AW$53*BA117/100*8760+$AX$53*AZ117/100,0))))))*'Kalkulator część 1'!$C$31</f>
        <v>6846.6720420000001</v>
      </c>
      <c r="BH117" s="2">
        <f>+BG117*'Kalkulator część 1'!$C$31</f>
        <v>7189.0056441000006</v>
      </c>
      <c r="BI117" s="2"/>
      <c r="BJ117" s="13">
        <f>+(AQ117*'Kalkulator część 1'!$C$34+'Dane - część 1'!AR117*'Kalkulator część 1'!$C$35)/('Dane - część 1'!AQ117+'Dane - część 1'!AR117)</f>
        <v>3.9</v>
      </c>
      <c r="BK117" s="13">
        <f>VLOOKUP(AJ117,'Kalkulator część 1'!$B$17:$C$23,2,TRUE)*12</f>
        <v>0</v>
      </c>
      <c r="BL117" s="2">
        <f t="shared" si="30"/>
        <v>352.89539999999994</v>
      </c>
      <c r="BM117" s="2">
        <f t="shared" si="31"/>
        <v>352.89539999999994</v>
      </c>
      <c r="BO117" s="2">
        <f t="shared" si="32"/>
        <v>7199.5674420000005</v>
      </c>
      <c r="BP117" s="2">
        <f t="shared" si="33"/>
        <v>7541.9010441000009</v>
      </c>
      <c r="BQ117" s="3"/>
      <c r="BR117" s="2">
        <f t="shared" si="34"/>
        <v>8855.4679536599997</v>
      </c>
      <c r="BS117" s="2">
        <f t="shared" si="35"/>
        <v>9276.5382842430008</v>
      </c>
    </row>
    <row r="118" spans="1:71" x14ac:dyDescent="0.35">
      <c r="A118" t="s">
        <v>986</v>
      </c>
      <c r="B118" t="s">
        <v>2031</v>
      </c>
      <c r="C118" t="s">
        <v>2032</v>
      </c>
      <c r="D118" t="s">
        <v>2033</v>
      </c>
      <c r="E118" t="s">
        <v>2034</v>
      </c>
      <c r="F118" t="s">
        <v>2034</v>
      </c>
      <c r="G118" t="s">
        <v>2035</v>
      </c>
      <c r="H118" s="49">
        <v>2</v>
      </c>
      <c r="J118">
        <v>7630011724</v>
      </c>
      <c r="K118">
        <v>570064493</v>
      </c>
      <c r="L118" t="s">
        <v>50</v>
      </c>
      <c r="M118" t="s">
        <v>51</v>
      </c>
      <c r="N118" t="s">
        <v>2036</v>
      </c>
      <c r="O118" t="s">
        <v>2033</v>
      </c>
      <c r="P118" t="s">
        <v>2034</v>
      </c>
      <c r="Q118" t="s">
        <v>2034</v>
      </c>
      <c r="R118" t="s">
        <v>2035</v>
      </c>
      <c r="S118" s="49">
        <v>2</v>
      </c>
      <c r="U118" t="s">
        <v>2037</v>
      </c>
      <c r="V118" t="s">
        <v>2038</v>
      </c>
      <c r="W118" s="2">
        <v>0</v>
      </c>
      <c r="X118" s="2">
        <v>24262</v>
      </c>
      <c r="Y118" s="2">
        <v>12152</v>
      </c>
      <c r="Z118" s="2">
        <v>8064</v>
      </c>
      <c r="AA118" s="2">
        <v>3158</v>
      </c>
      <c r="AB118" s="2">
        <v>741</v>
      </c>
      <c r="AC118" s="2">
        <v>327</v>
      </c>
      <c r="AD118" s="2">
        <v>742</v>
      </c>
      <c r="AE118" s="2">
        <v>654</v>
      </c>
      <c r="AF118" s="2">
        <v>8014</v>
      </c>
      <c r="AG118" s="2">
        <v>8015</v>
      </c>
      <c r="AH118" s="2">
        <v>11144</v>
      </c>
      <c r="AI118" s="2">
        <v>77273</v>
      </c>
      <c r="AJ118" t="s">
        <v>67</v>
      </c>
      <c r="AK118" t="s">
        <v>56</v>
      </c>
      <c r="AL118" t="s">
        <v>866</v>
      </c>
      <c r="AM118">
        <v>110</v>
      </c>
      <c r="AN118" t="s">
        <v>58</v>
      </c>
      <c r="AO118" t="s">
        <v>59</v>
      </c>
      <c r="AP118" t="s">
        <v>60</v>
      </c>
      <c r="AQ118">
        <v>100</v>
      </c>
      <c r="AR118">
        <v>0</v>
      </c>
      <c r="AZ118" s="2">
        <f>+AI118*'Kalkulator część 1'!$C$32</f>
        <v>77273</v>
      </c>
      <c r="BA118">
        <f t="shared" si="27"/>
        <v>110</v>
      </c>
      <c r="BB118" s="13">
        <f>'Kalkulator część 1'!$C$28*'Kalkulator część 1'!$C$11+'Kalkulator część 1'!$C$12</f>
        <v>0</v>
      </c>
      <c r="BC118" s="13">
        <f>'Kalkulator część 1'!$C$29*'Kalkulator część 1'!$C$11+'Kalkulator część 1'!$C$12</f>
        <v>0</v>
      </c>
      <c r="BD118" s="2">
        <f t="shared" si="28"/>
        <v>0</v>
      </c>
      <c r="BE118" s="2">
        <f t="shared" si="29"/>
        <v>0</v>
      </c>
      <c r="BG118" s="2">
        <f>IF(AJ118=$AU$48,($AV$48*12)+(AZ118*$AX$48/100),IF(AJ118=$AU$49,$AV$49*12+AZ118*$AX$49/100,IF(AJ118=$AU$50,$AV$50*12+$AX$50*AZ118/100,IF(AJ118=$AU$51,$AV$51*12+$AX$51*AZ118/100,IF(AJ118=$AU$52,$AV$52*12+$AX$52*AZ118/100,IF(AJ118=$AU$53,$AW$53*BA118/100*8760+$AX$53*AZ118/100,0))))))*'Kalkulator część 1'!$C$31</f>
        <v>6262.0364310000004</v>
      </c>
      <c r="BH118" s="2">
        <f>+BG118*'Kalkulator część 1'!$C$31</f>
        <v>6575.1382525500012</v>
      </c>
      <c r="BI118" s="2"/>
      <c r="BJ118" s="13">
        <f>+(AQ118*'Kalkulator część 1'!$C$34+'Dane - część 1'!AR118*'Kalkulator część 1'!$C$35)/('Dane - część 1'!AQ118+'Dane - część 1'!AR118)</f>
        <v>0</v>
      </c>
      <c r="BK118" s="13">
        <f>VLOOKUP(AJ118,'Kalkulator część 1'!$B$17:$C$23,2,TRUE)*12</f>
        <v>0</v>
      </c>
      <c r="BL118" s="2">
        <f t="shared" si="30"/>
        <v>0</v>
      </c>
      <c r="BM118" s="2">
        <f t="shared" si="31"/>
        <v>0</v>
      </c>
      <c r="BO118" s="2">
        <f t="shared" si="32"/>
        <v>6262.0364310000004</v>
      </c>
      <c r="BP118" s="2">
        <f t="shared" si="33"/>
        <v>6575.1382525500012</v>
      </c>
      <c r="BQ118" s="3"/>
      <c r="BR118" s="2">
        <f t="shared" si="34"/>
        <v>7702.3048101300001</v>
      </c>
      <c r="BS118" s="2">
        <f t="shared" si="35"/>
        <v>8087.4200506365014</v>
      </c>
    </row>
    <row r="119" spans="1:71" x14ac:dyDescent="0.35">
      <c r="A119" t="s">
        <v>1046</v>
      </c>
      <c r="B119" t="s">
        <v>1136</v>
      </c>
      <c r="C119" t="s">
        <v>1137</v>
      </c>
      <c r="D119" t="s">
        <v>1138</v>
      </c>
      <c r="E119" t="s">
        <v>1139</v>
      </c>
      <c r="F119" t="s">
        <v>1139</v>
      </c>
      <c r="G119" t="s">
        <v>1140</v>
      </c>
      <c r="H119" s="49">
        <v>70</v>
      </c>
      <c r="J119">
        <v>6210007939</v>
      </c>
      <c r="K119">
        <v>250027755</v>
      </c>
      <c r="L119" t="s">
        <v>50</v>
      </c>
      <c r="M119" t="s">
        <v>51</v>
      </c>
      <c r="N119" t="s">
        <v>106</v>
      </c>
      <c r="O119" t="s">
        <v>1138</v>
      </c>
      <c r="P119" t="s">
        <v>1139</v>
      </c>
      <c r="Q119" t="s">
        <v>1139</v>
      </c>
      <c r="R119" t="s">
        <v>1140</v>
      </c>
      <c r="S119" s="49">
        <v>70</v>
      </c>
      <c r="U119" t="s">
        <v>2161</v>
      </c>
      <c r="V119" t="s">
        <v>2162</v>
      </c>
      <c r="W119" s="2">
        <v>9287</v>
      </c>
      <c r="X119" s="2">
        <v>13192</v>
      </c>
      <c r="Y119" s="2">
        <v>14599</v>
      </c>
      <c r="Z119" s="2">
        <v>1377</v>
      </c>
      <c r="AA119" s="2">
        <v>525</v>
      </c>
      <c r="AB119" s="2">
        <v>0</v>
      </c>
      <c r="AC119" s="2">
        <v>0</v>
      </c>
      <c r="AD119" s="2">
        <v>964</v>
      </c>
      <c r="AE119" s="2">
        <v>407</v>
      </c>
      <c r="AF119" s="2">
        <v>386</v>
      </c>
      <c r="AG119" s="2">
        <v>5620</v>
      </c>
      <c r="AH119" s="2">
        <v>33504</v>
      </c>
      <c r="AI119" s="2">
        <v>79861</v>
      </c>
      <c r="AJ119" t="s">
        <v>67</v>
      </c>
      <c r="AK119" t="s">
        <v>56</v>
      </c>
      <c r="AL119" t="s">
        <v>866</v>
      </c>
      <c r="AM119">
        <v>110</v>
      </c>
      <c r="AN119" t="s">
        <v>58</v>
      </c>
      <c r="AO119" t="s">
        <v>59</v>
      </c>
      <c r="AP119" t="s">
        <v>60</v>
      </c>
      <c r="AQ119">
        <v>100</v>
      </c>
      <c r="AR119">
        <v>0</v>
      </c>
      <c r="AZ119" s="2">
        <f>+AI119*'Kalkulator część 1'!$C$32</f>
        <v>79861</v>
      </c>
      <c r="BA119">
        <f t="shared" si="27"/>
        <v>110</v>
      </c>
      <c r="BB119" s="13">
        <f>'Kalkulator część 1'!$C$28*'Kalkulator część 1'!$C$11+'Kalkulator część 1'!$C$12</f>
        <v>0</v>
      </c>
      <c r="BC119" s="13">
        <f>'Kalkulator część 1'!$C$29*'Kalkulator część 1'!$C$11+'Kalkulator część 1'!$C$12</f>
        <v>0</v>
      </c>
      <c r="BD119" s="2">
        <f t="shared" si="28"/>
        <v>0</v>
      </c>
      <c r="BE119" s="2">
        <f t="shared" si="29"/>
        <v>0</v>
      </c>
      <c r="BG119" s="2">
        <f>IF(AJ119=$AU$48,($AV$48*12)+(AZ119*$AX$48/100),IF(AJ119=$AU$49,$AV$49*12+AZ119*$AX$49/100,IF(AJ119=$AU$50,$AV$50*12+$AX$50*AZ119/100,IF(AJ119=$AU$51,$AV$51*12+$AX$51*AZ119/100,IF(AJ119=$AU$52,$AV$52*12+$AX$52*AZ119/100,IF(AJ119=$AU$53,$AW$53*BA119/100*8760+$AX$53*AZ119/100,0))))))*'Kalkulator część 1'!$C$31</f>
        <v>6376.5476670000007</v>
      </c>
      <c r="BH119" s="2">
        <f>+BG119*'Kalkulator część 1'!$C$31</f>
        <v>6695.3750503500014</v>
      </c>
      <c r="BI119" s="2"/>
      <c r="BJ119" s="13">
        <f>+(AQ119*'Kalkulator część 1'!$C$34+'Dane - część 1'!AR119*'Kalkulator część 1'!$C$35)/('Dane - część 1'!AQ119+'Dane - część 1'!AR119)</f>
        <v>0</v>
      </c>
      <c r="BK119" s="13">
        <f>VLOOKUP(AJ119,'Kalkulator część 1'!$B$17:$C$23,2,TRUE)*12</f>
        <v>0</v>
      </c>
      <c r="BL119" s="2">
        <f t="shared" si="30"/>
        <v>0</v>
      </c>
      <c r="BM119" s="2">
        <f t="shared" si="31"/>
        <v>0</v>
      </c>
      <c r="BO119" s="2">
        <f t="shared" si="32"/>
        <v>6376.5476670000007</v>
      </c>
      <c r="BP119" s="2">
        <f t="shared" si="33"/>
        <v>6695.3750503500014</v>
      </c>
      <c r="BQ119" s="3"/>
      <c r="BR119" s="2">
        <f t="shared" si="34"/>
        <v>7843.1536304100009</v>
      </c>
      <c r="BS119" s="2">
        <f t="shared" si="35"/>
        <v>8235.3113119305017</v>
      </c>
    </row>
    <row r="120" spans="1:71" x14ac:dyDescent="0.35">
      <c r="A120" t="s">
        <v>986</v>
      </c>
      <c r="B120" t="s">
        <v>2245</v>
      </c>
      <c r="C120" t="s">
        <v>2246</v>
      </c>
      <c r="D120" t="s">
        <v>2247</v>
      </c>
      <c r="E120" t="s">
        <v>2248</v>
      </c>
      <c r="F120" t="s">
        <v>2248</v>
      </c>
      <c r="G120" t="s">
        <v>2249</v>
      </c>
      <c r="H120" s="49">
        <v>126</v>
      </c>
      <c r="J120">
        <v>7640004878</v>
      </c>
      <c r="K120">
        <v>570064530</v>
      </c>
      <c r="L120" t="s">
        <v>857</v>
      </c>
      <c r="M120" t="s">
        <v>51</v>
      </c>
      <c r="N120" t="s">
        <v>2250</v>
      </c>
      <c r="O120" t="s">
        <v>2247</v>
      </c>
      <c r="P120" t="s">
        <v>2248</v>
      </c>
      <c r="Q120" t="s">
        <v>2248</v>
      </c>
      <c r="R120" t="s">
        <v>2249</v>
      </c>
      <c r="S120" s="49">
        <v>126</v>
      </c>
      <c r="U120" t="s">
        <v>2251</v>
      </c>
      <c r="V120" t="s">
        <v>2252</v>
      </c>
      <c r="W120" s="2">
        <v>16544</v>
      </c>
      <c r="X120" s="2">
        <v>17108</v>
      </c>
      <c r="Y120" s="2">
        <v>16050</v>
      </c>
      <c r="Z120" s="2">
        <v>11452</v>
      </c>
      <c r="AA120" s="2">
        <v>5016</v>
      </c>
      <c r="AB120" s="2">
        <v>0</v>
      </c>
      <c r="AC120" s="2">
        <v>0</v>
      </c>
      <c r="AD120" s="2">
        <v>0</v>
      </c>
      <c r="AE120" s="2">
        <v>1021</v>
      </c>
      <c r="AF120" s="2">
        <v>9677</v>
      </c>
      <c r="AG120" s="2">
        <v>15678</v>
      </c>
      <c r="AH120" s="2">
        <v>17995</v>
      </c>
      <c r="AI120" s="2">
        <v>110541</v>
      </c>
      <c r="AJ120" t="s">
        <v>67</v>
      </c>
      <c r="AK120" t="s">
        <v>56</v>
      </c>
      <c r="AL120" t="s">
        <v>866</v>
      </c>
      <c r="AM120">
        <v>110</v>
      </c>
      <c r="AN120" t="s">
        <v>58</v>
      </c>
      <c r="AO120" t="s">
        <v>59</v>
      </c>
      <c r="AP120" t="s">
        <v>60</v>
      </c>
      <c r="AQ120">
        <v>0</v>
      </c>
      <c r="AR120">
        <v>100</v>
      </c>
      <c r="AZ120" s="2">
        <f>+AI120*'Kalkulator część 1'!$C$32</f>
        <v>110541</v>
      </c>
      <c r="BA120">
        <f t="shared" si="27"/>
        <v>110</v>
      </c>
      <c r="BB120" s="13">
        <f>'Kalkulator część 1'!$C$28*'Kalkulator część 1'!$C$11+'Kalkulator część 1'!$C$12</f>
        <v>0</v>
      </c>
      <c r="BC120" s="13">
        <f>'Kalkulator część 1'!$C$29*'Kalkulator część 1'!$C$11+'Kalkulator część 1'!$C$12</f>
        <v>0</v>
      </c>
      <c r="BD120" s="2">
        <f t="shared" si="28"/>
        <v>0</v>
      </c>
      <c r="BE120" s="2">
        <f t="shared" si="29"/>
        <v>0</v>
      </c>
      <c r="BG120" s="2">
        <f>IF(AJ120=$AU$48,($AV$48*12)+(AZ120*$AX$48/100),IF(AJ120=$AU$49,$AV$49*12+AZ120*$AX$49/100,IF(AJ120=$AU$50,$AV$50*12+$AX$50*AZ120/100,IF(AJ120=$AU$51,$AV$51*12+$AX$51*AZ120/100,IF(AJ120=$AU$52,$AV$52*12+$AX$52*AZ120/100,IF(AJ120=$AU$53,$AW$53*BA120/100*8760+$AX$53*AZ120/100,0))))))*'Kalkulator część 1'!$C$31</f>
        <v>7734.0456270000013</v>
      </c>
      <c r="BH120" s="2">
        <f>+BG120*'Kalkulator część 1'!$C$31</f>
        <v>8120.747908350002</v>
      </c>
      <c r="BI120" s="2"/>
      <c r="BJ120" s="13">
        <f>+(AQ120*'Kalkulator część 1'!$C$34+'Dane - część 1'!AR120*'Kalkulator część 1'!$C$35)/('Dane - część 1'!AQ120+'Dane - część 1'!AR120)</f>
        <v>3.9</v>
      </c>
      <c r="BK120" s="13">
        <f>VLOOKUP(AJ120,'Kalkulator część 1'!$B$17:$C$23,2,TRUE)*12</f>
        <v>0</v>
      </c>
      <c r="BL120" s="2">
        <f t="shared" si="30"/>
        <v>431.10989999999998</v>
      </c>
      <c r="BM120" s="2">
        <f t="shared" si="31"/>
        <v>431.10989999999998</v>
      </c>
      <c r="BO120" s="2">
        <f t="shared" si="32"/>
        <v>8165.1555270000017</v>
      </c>
      <c r="BP120" s="2">
        <f t="shared" si="33"/>
        <v>8551.8578083500015</v>
      </c>
      <c r="BQ120" s="3"/>
      <c r="BR120" s="2">
        <f t="shared" si="34"/>
        <v>10043.141298210003</v>
      </c>
      <c r="BS120" s="2">
        <f t="shared" si="35"/>
        <v>10518.785104270502</v>
      </c>
    </row>
    <row r="121" spans="1:71" x14ac:dyDescent="0.35">
      <c r="A121" t="s">
        <v>1046</v>
      </c>
      <c r="B121" t="s">
        <v>1088</v>
      </c>
      <c r="C121" t="s">
        <v>1089</v>
      </c>
      <c r="D121" t="s">
        <v>1090</v>
      </c>
      <c r="E121" t="s">
        <v>1091</v>
      </c>
      <c r="F121" t="s">
        <v>1092</v>
      </c>
      <c r="H121" s="53">
        <v>1</v>
      </c>
      <c r="J121">
        <v>7880014528</v>
      </c>
      <c r="K121">
        <v>630012930</v>
      </c>
      <c r="L121" t="s">
        <v>50</v>
      </c>
      <c r="M121" t="s">
        <v>51</v>
      </c>
      <c r="N121" t="s">
        <v>2133</v>
      </c>
      <c r="O121" t="s">
        <v>2134</v>
      </c>
      <c r="P121" t="s">
        <v>2135</v>
      </c>
      <c r="Q121" t="s">
        <v>2135</v>
      </c>
      <c r="U121" t="s">
        <v>2136</v>
      </c>
      <c r="V121" s="64" t="s">
        <v>2137</v>
      </c>
      <c r="W121" s="2">
        <v>85135</v>
      </c>
      <c r="X121" s="2">
        <v>85000</v>
      </c>
      <c r="Y121" s="2">
        <v>85000</v>
      </c>
      <c r="Z121" s="2">
        <v>60043</v>
      </c>
      <c r="AA121" s="2">
        <v>29230</v>
      </c>
      <c r="AB121" s="2">
        <v>12221</v>
      </c>
      <c r="AC121" s="2">
        <v>6133</v>
      </c>
      <c r="AD121" s="2">
        <v>6150</v>
      </c>
      <c r="AE121" s="2">
        <v>8521</v>
      </c>
      <c r="AF121" s="2">
        <v>49875</v>
      </c>
      <c r="AG121" s="2">
        <v>69813</v>
      </c>
      <c r="AH121" s="2">
        <v>75100</v>
      </c>
      <c r="AI121" s="2">
        <v>572221</v>
      </c>
      <c r="AJ121" t="s">
        <v>209</v>
      </c>
      <c r="AK121" t="s">
        <v>56</v>
      </c>
      <c r="AL121" t="s">
        <v>866</v>
      </c>
      <c r="AM121">
        <v>274</v>
      </c>
      <c r="AN121" t="s">
        <v>58</v>
      </c>
      <c r="AO121" t="s">
        <v>59</v>
      </c>
      <c r="AP121" t="s">
        <v>60</v>
      </c>
      <c r="AQ121">
        <v>3.7</v>
      </c>
      <c r="AR121">
        <f>100-AQ121</f>
        <v>96.3</v>
      </c>
      <c r="AZ121" s="2">
        <f>+AI121*'Kalkulator część 1'!$C$32</f>
        <v>572221</v>
      </c>
      <c r="BA121">
        <f t="shared" ref="BA121:BA122" si="36">+AM121</f>
        <v>274</v>
      </c>
      <c r="BB121" s="13">
        <f>'Kalkulator część 1'!$C$28*'Kalkulator część 1'!$C$11+'Kalkulator część 1'!$C$12</f>
        <v>0</v>
      </c>
      <c r="BC121" s="13">
        <f>'Kalkulator część 1'!$C$29*'Kalkulator część 1'!$C$11+'Kalkulator część 1'!$C$12</f>
        <v>0</v>
      </c>
      <c r="BD121" s="2">
        <f t="shared" ref="BD121:BD122" si="37">+AZ121*BB121/1000</f>
        <v>0</v>
      </c>
      <c r="BE121" s="2">
        <f t="shared" ref="BE121:BE122" si="38">+AZ121*BC121/1000</f>
        <v>0</v>
      </c>
      <c r="BG121" s="2">
        <f>IF(AJ121=$AU$48,($AV$48*12)+(AZ121*$AX$48/100),IF(AJ121=$AU$49,$AV$49*12+AZ121*$AX$49/100,IF(AJ121=$AU$50,$AV$50*12+$AX$50*AZ121/100,IF(AJ121=$AU$51,$AV$51*12+$AX$51*AZ121/100,IF(AJ121=$AU$52,$AV$52*12+$AX$52*AZ121/100,IF(AJ121=$AU$53,$AW$53*BA121/100*8760+$AX$53*AZ121/100,0))))))*'Kalkulator część 1'!$C$31</f>
        <v>31598.537480999999</v>
      </c>
      <c r="BH121" s="2">
        <f>+BG121*'Kalkulator część 1'!$C$31</f>
        <v>33178.464355050004</v>
      </c>
      <c r="BI121" s="2"/>
      <c r="BJ121" s="13">
        <f>+(AQ121*'Kalkulator część 1'!$C$34+'Dane - część 1'!AR121*'Kalkulator część 1'!$C$35)/('Dane - część 1'!AQ121+'Dane - część 1'!AR121)</f>
        <v>3.7557</v>
      </c>
      <c r="BK121" s="13">
        <f>VLOOKUP(AJ121,'Kalkulator część 1'!$B$17:$C$23,2,TRUE)*12</f>
        <v>0</v>
      </c>
      <c r="BL121" s="2">
        <f t="shared" ref="BL121:BL122" si="39">(BB121+BJ121)*AZ121/1000+BK121</f>
        <v>2149.0904097000002</v>
      </c>
      <c r="BM121" s="2">
        <f t="shared" ref="BM121:BM122" si="40">(BC121+BJ121)*AZ121/1000+BK121</f>
        <v>2149.0904097000002</v>
      </c>
      <c r="BO121" s="2">
        <f t="shared" ref="BO121:BO122" si="41">BL121+BG121</f>
        <v>33747.627890700001</v>
      </c>
      <c r="BP121" s="2">
        <f t="shared" ref="BP121:BP122" si="42">BM121+BH121</f>
        <v>35327.554764750006</v>
      </c>
      <c r="BQ121" s="3"/>
      <c r="BR121" s="2">
        <f t="shared" ref="BR121:BR122" si="43">BO121*1.23</f>
        <v>41509.582305561002</v>
      </c>
      <c r="BS121" s="2">
        <f t="shared" ref="BS121:BS122" si="44">BP121*1.23</f>
        <v>43452.892360642509</v>
      </c>
    </row>
    <row r="122" spans="1:71" x14ac:dyDescent="0.35">
      <c r="A122" t="s">
        <v>1046</v>
      </c>
      <c r="B122" t="s">
        <v>1088</v>
      </c>
      <c r="C122" t="s">
        <v>1089</v>
      </c>
      <c r="D122" t="s">
        <v>1090</v>
      </c>
      <c r="E122" t="s">
        <v>1091</v>
      </c>
      <c r="F122" t="s">
        <v>1092</v>
      </c>
      <c r="H122" s="53">
        <v>1</v>
      </c>
      <c r="J122">
        <v>7880014528</v>
      </c>
      <c r="K122">
        <v>630012930</v>
      </c>
      <c r="L122" t="s">
        <v>857</v>
      </c>
      <c r="M122" t="s">
        <v>51</v>
      </c>
      <c r="N122" t="s">
        <v>2138</v>
      </c>
      <c r="O122" t="s">
        <v>2134</v>
      </c>
      <c r="P122" t="s">
        <v>2135</v>
      </c>
      <c r="Q122" t="s">
        <v>2135</v>
      </c>
      <c r="U122" t="s">
        <v>2139</v>
      </c>
      <c r="V122" s="64" t="s">
        <v>2140</v>
      </c>
      <c r="W122" s="2">
        <v>250</v>
      </c>
      <c r="X122" s="2">
        <v>250</v>
      </c>
      <c r="Y122" s="2">
        <v>250</v>
      </c>
      <c r="Z122" s="2">
        <v>250</v>
      </c>
      <c r="AA122" s="2">
        <v>250</v>
      </c>
      <c r="AB122" s="2">
        <v>250</v>
      </c>
      <c r="AC122" s="2">
        <v>250</v>
      </c>
      <c r="AD122" s="2">
        <v>250</v>
      </c>
      <c r="AE122" s="2">
        <v>250</v>
      </c>
      <c r="AF122" s="2">
        <v>250</v>
      </c>
      <c r="AG122" s="2">
        <v>250</v>
      </c>
      <c r="AH122" s="2">
        <v>250</v>
      </c>
      <c r="AI122" s="2">
        <v>3000</v>
      </c>
      <c r="AJ122" t="s">
        <v>217</v>
      </c>
      <c r="AK122" t="s">
        <v>56</v>
      </c>
      <c r="AL122" t="s">
        <v>866</v>
      </c>
      <c r="AM122">
        <v>110</v>
      </c>
      <c r="AN122" t="s">
        <v>58</v>
      </c>
      <c r="AO122" t="s">
        <v>59</v>
      </c>
      <c r="AP122" t="s">
        <v>60</v>
      </c>
      <c r="AQ122">
        <v>0</v>
      </c>
      <c r="AR122">
        <v>100</v>
      </c>
      <c r="AZ122" s="2">
        <f>+AI122*'Kalkulator część 1'!$C$32</f>
        <v>3000</v>
      </c>
      <c r="BA122">
        <f t="shared" si="36"/>
        <v>110</v>
      </c>
      <c r="BB122" s="13">
        <f>'Kalkulator część 1'!$C$28*'Kalkulator część 1'!$C$11+'Kalkulator część 1'!$C$12</f>
        <v>0</v>
      </c>
      <c r="BC122" s="13">
        <f>'Kalkulator część 1'!$C$29*'Kalkulator część 1'!$C$11+'Kalkulator część 1'!$C$12</f>
        <v>0</v>
      </c>
      <c r="BD122" s="2">
        <f t="shared" si="37"/>
        <v>0</v>
      </c>
      <c r="BE122" s="2">
        <f t="shared" si="38"/>
        <v>0</v>
      </c>
      <c r="BG122" s="2">
        <f>IF(AJ122=$AU$48,($AV$48*12)+(AZ122*$AX$48/100),IF(AJ122=$AU$49,$AV$49*12+AZ122*$AX$49/100,IF(AJ122=$AU$50,$AV$50*12+$AX$50*AZ122/100,IF(AJ122=$AU$51,$AV$51*12+$AX$51*AZ122/100,IF(AJ122=$AU$52,$AV$52*12+$AX$52*AZ122/100,IF(AJ122=$AU$53,$AW$53*BA122/100*8760+$AX$53*AZ122/100,0))))))*'Kalkulator część 1'!$C$31</f>
        <v>258.0795</v>
      </c>
      <c r="BH122" s="2">
        <f>+BG122*'Kalkulator część 1'!$C$31</f>
        <v>270.983475</v>
      </c>
      <c r="BI122" s="2"/>
      <c r="BJ122" s="13">
        <f>+(AQ122*'Kalkulator część 1'!$C$34+'Dane - część 1'!AR122*'Kalkulator część 1'!$C$35)/('Dane - część 1'!AQ122+'Dane - część 1'!AR122)</f>
        <v>3.9</v>
      </c>
      <c r="BK122" s="13">
        <f>VLOOKUP(AJ122,'Kalkulator część 1'!$B$17:$C$23,2,TRUE)*12</f>
        <v>0</v>
      </c>
      <c r="BL122" s="2">
        <f t="shared" si="39"/>
        <v>11.7</v>
      </c>
      <c r="BM122" s="2">
        <f t="shared" si="40"/>
        <v>11.7</v>
      </c>
      <c r="BO122" s="2">
        <f t="shared" si="41"/>
        <v>269.77949999999998</v>
      </c>
      <c r="BP122" s="2">
        <f t="shared" si="42"/>
        <v>282.68347499999999</v>
      </c>
      <c r="BQ122" s="3"/>
      <c r="BR122" s="2">
        <f t="shared" si="43"/>
        <v>331.82878499999998</v>
      </c>
      <c r="BS122" s="2">
        <f t="shared" si="44"/>
        <v>347.70067424999996</v>
      </c>
    </row>
    <row r="123" spans="1:71" x14ac:dyDescent="0.35">
      <c r="A123" t="s">
        <v>986</v>
      </c>
      <c r="B123" t="s">
        <v>1024</v>
      </c>
      <c r="C123" t="s">
        <v>1025</v>
      </c>
      <c r="D123" t="s">
        <v>1026</v>
      </c>
      <c r="E123" t="s">
        <v>1027</v>
      </c>
      <c r="F123" t="s">
        <v>1027</v>
      </c>
      <c r="G123" t="s">
        <v>1028</v>
      </c>
      <c r="H123" s="49">
        <v>17</v>
      </c>
      <c r="J123">
        <v>7640004737</v>
      </c>
      <c r="K123">
        <v>570064406</v>
      </c>
      <c r="L123" t="s">
        <v>50</v>
      </c>
      <c r="M123" t="s">
        <v>51</v>
      </c>
      <c r="N123" t="s">
        <v>2281</v>
      </c>
      <c r="O123" t="s">
        <v>1026</v>
      </c>
      <c r="P123" t="s">
        <v>1027</v>
      </c>
      <c r="Q123" t="s">
        <v>2282</v>
      </c>
      <c r="R123" t="s">
        <v>2283</v>
      </c>
      <c r="S123" s="49">
        <v>4</v>
      </c>
      <c r="T123">
        <v>11</v>
      </c>
      <c r="U123" t="s">
        <v>2284</v>
      </c>
      <c r="V123" t="s">
        <v>2285</v>
      </c>
      <c r="W123" s="2">
        <v>600</v>
      </c>
      <c r="X123" s="2">
        <v>500</v>
      </c>
      <c r="Y123" s="2">
        <v>400</v>
      </c>
      <c r="Z123" s="2">
        <v>350</v>
      </c>
      <c r="AA123" s="2">
        <v>350</v>
      </c>
      <c r="AB123" s="2">
        <v>350</v>
      </c>
      <c r="AC123" s="2">
        <v>300</v>
      </c>
      <c r="AD123" s="2">
        <v>300</v>
      </c>
      <c r="AE123" s="2">
        <v>350</v>
      </c>
      <c r="AF123" s="2">
        <v>400</v>
      </c>
      <c r="AG123" s="2">
        <v>500</v>
      </c>
      <c r="AH123" s="2">
        <v>600</v>
      </c>
      <c r="AI123" s="2">
        <v>5000</v>
      </c>
      <c r="AJ123" t="s">
        <v>100</v>
      </c>
      <c r="AK123" t="s">
        <v>56</v>
      </c>
      <c r="AL123" t="s">
        <v>866</v>
      </c>
      <c r="AM123">
        <v>110</v>
      </c>
      <c r="AN123" t="s">
        <v>58</v>
      </c>
      <c r="AO123" t="s">
        <v>59</v>
      </c>
      <c r="AP123" t="s">
        <v>60</v>
      </c>
      <c r="AQ123">
        <v>0</v>
      </c>
      <c r="AR123">
        <v>100</v>
      </c>
      <c r="AZ123" s="2">
        <f>+AI123*'Kalkulator część 1'!$C$32</f>
        <v>5000</v>
      </c>
      <c r="BA123">
        <f t="shared" ref="BA123:BA186" si="45">+AM123</f>
        <v>110</v>
      </c>
      <c r="BB123" s="13">
        <f>'Kalkulator część 1'!$C$28*'Kalkulator część 1'!$C$11+'Kalkulator część 1'!$C$12</f>
        <v>0</v>
      </c>
      <c r="BC123" s="13">
        <f>'Kalkulator część 1'!$C$29*'Kalkulator część 1'!$C$11+'Kalkulator część 1'!$C$12</f>
        <v>0</v>
      </c>
      <c r="BD123" s="2">
        <f t="shared" ref="BD123:BD186" si="46">+AZ123*BB123/1000</f>
        <v>0</v>
      </c>
      <c r="BE123" s="2">
        <f t="shared" ref="BE123:BE186" si="47">+AZ123*BC123/1000</f>
        <v>0</v>
      </c>
      <c r="BG123" s="2">
        <f>IF(AJ123=$AU$48,($AV$48*12)+(AZ123*$AX$48/100),IF(AJ123=$AU$49,$AV$49*12+AZ123*$AX$49/100,IF(AJ123=$AU$50,$AV$50*12+$AX$50*AZ123/100,IF(AJ123=$AU$51,$AV$51*12+$AX$51*AZ123/100,IF(AJ123=$AU$52,$AV$52*12+$AX$52*AZ123/100,IF(AJ123=$AU$53,$AW$53*BA123/100*8760+$AX$53*AZ123/100,0))))))*'Kalkulator część 1'!$C$31</f>
        <v>395.62949999999995</v>
      </c>
      <c r="BH123" s="2">
        <f>+BG123*'Kalkulator część 1'!$C$31</f>
        <v>415.41097499999995</v>
      </c>
      <c r="BI123" s="2"/>
      <c r="BJ123" s="13">
        <f>+(AQ123*'Kalkulator część 1'!$C$34+'Dane - część 1'!AR123*'Kalkulator część 1'!$C$35)/('Dane - część 1'!AQ123+'Dane - część 1'!AR123)</f>
        <v>3.9</v>
      </c>
      <c r="BK123" s="13">
        <f>VLOOKUP(AJ123,'Kalkulator część 1'!$B$17:$C$23,2,TRUE)*12</f>
        <v>0</v>
      </c>
      <c r="BL123" s="2">
        <f t="shared" ref="BL123:BL186" si="48">(BB123+BJ123)*AZ123/1000+BK123</f>
        <v>19.5</v>
      </c>
      <c r="BM123" s="2">
        <f t="shared" ref="BM123:BM186" si="49">(BC123+BJ123)*AZ123/1000+BK123</f>
        <v>19.5</v>
      </c>
      <c r="BO123" s="2">
        <f t="shared" ref="BO123:BO186" si="50">BL123+BG123</f>
        <v>415.12949999999995</v>
      </c>
      <c r="BP123" s="2">
        <f t="shared" ref="BP123:BP186" si="51">BM123+BH123</f>
        <v>434.91097499999995</v>
      </c>
      <c r="BQ123" s="3"/>
      <c r="BR123" s="2">
        <f t="shared" ref="BR123:BR186" si="52">BO123*1.23</f>
        <v>510.60928499999994</v>
      </c>
      <c r="BS123" s="2">
        <f t="shared" ref="BS123:BS186" si="53">BP123*1.23</f>
        <v>534.9404992499999</v>
      </c>
    </row>
    <row r="124" spans="1:71" x14ac:dyDescent="0.35">
      <c r="A124" t="s">
        <v>986</v>
      </c>
      <c r="B124" t="s">
        <v>1024</v>
      </c>
      <c r="C124" t="s">
        <v>1025</v>
      </c>
      <c r="D124" t="s">
        <v>1026</v>
      </c>
      <c r="E124" t="s">
        <v>1027</v>
      </c>
      <c r="F124" t="s">
        <v>1027</v>
      </c>
      <c r="G124" t="s">
        <v>1028</v>
      </c>
      <c r="H124" s="49">
        <v>17</v>
      </c>
      <c r="J124">
        <v>7640004737</v>
      </c>
      <c r="K124">
        <v>570064406</v>
      </c>
      <c r="L124" t="s">
        <v>50</v>
      </c>
      <c r="M124" t="s">
        <v>51</v>
      </c>
      <c r="N124" t="s">
        <v>2286</v>
      </c>
      <c r="O124" t="s">
        <v>1026</v>
      </c>
      <c r="P124" t="s">
        <v>1027</v>
      </c>
      <c r="Q124" t="s">
        <v>2282</v>
      </c>
      <c r="R124" t="s">
        <v>2287</v>
      </c>
      <c r="S124" s="49">
        <v>17</v>
      </c>
      <c r="U124" t="s">
        <v>2288</v>
      </c>
      <c r="V124" t="s">
        <v>2289</v>
      </c>
      <c r="W124" s="2">
        <v>1200</v>
      </c>
      <c r="X124" s="2">
        <v>1100</v>
      </c>
      <c r="Y124" s="2">
        <v>800</v>
      </c>
      <c r="Z124" s="2">
        <v>700</v>
      </c>
      <c r="AA124" s="2">
        <v>600</v>
      </c>
      <c r="AB124" s="2">
        <v>600</v>
      </c>
      <c r="AC124" s="2">
        <v>600</v>
      </c>
      <c r="AD124" s="2">
        <v>600</v>
      </c>
      <c r="AE124" s="2">
        <v>700</v>
      </c>
      <c r="AF124" s="2">
        <v>800</v>
      </c>
      <c r="AG124" s="2">
        <v>1100</v>
      </c>
      <c r="AH124" s="2">
        <v>1200</v>
      </c>
      <c r="AI124" s="2">
        <v>10000</v>
      </c>
      <c r="AJ124" t="s">
        <v>55</v>
      </c>
      <c r="AK124" t="s">
        <v>56</v>
      </c>
      <c r="AL124" t="s">
        <v>866</v>
      </c>
      <c r="AM124">
        <v>110</v>
      </c>
      <c r="AN124" t="s">
        <v>58</v>
      </c>
      <c r="AO124" t="s">
        <v>59</v>
      </c>
      <c r="AP124" t="s">
        <v>60</v>
      </c>
      <c r="AQ124">
        <v>0</v>
      </c>
      <c r="AR124">
        <v>100</v>
      </c>
      <c r="AZ124" s="2">
        <f>+AI124*'Kalkulator część 1'!$C$32</f>
        <v>10000</v>
      </c>
      <c r="BA124">
        <f t="shared" si="45"/>
        <v>110</v>
      </c>
      <c r="BB124" s="13">
        <f>'Kalkulator część 1'!$C$28*'Kalkulator część 1'!$C$11+'Kalkulator część 1'!$C$12</f>
        <v>0</v>
      </c>
      <c r="BC124" s="13">
        <f>'Kalkulator część 1'!$C$29*'Kalkulator część 1'!$C$11+'Kalkulator część 1'!$C$12</f>
        <v>0</v>
      </c>
      <c r="BD124" s="2">
        <f t="shared" si="46"/>
        <v>0</v>
      </c>
      <c r="BE124" s="2">
        <f t="shared" si="47"/>
        <v>0</v>
      </c>
      <c r="BG124" s="2">
        <f>IF(AJ124=$AU$48,($AV$48*12)+(AZ124*$AX$48/100),IF(AJ124=$AU$49,$AV$49*12+AZ124*$AX$49/100,IF(AJ124=$AU$50,$AV$50*12+$AX$50*AZ124/100,IF(AJ124=$AU$51,$AV$51*12+$AX$51*AZ124/100,IF(AJ124=$AU$52,$AV$52*12+$AX$52*AZ124/100,IF(AJ124=$AU$53,$AW$53*BA124/100*8760+$AX$53*AZ124/100,0))))))*'Kalkulator część 1'!$C$31</f>
        <v>976.6049999999999</v>
      </c>
      <c r="BH124" s="2">
        <f>+BG124*'Kalkulator część 1'!$C$31</f>
        <v>1025.43525</v>
      </c>
      <c r="BI124" s="2"/>
      <c r="BJ124" s="13">
        <f>+(AQ124*'Kalkulator część 1'!$C$34+'Dane - część 1'!AR124*'Kalkulator część 1'!$C$35)/('Dane - część 1'!AQ124+'Dane - część 1'!AR124)</f>
        <v>3.9</v>
      </c>
      <c r="BK124" s="13">
        <f>VLOOKUP(AJ124,'Kalkulator część 1'!$B$17:$C$23,2,TRUE)*12</f>
        <v>0</v>
      </c>
      <c r="BL124" s="2">
        <f t="shared" si="48"/>
        <v>39</v>
      </c>
      <c r="BM124" s="2">
        <f t="shared" si="49"/>
        <v>39</v>
      </c>
      <c r="BO124" s="2">
        <f t="shared" si="50"/>
        <v>1015.6049999999999</v>
      </c>
      <c r="BP124" s="2">
        <f t="shared" si="51"/>
        <v>1064.43525</v>
      </c>
      <c r="BQ124" s="3"/>
      <c r="BR124" s="2">
        <f t="shared" si="52"/>
        <v>1249.1941499999998</v>
      </c>
      <c r="BS124" s="2">
        <f t="shared" si="53"/>
        <v>1309.2553574999999</v>
      </c>
    </row>
    <row r="125" spans="1:71" x14ac:dyDescent="0.35">
      <c r="A125" t="s">
        <v>247</v>
      </c>
      <c r="B125" t="s">
        <v>248</v>
      </c>
      <c r="C125" t="s">
        <v>249</v>
      </c>
      <c r="D125" t="s">
        <v>250</v>
      </c>
      <c r="E125" t="s">
        <v>251</v>
      </c>
      <c r="F125" t="s">
        <v>252</v>
      </c>
      <c r="G125" t="s">
        <v>253</v>
      </c>
      <c r="H125" s="49">
        <v>59</v>
      </c>
      <c r="J125">
        <v>8690004450</v>
      </c>
      <c r="K125">
        <v>350545613</v>
      </c>
      <c r="L125" t="s">
        <v>50</v>
      </c>
      <c r="M125" t="s">
        <v>51</v>
      </c>
      <c r="S125" s="49"/>
      <c r="U125" t="s">
        <v>254</v>
      </c>
      <c r="V125" t="s">
        <v>255</v>
      </c>
      <c r="W125" s="2">
        <v>6102</v>
      </c>
      <c r="X125" s="2">
        <v>0</v>
      </c>
      <c r="Y125" s="2">
        <v>158</v>
      </c>
      <c r="Z125" s="2">
        <v>113</v>
      </c>
      <c r="AA125" s="2">
        <v>114</v>
      </c>
      <c r="AB125" s="2">
        <v>125</v>
      </c>
      <c r="AC125" s="2">
        <v>0</v>
      </c>
      <c r="AD125" s="2">
        <v>0</v>
      </c>
      <c r="AE125" s="2">
        <v>0</v>
      </c>
      <c r="AF125" s="2">
        <v>7</v>
      </c>
      <c r="AG125" s="2">
        <v>482</v>
      </c>
      <c r="AH125" s="2">
        <v>1060</v>
      </c>
      <c r="AI125" s="2">
        <v>8161</v>
      </c>
      <c r="AJ125" t="s">
        <v>55</v>
      </c>
      <c r="AK125" t="s">
        <v>56</v>
      </c>
      <c r="AL125" t="s">
        <v>256</v>
      </c>
      <c r="AM125">
        <v>110</v>
      </c>
      <c r="AN125" t="s">
        <v>58</v>
      </c>
      <c r="AO125" t="s">
        <v>59</v>
      </c>
      <c r="AP125" t="s">
        <v>60</v>
      </c>
      <c r="AQ125">
        <v>100</v>
      </c>
      <c r="AR125">
        <v>0</v>
      </c>
      <c r="AV125" t="s">
        <v>2343</v>
      </c>
      <c r="AX125" s="1" t="s">
        <v>2350</v>
      </c>
      <c r="AZ125" s="2">
        <f>+AI125*'Kalkulator część 1'!$C$32</f>
        <v>8161</v>
      </c>
      <c r="BA125">
        <f t="shared" si="45"/>
        <v>110</v>
      </c>
      <c r="BB125" s="13">
        <f>'Kalkulator część 1'!$C$28*'Kalkulator część 1'!$C$11+'Kalkulator część 1'!$C$12</f>
        <v>0</v>
      </c>
      <c r="BC125" s="13">
        <f>'Kalkulator część 1'!$C$29*'Kalkulator część 1'!$C$11+'Kalkulator część 1'!$C$12</f>
        <v>0</v>
      </c>
      <c r="BD125" s="2">
        <f t="shared" si="46"/>
        <v>0</v>
      </c>
      <c r="BE125" s="2">
        <f t="shared" si="47"/>
        <v>0</v>
      </c>
      <c r="BG125" s="2">
        <f>IF(AJ125=$AU$127,($AV$127*12)+(AZ125*$AX$127/100),IF(AJ125=$AU$128,$AV$128*12+AZ125*$AX$128/100,IF(AJ125=$AU$129,$AV$129*12+$AX$129*AZ125/100,IF(AJ125=$AU$130,$AV$130*12+$AX$130*AZ125/100,IF(AJ125=$AU$131,$AV$131*12+$AX$131*AZ125/100,IF(AJ125=$AU$132,$AW$132*BA125/100*8760+$AX$132*AZ125/100,0))))))*'Kalkulator część 1'!$C$31</f>
        <v>885.50625449999995</v>
      </c>
      <c r="BH125" s="2">
        <f>+BG125*'Kalkulator część 1'!$C$31</f>
        <v>929.781567225</v>
      </c>
      <c r="BI125" s="2"/>
      <c r="BJ125" s="13">
        <f>+(AQ125*'Kalkulator część 1'!$C$34+'Dane - część 1'!AR125*'Kalkulator część 1'!$C$35)/('Dane - część 1'!AQ125+'Dane - część 1'!AR125)</f>
        <v>0</v>
      </c>
      <c r="BK125" s="13">
        <f>VLOOKUP(AJ125,'Kalkulator część 1'!$B$17:$C$23,2,TRUE)*12</f>
        <v>0</v>
      </c>
      <c r="BL125" s="2">
        <f t="shared" si="48"/>
        <v>0</v>
      </c>
      <c r="BM125" s="2">
        <f t="shared" si="49"/>
        <v>0</v>
      </c>
      <c r="BO125" s="2">
        <f t="shared" si="50"/>
        <v>885.50625449999995</v>
      </c>
      <c r="BP125" s="2">
        <f t="shared" si="51"/>
        <v>929.781567225</v>
      </c>
      <c r="BQ125" s="3"/>
      <c r="BR125" s="2">
        <f t="shared" si="52"/>
        <v>1089.1726930349998</v>
      </c>
      <c r="BS125" s="2">
        <f t="shared" si="53"/>
        <v>1143.63132768675</v>
      </c>
    </row>
    <row r="126" spans="1:71" x14ac:dyDescent="0.35">
      <c r="A126" t="s">
        <v>247</v>
      </c>
      <c r="B126" t="s">
        <v>257</v>
      </c>
      <c r="C126" t="s">
        <v>258</v>
      </c>
      <c r="D126" t="s">
        <v>259</v>
      </c>
      <c r="E126" t="s">
        <v>260</v>
      </c>
      <c r="F126" t="s">
        <v>260</v>
      </c>
      <c r="G126" t="s">
        <v>261</v>
      </c>
      <c r="H126" s="49">
        <v>142</v>
      </c>
      <c r="J126">
        <v>8720007454</v>
      </c>
      <c r="K126">
        <v>350545560</v>
      </c>
      <c r="L126" t="s">
        <v>50</v>
      </c>
      <c r="M126" t="s">
        <v>51</v>
      </c>
      <c r="N126" t="s">
        <v>262</v>
      </c>
      <c r="O126" t="s">
        <v>259</v>
      </c>
      <c r="P126" t="s">
        <v>260</v>
      </c>
      <c r="Q126" t="s">
        <v>260</v>
      </c>
      <c r="R126" t="s">
        <v>261</v>
      </c>
      <c r="S126" s="49">
        <v>142</v>
      </c>
      <c r="U126" t="s">
        <v>263</v>
      </c>
      <c r="V126" t="s">
        <v>264</v>
      </c>
      <c r="W126" s="2">
        <v>200</v>
      </c>
      <c r="X126" s="2">
        <v>100</v>
      </c>
      <c r="Y126" s="2">
        <v>100</v>
      </c>
      <c r="Z126" s="2">
        <v>50</v>
      </c>
      <c r="AA126" s="2">
        <v>0</v>
      </c>
      <c r="AB126" s="2">
        <v>0</v>
      </c>
      <c r="AC126" s="2">
        <v>0</v>
      </c>
      <c r="AD126" s="2">
        <v>0</v>
      </c>
      <c r="AE126" s="2">
        <v>50</v>
      </c>
      <c r="AF126" s="2">
        <v>50</v>
      </c>
      <c r="AG126" s="2">
        <v>100</v>
      </c>
      <c r="AH126" s="2">
        <v>600</v>
      </c>
      <c r="AI126" s="2">
        <v>1250</v>
      </c>
      <c r="AJ126" t="s">
        <v>217</v>
      </c>
      <c r="AK126" t="s">
        <v>56</v>
      </c>
      <c r="AL126" t="s">
        <v>256</v>
      </c>
      <c r="AM126">
        <v>110</v>
      </c>
      <c r="AN126" t="s">
        <v>58</v>
      </c>
      <c r="AO126" t="s">
        <v>59</v>
      </c>
      <c r="AP126" t="s">
        <v>60</v>
      </c>
      <c r="AQ126">
        <v>0</v>
      </c>
      <c r="AR126">
        <v>100</v>
      </c>
      <c r="AU126" t="s">
        <v>2345</v>
      </c>
      <c r="AV126" t="s">
        <v>2346</v>
      </c>
      <c r="AW126" t="s">
        <v>2347</v>
      </c>
      <c r="AX126" t="s">
        <v>2348</v>
      </c>
      <c r="AZ126" s="2">
        <f>+AI126*'Kalkulator część 1'!$C$32</f>
        <v>1250</v>
      </c>
      <c r="BA126">
        <f t="shared" si="45"/>
        <v>110</v>
      </c>
      <c r="BB126" s="13">
        <f>'Kalkulator część 1'!$C$28*'Kalkulator część 1'!$C$11+'Kalkulator część 1'!$C$12</f>
        <v>0</v>
      </c>
      <c r="BC126" s="13">
        <f>'Kalkulator część 1'!$C$29*'Kalkulator część 1'!$C$11+'Kalkulator część 1'!$C$12</f>
        <v>0</v>
      </c>
      <c r="BD126" s="2">
        <f t="shared" si="46"/>
        <v>0</v>
      </c>
      <c r="BE126" s="2">
        <f t="shared" si="47"/>
        <v>0</v>
      </c>
      <c r="BG126" s="2">
        <f>IF(AJ126=$AU$127,($AV$127*12)+(AZ126*$AX$127/100),IF(AJ126=$AU$128,$AV$128*12+AZ126*$AX$128/100,IF(AJ126=$AU$129,$AV$129*12+$AX$129*AZ126/100,IF(AJ126=$AU$130,$AV$130*12+$AX$130*AZ126/100,IF(AJ126=$AU$131,$AV$131*12+$AX$131*AZ126/100,IF(AJ126=$AU$132,$AW$132*BA126/100*8760+$AX$132*AZ126/100,0))))))*'Kalkulator część 1'!$C$31</f>
        <v>146.73750000000001</v>
      </c>
      <c r="BH126" s="2">
        <f>+BG126*'Kalkulator część 1'!$C$31</f>
        <v>154.07437500000003</v>
      </c>
      <c r="BI126" s="2"/>
      <c r="BJ126" s="13">
        <f>+(AQ126*'Kalkulator część 1'!$C$34+'Dane - część 1'!AR126*'Kalkulator część 1'!$C$35)/('Dane - część 1'!AQ126+'Dane - część 1'!AR126)</f>
        <v>3.9</v>
      </c>
      <c r="BK126" s="13">
        <f>VLOOKUP(AJ126,'Kalkulator część 1'!$B$17:$C$23,2,TRUE)*12</f>
        <v>0</v>
      </c>
      <c r="BL126" s="2">
        <f t="shared" si="48"/>
        <v>4.875</v>
      </c>
      <c r="BM126" s="2">
        <f t="shared" si="49"/>
        <v>4.875</v>
      </c>
      <c r="BO126" s="2">
        <f t="shared" si="50"/>
        <v>151.61250000000001</v>
      </c>
      <c r="BP126" s="2">
        <f t="shared" si="51"/>
        <v>158.94937500000003</v>
      </c>
      <c r="BQ126" s="3"/>
      <c r="BR126" s="2">
        <f t="shared" si="52"/>
        <v>186.48337500000002</v>
      </c>
      <c r="BS126" s="2">
        <f t="shared" si="53"/>
        <v>195.50773125000003</v>
      </c>
    </row>
    <row r="127" spans="1:71" x14ac:dyDescent="0.35">
      <c r="A127" t="s">
        <v>247</v>
      </c>
      <c r="B127" t="s">
        <v>257</v>
      </c>
      <c r="C127" t="s">
        <v>258</v>
      </c>
      <c r="D127" t="s">
        <v>259</v>
      </c>
      <c r="E127" t="s">
        <v>260</v>
      </c>
      <c r="F127" t="s">
        <v>260</v>
      </c>
      <c r="G127" t="s">
        <v>261</v>
      </c>
      <c r="H127" s="49">
        <v>142</v>
      </c>
      <c r="J127">
        <v>8720007454</v>
      </c>
      <c r="K127">
        <v>350545560</v>
      </c>
      <c r="L127" t="s">
        <v>50</v>
      </c>
      <c r="M127" t="s">
        <v>51</v>
      </c>
      <c r="N127" t="s">
        <v>106</v>
      </c>
      <c r="O127" t="s">
        <v>259</v>
      </c>
      <c r="P127" t="s">
        <v>260</v>
      </c>
      <c r="Q127" t="s">
        <v>260</v>
      </c>
      <c r="R127" t="s">
        <v>261</v>
      </c>
      <c r="S127" s="49">
        <v>142</v>
      </c>
      <c r="U127" t="s">
        <v>265</v>
      </c>
      <c r="V127" t="s">
        <v>266</v>
      </c>
      <c r="W127" s="2">
        <v>11500</v>
      </c>
      <c r="X127" s="2">
        <v>8800</v>
      </c>
      <c r="Y127" s="2">
        <v>7800</v>
      </c>
      <c r="Z127" s="2">
        <v>5430</v>
      </c>
      <c r="AA127" s="2">
        <v>1500</v>
      </c>
      <c r="AB127" s="2">
        <v>0</v>
      </c>
      <c r="AC127" s="2">
        <v>0</v>
      </c>
      <c r="AD127" s="2">
        <v>10</v>
      </c>
      <c r="AE127" s="2">
        <v>10</v>
      </c>
      <c r="AF127" s="2">
        <v>5200</v>
      </c>
      <c r="AG127" s="2">
        <v>8500</v>
      </c>
      <c r="AH127" s="2">
        <v>10250</v>
      </c>
      <c r="AI127" s="2">
        <v>59000</v>
      </c>
      <c r="AJ127" t="s">
        <v>55</v>
      </c>
      <c r="AK127" t="s">
        <v>56</v>
      </c>
      <c r="AL127" t="s">
        <v>256</v>
      </c>
      <c r="AM127">
        <v>110</v>
      </c>
      <c r="AN127" t="s">
        <v>58</v>
      </c>
      <c r="AO127" t="s">
        <v>59</v>
      </c>
      <c r="AP127" t="s">
        <v>60</v>
      </c>
      <c r="AQ127">
        <v>0</v>
      </c>
      <c r="AR127">
        <v>100</v>
      </c>
      <c r="AU127" t="s">
        <v>217</v>
      </c>
      <c r="AV127">
        <v>4.5999999999999996</v>
      </c>
      <c r="AW127" t="s">
        <v>2349</v>
      </c>
      <c r="AX127">
        <v>6.7640000000000002</v>
      </c>
      <c r="AZ127" s="2">
        <f>+AI127*'Kalkulator część 1'!$C$32</f>
        <v>59000</v>
      </c>
      <c r="BA127">
        <f t="shared" si="45"/>
        <v>110</v>
      </c>
      <c r="BB127" s="13">
        <f>'Kalkulator część 1'!$C$28*'Kalkulator część 1'!$C$11+'Kalkulator część 1'!$C$12</f>
        <v>0</v>
      </c>
      <c r="BC127" s="13">
        <f>'Kalkulator część 1'!$C$29*'Kalkulator część 1'!$C$11+'Kalkulator część 1'!$C$12</f>
        <v>0</v>
      </c>
      <c r="BD127" s="2">
        <f t="shared" si="46"/>
        <v>0</v>
      </c>
      <c r="BE127" s="2">
        <f t="shared" si="47"/>
        <v>0</v>
      </c>
      <c r="BG127" s="2">
        <f>IF(AJ127=$AU$127,($AV$127*12)+(AZ127*$AX$127/100),IF(AJ127=$AU$128,$AV$128*12+AZ127*$AX$128/100,IF(AJ127=$AU$129,$AV$129*12+$AX$129*AZ127/100,IF(AJ127=$AU$130,$AV$130*12+$AX$130*AZ127/100,IF(AJ127=$AU$131,$AV$131*12+$AX$131*AZ127/100,IF(AJ127=$AU$132,$AW$132*BA127/100*8760+$AX$132*AZ127/100,0))))))*'Kalkulator część 1'!$C$31</f>
        <v>2854.7294999999999</v>
      </c>
      <c r="BH127" s="2">
        <f>+BG127*'Kalkulator część 1'!$C$31</f>
        <v>2997.4659750000001</v>
      </c>
      <c r="BI127" s="2"/>
      <c r="BJ127" s="13">
        <f>+(AQ127*'Kalkulator część 1'!$C$34+'Dane - część 1'!AR127*'Kalkulator część 1'!$C$35)/('Dane - część 1'!AQ127+'Dane - część 1'!AR127)</f>
        <v>3.9</v>
      </c>
      <c r="BK127" s="13">
        <f>VLOOKUP(AJ127,'Kalkulator część 1'!$B$17:$C$23,2,TRUE)*12</f>
        <v>0</v>
      </c>
      <c r="BL127" s="2">
        <f t="shared" si="48"/>
        <v>230.1</v>
      </c>
      <c r="BM127" s="2">
        <f t="shared" si="49"/>
        <v>230.1</v>
      </c>
      <c r="BO127" s="2">
        <f t="shared" si="50"/>
        <v>3084.8294999999998</v>
      </c>
      <c r="BP127" s="2">
        <f t="shared" si="51"/>
        <v>3227.565975</v>
      </c>
      <c r="BQ127" s="3"/>
      <c r="BR127" s="2">
        <f t="shared" si="52"/>
        <v>3794.3402849999998</v>
      </c>
      <c r="BS127" s="2">
        <f t="shared" si="53"/>
        <v>3969.90614925</v>
      </c>
    </row>
    <row r="128" spans="1:71" x14ac:dyDescent="0.35">
      <c r="A128" t="s">
        <v>247</v>
      </c>
      <c r="B128" t="s">
        <v>257</v>
      </c>
      <c r="C128" t="s">
        <v>258</v>
      </c>
      <c r="D128" t="s">
        <v>259</v>
      </c>
      <c r="E128" t="s">
        <v>260</v>
      </c>
      <c r="F128" t="s">
        <v>260</v>
      </c>
      <c r="G128" t="s">
        <v>261</v>
      </c>
      <c r="H128" s="49">
        <v>142</v>
      </c>
      <c r="J128">
        <v>8720007454</v>
      </c>
      <c r="K128">
        <v>350545560</v>
      </c>
      <c r="L128" t="s">
        <v>50</v>
      </c>
      <c r="M128" t="s">
        <v>51</v>
      </c>
      <c r="N128" t="s">
        <v>213</v>
      </c>
      <c r="O128" t="s">
        <v>259</v>
      </c>
      <c r="P128" t="s">
        <v>260</v>
      </c>
      <c r="Q128" t="s">
        <v>260</v>
      </c>
      <c r="R128" t="s">
        <v>261</v>
      </c>
      <c r="S128" s="49">
        <v>142</v>
      </c>
      <c r="U128" t="s">
        <v>267</v>
      </c>
      <c r="V128" t="s">
        <v>268</v>
      </c>
      <c r="W128" s="2">
        <v>600</v>
      </c>
      <c r="X128" s="2">
        <v>400</v>
      </c>
      <c r="Y128" s="2">
        <v>200</v>
      </c>
      <c r="Z128" s="2">
        <v>50</v>
      </c>
      <c r="AA128" s="2">
        <v>50</v>
      </c>
      <c r="AB128" s="2">
        <v>50</v>
      </c>
      <c r="AC128" s="2">
        <v>50</v>
      </c>
      <c r="AD128" s="2">
        <v>50</v>
      </c>
      <c r="AE128" s="2">
        <v>50</v>
      </c>
      <c r="AF128" s="2">
        <v>200</v>
      </c>
      <c r="AG128" s="2">
        <v>200</v>
      </c>
      <c r="AH128" s="2">
        <v>500</v>
      </c>
      <c r="AI128" s="2">
        <v>2400</v>
      </c>
      <c r="AJ128" t="s">
        <v>217</v>
      </c>
      <c r="AK128" t="s">
        <v>56</v>
      </c>
      <c r="AL128" t="s">
        <v>256</v>
      </c>
      <c r="AM128">
        <v>110</v>
      </c>
      <c r="AN128" t="s">
        <v>58</v>
      </c>
      <c r="AO128" t="s">
        <v>59</v>
      </c>
      <c r="AP128" t="s">
        <v>60</v>
      </c>
      <c r="AQ128">
        <v>0</v>
      </c>
      <c r="AR128">
        <v>100</v>
      </c>
      <c r="AU128" t="s">
        <v>100</v>
      </c>
      <c r="AV128">
        <v>11.7</v>
      </c>
      <c r="AW128" t="s">
        <v>2349</v>
      </c>
      <c r="AX128">
        <v>4.92</v>
      </c>
      <c r="AZ128" s="2">
        <f>+AI128*'Kalkulator część 1'!$C$32</f>
        <v>2400</v>
      </c>
      <c r="BA128">
        <f t="shared" si="45"/>
        <v>110</v>
      </c>
      <c r="BB128" s="13">
        <f>'Kalkulator część 1'!$C$28*'Kalkulator część 1'!$C$11+'Kalkulator część 1'!$C$12</f>
        <v>0</v>
      </c>
      <c r="BC128" s="13">
        <f>'Kalkulator część 1'!$C$29*'Kalkulator część 1'!$C$11+'Kalkulator część 1'!$C$12</f>
        <v>0</v>
      </c>
      <c r="BD128" s="2">
        <f t="shared" si="46"/>
        <v>0</v>
      </c>
      <c r="BE128" s="2">
        <f t="shared" si="47"/>
        <v>0</v>
      </c>
      <c r="BG128" s="2">
        <f>IF(AJ128=$AU$127,($AV$127*12)+(AZ128*$AX$127/100),IF(AJ128=$AU$128,$AV$128*12+AZ128*$AX$128/100,IF(AJ128=$AU$129,$AV$129*12+$AX$129*AZ128/100,IF(AJ128=$AU$130,$AV$130*12+$AX$130*AZ128/100,IF(AJ128=$AU$131,$AV$131*12+$AX$131*AZ128/100,IF(AJ128=$AU$132,$AW$132*BA128/100*8760+$AX$132*AZ128/100,0))))))*'Kalkulator część 1'!$C$31</f>
        <v>228.4128</v>
      </c>
      <c r="BH128" s="2">
        <f>+BG128*'Kalkulator część 1'!$C$31</f>
        <v>239.83344000000002</v>
      </c>
      <c r="BI128" s="2"/>
      <c r="BJ128" s="13">
        <f>+(AQ128*'Kalkulator część 1'!$C$34+'Dane - część 1'!AR128*'Kalkulator część 1'!$C$35)/('Dane - część 1'!AQ128+'Dane - część 1'!AR128)</f>
        <v>3.9</v>
      </c>
      <c r="BK128" s="13">
        <f>VLOOKUP(AJ128,'Kalkulator część 1'!$B$17:$C$23,2,TRUE)*12</f>
        <v>0</v>
      </c>
      <c r="BL128" s="2">
        <f t="shared" si="48"/>
        <v>9.36</v>
      </c>
      <c r="BM128" s="2">
        <f t="shared" si="49"/>
        <v>9.36</v>
      </c>
      <c r="BO128" s="2">
        <f t="shared" si="50"/>
        <v>237.77280000000002</v>
      </c>
      <c r="BP128" s="2">
        <f t="shared" si="51"/>
        <v>249.19344000000001</v>
      </c>
      <c r="BQ128" s="3"/>
      <c r="BR128" s="2">
        <f t="shared" si="52"/>
        <v>292.46054400000003</v>
      </c>
      <c r="BS128" s="2">
        <f t="shared" si="53"/>
        <v>306.50793120000003</v>
      </c>
    </row>
    <row r="129" spans="1:71" x14ac:dyDescent="0.35">
      <c r="A129" t="s">
        <v>247</v>
      </c>
      <c r="B129" t="s">
        <v>257</v>
      </c>
      <c r="C129" t="s">
        <v>258</v>
      </c>
      <c r="D129" t="s">
        <v>259</v>
      </c>
      <c r="E129" t="s">
        <v>260</v>
      </c>
      <c r="F129" t="s">
        <v>260</v>
      </c>
      <c r="G129" t="s">
        <v>261</v>
      </c>
      <c r="H129" s="49">
        <v>142</v>
      </c>
      <c r="J129">
        <v>8720007454</v>
      </c>
      <c r="K129">
        <v>350545560</v>
      </c>
      <c r="L129" t="s">
        <v>50</v>
      </c>
      <c r="M129" t="s">
        <v>51</v>
      </c>
      <c r="N129" t="s">
        <v>269</v>
      </c>
      <c r="O129" t="s">
        <v>270</v>
      </c>
      <c r="P129" t="s">
        <v>271</v>
      </c>
      <c r="Q129" t="s">
        <v>272</v>
      </c>
      <c r="S129" s="49">
        <v>48</v>
      </c>
      <c r="U129" t="s">
        <v>273</v>
      </c>
      <c r="V129" t="s">
        <v>274</v>
      </c>
      <c r="W129" s="2">
        <v>1000</v>
      </c>
      <c r="X129" s="2">
        <v>950</v>
      </c>
      <c r="Y129" s="2">
        <v>800</v>
      </c>
      <c r="Z129" s="2">
        <v>500</v>
      </c>
      <c r="AA129" s="2">
        <v>250</v>
      </c>
      <c r="AB129" s="2">
        <v>0</v>
      </c>
      <c r="AC129" s="2">
        <v>0</v>
      </c>
      <c r="AD129" s="2">
        <v>0</v>
      </c>
      <c r="AE129" s="2">
        <v>0</v>
      </c>
      <c r="AF129" s="2">
        <v>100</v>
      </c>
      <c r="AG129" s="2">
        <v>900</v>
      </c>
      <c r="AH129" s="2">
        <v>1000</v>
      </c>
      <c r="AI129" s="2">
        <v>5500</v>
      </c>
      <c r="AJ129" t="s">
        <v>217</v>
      </c>
      <c r="AK129" t="s">
        <v>56</v>
      </c>
      <c r="AL129" t="s">
        <v>256</v>
      </c>
      <c r="AM129">
        <v>110</v>
      </c>
      <c r="AN129" t="s">
        <v>58</v>
      </c>
      <c r="AO129" t="s">
        <v>59</v>
      </c>
      <c r="AP129" t="s">
        <v>60</v>
      </c>
      <c r="AQ129">
        <v>0</v>
      </c>
      <c r="AR129">
        <v>100</v>
      </c>
      <c r="AU129" t="s">
        <v>55</v>
      </c>
      <c r="AV129">
        <v>45.19</v>
      </c>
      <c r="AW129" t="s">
        <v>2349</v>
      </c>
      <c r="AX129">
        <v>3.6890000000000001</v>
      </c>
      <c r="AZ129" s="2">
        <f>+AI129*'Kalkulator część 1'!$C$32</f>
        <v>5500</v>
      </c>
      <c r="BA129">
        <f t="shared" si="45"/>
        <v>110</v>
      </c>
      <c r="BB129" s="13">
        <f>'Kalkulator część 1'!$C$28*'Kalkulator część 1'!$C$11+'Kalkulator część 1'!$C$12</f>
        <v>0</v>
      </c>
      <c r="BC129" s="13">
        <f>'Kalkulator część 1'!$C$29*'Kalkulator część 1'!$C$11+'Kalkulator część 1'!$C$12</f>
        <v>0</v>
      </c>
      <c r="BD129" s="2">
        <f t="shared" si="46"/>
        <v>0</v>
      </c>
      <c r="BE129" s="2">
        <f t="shared" si="47"/>
        <v>0</v>
      </c>
      <c r="BG129" s="2">
        <f>IF(AJ129=$AU$127,($AV$127*12)+(AZ129*$AX$127/100),IF(AJ129=$AU$128,$AV$128*12+AZ129*$AX$128/100,IF(AJ129=$AU$129,$AV$129*12+$AX$129*AZ129/100,IF(AJ129=$AU$130,$AV$130*12+$AX$130*AZ129/100,IF(AJ129=$AU$131,$AV$131*12+$AX$131*AZ129/100,IF(AJ129=$AU$132,$AW$132*BA129/100*8760+$AX$132*AZ129/100,0))))))*'Kalkulator część 1'!$C$31</f>
        <v>448.58099999999996</v>
      </c>
      <c r="BH129" s="2">
        <f>+BG129*'Kalkulator część 1'!$C$31</f>
        <v>471.01004999999998</v>
      </c>
      <c r="BI129" s="2"/>
      <c r="BJ129" s="13">
        <f>+(AQ129*'Kalkulator część 1'!$C$34+'Dane - część 1'!AR129*'Kalkulator część 1'!$C$35)/('Dane - część 1'!AQ129+'Dane - część 1'!AR129)</f>
        <v>3.9</v>
      </c>
      <c r="BK129" s="13">
        <f>VLOOKUP(AJ129,'Kalkulator część 1'!$B$17:$C$23,2,TRUE)*12</f>
        <v>0</v>
      </c>
      <c r="BL129" s="2">
        <f t="shared" si="48"/>
        <v>21.45</v>
      </c>
      <c r="BM129" s="2">
        <f t="shared" si="49"/>
        <v>21.45</v>
      </c>
      <c r="BO129" s="2">
        <f t="shared" si="50"/>
        <v>470.03099999999995</v>
      </c>
      <c r="BP129" s="2">
        <f t="shared" si="51"/>
        <v>492.46004999999997</v>
      </c>
      <c r="BQ129" s="3"/>
      <c r="BR129" s="2">
        <f t="shared" si="52"/>
        <v>578.13812999999993</v>
      </c>
      <c r="BS129" s="2">
        <f t="shared" si="53"/>
        <v>605.72586149999995</v>
      </c>
    </row>
    <row r="130" spans="1:71" x14ac:dyDescent="0.35">
      <c r="A130" t="s">
        <v>247</v>
      </c>
      <c r="B130" t="s">
        <v>275</v>
      </c>
      <c r="C130" t="s">
        <v>276</v>
      </c>
      <c r="D130" t="s">
        <v>277</v>
      </c>
      <c r="E130" t="s">
        <v>278</v>
      </c>
      <c r="F130" t="s">
        <v>278</v>
      </c>
      <c r="H130" s="49">
        <v>343</v>
      </c>
      <c r="J130">
        <v>7380007525</v>
      </c>
      <c r="K130">
        <v>350545599</v>
      </c>
      <c r="L130" t="s">
        <v>50</v>
      </c>
      <c r="M130" t="s">
        <v>51</v>
      </c>
      <c r="N130" t="s">
        <v>279</v>
      </c>
      <c r="O130" t="s">
        <v>280</v>
      </c>
      <c r="P130" t="s">
        <v>281</v>
      </c>
      <c r="Q130" t="s">
        <v>282</v>
      </c>
      <c r="S130" s="49">
        <v>102</v>
      </c>
      <c r="U130" t="s">
        <v>283</v>
      </c>
      <c r="V130" t="s">
        <v>284</v>
      </c>
      <c r="W130" s="2">
        <v>223</v>
      </c>
      <c r="X130" s="2">
        <v>1135</v>
      </c>
      <c r="Y130" s="2">
        <v>1135</v>
      </c>
      <c r="Z130" s="2">
        <v>1136</v>
      </c>
      <c r="AA130" s="2">
        <v>769</v>
      </c>
      <c r="AB130" s="2">
        <v>211</v>
      </c>
      <c r="AC130" s="2">
        <v>355</v>
      </c>
      <c r="AD130" s="2">
        <v>355</v>
      </c>
      <c r="AE130" s="2">
        <v>355</v>
      </c>
      <c r="AF130" s="2">
        <v>355</v>
      </c>
      <c r="AG130" s="2">
        <v>355</v>
      </c>
      <c r="AH130" s="2">
        <v>355</v>
      </c>
      <c r="AI130" s="2">
        <v>6739</v>
      </c>
      <c r="AJ130" t="s">
        <v>100</v>
      </c>
      <c r="AK130" t="s">
        <v>56</v>
      </c>
      <c r="AL130" t="s">
        <v>256</v>
      </c>
      <c r="AM130">
        <v>110</v>
      </c>
      <c r="AN130" t="s">
        <v>58</v>
      </c>
      <c r="AO130" t="s">
        <v>59</v>
      </c>
      <c r="AP130" t="s">
        <v>60</v>
      </c>
      <c r="AQ130">
        <v>100</v>
      </c>
      <c r="AR130">
        <v>0</v>
      </c>
      <c r="AU130" t="s">
        <v>730</v>
      </c>
      <c r="AV130">
        <v>48.54</v>
      </c>
      <c r="AW130" t="s">
        <v>2349</v>
      </c>
      <c r="AX130">
        <v>3.6890000000000001</v>
      </c>
      <c r="AZ130" s="2">
        <f>+AI130*'Kalkulator część 1'!$C$32</f>
        <v>6739</v>
      </c>
      <c r="BA130">
        <f t="shared" si="45"/>
        <v>110</v>
      </c>
      <c r="BB130" s="13">
        <f>'Kalkulator część 1'!$C$28*'Kalkulator część 1'!$C$11+'Kalkulator część 1'!$C$12</f>
        <v>0</v>
      </c>
      <c r="BC130" s="13">
        <f>'Kalkulator część 1'!$C$29*'Kalkulator część 1'!$C$11+'Kalkulator część 1'!$C$12</f>
        <v>0</v>
      </c>
      <c r="BD130" s="2">
        <f t="shared" si="46"/>
        <v>0</v>
      </c>
      <c r="BE130" s="2">
        <f t="shared" si="47"/>
        <v>0</v>
      </c>
      <c r="BG130" s="2">
        <f>IF(AJ130=$AU$127,($AV$127*12)+(AZ130*$AX$127/100),IF(AJ130=$AU$128,$AV$128*12+AZ130*$AX$128/100,IF(AJ130=$AU$129,$AV$129*12+$AX$129*AZ130/100,IF(AJ130=$AU$130,$AV$130*12+$AX$130*AZ130/100,IF(AJ130=$AU$131,$AV$131*12+$AX$131*AZ130/100,IF(AJ130=$AU$132,$AW$132*BA130/100*8760+$AX$132*AZ130/100,0))))))*'Kalkulator część 1'!$C$31</f>
        <v>495.55673999999993</v>
      </c>
      <c r="BH130" s="2">
        <f>+BG130*'Kalkulator część 1'!$C$31</f>
        <v>520.33457699999997</v>
      </c>
      <c r="BI130" s="2"/>
      <c r="BJ130" s="13">
        <f>+(AQ130*'Kalkulator część 1'!$C$34+'Dane - część 1'!AR130*'Kalkulator część 1'!$C$35)/('Dane - część 1'!AQ130+'Dane - część 1'!AR130)</f>
        <v>0</v>
      </c>
      <c r="BK130" s="13">
        <f>VLOOKUP(AJ130,'Kalkulator część 1'!$B$17:$C$23,2,TRUE)*12</f>
        <v>0</v>
      </c>
      <c r="BL130" s="2">
        <f t="shared" si="48"/>
        <v>0</v>
      </c>
      <c r="BM130" s="2">
        <f t="shared" si="49"/>
        <v>0</v>
      </c>
      <c r="BO130" s="2">
        <f t="shared" si="50"/>
        <v>495.55673999999993</v>
      </c>
      <c r="BP130" s="2">
        <f t="shared" si="51"/>
        <v>520.33457699999997</v>
      </c>
      <c r="BQ130" s="3"/>
      <c r="BR130" s="2">
        <f t="shared" si="52"/>
        <v>609.53479019999986</v>
      </c>
      <c r="BS130" s="2">
        <f t="shared" si="53"/>
        <v>640.01152970999999</v>
      </c>
    </row>
    <row r="131" spans="1:71" x14ac:dyDescent="0.35">
      <c r="A131" t="s">
        <v>247</v>
      </c>
      <c r="B131" t="s">
        <v>275</v>
      </c>
      <c r="C131" t="s">
        <v>276</v>
      </c>
      <c r="D131" t="s">
        <v>277</v>
      </c>
      <c r="E131" t="s">
        <v>278</v>
      </c>
      <c r="F131" t="s">
        <v>278</v>
      </c>
      <c r="H131" s="49">
        <v>343</v>
      </c>
      <c r="J131">
        <v>7380007525</v>
      </c>
      <c r="K131">
        <v>350545599</v>
      </c>
      <c r="L131" t="s">
        <v>50</v>
      </c>
      <c r="M131" t="s">
        <v>51</v>
      </c>
      <c r="N131" t="s">
        <v>285</v>
      </c>
      <c r="O131" t="s">
        <v>286</v>
      </c>
      <c r="P131" t="s">
        <v>287</v>
      </c>
      <c r="Q131" t="s">
        <v>287</v>
      </c>
      <c r="S131" s="49">
        <v>297</v>
      </c>
      <c r="U131" t="s">
        <v>288</v>
      </c>
      <c r="V131" t="s">
        <v>289</v>
      </c>
      <c r="W131" s="2">
        <v>152</v>
      </c>
      <c r="X131" s="2">
        <v>152</v>
      </c>
      <c r="Y131" s="2">
        <v>152</v>
      </c>
      <c r="Z131" s="2">
        <v>152</v>
      </c>
      <c r="AA131" s="2">
        <v>201</v>
      </c>
      <c r="AB131" s="2">
        <v>1856</v>
      </c>
      <c r="AC131" s="2">
        <v>99</v>
      </c>
      <c r="AD131" s="2">
        <v>99</v>
      </c>
      <c r="AE131" s="2">
        <v>99</v>
      </c>
      <c r="AF131" s="2">
        <v>99</v>
      </c>
      <c r="AG131" s="2">
        <v>99</v>
      </c>
      <c r="AH131" s="2">
        <v>310</v>
      </c>
      <c r="AI131" s="2">
        <v>3470</v>
      </c>
      <c r="AJ131" t="s">
        <v>100</v>
      </c>
      <c r="AK131" t="s">
        <v>56</v>
      </c>
      <c r="AL131" t="s">
        <v>256</v>
      </c>
      <c r="AM131">
        <v>110</v>
      </c>
      <c r="AN131" t="s">
        <v>58</v>
      </c>
      <c r="AO131" t="s">
        <v>59</v>
      </c>
      <c r="AP131" t="s">
        <v>60</v>
      </c>
      <c r="AQ131">
        <v>100</v>
      </c>
      <c r="AR131">
        <v>0</v>
      </c>
      <c r="AU131" t="s">
        <v>67</v>
      </c>
      <c r="AV131">
        <v>252.42</v>
      </c>
      <c r="AW131" t="s">
        <v>2349</v>
      </c>
      <c r="AX131">
        <v>3.6150000000000002</v>
      </c>
      <c r="AZ131" s="2">
        <f>+AI131*'Kalkulator część 1'!$C$32</f>
        <v>3470</v>
      </c>
      <c r="BA131">
        <f t="shared" si="45"/>
        <v>110</v>
      </c>
      <c r="BB131" s="13">
        <f>'Kalkulator część 1'!$C$28*'Kalkulator część 1'!$C$11+'Kalkulator część 1'!$C$12</f>
        <v>0</v>
      </c>
      <c r="BC131" s="13">
        <f>'Kalkulator część 1'!$C$29*'Kalkulator część 1'!$C$11+'Kalkulator część 1'!$C$12</f>
        <v>0</v>
      </c>
      <c r="BD131" s="2">
        <f t="shared" si="46"/>
        <v>0</v>
      </c>
      <c r="BE131" s="2">
        <f t="shared" si="47"/>
        <v>0</v>
      </c>
      <c r="BG131" s="2">
        <f>IF(AJ131=$AU$127,($AV$127*12)+(AZ131*$AX$127/100),IF(AJ131=$AU$128,$AV$128*12+AZ131*$AX$128/100,IF(AJ131=$AU$129,$AV$129*12+$AX$129*AZ131/100,IF(AJ131=$AU$130,$AV$130*12+$AX$130*AZ131/100,IF(AJ131=$AU$131,$AV$131*12+$AX$131*AZ131/100,IF(AJ131=$AU$132,$AW$132*BA131/100*8760+$AX$132*AZ131/100,0))))))*'Kalkulator część 1'!$C$31</f>
        <v>326.68020000000001</v>
      </c>
      <c r="BH131" s="2">
        <f>+BG131*'Kalkulator część 1'!$C$31</f>
        <v>343.01421000000005</v>
      </c>
      <c r="BI131" s="2"/>
      <c r="BJ131" s="13">
        <f>+(AQ131*'Kalkulator część 1'!$C$34+'Dane - część 1'!AR131*'Kalkulator część 1'!$C$35)/('Dane - część 1'!AQ131+'Dane - część 1'!AR131)</f>
        <v>0</v>
      </c>
      <c r="BK131" s="13">
        <f>VLOOKUP(AJ131,'Kalkulator część 1'!$B$17:$C$23,2,TRUE)*12</f>
        <v>0</v>
      </c>
      <c r="BL131" s="2">
        <f t="shared" si="48"/>
        <v>0</v>
      </c>
      <c r="BM131" s="2">
        <f t="shared" si="49"/>
        <v>0</v>
      </c>
      <c r="BO131" s="2">
        <f t="shared" si="50"/>
        <v>326.68020000000001</v>
      </c>
      <c r="BP131" s="2">
        <f t="shared" si="51"/>
        <v>343.01421000000005</v>
      </c>
      <c r="BQ131" s="3"/>
      <c r="BR131" s="2">
        <f t="shared" si="52"/>
        <v>401.81664599999999</v>
      </c>
      <c r="BS131" s="2">
        <f t="shared" si="53"/>
        <v>421.90747830000004</v>
      </c>
    </row>
    <row r="132" spans="1:71" x14ac:dyDescent="0.35">
      <c r="A132" t="s">
        <v>247</v>
      </c>
      <c r="B132" t="s">
        <v>275</v>
      </c>
      <c r="C132" t="s">
        <v>276</v>
      </c>
      <c r="D132" t="s">
        <v>277</v>
      </c>
      <c r="E132" t="s">
        <v>278</v>
      </c>
      <c r="F132" t="s">
        <v>278</v>
      </c>
      <c r="H132" s="49">
        <v>343</v>
      </c>
      <c r="J132">
        <v>7380007525</v>
      </c>
      <c r="K132">
        <v>350545599</v>
      </c>
      <c r="L132" t="s">
        <v>50</v>
      </c>
      <c r="M132" t="s">
        <v>51</v>
      </c>
      <c r="N132" t="s">
        <v>290</v>
      </c>
      <c r="O132" t="s">
        <v>277</v>
      </c>
      <c r="P132" t="s">
        <v>278</v>
      </c>
      <c r="Q132" t="s">
        <v>278</v>
      </c>
      <c r="S132" s="49">
        <v>343</v>
      </c>
      <c r="U132" t="s">
        <v>291</v>
      </c>
      <c r="V132" t="s">
        <v>292</v>
      </c>
      <c r="W132" s="2">
        <v>11382</v>
      </c>
      <c r="X132" s="2">
        <v>8055</v>
      </c>
      <c r="Y132" s="2">
        <v>7413</v>
      </c>
      <c r="Z132" s="2">
        <v>4935</v>
      </c>
      <c r="AA132" s="2">
        <v>2273</v>
      </c>
      <c r="AB132" s="2">
        <v>455</v>
      </c>
      <c r="AC132" s="2">
        <v>166</v>
      </c>
      <c r="AD132" s="2">
        <v>167</v>
      </c>
      <c r="AE132" s="2">
        <v>1747</v>
      </c>
      <c r="AF132" s="2">
        <v>1747</v>
      </c>
      <c r="AG132" s="2">
        <v>6179</v>
      </c>
      <c r="AH132" s="2">
        <v>6180</v>
      </c>
      <c r="AI132" s="2">
        <v>50699</v>
      </c>
      <c r="AJ132" t="s">
        <v>55</v>
      </c>
      <c r="AK132" t="s">
        <v>56</v>
      </c>
      <c r="AL132" t="s">
        <v>256</v>
      </c>
      <c r="AM132">
        <v>110</v>
      </c>
      <c r="AN132" t="s">
        <v>58</v>
      </c>
      <c r="AO132" t="s">
        <v>59</v>
      </c>
      <c r="AP132" t="s">
        <v>60</v>
      </c>
      <c r="AQ132">
        <v>100</v>
      </c>
      <c r="AR132">
        <v>0</v>
      </c>
      <c r="AU132" t="s">
        <v>209</v>
      </c>
      <c r="AV132" t="s">
        <v>2349</v>
      </c>
      <c r="AW132">
        <v>0.65400000000000003</v>
      </c>
      <c r="AX132">
        <v>3.278</v>
      </c>
      <c r="AZ132" s="2">
        <f>+AI132*'Kalkulator część 1'!$C$32</f>
        <v>50699</v>
      </c>
      <c r="BA132">
        <f t="shared" si="45"/>
        <v>110</v>
      </c>
      <c r="BB132" s="13">
        <f>'Kalkulator część 1'!$C$28*'Kalkulator część 1'!$C$11+'Kalkulator część 1'!$C$12</f>
        <v>0</v>
      </c>
      <c r="BC132" s="13">
        <f>'Kalkulator część 1'!$C$29*'Kalkulator część 1'!$C$11+'Kalkulator część 1'!$C$12</f>
        <v>0</v>
      </c>
      <c r="BD132" s="2">
        <f t="shared" si="46"/>
        <v>0</v>
      </c>
      <c r="BE132" s="2">
        <f t="shared" si="47"/>
        <v>0</v>
      </c>
      <c r="BG132" s="2">
        <f>IF(AJ132=$AU$127,($AV$127*12)+(AZ132*$AX$127/100),IF(AJ132=$AU$128,$AV$128*12+AZ132*$AX$128/100,IF(AJ132=$AU$129,$AV$129*12+$AX$129*AZ132/100,IF(AJ132=$AU$130,$AV$130*12+$AX$130*AZ132/100,IF(AJ132=$AU$131,$AV$131*12+$AX$131*AZ132/100,IF(AJ132=$AU$132,$AW$132*BA132/100*8760+$AX$132*AZ132/100,0))))))*'Kalkulator część 1'!$C$31</f>
        <v>2533.1944154999996</v>
      </c>
      <c r="BH132" s="2">
        <f>+BG132*'Kalkulator część 1'!$C$31</f>
        <v>2659.8541362749997</v>
      </c>
      <c r="BI132" s="2"/>
      <c r="BJ132" s="13">
        <f>+(AQ132*'Kalkulator część 1'!$C$34+'Dane - część 1'!AR132*'Kalkulator część 1'!$C$35)/('Dane - część 1'!AQ132+'Dane - część 1'!AR132)</f>
        <v>0</v>
      </c>
      <c r="BK132" s="13">
        <f>VLOOKUP(AJ132,'Kalkulator część 1'!$B$17:$C$23,2,TRUE)*12</f>
        <v>0</v>
      </c>
      <c r="BL132" s="2">
        <f t="shared" si="48"/>
        <v>0</v>
      </c>
      <c r="BM132" s="2">
        <f t="shared" si="49"/>
        <v>0</v>
      </c>
      <c r="BO132" s="2">
        <f t="shared" si="50"/>
        <v>2533.1944154999996</v>
      </c>
      <c r="BP132" s="2">
        <f t="shared" si="51"/>
        <v>2659.8541362749997</v>
      </c>
      <c r="BQ132" s="3"/>
      <c r="BR132" s="2">
        <f t="shared" si="52"/>
        <v>3115.8291310649997</v>
      </c>
      <c r="BS132" s="2">
        <f t="shared" si="53"/>
        <v>3271.6205876182498</v>
      </c>
    </row>
    <row r="133" spans="1:71" x14ac:dyDescent="0.35">
      <c r="A133" t="s">
        <v>247</v>
      </c>
      <c r="B133" t="s">
        <v>275</v>
      </c>
      <c r="C133" t="s">
        <v>276</v>
      </c>
      <c r="D133" t="s">
        <v>277</v>
      </c>
      <c r="E133" t="s">
        <v>278</v>
      </c>
      <c r="F133" t="s">
        <v>278</v>
      </c>
      <c r="H133" s="49">
        <v>343</v>
      </c>
      <c r="J133">
        <v>7380007525</v>
      </c>
      <c r="K133">
        <v>350545599</v>
      </c>
      <c r="L133" t="s">
        <v>50</v>
      </c>
      <c r="M133" t="s">
        <v>51</v>
      </c>
      <c r="N133" t="s">
        <v>293</v>
      </c>
      <c r="O133" t="s">
        <v>277</v>
      </c>
      <c r="P133" t="s">
        <v>278</v>
      </c>
      <c r="Q133" t="s">
        <v>278</v>
      </c>
      <c r="S133" s="49">
        <v>343</v>
      </c>
      <c r="U133" t="s">
        <v>294</v>
      </c>
      <c r="V133" t="s">
        <v>295</v>
      </c>
      <c r="W133" s="2">
        <v>10023</v>
      </c>
      <c r="X133" s="2">
        <v>7859</v>
      </c>
      <c r="Y133" s="2">
        <v>8315</v>
      </c>
      <c r="Z133" s="2">
        <v>5402</v>
      </c>
      <c r="AA133" s="2">
        <v>3332</v>
      </c>
      <c r="AB133" s="2">
        <v>3234</v>
      </c>
      <c r="AC133" s="2">
        <v>1094</v>
      </c>
      <c r="AD133" s="2">
        <v>1094</v>
      </c>
      <c r="AE133" s="2">
        <v>2543</v>
      </c>
      <c r="AF133" s="2">
        <v>2543</v>
      </c>
      <c r="AG133" s="2">
        <v>9306</v>
      </c>
      <c r="AH133" s="2">
        <v>9307</v>
      </c>
      <c r="AI133" s="2">
        <v>64052</v>
      </c>
      <c r="AJ133" t="s">
        <v>55</v>
      </c>
      <c r="AK133" t="s">
        <v>56</v>
      </c>
      <c r="AL133" t="s">
        <v>256</v>
      </c>
      <c r="AM133">
        <v>110</v>
      </c>
      <c r="AN133" t="s">
        <v>58</v>
      </c>
      <c r="AO133" t="s">
        <v>59</v>
      </c>
      <c r="AP133" t="s">
        <v>60</v>
      </c>
      <c r="AQ133">
        <v>100</v>
      </c>
      <c r="AR133">
        <v>0</v>
      </c>
      <c r="AU133" s="1" t="s">
        <v>2351</v>
      </c>
      <c r="AV133" t="s">
        <v>2349</v>
      </c>
      <c r="AW133">
        <v>0.54</v>
      </c>
      <c r="AX133">
        <v>1.593</v>
      </c>
      <c r="AZ133" s="2">
        <f>+AI133*'Kalkulator część 1'!$C$32</f>
        <v>64052</v>
      </c>
      <c r="BA133">
        <f t="shared" si="45"/>
        <v>110</v>
      </c>
      <c r="BB133" s="13">
        <f>'Kalkulator część 1'!$C$28*'Kalkulator część 1'!$C$11+'Kalkulator część 1'!$C$12</f>
        <v>0</v>
      </c>
      <c r="BC133" s="13">
        <f>'Kalkulator część 1'!$C$29*'Kalkulator część 1'!$C$11+'Kalkulator część 1'!$C$12</f>
        <v>0</v>
      </c>
      <c r="BD133" s="2">
        <f t="shared" si="46"/>
        <v>0</v>
      </c>
      <c r="BE133" s="2">
        <f t="shared" si="47"/>
        <v>0</v>
      </c>
      <c r="BG133" s="2">
        <f>IF(AJ133=$AU$127,($AV$127*12)+(AZ133*$AX$127/100),IF(AJ133=$AU$128,$AV$128*12+AZ133*$AX$128/100,IF(AJ133=$AU$129,$AV$129*12+$AX$129*AZ133/100,IF(AJ133=$AU$130,$AV$130*12+$AX$130*AZ133/100,IF(AJ133=$AU$131,$AV$131*12+$AX$131*AZ133/100,IF(AJ133=$AU$132,$AW$132*BA133/100*8760+$AX$132*AZ133/100,0))))))*'Kalkulator część 1'!$C$31</f>
        <v>3050.4161939999999</v>
      </c>
      <c r="BH133" s="2">
        <f>+BG133*'Kalkulator część 1'!$C$31</f>
        <v>3202.9370036999999</v>
      </c>
      <c r="BI133" s="2"/>
      <c r="BJ133" s="13">
        <f>+(AQ133*'Kalkulator część 1'!$C$34+'Dane - część 1'!AR133*'Kalkulator część 1'!$C$35)/('Dane - część 1'!AQ133+'Dane - część 1'!AR133)</f>
        <v>0</v>
      </c>
      <c r="BK133" s="13">
        <f>VLOOKUP(AJ133,'Kalkulator część 1'!$B$17:$C$23,2,TRUE)*12</f>
        <v>0</v>
      </c>
      <c r="BL133" s="2">
        <f t="shared" si="48"/>
        <v>0</v>
      </c>
      <c r="BM133" s="2">
        <f t="shared" si="49"/>
        <v>0</v>
      </c>
      <c r="BO133" s="2">
        <f t="shared" si="50"/>
        <v>3050.4161939999999</v>
      </c>
      <c r="BP133" s="2">
        <f t="shared" si="51"/>
        <v>3202.9370036999999</v>
      </c>
      <c r="BQ133" s="3"/>
      <c r="BR133" s="2">
        <f t="shared" si="52"/>
        <v>3752.01191862</v>
      </c>
      <c r="BS133" s="2">
        <f t="shared" si="53"/>
        <v>3939.612514551</v>
      </c>
    </row>
    <row r="134" spans="1:71" x14ac:dyDescent="0.35">
      <c r="A134" t="s">
        <v>247</v>
      </c>
      <c r="B134" t="s">
        <v>296</v>
      </c>
      <c r="C134" t="s">
        <v>297</v>
      </c>
      <c r="D134" t="s">
        <v>298</v>
      </c>
      <c r="E134" t="s">
        <v>299</v>
      </c>
      <c r="F134" t="s">
        <v>299</v>
      </c>
      <c r="G134" t="s">
        <v>300</v>
      </c>
      <c r="H134" s="49">
        <v>1</v>
      </c>
      <c r="J134">
        <v>8730208639</v>
      </c>
      <c r="K134">
        <v>350545576</v>
      </c>
      <c r="L134" t="s">
        <v>50</v>
      </c>
      <c r="M134" t="s">
        <v>51</v>
      </c>
      <c r="S134" s="49"/>
      <c r="U134" t="s">
        <v>301</v>
      </c>
      <c r="V134" t="s">
        <v>302</v>
      </c>
      <c r="W134" s="2">
        <v>1848</v>
      </c>
      <c r="X134" s="2">
        <v>1000</v>
      </c>
      <c r="Y134" s="2">
        <v>26611</v>
      </c>
      <c r="Z134" s="2">
        <v>1000</v>
      </c>
      <c r="AA134" s="2">
        <v>11040</v>
      </c>
      <c r="AB134" s="2">
        <v>400</v>
      </c>
      <c r="AC134" s="2">
        <v>0</v>
      </c>
      <c r="AD134" s="2">
        <v>0</v>
      </c>
      <c r="AE134" s="2">
        <v>1000</v>
      </c>
      <c r="AF134" s="2">
        <v>3822</v>
      </c>
      <c r="AG134" s="2">
        <v>10344</v>
      </c>
      <c r="AH134" s="2">
        <v>14122</v>
      </c>
      <c r="AI134" s="2">
        <v>71187</v>
      </c>
      <c r="AJ134" t="s">
        <v>55</v>
      </c>
      <c r="AK134" t="s">
        <v>56</v>
      </c>
      <c r="AL134" t="s">
        <v>256</v>
      </c>
      <c r="AM134">
        <v>110</v>
      </c>
      <c r="AN134" t="s">
        <v>58</v>
      </c>
      <c r="AO134" t="s">
        <v>59</v>
      </c>
      <c r="AP134" t="s">
        <v>60</v>
      </c>
      <c r="AQ134">
        <v>100</v>
      </c>
      <c r="AR134">
        <v>0</v>
      </c>
      <c r="AZ134" s="2">
        <f>+AI134*'Kalkulator część 1'!$C$32</f>
        <v>71187</v>
      </c>
      <c r="BA134">
        <f t="shared" si="45"/>
        <v>110</v>
      </c>
      <c r="BB134" s="13">
        <f>'Kalkulator część 1'!$C$28*'Kalkulator część 1'!$C$11+'Kalkulator część 1'!$C$12</f>
        <v>0</v>
      </c>
      <c r="BC134" s="13">
        <f>'Kalkulator część 1'!$C$29*'Kalkulator część 1'!$C$11+'Kalkulator część 1'!$C$12</f>
        <v>0</v>
      </c>
      <c r="BD134" s="2">
        <f t="shared" si="46"/>
        <v>0</v>
      </c>
      <c r="BE134" s="2">
        <f t="shared" si="47"/>
        <v>0</v>
      </c>
      <c r="BG134" s="2">
        <f>IF(AJ134=$AU$127,($AV$127*12)+(AZ134*$AX$127/100),IF(AJ134=$AU$128,$AV$128*12+AZ134*$AX$128/100,IF(AJ134=$AU$129,$AV$129*12+$AX$129*AZ134/100,IF(AJ134=$AU$130,$AV$130*12+$AX$130*AZ134/100,IF(AJ134=$AU$131,$AV$131*12+$AX$131*AZ134/100,IF(AJ134=$AU$132,$AW$132*BA134/100*8760+$AX$132*AZ134/100,0))))))*'Kalkulator część 1'!$C$31</f>
        <v>3326.7868514999996</v>
      </c>
      <c r="BH134" s="2">
        <f>+BG134*'Kalkulator część 1'!$C$31</f>
        <v>3493.1261940749996</v>
      </c>
      <c r="BI134" s="2"/>
      <c r="BJ134" s="13">
        <f>+(AQ134*'Kalkulator część 1'!$C$34+'Dane - część 1'!AR134*'Kalkulator część 1'!$C$35)/('Dane - część 1'!AQ134+'Dane - część 1'!AR134)</f>
        <v>0</v>
      </c>
      <c r="BK134" s="13">
        <f>VLOOKUP(AJ134,'Kalkulator część 1'!$B$17:$C$23,2,TRUE)*12</f>
        <v>0</v>
      </c>
      <c r="BL134" s="2">
        <f t="shared" si="48"/>
        <v>0</v>
      </c>
      <c r="BM134" s="2">
        <f t="shared" si="49"/>
        <v>0</v>
      </c>
      <c r="BO134" s="2">
        <f t="shared" si="50"/>
        <v>3326.7868514999996</v>
      </c>
      <c r="BP134" s="2">
        <f t="shared" si="51"/>
        <v>3493.1261940749996</v>
      </c>
      <c r="BQ134" s="3"/>
      <c r="BR134" s="2">
        <f t="shared" si="52"/>
        <v>4091.9478273449995</v>
      </c>
      <c r="BS134" s="2">
        <f t="shared" si="53"/>
        <v>4296.5452187122492</v>
      </c>
    </row>
    <row r="135" spans="1:71" x14ac:dyDescent="0.35">
      <c r="A135" t="s">
        <v>247</v>
      </c>
      <c r="B135" t="s">
        <v>296</v>
      </c>
      <c r="C135" t="s">
        <v>297</v>
      </c>
      <c r="D135" t="s">
        <v>298</v>
      </c>
      <c r="E135" t="s">
        <v>299</v>
      </c>
      <c r="F135" t="s">
        <v>299</v>
      </c>
      <c r="G135" t="s">
        <v>300</v>
      </c>
      <c r="H135" s="49">
        <v>1</v>
      </c>
      <c r="J135">
        <v>8730208639</v>
      </c>
      <c r="K135">
        <v>350545576</v>
      </c>
      <c r="L135" t="s">
        <v>50</v>
      </c>
      <c r="M135" t="s">
        <v>51</v>
      </c>
      <c r="S135" s="49"/>
      <c r="U135" t="s">
        <v>303</v>
      </c>
      <c r="V135" t="s">
        <v>304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1000</v>
      </c>
      <c r="AH135" s="2">
        <v>1000</v>
      </c>
      <c r="AI135" s="2">
        <v>2000</v>
      </c>
      <c r="AJ135" t="s">
        <v>217</v>
      </c>
      <c r="AK135" t="s">
        <v>56</v>
      </c>
      <c r="AL135" t="s">
        <v>256</v>
      </c>
      <c r="AM135">
        <v>110</v>
      </c>
      <c r="AN135" t="s">
        <v>58</v>
      </c>
      <c r="AO135" t="s">
        <v>59</v>
      </c>
      <c r="AP135" t="s">
        <v>60</v>
      </c>
      <c r="AQ135">
        <v>100</v>
      </c>
      <c r="AR135">
        <v>0</v>
      </c>
      <c r="AU135" s="1"/>
      <c r="AX135" s="5"/>
      <c r="AZ135" s="2">
        <f>+AI135*'Kalkulator część 1'!$C$32</f>
        <v>2000</v>
      </c>
      <c r="BA135">
        <f t="shared" si="45"/>
        <v>110</v>
      </c>
      <c r="BB135" s="13">
        <f>'Kalkulator część 1'!$C$28*'Kalkulator część 1'!$C$11+'Kalkulator część 1'!$C$12</f>
        <v>0</v>
      </c>
      <c r="BC135" s="13">
        <f>'Kalkulator część 1'!$C$29*'Kalkulator część 1'!$C$11+'Kalkulator część 1'!$C$12</f>
        <v>0</v>
      </c>
      <c r="BD135" s="2">
        <f t="shared" si="46"/>
        <v>0</v>
      </c>
      <c r="BE135" s="2">
        <f t="shared" si="47"/>
        <v>0</v>
      </c>
      <c r="BG135" s="2">
        <f>IF(AJ135=$AU$127,($AV$127*12)+(AZ135*$AX$127/100),IF(AJ135=$AU$128,$AV$128*12+AZ135*$AX$128/100,IF(AJ135=$AU$129,$AV$129*12+$AX$129*AZ135/100,IF(AJ135=$AU$130,$AV$130*12+$AX$130*AZ135/100,IF(AJ135=$AU$131,$AV$131*12+$AX$131*AZ135/100,IF(AJ135=$AU$132,$AW$132*BA135/100*8760+$AX$132*AZ135/100,0))))))*'Kalkulator część 1'!$C$31</f>
        <v>200.00399999999999</v>
      </c>
      <c r="BH135" s="2">
        <f>+BG135*'Kalkulator część 1'!$C$31</f>
        <v>210.0042</v>
      </c>
      <c r="BI135" s="2"/>
      <c r="BJ135" s="13">
        <f>+(AQ135*'Kalkulator część 1'!$C$34+'Dane - część 1'!AR135*'Kalkulator część 1'!$C$35)/('Dane - część 1'!AQ135+'Dane - część 1'!AR135)</f>
        <v>0</v>
      </c>
      <c r="BK135" s="13">
        <f>VLOOKUP(AJ135,'Kalkulator część 1'!$B$17:$C$23,2,TRUE)*12</f>
        <v>0</v>
      </c>
      <c r="BL135" s="2">
        <f t="shared" si="48"/>
        <v>0</v>
      </c>
      <c r="BM135" s="2">
        <f t="shared" si="49"/>
        <v>0</v>
      </c>
      <c r="BO135" s="2">
        <f t="shared" si="50"/>
        <v>200.00399999999999</v>
      </c>
      <c r="BP135" s="2">
        <f t="shared" si="51"/>
        <v>210.0042</v>
      </c>
      <c r="BQ135" s="3"/>
      <c r="BR135" s="2">
        <f t="shared" si="52"/>
        <v>246.00492</v>
      </c>
      <c r="BS135" s="2">
        <f t="shared" si="53"/>
        <v>258.30516599999999</v>
      </c>
    </row>
    <row r="136" spans="1:71" x14ac:dyDescent="0.35">
      <c r="A136" t="s">
        <v>247</v>
      </c>
      <c r="B136" t="s">
        <v>296</v>
      </c>
      <c r="C136" t="s">
        <v>297</v>
      </c>
      <c r="D136" t="s">
        <v>298</v>
      </c>
      <c r="E136" t="s">
        <v>299</v>
      </c>
      <c r="F136" t="s">
        <v>299</v>
      </c>
      <c r="G136" t="s">
        <v>300</v>
      </c>
      <c r="H136" s="49">
        <v>1</v>
      </c>
      <c r="J136">
        <v>8730208639</v>
      </c>
      <c r="K136">
        <v>350545576</v>
      </c>
      <c r="L136" t="s">
        <v>50</v>
      </c>
      <c r="M136" t="s">
        <v>51</v>
      </c>
      <c r="S136" s="49"/>
      <c r="U136" t="s">
        <v>305</v>
      </c>
      <c r="V136" t="s">
        <v>306</v>
      </c>
      <c r="W136" s="2">
        <v>0</v>
      </c>
      <c r="X136" s="2">
        <v>0</v>
      </c>
      <c r="Y136" s="2">
        <v>3183</v>
      </c>
      <c r="Z136" s="2">
        <v>1058</v>
      </c>
      <c r="AA136" s="2">
        <v>1092</v>
      </c>
      <c r="AB136" s="2">
        <v>344</v>
      </c>
      <c r="AC136" s="2">
        <v>382</v>
      </c>
      <c r="AD136" s="2">
        <v>382</v>
      </c>
      <c r="AE136" s="2">
        <v>370</v>
      </c>
      <c r="AF136" s="2">
        <v>628</v>
      </c>
      <c r="AG136" s="2">
        <v>938</v>
      </c>
      <c r="AH136" s="2">
        <v>1000</v>
      </c>
      <c r="AI136" s="2">
        <v>9377</v>
      </c>
      <c r="AJ136" t="s">
        <v>100</v>
      </c>
      <c r="AK136" t="s">
        <v>56</v>
      </c>
      <c r="AL136" t="s">
        <v>256</v>
      </c>
      <c r="AM136">
        <v>110</v>
      </c>
      <c r="AN136" t="s">
        <v>58</v>
      </c>
      <c r="AO136" t="s">
        <v>59</v>
      </c>
      <c r="AP136" t="s">
        <v>60</v>
      </c>
      <c r="AQ136">
        <v>100</v>
      </c>
      <c r="AR136">
        <v>0</v>
      </c>
      <c r="AU136" s="1"/>
      <c r="AX136" s="5"/>
      <c r="AZ136" s="2">
        <f>+AI136*'Kalkulator część 1'!$C$32</f>
        <v>9377</v>
      </c>
      <c r="BA136">
        <f t="shared" si="45"/>
        <v>110</v>
      </c>
      <c r="BB136" s="13">
        <f>'Kalkulator część 1'!$C$28*'Kalkulator część 1'!$C$11+'Kalkulator część 1'!$C$12</f>
        <v>0</v>
      </c>
      <c r="BC136" s="13">
        <f>'Kalkulator część 1'!$C$29*'Kalkulator część 1'!$C$11+'Kalkulator część 1'!$C$12</f>
        <v>0</v>
      </c>
      <c r="BD136" s="2">
        <f t="shared" si="46"/>
        <v>0</v>
      </c>
      <c r="BE136" s="2">
        <f t="shared" si="47"/>
        <v>0</v>
      </c>
      <c r="BG136" s="2">
        <f>IF(AJ136=$AU$127,($AV$127*12)+(AZ136*$AX$127/100),IF(AJ136=$AU$128,$AV$128*12+AZ136*$AX$128/100,IF(AJ136=$AU$129,$AV$129*12+$AX$129*AZ136/100,IF(AJ136=$AU$130,$AV$130*12+$AX$130*AZ136/100,IF(AJ136=$AU$131,$AV$131*12+$AX$131*AZ136/100,IF(AJ136=$AU$132,$AW$132*BA136/100*8760+$AX$132*AZ136/100,0))))))*'Kalkulator część 1'!$C$31</f>
        <v>631.83582000000001</v>
      </c>
      <c r="BH136" s="2">
        <f>+BG136*'Kalkulator część 1'!$C$31</f>
        <v>663.42761100000007</v>
      </c>
      <c r="BI136" s="2"/>
      <c r="BJ136" s="13">
        <f>+(AQ136*'Kalkulator część 1'!$C$34+'Dane - część 1'!AR136*'Kalkulator część 1'!$C$35)/('Dane - część 1'!AQ136+'Dane - część 1'!AR136)</f>
        <v>0</v>
      </c>
      <c r="BK136" s="13">
        <f>VLOOKUP(AJ136,'Kalkulator część 1'!$B$17:$C$23,2,TRUE)*12</f>
        <v>0</v>
      </c>
      <c r="BL136" s="2">
        <f t="shared" si="48"/>
        <v>0</v>
      </c>
      <c r="BM136" s="2">
        <f t="shared" si="49"/>
        <v>0</v>
      </c>
      <c r="BO136" s="2">
        <f t="shared" si="50"/>
        <v>631.83582000000001</v>
      </c>
      <c r="BP136" s="2">
        <f t="shared" si="51"/>
        <v>663.42761100000007</v>
      </c>
      <c r="BQ136" s="3"/>
      <c r="BR136" s="2">
        <f t="shared" si="52"/>
        <v>777.1580586</v>
      </c>
      <c r="BS136" s="2">
        <f t="shared" si="53"/>
        <v>816.01596153000003</v>
      </c>
    </row>
    <row r="137" spans="1:71" x14ac:dyDescent="0.35">
      <c r="A137" t="s">
        <v>247</v>
      </c>
      <c r="B137" t="s">
        <v>307</v>
      </c>
      <c r="C137" t="s">
        <v>308</v>
      </c>
      <c r="D137" t="s">
        <v>309</v>
      </c>
      <c r="E137" t="s">
        <v>310</v>
      </c>
      <c r="F137" t="s">
        <v>310</v>
      </c>
      <c r="G137" t="s">
        <v>147</v>
      </c>
      <c r="H137" s="49">
        <v>13</v>
      </c>
      <c r="J137">
        <v>6750006518</v>
      </c>
      <c r="K137">
        <v>350545620</v>
      </c>
      <c r="L137" t="s">
        <v>50</v>
      </c>
      <c r="M137" t="s">
        <v>51</v>
      </c>
      <c r="N137" t="s">
        <v>311</v>
      </c>
      <c r="O137" t="s">
        <v>309</v>
      </c>
      <c r="P137" t="s">
        <v>310</v>
      </c>
      <c r="Q137" t="s">
        <v>310</v>
      </c>
      <c r="R137" t="s">
        <v>147</v>
      </c>
      <c r="S137" s="49">
        <v>13</v>
      </c>
      <c r="U137" t="s">
        <v>312</v>
      </c>
      <c r="V137" t="s">
        <v>313</v>
      </c>
      <c r="W137" s="2">
        <v>1897</v>
      </c>
      <c r="X137" s="2">
        <v>1483</v>
      </c>
      <c r="Y137" s="2">
        <v>885</v>
      </c>
      <c r="Z137" s="2">
        <v>575</v>
      </c>
      <c r="AA137" s="2">
        <v>575</v>
      </c>
      <c r="AB137" s="2">
        <v>115</v>
      </c>
      <c r="AC137" s="2">
        <v>115</v>
      </c>
      <c r="AD137" s="2">
        <v>115</v>
      </c>
      <c r="AE137" s="2">
        <v>115</v>
      </c>
      <c r="AF137" s="2">
        <v>299</v>
      </c>
      <c r="AG137" s="2">
        <v>299</v>
      </c>
      <c r="AH137" s="2">
        <v>1368</v>
      </c>
      <c r="AI137" s="2">
        <v>7841</v>
      </c>
      <c r="AJ137" t="s">
        <v>100</v>
      </c>
      <c r="AK137" t="s">
        <v>56</v>
      </c>
      <c r="AL137" t="s">
        <v>256</v>
      </c>
      <c r="AM137">
        <v>110</v>
      </c>
      <c r="AN137" t="s">
        <v>58</v>
      </c>
      <c r="AO137" t="s">
        <v>59</v>
      </c>
      <c r="AP137" t="s">
        <v>60</v>
      </c>
      <c r="AQ137">
        <v>100</v>
      </c>
      <c r="AR137">
        <v>0</v>
      </c>
      <c r="AZ137" s="2">
        <f>+AI137*'Kalkulator część 1'!$C$32</f>
        <v>7841</v>
      </c>
      <c r="BA137">
        <f t="shared" si="45"/>
        <v>110</v>
      </c>
      <c r="BB137" s="13">
        <f>'Kalkulator część 1'!$C$28*'Kalkulator część 1'!$C$11+'Kalkulator część 1'!$C$12</f>
        <v>0</v>
      </c>
      <c r="BC137" s="13">
        <f>'Kalkulator część 1'!$C$29*'Kalkulator część 1'!$C$11+'Kalkulator część 1'!$C$12</f>
        <v>0</v>
      </c>
      <c r="BD137" s="2">
        <f t="shared" si="46"/>
        <v>0</v>
      </c>
      <c r="BE137" s="2">
        <f t="shared" si="47"/>
        <v>0</v>
      </c>
      <c r="BG137" s="2">
        <f>IF(AJ137=$AU$127,($AV$127*12)+(AZ137*$AX$127/100),IF(AJ137=$AU$128,$AV$128*12+AZ137*$AX$128/100,IF(AJ137=$AU$129,$AV$129*12+$AX$129*AZ137/100,IF(AJ137=$AU$130,$AV$130*12+$AX$130*AZ137/100,IF(AJ137=$AU$131,$AV$131*12+$AX$131*AZ137/100,IF(AJ137=$AU$132,$AW$132*BA137/100*8760+$AX$132*AZ137/100,0))))))*'Kalkulator część 1'!$C$31</f>
        <v>552.48605999999995</v>
      </c>
      <c r="BH137" s="2">
        <f>+BG137*'Kalkulator część 1'!$C$31</f>
        <v>580.11036300000001</v>
      </c>
      <c r="BI137" s="2"/>
      <c r="BJ137" s="13">
        <f>+(AQ137*'Kalkulator część 1'!$C$34+'Dane - część 1'!AR137*'Kalkulator część 1'!$C$35)/('Dane - część 1'!AQ137+'Dane - część 1'!AR137)</f>
        <v>0</v>
      </c>
      <c r="BK137" s="13">
        <f>VLOOKUP(AJ137,'Kalkulator część 1'!$B$17:$C$23,2,TRUE)*12</f>
        <v>0</v>
      </c>
      <c r="BL137" s="2">
        <f t="shared" si="48"/>
        <v>0</v>
      </c>
      <c r="BM137" s="2">
        <f t="shared" si="49"/>
        <v>0</v>
      </c>
      <c r="BO137" s="2">
        <f t="shared" si="50"/>
        <v>552.48605999999995</v>
      </c>
      <c r="BP137" s="2">
        <f t="shared" si="51"/>
        <v>580.11036300000001</v>
      </c>
      <c r="BQ137" s="3"/>
      <c r="BR137" s="2">
        <f t="shared" si="52"/>
        <v>679.55785379999998</v>
      </c>
      <c r="BS137" s="2">
        <f t="shared" si="53"/>
        <v>713.53574648999995</v>
      </c>
    </row>
    <row r="138" spans="1:71" x14ac:dyDescent="0.35">
      <c r="A138" t="s">
        <v>247</v>
      </c>
      <c r="B138" t="s">
        <v>307</v>
      </c>
      <c r="C138" t="s">
        <v>308</v>
      </c>
      <c r="D138" t="s">
        <v>309</v>
      </c>
      <c r="E138" t="s">
        <v>310</v>
      </c>
      <c r="F138" t="s">
        <v>310</v>
      </c>
      <c r="G138" t="s">
        <v>147</v>
      </c>
      <c r="H138" s="49">
        <v>13</v>
      </c>
      <c r="J138">
        <v>6750006518</v>
      </c>
      <c r="K138">
        <v>350545620</v>
      </c>
      <c r="L138" t="s">
        <v>50</v>
      </c>
      <c r="M138" t="s">
        <v>51</v>
      </c>
      <c r="N138" t="s">
        <v>314</v>
      </c>
      <c r="O138" t="s">
        <v>309</v>
      </c>
      <c r="P138" t="s">
        <v>310</v>
      </c>
      <c r="Q138" t="s">
        <v>310</v>
      </c>
      <c r="R138" t="s">
        <v>147</v>
      </c>
      <c r="S138" s="49">
        <v>13</v>
      </c>
      <c r="U138" t="s">
        <v>315</v>
      </c>
      <c r="V138" t="s">
        <v>316</v>
      </c>
      <c r="W138" s="2">
        <v>12926</v>
      </c>
      <c r="X138" s="2">
        <v>6555</v>
      </c>
      <c r="Y138" s="2">
        <v>5899</v>
      </c>
      <c r="Z138" s="2">
        <v>1655</v>
      </c>
      <c r="AA138" s="2">
        <v>2587</v>
      </c>
      <c r="AB138" s="2">
        <v>954</v>
      </c>
      <c r="AC138" s="2">
        <v>954</v>
      </c>
      <c r="AD138" s="2">
        <v>954</v>
      </c>
      <c r="AE138" s="2">
        <v>1460</v>
      </c>
      <c r="AF138" s="2">
        <v>1460</v>
      </c>
      <c r="AG138" s="2">
        <v>4094</v>
      </c>
      <c r="AH138" s="2">
        <v>8970</v>
      </c>
      <c r="AI138" s="2">
        <v>48468</v>
      </c>
      <c r="AJ138" t="s">
        <v>55</v>
      </c>
      <c r="AK138" t="s">
        <v>56</v>
      </c>
      <c r="AL138" t="s">
        <v>256</v>
      </c>
      <c r="AM138">
        <v>110</v>
      </c>
      <c r="AN138" t="s">
        <v>58</v>
      </c>
      <c r="AO138" t="s">
        <v>59</v>
      </c>
      <c r="AP138" t="s">
        <v>60</v>
      </c>
      <c r="AQ138">
        <v>100</v>
      </c>
      <c r="AR138">
        <v>0</v>
      </c>
      <c r="AX138" s="5"/>
      <c r="AZ138" s="2">
        <f>+AI138*'Kalkulator część 1'!$C$32</f>
        <v>48468</v>
      </c>
      <c r="BA138">
        <f t="shared" si="45"/>
        <v>110</v>
      </c>
      <c r="BB138" s="13">
        <f>'Kalkulator część 1'!$C$28*'Kalkulator część 1'!$C$11+'Kalkulator część 1'!$C$12</f>
        <v>0</v>
      </c>
      <c r="BC138" s="13">
        <f>'Kalkulator część 1'!$C$29*'Kalkulator część 1'!$C$11+'Kalkulator część 1'!$C$12</f>
        <v>0</v>
      </c>
      <c r="BD138" s="2">
        <f t="shared" si="46"/>
        <v>0</v>
      </c>
      <c r="BE138" s="2">
        <f t="shared" si="47"/>
        <v>0</v>
      </c>
      <c r="BG138" s="2">
        <f>IF(AJ138=$AU$127,($AV$127*12)+(AZ138*$AX$127/100),IF(AJ138=$AU$128,$AV$128*12+AZ138*$AX$128/100,IF(AJ138=$AU$129,$AV$129*12+$AX$129*AZ138/100,IF(AJ138=$AU$130,$AV$130*12+$AX$130*AZ138/100,IF(AJ138=$AU$131,$AV$131*12+$AX$131*AZ138/100,IF(AJ138=$AU$132,$AW$132*BA138/100*8760+$AX$132*AZ138/100,0))))))*'Kalkulator część 1'!$C$31</f>
        <v>2446.7777459999998</v>
      </c>
      <c r="BH138" s="2">
        <f>+BG138*'Kalkulator część 1'!$C$31</f>
        <v>2569.1166332999996</v>
      </c>
      <c r="BI138" s="2"/>
      <c r="BJ138" s="13">
        <f>+(AQ138*'Kalkulator część 1'!$C$34+'Dane - część 1'!AR138*'Kalkulator część 1'!$C$35)/('Dane - część 1'!AQ138+'Dane - część 1'!AR138)</f>
        <v>0</v>
      </c>
      <c r="BK138" s="13">
        <f>VLOOKUP(AJ138,'Kalkulator część 1'!$B$17:$C$23,2,TRUE)*12</f>
        <v>0</v>
      </c>
      <c r="BL138" s="2">
        <f t="shared" si="48"/>
        <v>0</v>
      </c>
      <c r="BM138" s="2">
        <f t="shared" si="49"/>
        <v>0</v>
      </c>
      <c r="BO138" s="2">
        <f t="shared" si="50"/>
        <v>2446.7777459999998</v>
      </c>
      <c r="BP138" s="2">
        <f t="shared" si="51"/>
        <v>2569.1166332999996</v>
      </c>
      <c r="BQ138" s="3"/>
      <c r="BR138" s="2">
        <f t="shared" si="52"/>
        <v>3009.5366275799997</v>
      </c>
      <c r="BS138" s="2">
        <f t="shared" si="53"/>
        <v>3160.0134589589993</v>
      </c>
    </row>
    <row r="139" spans="1:71" x14ac:dyDescent="0.35">
      <c r="A139" t="s">
        <v>247</v>
      </c>
      <c r="B139" t="s">
        <v>307</v>
      </c>
      <c r="C139" t="s">
        <v>308</v>
      </c>
      <c r="D139" t="s">
        <v>309</v>
      </c>
      <c r="E139" t="s">
        <v>310</v>
      </c>
      <c r="F139" t="s">
        <v>310</v>
      </c>
      <c r="G139" t="s">
        <v>147</v>
      </c>
      <c r="H139" s="49">
        <v>13</v>
      </c>
      <c r="J139">
        <v>6750006518</v>
      </c>
      <c r="K139">
        <v>350545620</v>
      </c>
      <c r="L139" t="s">
        <v>50</v>
      </c>
      <c r="M139" t="s">
        <v>51</v>
      </c>
      <c r="N139" t="s">
        <v>317</v>
      </c>
      <c r="O139" t="s">
        <v>309</v>
      </c>
      <c r="P139" t="s">
        <v>310</v>
      </c>
      <c r="Q139" t="s">
        <v>310</v>
      </c>
      <c r="R139" t="s">
        <v>147</v>
      </c>
      <c r="S139" s="49">
        <v>13</v>
      </c>
      <c r="U139" t="s">
        <v>318</v>
      </c>
      <c r="V139" t="s">
        <v>319</v>
      </c>
      <c r="W139" s="2">
        <v>2668</v>
      </c>
      <c r="X139" s="2">
        <v>2196</v>
      </c>
      <c r="Y139" s="2">
        <v>1840</v>
      </c>
      <c r="Z139" s="2">
        <v>517</v>
      </c>
      <c r="AA139" s="2">
        <v>609</v>
      </c>
      <c r="AB139" s="2">
        <v>299</v>
      </c>
      <c r="AC139" s="2">
        <v>299</v>
      </c>
      <c r="AD139" s="2">
        <v>299</v>
      </c>
      <c r="AE139" s="2">
        <v>299</v>
      </c>
      <c r="AF139" s="2">
        <v>299</v>
      </c>
      <c r="AG139" s="2">
        <v>2323</v>
      </c>
      <c r="AH139" s="2">
        <v>3208</v>
      </c>
      <c r="AI139" s="2">
        <v>14856</v>
      </c>
      <c r="AJ139" t="s">
        <v>100</v>
      </c>
      <c r="AK139" t="s">
        <v>56</v>
      </c>
      <c r="AL139" t="s">
        <v>256</v>
      </c>
      <c r="AM139">
        <v>110</v>
      </c>
      <c r="AN139" t="s">
        <v>58</v>
      </c>
      <c r="AO139" t="s">
        <v>59</v>
      </c>
      <c r="AP139" t="s">
        <v>60</v>
      </c>
      <c r="AQ139">
        <v>100</v>
      </c>
      <c r="AR139">
        <v>0</v>
      </c>
      <c r="AU139" s="1"/>
      <c r="AX139" s="5"/>
      <c r="AZ139" s="2">
        <f>+AI139*'Kalkulator część 1'!$C$32</f>
        <v>14856</v>
      </c>
      <c r="BA139">
        <f t="shared" si="45"/>
        <v>110</v>
      </c>
      <c r="BB139" s="13">
        <f>'Kalkulator część 1'!$C$28*'Kalkulator część 1'!$C$11+'Kalkulator część 1'!$C$12</f>
        <v>0</v>
      </c>
      <c r="BC139" s="13">
        <f>'Kalkulator część 1'!$C$29*'Kalkulator część 1'!$C$11+'Kalkulator część 1'!$C$12</f>
        <v>0</v>
      </c>
      <c r="BD139" s="2">
        <f t="shared" si="46"/>
        <v>0</v>
      </c>
      <c r="BE139" s="2">
        <f t="shared" si="47"/>
        <v>0</v>
      </c>
      <c r="BG139" s="2">
        <f>IF(AJ139=$AU$127,($AV$127*12)+(AZ139*$AX$127/100),IF(AJ139=$AU$128,$AV$128*12+AZ139*$AX$128/100,IF(AJ139=$AU$129,$AV$129*12+$AX$129*AZ139/100,IF(AJ139=$AU$130,$AV$130*12+$AX$130*AZ139/100,IF(AJ139=$AU$131,$AV$131*12+$AX$131*AZ139/100,IF(AJ139=$AU$132,$AW$132*BA139/100*8760+$AX$132*AZ139/100,0))))))*'Kalkulator część 1'!$C$31</f>
        <v>914.88096000000007</v>
      </c>
      <c r="BH139" s="2">
        <f>+BG139*'Kalkulator część 1'!$C$31</f>
        <v>960.62500800000009</v>
      </c>
      <c r="BI139" s="2"/>
      <c r="BJ139" s="13">
        <f>+(AQ139*'Kalkulator część 1'!$C$34+'Dane - część 1'!AR139*'Kalkulator część 1'!$C$35)/('Dane - część 1'!AQ139+'Dane - część 1'!AR139)</f>
        <v>0</v>
      </c>
      <c r="BK139" s="13">
        <f>VLOOKUP(AJ139,'Kalkulator część 1'!$B$17:$C$23,2,TRUE)*12</f>
        <v>0</v>
      </c>
      <c r="BL139" s="2">
        <f t="shared" si="48"/>
        <v>0</v>
      </c>
      <c r="BM139" s="2">
        <f t="shared" si="49"/>
        <v>0</v>
      </c>
      <c r="BO139" s="2">
        <f t="shared" si="50"/>
        <v>914.88096000000007</v>
      </c>
      <c r="BP139" s="2">
        <f t="shared" si="51"/>
        <v>960.62500800000009</v>
      </c>
      <c r="BQ139" s="3"/>
      <c r="BR139" s="2">
        <f t="shared" si="52"/>
        <v>1125.3035808</v>
      </c>
      <c r="BS139" s="2">
        <f t="shared" si="53"/>
        <v>1181.56875984</v>
      </c>
    </row>
    <row r="140" spans="1:71" x14ac:dyDescent="0.35">
      <c r="A140" t="s">
        <v>247</v>
      </c>
      <c r="B140" t="s">
        <v>320</v>
      </c>
      <c r="C140" t="s">
        <v>321</v>
      </c>
      <c r="D140" t="s">
        <v>322</v>
      </c>
      <c r="E140" t="s">
        <v>323</v>
      </c>
      <c r="F140" t="s">
        <v>324</v>
      </c>
      <c r="H140" s="49">
        <v>39</v>
      </c>
      <c r="J140">
        <v>7380006744</v>
      </c>
      <c r="K140">
        <v>350545725</v>
      </c>
      <c r="L140" t="s">
        <v>50</v>
      </c>
      <c r="M140" t="s">
        <v>51</v>
      </c>
      <c r="N140" t="s">
        <v>90</v>
      </c>
      <c r="O140" t="s">
        <v>322</v>
      </c>
      <c r="P140" t="s">
        <v>323</v>
      </c>
      <c r="Q140" t="s">
        <v>324</v>
      </c>
      <c r="S140" s="49">
        <v>39</v>
      </c>
      <c r="U140" t="s">
        <v>325</v>
      </c>
      <c r="V140" t="s">
        <v>326</v>
      </c>
      <c r="W140" s="2">
        <v>0</v>
      </c>
      <c r="X140" s="2">
        <v>18772</v>
      </c>
      <c r="Y140" s="2">
        <v>12663</v>
      </c>
      <c r="Z140" s="2">
        <v>8634</v>
      </c>
      <c r="AA140" s="2">
        <v>1816</v>
      </c>
      <c r="AB140" s="2">
        <v>3489</v>
      </c>
      <c r="AC140" s="2">
        <v>206</v>
      </c>
      <c r="AD140" s="2">
        <v>837</v>
      </c>
      <c r="AE140" s="2">
        <v>900</v>
      </c>
      <c r="AF140" s="2">
        <v>3929</v>
      </c>
      <c r="AG140" s="2">
        <v>8397</v>
      </c>
      <c r="AH140" s="2">
        <v>9516</v>
      </c>
      <c r="AI140" s="2">
        <v>69159</v>
      </c>
      <c r="AJ140" t="s">
        <v>55</v>
      </c>
      <c r="AK140" t="s">
        <v>56</v>
      </c>
      <c r="AL140" t="s">
        <v>256</v>
      </c>
      <c r="AM140">
        <v>110</v>
      </c>
      <c r="AN140" t="s">
        <v>58</v>
      </c>
      <c r="AO140" t="s">
        <v>59</v>
      </c>
      <c r="AP140" t="s">
        <v>60</v>
      </c>
      <c r="AQ140">
        <v>0</v>
      </c>
      <c r="AR140">
        <v>100</v>
      </c>
      <c r="AZ140" s="2">
        <f>+AI140*'Kalkulator część 1'!$C$32</f>
        <v>69159</v>
      </c>
      <c r="BA140">
        <f t="shared" si="45"/>
        <v>110</v>
      </c>
      <c r="BB140" s="13">
        <f>'Kalkulator część 1'!$C$28*'Kalkulator część 1'!$C$11+'Kalkulator część 1'!$C$12</f>
        <v>0</v>
      </c>
      <c r="BC140" s="13">
        <f>'Kalkulator część 1'!$C$29*'Kalkulator część 1'!$C$11+'Kalkulator część 1'!$C$12</f>
        <v>0</v>
      </c>
      <c r="BD140" s="2">
        <f t="shared" si="46"/>
        <v>0</v>
      </c>
      <c r="BE140" s="2">
        <f t="shared" si="47"/>
        <v>0</v>
      </c>
      <c r="BG140" s="2">
        <f>IF(AJ140=$AU$127,($AV$127*12)+(AZ140*$AX$127/100),IF(AJ140=$AU$128,$AV$128*12+AZ140*$AX$128/100,IF(AJ140=$AU$129,$AV$129*12+$AX$129*AZ140/100,IF(AJ140=$AU$130,$AV$130*12+$AX$130*AZ140/100,IF(AJ140=$AU$131,$AV$131*12+$AX$131*AZ140/100,IF(AJ140=$AU$132,$AW$132*BA140/100*8760+$AX$132*AZ140/100,0))))))*'Kalkulator część 1'!$C$31</f>
        <v>3248.2332855000004</v>
      </c>
      <c r="BH140" s="2">
        <f>+BG140*'Kalkulator część 1'!$C$31</f>
        <v>3410.6449497750004</v>
      </c>
      <c r="BI140" s="2"/>
      <c r="BJ140" s="13">
        <f>+(AQ140*'Kalkulator część 1'!$C$34+'Dane - część 1'!AR140*'Kalkulator część 1'!$C$35)/('Dane - część 1'!AQ140+'Dane - część 1'!AR140)</f>
        <v>3.9</v>
      </c>
      <c r="BK140" s="13">
        <f>VLOOKUP(AJ140,'Kalkulator część 1'!$B$17:$C$23,2,TRUE)*12</f>
        <v>0</v>
      </c>
      <c r="BL140" s="2">
        <f t="shared" si="48"/>
        <v>269.7201</v>
      </c>
      <c r="BM140" s="2">
        <f t="shared" si="49"/>
        <v>269.7201</v>
      </c>
      <c r="BO140" s="2">
        <f t="shared" si="50"/>
        <v>3517.9533855000004</v>
      </c>
      <c r="BP140" s="2">
        <f t="shared" si="51"/>
        <v>3680.3650497750004</v>
      </c>
      <c r="BQ140" s="3"/>
      <c r="BR140" s="2">
        <f t="shared" si="52"/>
        <v>4327.0826641650001</v>
      </c>
      <c r="BS140" s="2">
        <f t="shared" si="53"/>
        <v>4526.8490112232503</v>
      </c>
    </row>
    <row r="141" spans="1:71" x14ac:dyDescent="0.35">
      <c r="A141" t="s">
        <v>247</v>
      </c>
      <c r="B141" t="s">
        <v>320</v>
      </c>
      <c r="C141" t="s">
        <v>321</v>
      </c>
      <c r="D141" t="s">
        <v>322</v>
      </c>
      <c r="E141" t="s">
        <v>323</v>
      </c>
      <c r="F141" t="s">
        <v>324</v>
      </c>
      <c r="H141" s="49">
        <v>39</v>
      </c>
      <c r="J141">
        <v>7380006744</v>
      </c>
      <c r="K141">
        <v>350545725</v>
      </c>
      <c r="L141" t="s">
        <v>50</v>
      </c>
      <c r="M141" t="s">
        <v>51</v>
      </c>
      <c r="N141" t="s">
        <v>327</v>
      </c>
      <c r="O141" t="s">
        <v>322</v>
      </c>
      <c r="P141" t="s">
        <v>323</v>
      </c>
      <c r="Q141" t="s">
        <v>324</v>
      </c>
      <c r="S141" s="49">
        <v>39</v>
      </c>
      <c r="U141" t="s">
        <v>328</v>
      </c>
      <c r="V141" t="s">
        <v>329</v>
      </c>
      <c r="W141" s="2">
        <v>0</v>
      </c>
      <c r="X141" s="2">
        <v>3925</v>
      </c>
      <c r="Y141" s="2">
        <v>2454</v>
      </c>
      <c r="Z141" s="2">
        <v>1858</v>
      </c>
      <c r="AA141" s="2">
        <v>691</v>
      </c>
      <c r="AB141" s="2">
        <v>111</v>
      </c>
      <c r="AC141" s="2">
        <v>17</v>
      </c>
      <c r="AD141" s="2">
        <v>17</v>
      </c>
      <c r="AE141" s="2">
        <v>88</v>
      </c>
      <c r="AF141" s="2">
        <v>90</v>
      </c>
      <c r="AG141" s="2">
        <v>1624</v>
      </c>
      <c r="AH141" s="2">
        <v>1679</v>
      </c>
      <c r="AI141" s="2">
        <v>12554</v>
      </c>
      <c r="AJ141" t="s">
        <v>55</v>
      </c>
      <c r="AK141" t="s">
        <v>56</v>
      </c>
      <c r="AL141" t="s">
        <v>256</v>
      </c>
      <c r="AM141">
        <v>110</v>
      </c>
      <c r="AN141" t="s">
        <v>58</v>
      </c>
      <c r="AO141" t="s">
        <v>59</v>
      </c>
      <c r="AP141" t="s">
        <v>60</v>
      </c>
      <c r="AQ141">
        <v>0</v>
      </c>
      <c r="AR141">
        <v>100</v>
      </c>
      <c r="AU141" s="1"/>
      <c r="AX141" s="5"/>
      <c r="AZ141" s="2">
        <f>+AI141*'Kalkulator część 1'!$C$32</f>
        <v>12554</v>
      </c>
      <c r="BA141">
        <f t="shared" si="45"/>
        <v>110</v>
      </c>
      <c r="BB141" s="13">
        <f>'Kalkulator część 1'!$C$28*'Kalkulator część 1'!$C$11+'Kalkulator część 1'!$C$12</f>
        <v>0</v>
      </c>
      <c r="BC141" s="13">
        <f>'Kalkulator część 1'!$C$29*'Kalkulator część 1'!$C$11+'Kalkulator część 1'!$C$12</f>
        <v>0</v>
      </c>
      <c r="BD141" s="2">
        <f t="shared" si="46"/>
        <v>0</v>
      </c>
      <c r="BE141" s="2">
        <f t="shared" si="47"/>
        <v>0</v>
      </c>
      <c r="BG141" s="2">
        <f>IF(AJ141=$AU$127,($AV$127*12)+(AZ141*$AX$127/100),IF(AJ141=$AU$128,$AV$128*12+AZ141*$AX$128/100,IF(AJ141=$AU$129,$AV$129*12+$AX$129*AZ141/100,IF(AJ141=$AU$130,$AV$130*12+$AX$130*AZ141/100,IF(AJ141=$AU$131,$AV$131*12+$AX$131*AZ141/100,IF(AJ141=$AU$132,$AW$132*BA141/100*8760+$AX$132*AZ141/100,0))))))*'Kalkulator część 1'!$C$31</f>
        <v>1055.666913</v>
      </c>
      <c r="BH141" s="2">
        <f>+BG141*'Kalkulator część 1'!$C$31</f>
        <v>1108.45025865</v>
      </c>
      <c r="BI141" s="2"/>
      <c r="BJ141" s="13">
        <f>+(AQ141*'Kalkulator część 1'!$C$34+'Dane - część 1'!AR141*'Kalkulator część 1'!$C$35)/('Dane - część 1'!AQ141+'Dane - część 1'!AR141)</f>
        <v>3.9</v>
      </c>
      <c r="BK141" s="13">
        <f>VLOOKUP(AJ141,'Kalkulator część 1'!$B$17:$C$23,2,TRUE)*12</f>
        <v>0</v>
      </c>
      <c r="BL141" s="2">
        <f t="shared" si="48"/>
        <v>48.960599999999999</v>
      </c>
      <c r="BM141" s="2">
        <f t="shared" si="49"/>
        <v>48.960599999999999</v>
      </c>
      <c r="BO141" s="2">
        <f t="shared" si="50"/>
        <v>1104.6275129999999</v>
      </c>
      <c r="BP141" s="2">
        <f t="shared" si="51"/>
        <v>1157.4108586500001</v>
      </c>
      <c r="BQ141" s="3"/>
      <c r="BR141" s="2">
        <f t="shared" si="52"/>
        <v>1358.6918409899999</v>
      </c>
      <c r="BS141" s="2">
        <f t="shared" si="53"/>
        <v>1423.6153561395001</v>
      </c>
    </row>
    <row r="142" spans="1:71" x14ac:dyDescent="0.35">
      <c r="A142" t="s">
        <v>247</v>
      </c>
      <c r="B142" t="s">
        <v>330</v>
      </c>
      <c r="C142" t="s">
        <v>331</v>
      </c>
      <c r="D142" t="s">
        <v>332</v>
      </c>
      <c r="E142" t="s">
        <v>333</v>
      </c>
      <c r="F142" t="s">
        <v>333</v>
      </c>
      <c r="G142" t="s">
        <v>334</v>
      </c>
      <c r="H142" s="49" t="s">
        <v>335</v>
      </c>
      <c r="J142">
        <v>6590003415</v>
      </c>
      <c r="K142">
        <v>350545702</v>
      </c>
      <c r="L142" t="s">
        <v>50</v>
      </c>
      <c r="M142" t="s">
        <v>51</v>
      </c>
      <c r="N142" t="s">
        <v>336</v>
      </c>
      <c r="O142" t="s">
        <v>332</v>
      </c>
      <c r="P142" t="s">
        <v>333</v>
      </c>
      <c r="Q142" t="s">
        <v>333</v>
      </c>
      <c r="R142" t="s">
        <v>334</v>
      </c>
      <c r="S142" s="49" t="s">
        <v>335</v>
      </c>
      <c r="U142" t="s">
        <v>337</v>
      </c>
      <c r="V142" t="s">
        <v>338</v>
      </c>
      <c r="W142" s="2">
        <v>3598</v>
      </c>
      <c r="X142" s="2">
        <v>3031</v>
      </c>
      <c r="Y142" s="2">
        <v>16349</v>
      </c>
      <c r="Z142" s="2">
        <v>5956</v>
      </c>
      <c r="AA142" s="2">
        <v>743</v>
      </c>
      <c r="AB142" s="2">
        <v>720</v>
      </c>
      <c r="AC142" s="2">
        <v>0</v>
      </c>
      <c r="AD142" s="2">
        <v>0</v>
      </c>
      <c r="AE142" s="2">
        <v>3400</v>
      </c>
      <c r="AF142" s="2">
        <v>10000</v>
      </c>
      <c r="AG142" s="2">
        <v>10195</v>
      </c>
      <c r="AH142" s="2">
        <v>10534</v>
      </c>
      <c r="AI142" s="2">
        <v>64526</v>
      </c>
      <c r="AJ142" t="s">
        <v>55</v>
      </c>
      <c r="AK142" t="s">
        <v>56</v>
      </c>
      <c r="AL142" t="s">
        <v>256</v>
      </c>
      <c r="AM142">
        <v>110</v>
      </c>
      <c r="AN142" t="s">
        <v>58</v>
      </c>
      <c r="AO142" t="s">
        <v>59</v>
      </c>
      <c r="AP142" t="s">
        <v>60</v>
      </c>
      <c r="AQ142">
        <v>0</v>
      </c>
      <c r="AR142">
        <v>100</v>
      </c>
      <c r="AX142" s="5"/>
      <c r="AZ142" s="2">
        <f>+AI142*'Kalkulator część 1'!$C$32</f>
        <v>64526</v>
      </c>
      <c r="BA142">
        <f t="shared" si="45"/>
        <v>110</v>
      </c>
      <c r="BB142" s="13">
        <f>'Kalkulator część 1'!$C$28*'Kalkulator część 1'!$C$11+'Kalkulator część 1'!$C$12</f>
        <v>0</v>
      </c>
      <c r="BC142" s="13">
        <f>'Kalkulator część 1'!$C$29*'Kalkulator część 1'!$C$11+'Kalkulator część 1'!$C$12</f>
        <v>0</v>
      </c>
      <c r="BD142" s="2">
        <f t="shared" si="46"/>
        <v>0</v>
      </c>
      <c r="BE142" s="2">
        <f t="shared" si="47"/>
        <v>0</v>
      </c>
      <c r="BG142" s="2">
        <f>IF(AJ142=$AU$127,($AV$127*12)+(AZ142*$AX$127/100),IF(AJ142=$AU$128,$AV$128*12+AZ142*$AX$128/100,IF(AJ142=$AU$129,$AV$129*12+$AX$129*AZ142/100,IF(AJ142=$AU$130,$AV$130*12+$AX$130*AZ142/100,IF(AJ142=$AU$131,$AV$131*12+$AX$131*AZ142/100,IF(AJ142=$AU$132,$AW$132*BA142/100*8760+$AX$132*AZ142/100,0))))))*'Kalkulator część 1'!$C$31</f>
        <v>3068.7763469999995</v>
      </c>
      <c r="BH142" s="2">
        <f>+BG142*'Kalkulator część 1'!$C$31</f>
        <v>3222.2151643499997</v>
      </c>
      <c r="BI142" s="2"/>
      <c r="BJ142" s="13">
        <f>+(AQ142*'Kalkulator część 1'!$C$34+'Dane - część 1'!AR142*'Kalkulator część 1'!$C$35)/('Dane - część 1'!AQ142+'Dane - część 1'!AR142)</f>
        <v>3.9</v>
      </c>
      <c r="BK142" s="13">
        <f>VLOOKUP(AJ142,'Kalkulator część 1'!$B$17:$C$23,2,TRUE)*12</f>
        <v>0</v>
      </c>
      <c r="BL142" s="2">
        <f t="shared" si="48"/>
        <v>251.6514</v>
      </c>
      <c r="BM142" s="2">
        <f t="shared" si="49"/>
        <v>251.6514</v>
      </c>
      <c r="BO142" s="2">
        <f t="shared" si="50"/>
        <v>3320.4277469999997</v>
      </c>
      <c r="BP142" s="2">
        <f t="shared" si="51"/>
        <v>3473.8665643499999</v>
      </c>
      <c r="BQ142" s="3"/>
      <c r="BR142" s="2">
        <f t="shared" si="52"/>
        <v>4084.1261288099995</v>
      </c>
      <c r="BS142" s="2">
        <f t="shared" si="53"/>
        <v>4272.8558741504994</v>
      </c>
    </row>
    <row r="143" spans="1:71" x14ac:dyDescent="0.35">
      <c r="A143" t="s">
        <v>247</v>
      </c>
      <c r="B143" t="s">
        <v>339</v>
      </c>
      <c r="C143" t="s">
        <v>340</v>
      </c>
      <c r="D143" t="s">
        <v>341</v>
      </c>
      <c r="E143" t="s">
        <v>342</v>
      </c>
      <c r="F143" t="s">
        <v>342</v>
      </c>
      <c r="G143" t="s">
        <v>343</v>
      </c>
      <c r="H143" s="49">
        <v>13</v>
      </c>
      <c r="J143">
        <v>6810009059</v>
      </c>
      <c r="K143">
        <v>350545694</v>
      </c>
      <c r="L143" t="s">
        <v>50</v>
      </c>
      <c r="M143" t="s">
        <v>51</v>
      </c>
      <c r="S143" s="49"/>
      <c r="U143" t="s">
        <v>344</v>
      </c>
      <c r="V143" t="s">
        <v>345</v>
      </c>
      <c r="W143" s="2">
        <v>9855</v>
      </c>
      <c r="X143" s="2">
        <v>9854</v>
      </c>
      <c r="Y143" s="2">
        <v>7142</v>
      </c>
      <c r="Z143" s="2">
        <v>6903</v>
      </c>
      <c r="AA143" s="2">
        <v>1429</v>
      </c>
      <c r="AB143" s="2">
        <v>1365</v>
      </c>
      <c r="AC143" s="2">
        <v>0</v>
      </c>
      <c r="AD143" s="2">
        <v>0</v>
      </c>
      <c r="AE143" s="2">
        <v>1145</v>
      </c>
      <c r="AF143" s="2">
        <v>1184</v>
      </c>
      <c r="AG143" s="2">
        <v>9168</v>
      </c>
      <c r="AH143" s="2">
        <v>9473</v>
      </c>
      <c r="AI143" s="2">
        <v>57518</v>
      </c>
      <c r="AJ143" t="s">
        <v>55</v>
      </c>
      <c r="AK143" t="s">
        <v>56</v>
      </c>
      <c r="AL143" t="s">
        <v>256</v>
      </c>
      <c r="AM143">
        <v>110</v>
      </c>
      <c r="AN143" t="s">
        <v>58</v>
      </c>
      <c r="AO143" t="s">
        <v>59</v>
      </c>
      <c r="AP143" t="s">
        <v>60</v>
      </c>
      <c r="AQ143">
        <v>0</v>
      </c>
      <c r="AR143">
        <v>100</v>
      </c>
      <c r="AZ143" s="2">
        <f>+AI143*'Kalkulator część 1'!$C$32</f>
        <v>57518</v>
      </c>
      <c r="BA143">
        <f t="shared" si="45"/>
        <v>110</v>
      </c>
      <c r="BB143" s="13">
        <f>'Kalkulator część 1'!$C$28*'Kalkulator część 1'!$C$11+'Kalkulator część 1'!$C$12</f>
        <v>0</v>
      </c>
      <c r="BC143" s="13">
        <f>'Kalkulator część 1'!$C$29*'Kalkulator część 1'!$C$11+'Kalkulator część 1'!$C$12</f>
        <v>0</v>
      </c>
      <c r="BD143" s="2">
        <f t="shared" si="46"/>
        <v>0</v>
      </c>
      <c r="BE143" s="2">
        <f t="shared" si="47"/>
        <v>0</v>
      </c>
      <c r="BG143" s="2">
        <f>IF(AJ143=$AU$127,($AV$127*12)+(AZ143*$AX$127/100),IF(AJ143=$AU$128,$AV$128*12+AZ143*$AX$128/100,IF(AJ143=$AU$129,$AV$129*12+$AX$129*AZ143/100,IF(AJ143=$AU$130,$AV$130*12+$AX$130*AZ143/100,IF(AJ143=$AU$131,$AV$131*12+$AX$131*AZ143/100,IF(AJ143=$AU$132,$AW$132*BA143/100*8760+$AX$132*AZ143/100,0))))))*'Kalkulator część 1'!$C$31</f>
        <v>2797.324971</v>
      </c>
      <c r="BH143" s="2">
        <f>+BG143*'Kalkulator część 1'!$C$31</f>
        <v>2937.1912195499999</v>
      </c>
      <c r="BI143" s="2"/>
      <c r="BJ143" s="13">
        <f>+(AQ143*'Kalkulator część 1'!$C$34+'Dane - część 1'!AR143*'Kalkulator część 1'!$C$35)/('Dane - część 1'!AQ143+'Dane - część 1'!AR143)</f>
        <v>3.9</v>
      </c>
      <c r="BK143" s="13">
        <f>VLOOKUP(AJ143,'Kalkulator część 1'!$B$17:$C$23,2,TRUE)*12</f>
        <v>0</v>
      </c>
      <c r="BL143" s="2">
        <f t="shared" si="48"/>
        <v>224.32019999999997</v>
      </c>
      <c r="BM143" s="2">
        <f t="shared" si="49"/>
        <v>224.32019999999997</v>
      </c>
      <c r="BO143" s="2">
        <f t="shared" si="50"/>
        <v>3021.6451710000001</v>
      </c>
      <c r="BP143" s="2">
        <f t="shared" si="51"/>
        <v>3161.51141955</v>
      </c>
      <c r="BQ143" s="3"/>
      <c r="BR143" s="2">
        <f t="shared" si="52"/>
        <v>3716.6235603300001</v>
      </c>
      <c r="BS143" s="2">
        <f t="shared" si="53"/>
        <v>3888.6590460465</v>
      </c>
    </row>
    <row r="144" spans="1:71" x14ac:dyDescent="0.35">
      <c r="A144" t="s">
        <v>247</v>
      </c>
      <c r="B144" t="s">
        <v>339</v>
      </c>
      <c r="C144" t="s">
        <v>340</v>
      </c>
      <c r="D144" t="s">
        <v>341</v>
      </c>
      <c r="E144" t="s">
        <v>342</v>
      </c>
      <c r="F144" t="s">
        <v>342</v>
      </c>
      <c r="G144" t="s">
        <v>343</v>
      </c>
      <c r="H144" s="49">
        <v>13</v>
      </c>
      <c r="J144">
        <v>6810009059</v>
      </c>
      <c r="K144">
        <v>350545694</v>
      </c>
      <c r="L144" t="s">
        <v>50</v>
      </c>
      <c r="M144" t="s">
        <v>51</v>
      </c>
      <c r="S144" s="49"/>
      <c r="U144" t="s">
        <v>346</v>
      </c>
      <c r="V144" t="s">
        <v>347</v>
      </c>
      <c r="W144" s="2">
        <v>10</v>
      </c>
      <c r="X144" s="2">
        <v>10</v>
      </c>
      <c r="Y144" s="2">
        <v>10</v>
      </c>
      <c r="Z144" s="2">
        <v>10</v>
      </c>
      <c r="AA144" s="2">
        <v>0</v>
      </c>
      <c r="AB144" s="2">
        <v>0</v>
      </c>
      <c r="AC144" s="2">
        <v>0</v>
      </c>
      <c r="AD144" s="2">
        <v>0</v>
      </c>
      <c r="AE144" s="2">
        <v>10</v>
      </c>
      <c r="AF144" s="2">
        <v>10</v>
      </c>
      <c r="AG144" s="2">
        <v>10</v>
      </c>
      <c r="AH144" s="2">
        <v>10</v>
      </c>
      <c r="AI144" s="2">
        <v>80</v>
      </c>
      <c r="AJ144" t="s">
        <v>217</v>
      </c>
      <c r="AK144" t="s">
        <v>56</v>
      </c>
      <c r="AL144" t="s">
        <v>256</v>
      </c>
      <c r="AM144">
        <v>110</v>
      </c>
      <c r="AN144" t="s">
        <v>58</v>
      </c>
      <c r="AO144" t="s">
        <v>59</v>
      </c>
      <c r="AP144" t="s">
        <v>60</v>
      </c>
      <c r="AQ144">
        <v>0</v>
      </c>
      <c r="AR144">
        <v>100</v>
      </c>
      <c r="AZ144" s="2">
        <f>+AI144*'Kalkulator część 1'!$C$32</f>
        <v>80</v>
      </c>
      <c r="BA144">
        <f t="shared" si="45"/>
        <v>110</v>
      </c>
      <c r="BB144" s="13">
        <f>'Kalkulator część 1'!$C$28*'Kalkulator część 1'!$C$11+'Kalkulator część 1'!$C$12</f>
        <v>0</v>
      </c>
      <c r="BC144" s="13">
        <f>'Kalkulator część 1'!$C$29*'Kalkulator część 1'!$C$11+'Kalkulator część 1'!$C$12</f>
        <v>0</v>
      </c>
      <c r="BD144" s="2">
        <f t="shared" si="46"/>
        <v>0</v>
      </c>
      <c r="BE144" s="2">
        <f t="shared" si="47"/>
        <v>0</v>
      </c>
      <c r="BG144" s="2">
        <f>IF(AJ144=$AU$127,($AV$127*12)+(AZ144*$AX$127/100),IF(AJ144=$AU$128,$AV$128*12+AZ144*$AX$128/100,IF(AJ144=$AU$129,$AV$129*12+$AX$129*AZ144/100,IF(AJ144=$AU$130,$AV$130*12+$AX$130*AZ144/100,IF(AJ144=$AU$131,$AV$131*12+$AX$131*AZ144/100,IF(AJ144=$AU$132,$AW$132*BA144/100*8760+$AX$132*AZ144/100,0))))))*'Kalkulator część 1'!$C$31</f>
        <v>63.641759999999998</v>
      </c>
      <c r="BH144" s="2">
        <f>+BG144*'Kalkulator część 1'!$C$31</f>
        <v>66.823847999999998</v>
      </c>
      <c r="BI144" s="2"/>
      <c r="BJ144" s="13">
        <f>+(AQ144*'Kalkulator część 1'!$C$34+'Dane - część 1'!AR144*'Kalkulator część 1'!$C$35)/('Dane - część 1'!AQ144+'Dane - część 1'!AR144)</f>
        <v>3.9</v>
      </c>
      <c r="BK144" s="13">
        <f>VLOOKUP(AJ144,'Kalkulator część 1'!$B$17:$C$23,2,TRUE)*12</f>
        <v>0</v>
      </c>
      <c r="BL144" s="2">
        <f t="shared" si="48"/>
        <v>0.312</v>
      </c>
      <c r="BM144" s="2">
        <f t="shared" si="49"/>
        <v>0.312</v>
      </c>
      <c r="BO144" s="2">
        <f t="shared" si="50"/>
        <v>63.953759999999996</v>
      </c>
      <c r="BP144" s="2">
        <f t="shared" si="51"/>
        <v>67.135847999999996</v>
      </c>
      <c r="BQ144" s="3"/>
      <c r="BR144" s="2">
        <f t="shared" si="52"/>
        <v>78.663124799999991</v>
      </c>
      <c r="BS144" s="2">
        <f t="shared" si="53"/>
        <v>82.577093039999994</v>
      </c>
    </row>
    <row r="145" spans="1:71" x14ac:dyDescent="0.35">
      <c r="A145" t="s">
        <v>247</v>
      </c>
      <c r="B145" t="s">
        <v>348</v>
      </c>
      <c r="C145" t="s">
        <v>349</v>
      </c>
      <c r="D145" t="s">
        <v>350</v>
      </c>
      <c r="E145" t="s">
        <v>351</v>
      </c>
      <c r="F145" t="s">
        <v>351</v>
      </c>
      <c r="G145" t="s">
        <v>352</v>
      </c>
      <c r="H145" s="49">
        <v>1</v>
      </c>
      <c r="J145">
        <v>7340018267</v>
      </c>
      <c r="K145">
        <v>350545688</v>
      </c>
      <c r="L145" t="s">
        <v>50</v>
      </c>
      <c r="M145" t="s">
        <v>51</v>
      </c>
      <c r="S145" s="49"/>
      <c r="U145" t="s">
        <v>353</v>
      </c>
      <c r="V145" t="s">
        <v>354</v>
      </c>
      <c r="W145" s="2">
        <v>12860</v>
      </c>
      <c r="X145" s="2">
        <v>11100</v>
      </c>
      <c r="Y145" s="2">
        <v>11980</v>
      </c>
      <c r="Z145" s="2">
        <v>5880</v>
      </c>
      <c r="AA145" s="2">
        <v>6060</v>
      </c>
      <c r="AB145" s="2">
        <v>1400</v>
      </c>
      <c r="AC145" s="2">
        <v>720</v>
      </c>
      <c r="AD145" s="2">
        <v>910</v>
      </c>
      <c r="AE145" s="2">
        <v>880</v>
      </c>
      <c r="AF145" s="2">
        <v>6760</v>
      </c>
      <c r="AG145" s="2">
        <v>6540</v>
      </c>
      <c r="AH145" s="2">
        <v>13730</v>
      </c>
      <c r="AI145" s="2">
        <v>78820</v>
      </c>
      <c r="AJ145" t="s">
        <v>55</v>
      </c>
      <c r="AK145" t="s">
        <v>56</v>
      </c>
      <c r="AL145" t="s">
        <v>256</v>
      </c>
      <c r="AM145">
        <v>110</v>
      </c>
      <c r="AN145" t="s">
        <v>58</v>
      </c>
      <c r="AO145" t="s">
        <v>59</v>
      </c>
      <c r="AP145" t="s">
        <v>60</v>
      </c>
      <c r="AQ145">
        <v>0</v>
      </c>
      <c r="AR145">
        <v>100</v>
      </c>
      <c r="AZ145" s="2">
        <f>+AI145*'Kalkulator część 1'!$C$32</f>
        <v>78820</v>
      </c>
      <c r="BA145">
        <f t="shared" si="45"/>
        <v>110</v>
      </c>
      <c r="BB145" s="13">
        <f>'Kalkulator część 1'!$C$28*'Kalkulator część 1'!$C$11+'Kalkulator część 1'!$C$12</f>
        <v>0</v>
      </c>
      <c r="BC145" s="13">
        <f>'Kalkulator część 1'!$C$29*'Kalkulator część 1'!$C$11+'Kalkulator część 1'!$C$12</f>
        <v>0</v>
      </c>
      <c r="BD145" s="2">
        <f t="shared" si="46"/>
        <v>0</v>
      </c>
      <c r="BE145" s="2">
        <f t="shared" si="47"/>
        <v>0</v>
      </c>
      <c r="BG145" s="2">
        <f>IF(AJ145=$AU$127,($AV$127*12)+(AZ145*$AX$127/100),IF(AJ145=$AU$128,$AV$128*12+AZ145*$AX$128/100,IF(AJ145=$AU$129,$AV$129*12+$AX$129*AZ145/100,IF(AJ145=$AU$130,$AV$130*12+$AX$130*AZ145/100,IF(AJ145=$AU$131,$AV$131*12+$AX$131*AZ145/100,IF(AJ145=$AU$132,$AW$132*BA145/100*8760+$AX$132*AZ145/100,0))))))*'Kalkulator część 1'!$C$31</f>
        <v>3622.4472899999996</v>
      </c>
      <c r="BH145" s="2">
        <f>+BG145*'Kalkulator część 1'!$C$31</f>
        <v>3803.5696544999996</v>
      </c>
      <c r="BI145" s="2"/>
      <c r="BJ145" s="13">
        <f>+(AQ145*'Kalkulator część 1'!$C$34+'Dane - część 1'!AR145*'Kalkulator część 1'!$C$35)/('Dane - część 1'!AQ145+'Dane - część 1'!AR145)</f>
        <v>3.9</v>
      </c>
      <c r="BK145" s="13">
        <f>VLOOKUP(AJ145,'Kalkulator część 1'!$B$17:$C$23,2,TRUE)*12</f>
        <v>0</v>
      </c>
      <c r="BL145" s="2">
        <f t="shared" si="48"/>
        <v>307.39800000000002</v>
      </c>
      <c r="BM145" s="2">
        <f t="shared" si="49"/>
        <v>307.39800000000002</v>
      </c>
      <c r="BO145" s="2">
        <f t="shared" si="50"/>
        <v>3929.8452899999997</v>
      </c>
      <c r="BP145" s="2">
        <f t="shared" si="51"/>
        <v>4110.9676544999993</v>
      </c>
      <c r="BQ145" s="3"/>
      <c r="BR145" s="2">
        <f t="shared" si="52"/>
        <v>4833.7097066999995</v>
      </c>
      <c r="BS145" s="2">
        <f t="shared" si="53"/>
        <v>5056.490215034999</v>
      </c>
    </row>
    <row r="146" spans="1:71" x14ac:dyDescent="0.35">
      <c r="A146" t="s">
        <v>247</v>
      </c>
      <c r="B146" t="s">
        <v>348</v>
      </c>
      <c r="C146" t="s">
        <v>349</v>
      </c>
      <c r="D146" t="s">
        <v>350</v>
      </c>
      <c r="E146" t="s">
        <v>351</v>
      </c>
      <c r="F146" t="s">
        <v>351</v>
      </c>
      <c r="G146" t="s">
        <v>352</v>
      </c>
      <c r="H146" s="49">
        <v>1</v>
      </c>
      <c r="J146">
        <v>7340018267</v>
      </c>
      <c r="K146">
        <v>350545688</v>
      </c>
      <c r="L146" t="s">
        <v>50</v>
      </c>
      <c r="M146" t="s">
        <v>51</v>
      </c>
      <c r="S146" s="49"/>
      <c r="U146" t="s">
        <v>355</v>
      </c>
      <c r="V146" t="s">
        <v>356</v>
      </c>
      <c r="W146" s="2">
        <v>4020</v>
      </c>
      <c r="X146" s="2">
        <v>5080</v>
      </c>
      <c r="Y146" s="2">
        <v>5510</v>
      </c>
      <c r="Z146" s="2">
        <v>3250</v>
      </c>
      <c r="AA146" s="2">
        <v>1700</v>
      </c>
      <c r="AB146" s="2">
        <v>280</v>
      </c>
      <c r="AC146" s="2">
        <v>250</v>
      </c>
      <c r="AD146" s="2">
        <v>270</v>
      </c>
      <c r="AE146" s="2">
        <v>270</v>
      </c>
      <c r="AF146" s="2">
        <v>2400</v>
      </c>
      <c r="AG146" s="2">
        <v>2320</v>
      </c>
      <c r="AH146" s="2">
        <v>3240</v>
      </c>
      <c r="AI146" s="2">
        <v>28590</v>
      </c>
      <c r="AJ146" t="s">
        <v>55</v>
      </c>
      <c r="AK146" t="s">
        <v>56</v>
      </c>
      <c r="AL146" t="s">
        <v>256</v>
      </c>
      <c r="AM146">
        <v>110</v>
      </c>
      <c r="AN146" t="s">
        <v>58</v>
      </c>
      <c r="AO146" t="s">
        <v>59</v>
      </c>
      <c r="AP146" t="s">
        <v>60</v>
      </c>
      <c r="AQ146">
        <v>0</v>
      </c>
      <c r="AR146">
        <v>100</v>
      </c>
      <c r="AZ146" s="2">
        <f>+AI146*'Kalkulator część 1'!$C$32</f>
        <v>28590</v>
      </c>
      <c r="BA146">
        <f t="shared" si="45"/>
        <v>110</v>
      </c>
      <c r="BB146" s="13">
        <f>'Kalkulator część 1'!$C$28*'Kalkulator część 1'!$C$11+'Kalkulator część 1'!$C$12</f>
        <v>0</v>
      </c>
      <c r="BC146" s="13">
        <f>'Kalkulator część 1'!$C$29*'Kalkulator część 1'!$C$11+'Kalkulator część 1'!$C$12</f>
        <v>0</v>
      </c>
      <c r="BD146" s="2">
        <f t="shared" si="46"/>
        <v>0</v>
      </c>
      <c r="BE146" s="2">
        <f t="shared" si="47"/>
        <v>0</v>
      </c>
      <c r="BG146" s="2">
        <f>IF(AJ146=$AU$127,($AV$127*12)+(AZ146*$AX$127/100),IF(AJ146=$AU$128,$AV$128*12+AZ146*$AX$128/100,IF(AJ146=$AU$129,$AV$129*12+$AX$129*AZ146/100,IF(AJ146=$AU$130,$AV$130*12+$AX$130*AZ146/100,IF(AJ146=$AU$131,$AV$131*12+$AX$131*AZ146/100,IF(AJ146=$AU$132,$AW$132*BA146/100*8760+$AX$132*AZ146/100,0))))))*'Kalkulator część 1'!$C$31</f>
        <v>1676.813355</v>
      </c>
      <c r="BH146" s="2">
        <f>+BG146*'Kalkulator część 1'!$C$31</f>
        <v>1760.65402275</v>
      </c>
      <c r="BI146" s="2"/>
      <c r="BJ146" s="13">
        <f>+(AQ146*'Kalkulator część 1'!$C$34+'Dane - część 1'!AR146*'Kalkulator część 1'!$C$35)/('Dane - część 1'!AQ146+'Dane - część 1'!AR146)</f>
        <v>3.9</v>
      </c>
      <c r="BK146" s="13">
        <f>VLOOKUP(AJ146,'Kalkulator część 1'!$B$17:$C$23,2,TRUE)*12</f>
        <v>0</v>
      </c>
      <c r="BL146" s="2">
        <f t="shared" si="48"/>
        <v>111.501</v>
      </c>
      <c r="BM146" s="2">
        <f t="shared" si="49"/>
        <v>111.501</v>
      </c>
      <c r="BO146" s="2">
        <f t="shared" si="50"/>
        <v>1788.314355</v>
      </c>
      <c r="BP146" s="2">
        <f t="shared" si="51"/>
        <v>1872.1550227499999</v>
      </c>
      <c r="BQ146" s="3"/>
      <c r="BR146" s="2">
        <f t="shared" si="52"/>
        <v>2199.6266566499999</v>
      </c>
      <c r="BS146" s="2">
        <f t="shared" si="53"/>
        <v>2302.7506779824998</v>
      </c>
    </row>
    <row r="147" spans="1:71" x14ac:dyDescent="0.35">
      <c r="A147" t="s">
        <v>247</v>
      </c>
      <c r="B147" t="s">
        <v>348</v>
      </c>
      <c r="C147" t="s">
        <v>349</v>
      </c>
      <c r="D147" t="s">
        <v>350</v>
      </c>
      <c r="E147" t="s">
        <v>351</v>
      </c>
      <c r="F147" t="s">
        <v>351</v>
      </c>
      <c r="G147" t="s">
        <v>352</v>
      </c>
      <c r="H147" s="49">
        <v>1</v>
      </c>
      <c r="J147">
        <v>7340018267</v>
      </c>
      <c r="K147">
        <v>350545688</v>
      </c>
      <c r="L147" t="s">
        <v>50</v>
      </c>
      <c r="M147" t="s">
        <v>51</v>
      </c>
      <c r="S147" s="49"/>
      <c r="U147" t="s">
        <v>357</v>
      </c>
      <c r="V147" t="s">
        <v>358</v>
      </c>
      <c r="W147" s="2">
        <v>900</v>
      </c>
      <c r="X147" s="2">
        <v>740</v>
      </c>
      <c r="Y147" s="2">
        <v>860</v>
      </c>
      <c r="Z147" s="2">
        <v>840</v>
      </c>
      <c r="AA147" s="2">
        <v>120</v>
      </c>
      <c r="AB147" s="2">
        <v>520</v>
      </c>
      <c r="AC147" s="2">
        <v>0</v>
      </c>
      <c r="AD147" s="2">
        <v>0</v>
      </c>
      <c r="AE147" s="2">
        <v>380</v>
      </c>
      <c r="AF147" s="2">
        <v>980</v>
      </c>
      <c r="AG147" s="2">
        <v>950</v>
      </c>
      <c r="AH147" s="2">
        <v>980</v>
      </c>
      <c r="AI147" s="2">
        <v>7270</v>
      </c>
      <c r="AJ147" t="s">
        <v>100</v>
      </c>
      <c r="AK147" t="s">
        <v>56</v>
      </c>
      <c r="AL147" t="s">
        <v>256</v>
      </c>
      <c r="AM147">
        <v>110</v>
      </c>
      <c r="AN147" t="s">
        <v>58</v>
      </c>
      <c r="AO147" t="s">
        <v>59</v>
      </c>
      <c r="AP147" t="s">
        <v>60</v>
      </c>
      <c r="AQ147">
        <v>0</v>
      </c>
      <c r="AR147">
        <v>100</v>
      </c>
      <c r="AZ147" s="2">
        <f>+AI147*'Kalkulator część 1'!$C$32</f>
        <v>7270</v>
      </c>
      <c r="BA147">
        <f t="shared" si="45"/>
        <v>110</v>
      </c>
      <c r="BB147" s="13">
        <f>'Kalkulator część 1'!$C$28*'Kalkulator część 1'!$C$11+'Kalkulator część 1'!$C$12</f>
        <v>0</v>
      </c>
      <c r="BC147" s="13">
        <f>'Kalkulator część 1'!$C$29*'Kalkulator część 1'!$C$11+'Kalkulator część 1'!$C$12</f>
        <v>0</v>
      </c>
      <c r="BD147" s="2">
        <f t="shared" si="46"/>
        <v>0</v>
      </c>
      <c r="BE147" s="2">
        <f t="shared" si="47"/>
        <v>0</v>
      </c>
      <c r="BG147" s="2">
        <f>IF(AJ147=$AU$127,($AV$127*12)+(AZ147*$AX$127/100),IF(AJ147=$AU$128,$AV$128*12+AZ147*$AX$128/100,IF(AJ147=$AU$129,$AV$129*12+$AX$129*AZ147/100,IF(AJ147=$AU$130,$AV$130*12+$AX$130*AZ147/100,IF(AJ147=$AU$131,$AV$131*12+$AX$131*AZ147/100,IF(AJ147=$AU$132,$AW$132*BA147/100*8760+$AX$132*AZ147/100,0))))))*'Kalkulator część 1'!$C$31</f>
        <v>522.98820000000001</v>
      </c>
      <c r="BH147" s="2">
        <f>+BG147*'Kalkulator część 1'!$C$31</f>
        <v>549.13761</v>
      </c>
      <c r="BI147" s="2"/>
      <c r="BJ147" s="13">
        <f>+(AQ147*'Kalkulator część 1'!$C$34+'Dane - część 1'!AR147*'Kalkulator część 1'!$C$35)/('Dane - część 1'!AQ147+'Dane - część 1'!AR147)</f>
        <v>3.9</v>
      </c>
      <c r="BK147" s="13">
        <f>VLOOKUP(AJ147,'Kalkulator część 1'!$B$17:$C$23,2,TRUE)*12</f>
        <v>0</v>
      </c>
      <c r="BL147" s="2">
        <f t="shared" si="48"/>
        <v>28.353000000000002</v>
      </c>
      <c r="BM147" s="2">
        <f t="shared" si="49"/>
        <v>28.353000000000002</v>
      </c>
      <c r="BO147" s="2">
        <f t="shared" si="50"/>
        <v>551.34119999999996</v>
      </c>
      <c r="BP147" s="2">
        <f t="shared" si="51"/>
        <v>577.49060999999995</v>
      </c>
      <c r="BQ147" s="3"/>
      <c r="BR147" s="2">
        <f t="shared" si="52"/>
        <v>678.14967599999989</v>
      </c>
      <c r="BS147" s="2">
        <f t="shared" si="53"/>
        <v>710.31345029999989</v>
      </c>
    </row>
    <row r="148" spans="1:71" x14ac:dyDescent="0.35">
      <c r="A148" t="s">
        <v>247</v>
      </c>
      <c r="B148" t="s">
        <v>359</v>
      </c>
      <c r="C148" t="s">
        <v>360</v>
      </c>
      <c r="D148" t="s">
        <v>361</v>
      </c>
      <c r="E148" t="s">
        <v>362</v>
      </c>
      <c r="F148" t="s">
        <v>362</v>
      </c>
      <c r="G148" t="s">
        <v>129</v>
      </c>
      <c r="H148" s="49">
        <v>41</v>
      </c>
      <c r="J148">
        <v>6830006532</v>
      </c>
      <c r="K148">
        <v>350545671</v>
      </c>
      <c r="L148" t="s">
        <v>50</v>
      </c>
      <c r="M148" t="s">
        <v>51</v>
      </c>
      <c r="N148" t="s">
        <v>363</v>
      </c>
      <c r="O148" t="s">
        <v>361</v>
      </c>
      <c r="P148" t="s">
        <v>362</v>
      </c>
      <c r="Q148" t="s">
        <v>362</v>
      </c>
      <c r="R148" t="s">
        <v>129</v>
      </c>
      <c r="S148" s="49">
        <v>41</v>
      </c>
      <c r="U148" t="s">
        <v>364</v>
      </c>
      <c r="V148" t="s">
        <v>365</v>
      </c>
      <c r="W148" s="2">
        <v>0</v>
      </c>
      <c r="X148" s="2">
        <v>0</v>
      </c>
      <c r="Y148" s="2">
        <v>0</v>
      </c>
      <c r="Z148" s="2">
        <v>0</v>
      </c>
      <c r="AA148" s="2">
        <v>1052</v>
      </c>
      <c r="AB148" s="2">
        <v>0</v>
      </c>
      <c r="AC148" s="2">
        <v>95</v>
      </c>
      <c r="AD148" s="2">
        <v>95</v>
      </c>
      <c r="AE148" s="2">
        <v>92</v>
      </c>
      <c r="AF148" s="2">
        <v>95</v>
      </c>
      <c r="AG148" s="2">
        <v>4239</v>
      </c>
      <c r="AH148" s="2">
        <v>6786</v>
      </c>
      <c r="AI148" s="2">
        <v>12454</v>
      </c>
      <c r="AJ148" t="s">
        <v>100</v>
      </c>
      <c r="AK148" t="s">
        <v>56</v>
      </c>
      <c r="AL148" t="s">
        <v>256</v>
      </c>
      <c r="AM148">
        <v>110</v>
      </c>
      <c r="AN148" t="s">
        <v>58</v>
      </c>
      <c r="AO148" t="s">
        <v>59</v>
      </c>
      <c r="AP148" t="s">
        <v>60</v>
      </c>
      <c r="AQ148">
        <v>9</v>
      </c>
      <c r="AR148">
        <v>91</v>
      </c>
      <c r="AZ148" s="2">
        <f>+AI148*'Kalkulator część 1'!$C$32</f>
        <v>12454</v>
      </c>
      <c r="BA148">
        <f t="shared" si="45"/>
        <v>110</v>
      </c>
      <c r="BB148" s="13">
        <f>'Kalkulator część 1'!$C$28*'Kalkulator część 1'!$C$11+'Kalkulator część 1'!$C$12</f>
        <v>0</v>
      </c>
      <c r="BC148" s="13">
        <f>'Kalkulator część 1'!$C$29*'Kalkulator część 1'!$C$11+'Kalkulator część 1'!$C$12</f>
        <v>0</v>
      </c>
      <c r="BD148" s="2">
        <f t="shared" si="46"/>
        <v>0</v>
      </c>
      <c r="BE148" s="2">
        <f t="shared" si="47"/>
        <v>0</v>
      </c>
      <c r="BG148" s="2">
        <f>IF(AJ148=$AU$127,($AV$127*12)+(AZ148*$AX$127/100),IF(AJ148=$AU$128,$AV$128*12+AZ148*$AX$128/100,IF(AJ148=$AU$129,$AV$129*12+$AX$129*AZ148/100,IF(AJ148=$AU$130,$AV$130*12+$AX$130*AZ148/100,IF(AJ148=$AU$131,$AV$131*12+$AX$131*AZ148/100,IF(AJ148=$AU$132,$AW$132*BA148/100*8760+$AX$132*AZ148/100,0))))))*'Kalkulator część 1'!$C$31</f>
        <v>790.79363999999998</v>
      </c>
      <c r="BH148" s="2">
        <f>+BG148*'Kalkulator część 1'!$C$31</f>
        <v>830.33332200000007</v>
      </c>
      <c r="BI148" s="2"/>
      <c r="BJ148" s="13">
        <f>+(AQ148*'Kalkulator część 1'!$C$34+'Dane - część 1'!AR148*'Kalkulator część 1'!$C$35)/('Dane - część 1'!AQ148+'Dane - część 1'!AR148)</f>
        <v>3.5489999999999999</v>
      </c>
      <c r="BK148" s="13">
        <f>VLOOKUP(AJ148,'Kalkulator część 1'!$B$17:$C$23,2,TRUE)*12</f>
        <v>0</v>
      </c>
      <c r="BL148" s="2">
        <f t="shared" si="48"/>
        <v>44.199246000000002</v>
      </c>
      <c r="BM148" s="2">
        <f t="shared" si="49"/>
        <v>44.199246000000002</v>
      </c>
      <c r="BO148" s="2">
        <f t="shared" si="50"/>
        <v>834.992886</v>
      </c>
      <c r="BP148" s="2">
        <f t="shared" si="51"/>
        <v>874.53256800000008</v>
      </c>
      <c r="BQ148" s="3"/>
      <c r="BR148" s="2">
        <f t="shared" si="52"/>
        <v>1027.04124978</v>
      </c>
      <c r="BS148" s="2">
        <f t="shared" si="53"/>
        <v>1075.6750586400001</v>
      </c>
    </row>
    <row r="149" spans="1:71" x14ac:dyDescent="0.35">
      <c r="A149" t="s">
        <v>247</v>
      </c>
      <c r="B149" t="s">
        <v>366</v>
      </c>
      <c r="C149" t="s">
        <v>367</v>
      </c>
      <c r="D149" t="s">
        <v>368</v>
      </c>
      <c r="E149" t="s">
        <v>369</v>
      </c>
      <c r="F149" t="s">
        <v>369</v>
      </c>
      <c r="G149" t="s">
        <v>370</v>
      </c>
      <c r="H149" s="49">
        <v>70</v>
      </c>
      <c r="J149">
        <v>7350013780</v>
      </c>
      <c r="K149">
        <v>350545665</v>
      </c>
      <c r="L149" t="s">
        <v>50</v>
      </c>
      <c r="M149" t="s">
        <v>51</v>
      </c>
      <c r="N149" t="s">
        <v>371</v>
      </c>
      <c r="O149" t="s">
        <v>372</v>
      </c>
      <c r="P149" t="s">
        <v>373</v>
      </c>
      <c r="Q149" t="s">
        <v>373</v>
      </c>
      <c r="R149" t="s">
        <v>374</v>
      </c>
      <c r="S149" s="49">
        <v>77</v>
      </c>
      <c r="U149" t="s">
        <v>375</v>
      </c>
      <c r="V149" t="s">
        <v>376</v>
      </c>
      <c r="W149" s="2">
        <v>3560</v>
      </c>
      <c r="X149" s="2">
        <v>2959</v>
      </c>
      <c r="Y149" s="2">
        <v>2711</v>
      </c>
      <c r="Z149" s="2">
        <v>482</v>
      </c>
      <c r="AA149" s="2">
        <v>482</v>
      </c>
      <c r="AB149" s="2">
        <v>291</v>
      </c>
      <c r="AC149" s="2">
        <v>6</v>
      </c>
      <c r="AD149" s="2">
        <v>59</v>
      </c>
      <c r="AE149" s="2">
        <v>232</v>
      </c>
      <c r="AF149" s="2">
        <v>244</v>
      </c>
      <c r="AG149" s="2">
        <v>2821</v>
      </c>
      <c r="AH149" s="2">
        <v>3201</v>
      </c>
      <c r="AI149" s="2">
        <v>17048</v>
      </c>
      <c r="AJ149" t="s">
        <v>55</v>
      </c>
      <c r="AK149" t="s">
        <v>56</v>
      </c>
      <c r="AL149" t="s">
        <v>256</v>
      </c>
      <c r="AM149">
        <v>110</v>
      </c>
      <c r="AN149" t="s">
        <v>58</v>
      </c>
      <c r="AO149" t="s">
        <v>59</v>
      </c>
      <c r="AP149" t="s">
        <v>60</v>
      </c>
      <c r="AQ149">
        <v>0</v>
      </c>
      <c r="AR149">
        <v>100</v>
      </c>
      <c r="AZ149" s="2">
        <f>+AI149*'Kalkulator część 1'!$C$32</f>
        <v>17048</v>
      </c>
      <c r="BA149">
        <f t="shared" si="45"/>
        <v>110</v>
      </c>
      <c r="BB149" s="13">
        <f>'Kalkulator część 1'!$C$28*'Kalkulator część 1'!$C$11+'Kalkulator część 1'!$C$12</f>
        <v>0</v>
      </c>
      <c r="BC149" s="13">
        <f>'Kalkulator część 1'!$C$29*'Kalkulator część 1'!$C$11+'Kalkulator część 1'!$C$12</f>
        <v>0</v>
      </c>
      <c r="BD149" s="2">
        <f t="shared" si="46"/>
        <v>0</v>
      </c>
      <c r="BE149" s="2">
        <f t="shared" si="47"/>
        <v>0</v>
      </c>
      <c r="BG149" s="2">
        <f>IF(AJ149=$AU$127,($AV$127*12)+(AZ149*$AX$127/100),IF(AJ149=$AU$128,$AV$128*12+AZ149*$AX$128/100,IF(AJ149=$AU$129,$AV$129*12+$AX$129*AZ149/100,IF(AJ149=$AU$130,$AV$130*12+$AX$130*AZ149/100,IF(AJ149=$AU$131,$AV$131*12+$AX$131*AZ149/100,IF(AJ149=$AU$132,$AW$132*BA149/100*8760+$AX$132*AZ149/100,0))))))*'Kalkulator część 1'!$C$31</f>
        <v>1229.7397559999999</v>
      </c>
      <c r="BH149" s="2">
        <f>+BG149*'Kalkulator część 1'!$C$31</f>
        <v>1291.2267437999999</v>
      </c>
      <c r="BI149" s="2"/>
      <c r="BJ149" s="13">
        <f>+(AQ149*'Kalkulator część 1'!$C$34+'Dane - część 1'!AR149*'Kalkulator część 1'!$C$35)/('Dane - część 1'!AQ149+'Dane - część 1'!AR149)</f>
        <v>3.9</v>
      </c>
      <c r="BK149" s="13">
        <f>VLOOKUP(AJ149,'Kalkulator część 1'!$B$17:$C$23,2,TRUE)*12</f>
        <v>0</v>
      </c>
      <c r="BL149" s="2">
        <f t="shared" si="48"/>
        <v>66.487200000000001</v>
      </c>
      <c r="BM149" s="2">
        <f t="shared" si="49"/>
        <v>66.487200000000001</v>
      </c>
      <c r="BO149" s="2">
        <f t="shared" si="50"/>
        <v>1296.226956</v>
      </c>
      <c r="BP149" s="2">
        <f t="shared" si="51"/>
        <v>1357.7139437999999</v>
      </c>
      <c r="BQ149" s="3"/>
      <c r="BR149" s="2">
        <f t="shared" si="52"/>
        <v>1594.3591558799999</v>
      </c>
      <c r="BS149" s="2">
        <f t="shared" si="53"/>
        <v>1669.988150874</v>
      </c>
    </row>
    <row r="150" spans="1:71" x14ac:dyDescent="0.35">
      <c r="A150" t="s">
        <v>247</v>
      </c>
      <c r="B150" t="s">
        <v>366</v>
      </c>
      <c r="C150" t="s">
        <v>367</v>
      </c>
      <c r="D150" t="s">
        <v>368</v>
      </c>
      <c r="E150" t="s">
        <v>369</v>
      </c>
      <c r="F150" t="s">
        <v>369</v>
      </c>
      <c r="G150" t="s">
        <v>370</v>
      </c>
      <c r="H150" s="49">
        <v>70</v>
      </c>
      <c r="J150">
        <v>7350013780</v>
      </c>
      <c r="K150">
        <v>350545665</v>
      </c>
      <c r="L150" t="s">
        <v>50</v>
      </c>
      <c r="M150" t="s">
        <v>51</v>
      </c>
      <c r="N150" t="s">
        <v>377</v>
      </c>
      <c r="O150" t="s">
        <v>368</v>
      </c>
      <c r="P150" t="s">
        <v>369</v>
      </c>
      <c r="Q150" t="s">
        <v>369</v>
      </c>
      <c r="R150" t="s">
        <v>370</v>
      </c>
      <c r="S150" s="49">
        <v>70</v>
      </c>
      <c r="U150" t="s">
        <v>378</v>
      </c>
      <c r="V150" t="s">
        <v>379</v>
      </c>
      <c r="W150" s="2">
        <v>8287</v>
      </c>
      <c r="X150" s="2">
        <v>7369</v>
      </c>
      <c r="Y150" s="2">
        <v>5883</v>
      </c>
      <c r="Z150" s="2">
        <v>3763</v>
      </c>
      <c r="AA150" s="2">
        <v>2346</v>
      </c>
      <c r="AB150" s="2">
        <v>1564</v>
      </c>
      <c r="AC150" s="2">
        <v>208</v>
      </c>
      <c r="AD150" s="2">
        <v>1639</v>
      </c>
      <c r="AE150" s="2">
        <v>3158</v>
      </c>
      <c r="AF150" s="2">
        <v>6839</v>
      </c>
      <c r="AG150" s="2">
        <v>4331</v>
      </c>
      <c r="AH150" s="2">
        <v>7695</v>
      </c>
      <c r="AI150" s="2">
        <v>53082</v>
      </c>
      <c r="AJ150" t="s">
        <v>55</v>
      </c>
      <c r="AK150" t="s">
        <v>56</v>
      </c>
      <c r="AL150" t="s">
        <v>256</v>
      </c>
      <c r="AM150">
        <v>110</v>
      </c>
      <c r="AN150" t="s">
        <v>58</v>
      </c>
      <c r="AO150" t="s">
        <v>59</v>
      </c>
      <c r="AP150" t="s">
        <v>60</v>
      </c>
      <c r="AQ150">
        <v>0</v>
      </c>
      <c r="AR150">
        <v>100</v>
      </c>
      <c r="AZ150" s="2">
        <f>+AI150*'Kalkulator część 1'!$C$32</f>
        <v>53082</v>
      </c>
      <c r="BA150">
        <f t="shared" si="45"/>
        <v>110</v>
      </c>
      <c r="BB150" s="13">
        <f>'Kalkulator część 1'!$C$28*'Kalkulator część 1'!$C$11+'Kalkulator część 1'!$C$12</f>
        <v>0</v>
      </c>
      <c r="BC150" s="13">
        <f>'Kalkulator część 1'!$C$29*'Kalkulator część 1'!$C$11+'Kalkulator część 1'!$C$12</f>
        <v>0</v>
      </c>
      <c r="BD150" s="2">
        <f t="shared" si="46"/>
        <v>0</v>
      </c>
      <c r="BE150" s="2">
        <f t="shared" si="47"/>
        <v>0</v>
      </c>
      <c r="BG150" s="2">
        <f>IF(AJ150=$AU$127,($AV$127*12)+(AZ150*$AX$127/100),IF(AJ150=$AU$128,$AV$128*12+AZ150*$AX$128/100,IF(AJ150=$AU$129,$AV$129*12+$AX$129*AZ150/100,IF(AJ150=$AU$130,$AV$130*12+$AX$130*AZ150/100,IF(AJ150=$AU$131,$AV$131*12+$AX$131*AZ150/100,IF(AJ150=$AU$132,$AW$132*BA150/100*8760+$AX$132*AZ150/100,0))))))*'Kalkulator część 1'!$C$31</f>
        <v>2625.4987289999999</v>
      </c>
      <c r="BH150" s="2">
        <f>+BG150*'Kalkulator część 1'!$C$31</f>
        <v>2756.77366545</v>
      </c>
      <c r="BI150" s="2"/>
      <c r="BJ150" s="13">
        <f>+(AQ150*'Kalkulator część 1'!$C$34+'Dane - część 1'!AR150*'Kalkulator część 1'!$C$35)/('Dane - część 1'!AQ150+'Dane - część 1'!AR150)</f>
        <v>3.9</v>
      </c>
      <c r="BK150" s="13">
        <f>VLOOKUP(AJ150,'Kalkulator część 1'!$B$17:$C$23,2,TRUE)*12</f>
        <v>0</v>
      </c>
      <c r="BL150" s="2">
        <f t="shared" si="48"/>
        <v>207.01979999999998</v>
      </c>
      <c r="BM150" s="2">
        <f t="shared" si="49"/>
        <v>207.01979999999998</v>
      </c>
      <c r="BO150" s="2">
        <f t="shared" si="50"/>
        <v>2832.5185289999999</v>
      </c>
      <c r="BP150" s="2">
        <f t="shared" si="51"/>
        <v>2963.79346545</v>
      </c>
      <c r="BQ150" s="3"/>
      <c r="BR150" s="2">
        <f t="shared" si="52"/>
        <v>3483.9977906700001</v>
      </c>
      <c r="BS150" s="2">
        <f t="shared" si="53"/>
        <v>3645.4659625035001</v>
      </c>
    </row>
    <row r="151" spans="1:71" x14ac:dyDescent="0.35">
      <c r="A151" t="s">
        <v>247</v>
      </c>
      <c r="B151" t="s">
        <v>366</v>
      </c>
      <c r="C151" t="s">
        <v>367</v>
      </c>
      <c r="D151" t="s">
        <v>368</v>
      </c>
      <c r="E151" t="s">
        <v>369</v>
      </c>
      <c r="F151" t="s">
        <v>369</v>
      </c>
      <c r="G151" t="s">
        <v>370</v>
      </c>
      <c r="H151" s="49">
        <v>70</v>
      </c>
      <c r="J151">
        <v>7350013780</v>
      </c>
      <c r="K151">
        <v>350545665</v>
      </c>
      <c r="L151" t="s">
        <v>50</v>
      </c>
      <c r="M151" t="s">
        <v>51</v>
      </c>
      <c r="N151" t="s">
        <v>380</v>
      </c>
      <c r="O151" t="s">
        <v>381</v>
      </c>
      <c r="P151" t="s">
        <v>382</v>
      </c>
      <c r="Q151" t="s">
        <v>382</v>
      </c>
      <c r="R151" t="s">
        <v>383</v>
      </c>
      <c r="S151" s="49">
        <v>29</v>
      </c>
      <c r="U151" t="s">
        <v>384</v>
      </c>
      <c r="V151" t="s">
        <v>385</v>
      </c>
      <c r="W151" s="2">
        <v>22955</v>
      </c>
      <c r="X151" s="2">
        <v>14955</v>
      </c>
      <c r="Y151" s="2">
        <v>13938</v>
      </c>
      <c r="Z151" s="2">
        <v>6468</v>
      </c>
      <c r="AA151" s="2">
        <v>2475</v>
      </c>
      <c r="AB151" s="2">
        <v>2810</v>
      </c>
      <c r="AC151" s="2">
        <v>2340</v>
      </c>
      <c r="AD151" s="2">
        <v>3035</v>
      </c>
      <c r="AE151" s="2">
        <v>2169</v>
      </c>
      <c r="AF151" s="2">
        <v>9820</v>
      </c>
      <c r="AG151" s="2">
        <v>15209</v>
      </c>
      <c r="AH151" s="2">
        <v>18661</v>
      </c>
      <c r="AI151" s="2">
        <v>114835</v>
      </c>
      <c r="AJ151" t="s">
        <v>67</v>
      </c>
      <c r="AK151" t="s">
        <v>56</v>
      </c>
      <c r="AL151" t="s">
        <v>256</v>
      </c>
      <c r="AM151">
        <v>110</v>
      </c>
      <c r="AN151" t="s">
        <v>58</v>
      </c>
      <c r="AO151" t="s">
        <v>59</v>
      </c>
      <c r="AP151" t="s">
        <v>60</v>
      </c>
      <c r="AQ151">
        <v>0</v>
      </c>
      <c r="AR151">
        <v>100</v>
      </c>
      <c r="AZ151" s="2">
        <f>+AI151*'Kalkulator część 1'!$C$32</f>
        <v>114835</v>
      </c>
      <c r="BA151">
        <f t="shared" si="45"/>
        <v>110</v>
      </c>
      <c r="BB151" s="13">
        <f>'Kalkulator część 1'!$C$28*'Kalkulator część 1'!$C$11+'Kalkulator część 1'!$C$12</f>
        <v>0</v>
      </c>
      <c r="BC151" s="13">
        <f>'Kalkulator część 1'!$C$29*'Kalkulator część 1'!$C$11+'Kalkulator część 1'!$C$12</f>
        <v>0</v>
      </c>
      <c r="BD151" s="2">
        <f t="shared" si="46"/>
        <v>0</v>
      </c>
      <c r="BE151" s="2">
        <f t="shared" si="47"/>
        <v>0</v>
      </c>
      <c r="BG151" s="2">
        <f>IF(AJ151=$AU$127,($AV$127*12)+(AZ151*$AX$127/100),IF(AJ151=$AU$128,$AV$128*12+AZ151*$AX$128/100,IF(AJ151=$AU$129,$AV$129*12+$AX$129*AZ151/100,IF(AJ151=$AU$130,$AV$130*12+$AX$130*AZ151/100,IF(AJ151=$AU$131,$AV$131*12+$AX$131*AZ151/100,IF(AJ151=$AU$132,$AW$132*BA151/100*8760+$AX$132*AZ151/100,0))))))*'Kalkulator część 1'!$C$31</f>
        <v>7539.3415125000001</v>
      </c>
      <c r="BH151" s="2">
        <f>+BG151*'Kalkulator część 1'!$C$31</f>
        <v>7916.3085881250008</v>
      </c>
      <c r="BI151" s="2"/>
      <c r="BJ151" s="13">
        <f>+(AQ151*'Kalkulator część 1'!$C$34+'Dane - część 1'!AR151*'Kalkulator część 1'!$C$35)/('Dane - część 1'!AQ151+'Dane - część 1'!AR151)</f>
        <v>3.9</v>
      </c>
      <c r="BK151" s="13">
        <f>VLOOKUP(AJ151,'Kalkulator część 1'!$B$17:$C$23,2,TRUE)*12</f>
        <v>0</v>
      </c>
      <c r="BL151" s="2">
        <f t="shared" si="48"/>
        <v>447.85649999999998</v>
      </c>
      <c r="BM151" s="2">
        <f t="shared" si="49"/>
        <v>447.85649999999998</v>
      </c>
      <c r="BO151" s="2">
        <f t="shared" si="50"/>
        <v>7987.1980125</v>
      </c>
      <c r="BP151" s="2">
        <f t="shared" si="51"/>
        <v>8364.1650881250007</v>
      </c>
      <c r="BQ151" s="3"/>
      <c r="BR151" s="2">
        <f t="shared" si="52"/>
        <v>9824.2535553750004</v>
      </c>
      <c r="BS151" s="2">
        <f t="shared" si="53"/>
        <v>10287.923058393751</v>
      </c>
    </row>
    <row r="152" spans="1:71" x14ac:dyDescent="0.35">
      <c r="A152" t="s">
        <v>247</v>
      </c>
      <c r="B152" t="s">
        <v>366</v>
      </c>
      <c r="C152" t="s">
        <v>367</v>
      </c>
      <c r="D152" t="s">
        <v>368</v>
      </c>
      <c r="E152" t="s">
        <v>369</v>
      </c>
      <c r="F152" t="s">
        <v>369</v>
      </c>
      <c r="G152" t="s">
        <v>370</v>
      </c>
      <c r="H152" s="49">
        <v>70</v>
      </c>
      <c r="J152">
        <v>7350013780</v>
      </c>
      <c r="K152">
        <v>350545665</v>
      </c>
      <c r="L152" t="s">
        <v>50</v>
      </c>
      <c r="M152" t="s">
        <v>51</v>
      </c>
      <c r="N152" t="s">
        <v>386</v>
      </c>
      <c r="O152" t="s">
        <v>381</v>
      </c>
      <c r="P152" t="s">
        <v>382</v>
      </c>
      <c r="Q152" t="s">
        <v>382</v>
      </c>
      <c r="R152" t="s">
        <v>383</v>
      </c>
      <c r="S152" s="49">
        <v>29</v>
      </c>
      <c r="U152" t="s">
        <v>387</v>
      </c>
      <c r="V152" t="s">
        <v>388</v>
      </c>
      <c r="W152" s="2">
        <v>58</v>
      </c>
      <c r="X152" s="2">
        <v>58</v>
      </c>
      <c r="Y152" s="2">
        <v>58</v>
      </c>
      <c r="Z152" s="2">
        <v>58</v>
      </c>
      <c r="AA152" s="2">
        <v>58</v>
      </c>
      <c r="AB152" s="2">
        <v>23</v>
      </c>
      <c r="AC152" s="2">
        <v>262</v>
      </c>
      <c r="AD152" s="2">
        <v>113</v>
      </c>
      <c r="AE152" s="2">
        <v>93</v>
      </c>
      <c r="AF152" s="2">
        <v>58</v>
      </c>
      <c r="AG152" s="2">
        <v>56</v>
      </c>
      <c r="AH152" s="2">
        <v>58</v>
      </c>
      <c r="AI152" s="2">
        <v>953</v>
      </c>
      <c r="AJ152" t="s">
        <v>217</v>
      </c>
      <c r="AK152" t="s">
        <v>56</v>
      </c>
      <c r="AL152" t="s">
        <v>256</v>
      </c>
      <c r="AM152">
        <v>110</v>
      </c>
      <c r="AN152" t="s">
        <v>58</v>
      </c>
      <c r="AO152" t="s">
        <v>59</v>
      </c>
      <c r="AP152" t="s">
        <v>60</v>
      </c>
      <c r="AQ152">
        <v>0</v>
      </c>
      <c r="AR152">
        <v>100</v>
      </c>
      <c r="AZ152" s="2">
        <f>+AI152*'Kalkulator część 1'!$C$32</f>
        <v>953</v>
      </c>
      <c r="BA152">
        <f t="shared" si="45"/>
        <v>110</v>
      </c>
      <c r="BB152" s="13">
        <f>'Kalkulator część 1'!$C$28*'Kalkulator część 1'!$C$11+'Kalkulator część 1'!$C$12</f>
        <v>0</v>
      </c>
      <c r="BC152" s="13">
        <f>'Kalkulator część 1'!$C$29*'Kalkulator część 1'!$C$11+'Kalkulator część 1'!$C$12</f>
        <v>0</v>
      </c>
      <c r="BD152" s="2">
        <f t="shared" si="46"/>
        <v>0</v>
      </c>
      <c r="BE152" s="2">
        <f t="shared" si="47"/>
        <v>0</v>
      </c>
      <c r="BG152" s="2">
        <f>IF(AJ152=$AU$127,($AV$127*12)+(AZ152*$AX$127/100),IF(AJ152=$AU$128,$AV$128*12+AZ152*$AX$128/100,IF(AJ152=$AU$129,$AV$129*12+$AX$129*AZ152/100,IF(AJ152=$AU$130,$AV$130*12+$AX$130*AZ152/100,IF(AJ152=$AU$131,$AV$131*12+$AX$131*AZ152/100,IF(AJ152=$AU$132,$AW$132*BA152/100*8760+$AX$132*AZ152/100,0))))))*'Kalkulator część 1'!$C$31</f>
        <v>125.64396600000001</v>
      </c>
      <c r="BH152" s="2">
        <f>+BG152*'Kalkulator część 1'!$C$31</f>
        <v>131.92616430000001</v>
      </c>
      <c r="BI152" s="2"/>
      <c r="BJ152" s="13">
        <f>+(AQ152*'Kalkulator część 1'!$C$34+'Dane - część 1'!AR152*'Kalkulator część 1'!$C$35)/('Dane - część 1'!AQ152+'Dane - część 1'!AR152)</f>
        <v>3.9</v>
      </c>
      <c r="BK152" s="13">
        <f>VLOOKUP(AJ152,'Kalkulator część 1'!$B$17:$C$23,2,TRUE)*12</f>
        <v>0</v>
      </c>
      <c r="BL152" s="2">
        <f t="shared" si="48"/>
        <v>3.7166999999999999</v>
      </c>
      <c r="BM152" s="2">
        <f t="shared" si="49"/>
        <v>3.7166999999999999</v>
      </c>
      <c r="BO152" s="2">
        <f t="shared" si="50"/>
        <v>129.36066600000001</v>
      </c>
      <c r="BP152" s="2">
        <f t="shared" si="51"/>
        <v>135.64286430000001</v>
      </c>
      <c r="BQ152" s="3"/>
      <c r="BR152" s="2">
        <f t="shared" si="52"/>
        <v>159.11361918</v>
      </c>
      <c r="BS152" s="2">
        <f t="shared" si="53"/>
        <v>166.84072308900002</v>
      </c>
    </row>
    <row r="153" spans="1:71" x14ac:dyDescent="0.35">
      <c r="A153" t="s">
        <v>247</v>
      </c>
      <c r="B153" t="s">
        <v>389</v>
      </c>
      <c r="C153" t="s">
        <v>390</v>
      </c>
      <c r="D153" t="s">
        <v>391</v>
      </c>
      <c r="E153" t="s">
        <v>392</v>
      </c>
      <c r="F153" t="s">
        <v>392</v>
      </c>
      <c r="G153" t="s">
        <v>393</v>
      </c>
      <c r="H153" s="49">
        <v>32</v>
      </c>
      <c r="J153">
        <v>7340018250</v>
      </c>
      <c r="K153">
        <v>3505456559</v>
      </c>
      <c r="L153" t="s">
        <v>50</v>
      </c>
      <c r="M153" t="s">
        <v>51</v>
      </c>
      <c r="N153" t="s">
        <v>394</v>
      </c>
      <c r="O153" t="s">
        <v>395</v>
      </c>
      <c r="P153" t="s">
        <v>396</v>
      </c>
      <c r="Q153" t="s">
        <v>396</v>
      </c>
      <c r="S153" s="49"/>
      <c r="U153" t="s">
        <v>397</v>
      </c>
      <c r="V153" t="s">
        <v>398</v>
      </c>
      <c r="W153" s="2">
        <v>1950</v>
      </c>
      <c r="X153" s="2">
        <v>1850</v>
      </c>
      <c r="Y153" s="2">
        <v>1850</v>
      </c>
      <c r="Z153" s="2">
        <v>1009</v>
      </c>
      <c r="AA153" s="2">
        <v>1036</v>
      </c>
      <c r="AB153" s="2">
        <v>800</v>
      </c>
      <c r="AC153" s="2">
        <v>818</v>
      </c>
      <c r="AD153" s="2">
        <v>818</v>
      </c>
      <c r="AE153" s="2">
        <v>950</v>
      </c>
      <c r="AF153" s="2">
        <v>1150</v>
      </c>
      <c r="AG153" s="2">
        <v>1200</v>
      </c>
      <c r="AH153" s="2">
        <v>1600</v>
      </c>
      <c r="AI153" s="2">
        <v>15031</v>
      </c>
      <c r="AJ153" t="s">
        <v>100</v>
      </c>
      <c r="AK153" t="s">
        <v>56</v>
      </c>
      <c r="AL153" t="s">
        <v>256</v>
      </c>
      <c r="AM153">
        <v>110</v>
      </c>
      <c r="AN153" t="s">
        <v>58</v>
      </c>
      <c r="AO153" t="s">
        <v>59</v>
      </c>
      <c r="AP153" t="s">
        <v>60</v>
      </c>
      <c r="AQ153">
        <v>100</v>
      </c>
      <c r="AR153">
        <v>0</v>
      </c>
      <c r="AZ153" s="2">
        <f>+AI153*'Kalkulator część 1'!$C$32</f>
        <v>15031</v>
      </c>
      <c r="BA153">
        <f t="shared" si="45"/>
        <v>110</v>
      </c>
      <c r="BB153" s="13">
        <f>'Kalkulator część 1'!$C$28*'Kalkulator część 1'!$C$11+'Kalkulator część 1'!$C$12</f>
        <v>0</v>
      </c>
      <c r="BC153" s="13">
        <f>'Kalkulator część 1'!$C$29*'Kalkulator część 1'!$C$11+'Kalkulator część 1'!$C$12</f>
        <v>0</v>
      </c>
      <c r="BD153" s="2">
        <f t="shared" si="46"/>
        <v>0</v>
      </c>
      <c r="BE153" s="2">
        <f t="shared" si="47"/>
        <v>0</v>
      </c>
      <c r="BG153" s="2">
        <f>IF(AJ153=$AU$127,($AV$127*12)+(AZ153*$AX$127/100),IF(AJ153=$AU$128,$AV$128*12+AZ153*$AX$128/100,IF(AJ153=$AU$129,$AV$129*12+$AX$129*AZ153/100,IF(AJ153=$AU$130,$AV$130*12+$AX$130*AZ153/100,IF(AJ153=$AU$131,$AV$131*12+$AX$131*AZ153/100,IF(AJ153=$AU$132,$AW$132*BA153/100*8760+$AX$132*AZ153/100,0))))))*'Kalkulator część 1'!$C$31</f>
        <v>923.92146000000002</v>
      </c>
      <c r="BH153" s="2">
        <f>+BG153*'Kalkulator część 1'!$C$31</f>
        <v>970.11753300000009</v>
      </c>
      <c r="BI153" s="2"/>
      <c r="BJ153" s="13">
        <f>+(AQ153*'Kalkulator część 1'!$C$34+'Dane - część 1'!AR153*'Kalkulator część 1'!$C$35)/('Dane - część 1'!AQ153+'Dane - część 1'!AR153)</f>
        <v>0</v>
      </c>
      <c r="BK153" s="13">
        <f>VLOOKUP(AJ153,'Kalkulator część 1'!$B$17:$C$23,2,TRUE)*12</f>
        <v>0</v>
      </c>
      <c r="BL153" s="2">
        <f t="shared" si="48"/>
        <v>0</v>
      </c>
      <c r="BM153" s="2">
        <f t="shared" si="49"/>
        <v>0</v>
      </c>
      <c r="BO153" s="2">
        <f t="shared" si="50"/>
        <v>923.92146000000002</v>
      </c>
      <c r="BP153" s="2">
        <f t="shared" si="51"/>
        <v>970.11753300000009</v>
      </c>
      <c r="BQ153" s="3"/>
      <c r="BR153" s="2">
        <f t="shared" si="52"/>
        <v>1136.4233958</v>
      </c>
      <c r="BS153" s="2">
        <f t="shared" si="53"/>
        <v>1193.2445655900001</v>
      </c>
    </row>
    <row r="154" spans="1:71" x14ac:dyDescent="0.35">
      <c r="A154" t="s">
        <v>247</v>
      </c>
      <c r="B154" t="s">
        <v>399</v>
      </c>
      <c r="C154" t="s">
        <v>400</v>
      </c>
      <c r="D154" t="s">
        <v>401</v>
      </c>
      <c r="E154" t="s">
        <v>402</v>
      </c>
      <c r="F154" t="s">
        <v>402</v>
      </c>
      <c r="G154" t="s">
        <v>403</v>
      </c>
      <c r="H154" s="49">
        <v>5</v>
      </c>
      <c r="J154">
        <v>7340018296</v>
      </c>
      <c r="K154">
        <v>350545642</v>
      </c>
      <c r="L154" t="s">
        <v>50</v>
      </c>
      <c r="M154" t="s">
        <v>51</v>
      </c>
      <c r="S154" s="49"/>
      <c r="U154" t="s">
        <v>404</v>
      </c>
      <c r="V154" t="s">
        <v>405</v>
      </c>
      <c r="W154" s="2">
        <v>0</v>
      </c>
      <c r="X154" s="2">
        <v>34947</v>
      </c>
      <c r="Y154" s="2">
        <v>12528</v>
      </c>
      <c r="Z154" s="2">
        <v>9353</v>
      </c>
      <c r="AA154" s="2">
        <v>4156</v>
      </c>
      <c r="AB154" s="2">
        <v>288</v>
      </c>
      <c r="AC154" s="2">
        <v>154</v>
      </c>
      <c r="AD154" s="2">
        <v>155</v>
      </c>
      <c r="AE154" s="2">
        <v>143</v>
      </c>
      <c r="AF154" s="2">
        <v>2933</v>
      </c>
      <c r="AG154" s="2">
        <v>12872</v>
      </c>
      <c r="AH154" s="2">
        <v>19334</v>
      </c>
      <c r="AI154" s="2">
        <v>96863</v>
      </c>
      <c r="AJ154" t="s">
        <v>67</v>
      </c>
      <c r="AK154" t="s">
        <v>56</v>
      </c>
      <c r="AL154" t="s">
        <v>256</v>
      </c>
      <c r="AM154">
        <v>110</v>
      </c>
      <c r="AN154" t="s">
        <v>58</v>
      </c>
      <c r="AO154" t="s">
        <v>59</v>
      </c>
      <c r="AP154" t="s">
        <v>60</v>
      </c>
      <c r="AQ154">
        <v>0</v>
      </c>
      <c r="AR154">
        <v>100</v>
      </c>
      <c r="AZ154" s="2">
        <f>+AI154*'Kalkulator część 1'!$C$32</f>
        <v>96863</v>
      </c>
      <c r="BA154">
        <f t="shared" si="45"/>
        <v>110</v>
      </c>
      <c r="BB154" s="13">
        <f>'Kalkulator część 1'!$C$28*'Kalkulator część 1'!$C$11+'Kalkulator część 1'!$C$12</f>
        <v>0</v>
      </c>
      <c r="BC154" s="13">
        <f>'Kalkulator część 1'!$C$29*'Kalkulator część 1'!$C$11+'Kalkulator część 1'!$C$12</f>
        <v>0</v>
      </c>
      <c r="BD154" s="2">
        <f t="shared" si="46"/>
        <v>0</v>
      </c>
      <c r="BE154" s="2">
        <f t="shared" si="47"/>
        <v>0</v>
      </c>
      <c r="BG154" s="2">
        <f>IF(AJ154=$AU$127,($AV$127*12)+(AZ154*$AX$127/100),IF(AJ154=$AU$128,$AV$128*12+AZ154*$AX$128/100,IF(AJ154=$AU$129,$AV$129*12+$AX$129*AZ154/100,IF(AJ154=$AU$130,$AV$130*12+$AX$130*AZ154/100,IF(AJ154=$AU$131,$AV$131*12+$AX$131*AZ154/100,IF(AJ154=$AU$132,$AW$132*BA154/100*8760+$AX$132*AZ154/100,0))))))*'Kalkulator część 1'!$C$31</f>
        <v>6857.1693225000008</v>
      </c>
      <c r="BH154" s="2">
        <f>+BG154*'Kalkulator część 1'!$C$31</f>
        <v>7200.0277886250014</v>
      </c>
      <c r="BI154" s="2"/>
      <c r="BJ154" s="13">
        <f>+(AQ154*'Kalkulator część 1'!$C$34+'Dane - część 1'!AR154*'Kalkulator część 1'!$C$35)/('Dane - część 1'!AQ154+'Dane - część 1'!AR154)</f>
        <v>3.9</v>
      </c>
      <c r="BK154" s="13">
        <f>VLOOKUP(AJ154,'Kalkulator część 1'!$B$17:$C$23,2,TRUE)*12</f>
        <v>0</v>
      </c>
      <c r="BL154" s="2">
        <f t="shared" si="48"/>
        <v>377.76570000000004</v>
      </c>
      <c r="BM154" s="2">
        <f t="shared" si="49"/>
        <v>377.76570000000004</v>
      </c>
      <c r="BO154" s="2">
        <f t="shared" si="50"/>
        <v>7234.9350225000007</v>
      </c>
      <c r="BP154" s="2">
        <f t="shared" si="51"/>
        <v>7577.7934886250014</v>
      </c>
      <c r="BQ154" s="3"/>
      <c r="BR154" s="2">
        <f t="shared" si="52"/>
        <v>8898.9700776750014</v>
      </c>
      <c r="BS154" s="2">
        <f t="shared" si="53"/>
        <v>9320.6859910087514</v>
      </c>
    </row>
    <row r="155" spans="1:71" x14ac:dyDescent="0.35">
      <c r="A155" t="s">
        <v>247</v>
      </c>
      <c r="B155" t="s">
        <v>399</v>
      </c>
      <c r="C155" t="s">
        <v>400</v>
      </c>
      <c r="D155" t="s">
        <v>401</v>
      </c>
      <c r="E155" t="s">
        <v>402</v>
      </c>
      <c r="F155" t="s">
        <v>402</v>
      </c>
      <c r="G155" t="s">
        <v>403</v>
      </c>
      <c r="H155" s="49">
        <v>5</v>
      </c>
      <c r="J155">
        <v>7340018296</v>
      </c>
      <c r="K155">
        <v>350545642</v>
      </c>
      <c r="L155" t="s">
        <v>50</v>
      </c>
      <c r="M155" t="s">
        <v>51</v>
      </c>
      <c r="S155" s="49"/>
      <c r="U155" t="s">
        <v>406</v>
      </c>
      <c r="V155" t="s">
        <v>407</v>
      </c>
      <c r="W155" s="2">
        <v>0</v>
      </c>
      <c r="X155" s="2">
        <v>14836</v>
      </c>
      <c r="Y155" s="2">
        <v>10500</v>
      </c>
      <c r="Z155" s="2">
        <v>4034</v>
      </c>
      <c r="AA155" s="2">
        <v>100</v>
      </c>
      <c r="AB155" s="2">
        <v>100</v>
      </c>
      <c r="AC155" s="2">
        <v>100</v>
      </c>
      <c r="AD155" s="2">
        <v>100</v>
      </c>
      <c r="AE155" s="2">
        <v>100</v>
      </c>
      <c r="AF155" s="2">
        <v>2063</v>
      </c>
      <c r="AG155" s="2">
        <v>2210</v>
      </c>
      <c r="AH155" s="2">
        <v>2367</v>
      </c>
      <c r="AI155" s="2">
        <v>36510</v>
      </c>
      <c r="AJ155" t="s">
        <v>55</v>
      </c>
      <c r="AK155" t="s">
        <v>56</v>
      </c>
      <c r="AL155" t="s">
        <v>256</v>
      </c>
      <c r="AM155">
        <v>110</v>
      </c>
      <c r="AN155" t="s">
        <v>58</v>
      </c>
      <c r="AO155" t="s">
        <v>59</v>
      </c>
      <c r="AP155" t="s">
        <v>60</v>
      </c>
      <c r="AQ155">
        <v>0</v>
      </c>
      <c r="AR155">
        <v>100</v>
      </c>
      <c r="AZ155" s="2">
        <f>+AI155*'Kalkulator część 1'!$C$32</f>
        <v>36510</v>
      </c>
      <c r="BA155">
        <f t="shared" si="45"/>
        <v>110</v>
      </c>
      <c r="BB155" s="13">
        <f>'Kalkulator część 1'!$C$28*'Kalkulator część 1'!$C$11+'Kalkulator część 1'!$C$12</f>
        <v>0</v>
      </c>
      <c r="BC155" s="13">
        <f>'Kalkulator część 1'!$C$29*'Kalkulator część 1'!$C$11+'Kalkulator część 1'!$C$12</f>
        <v>0</v>
      </c>
      <c r="BD155" s="2">
        <f t="shared" si="46"/>
        <v>0</v>
      </c>
      <c r="BE155" s="2">
        <f t="shared" si="47"/>
        <v>0</v>
      </c>
      <c r="BG155" s="2">
        <f>IF(AJ155=$AU$127,($AV$127*12)+(AZ155*$AX$127/100),IF(AJ155=$AU$128,$AV$128*12+AZ155*$AX$128/100,IF(AJ155=$AU$129,$AV$129*12+$AX$129*AZ155/100,IF(AJ155=$AU$130,$AV$130*12+$AX$130*AZ155/100,IF(AJ155=$AU$131,$AV$131*12+$AX$131*AZ155/100,IF(AJ155=$AU$132,$AW$132*BA155/100*8760+$AX$132*AZ155/100,0))))))*'Kalkulator część 1'!$C$31</f>
        <v>1983.5905950000001</v>
      </c>
      <c r="BH155" s="2">
        <f>+BG155*'Kalkulator część 1'!$C$31</f>
        <v>2082.7701247500004</v>
      </c>
      <c r="BI155" s="2"/>
      <c r="BJ155" s="13">
        <f>+(AQ155*'Kalkulator część 1'!$C$34+'Dane - część 1'!AR155*'Kalkulator część 1'!$C$35)/('Dane - część 1'!AQ155+'Dane - część 1'!AR155)</f>
        <v>3.9</v>
      </c>
      <c r="BK155" s="13">
        <f>VLOOKUP(AJ155,'Kalkulator część 1'!$B$17:$C$23,2,TRUE)*12</f>
        <v>0</v>
      </c>
      <c r="BL155" s="2">
        <f t="shared" si="48"/>
        <v>142.38900000000001</v>
      </c>
      <c r="BM155" s="2">
        <f t="shared" si="49"/>
        <v>142.38900000000001</v>
      </c>
      <c r="BO155" s="2">
        <f t="shared" si="50"/>
        <v>2125.9795950000002</v>
      </c>
      <c r="BP155" s="2">
        <f t="shared" si="51"/>
        <v>2225.1591247500005</v>
      </c>
      <c r="BQ155" s="3"/>
      <c r="BR155" s="2">
        <f t="shared" si="52"/>
        <v>2614.9549018500002</v>
      </c>
      <c r="BS155" s="2">
        <f t="shared" si="53"/>
        <v>2736.9457234425004</v>
      </c>
    </row>
    <row r="156" spans="1:71" x14ac:dyDescent="0.35">
      <c r="A156" t="s">
        <v>247</v>
      </c>
      <c r="B156" t="s">
        <v>399</v>
      </c>
      <c r="C156" t="s">
        <v>400</v>
      </c>
      <c r="D156" t="s">
        <v>401</v>
      </c>
      <c r="E156" t="s">
        <v>402</v>
      </c>
      <c r="F156" t="s">
        <v>402</v>
      </c>
      <c r="G156" t="s">
        <v>403</v>
      </c>
      <c r="H156" s="49">
        <v>5</v>
      </c>
      <c r="J156">
        <v>7340018296</v>
      </c>
      <c r="K156">
        <v>350545642</v>
      </c>
      <c r="L156" t="s">
        <v>50</v>
      </c>
      <c r="M156" t="s">
        <v>51</v>
      </c>
      <c r="S156" s="49"/>
      <c r="U156" t="s">
        <v>408</v>
      </c>
      <c r="V156" t="s">
        <v>409</v>
      </c>
      <c r="W156" s="2">
        <v>0</v>
      </c>
      <c r="X156" s="2">
        <v>1000</v>
      </c>
      <c r="Y156" s="2">
        <v>1000</v>
      </c>
      <c r="Z156" s="2">
        <v>79</v>
      </c>
      <c r="AA156" s="2">
        <v>80</v>
      </c>
      <c r="AB156" s="2">
        <v>0</v>
      </c>
      <c r="AC156" s="2">
        <v>0</v>
      </c>
      <c r="AD156" s="2">
        <v>0</v>
      </c>
      <c r="AE156" s="2">
        <v>268</v>
      </c>
      <c r="AF156" s="2">
        <v>332</v>
      </c>
      <c r="AG156" s="2">
        <v>321</v>
      </c>
      <c r="AH156" s="2">
        <v>332</v>
      </c>
      <c r="AI156" s="2">
        <v>3412</v>
      </c>
      <c r="AJ156" t="s">
        <v>100</v>
      </c>
      <c r="AK156" t="s">
        <v>56</v>
      </c>
      <c r="AL156" t="s">
        <v>256</v>
      </c>
      <c r="AM156">
        <v>110</v>
      </c>
      <c r="AN156" t="s">
        <v>58</v>
      </c>
      <c r="AO156" t="s">
        <v>59</v>
      </c>
      <c r="AP156" t="s">
        <v>60</v>
      </c>
      <c r="AQ156">
        <v>0</v>
      </c>
      <c r="AR156">
        <v>100</v>
      </c>
      <c r="AZ156" s="2">
        <f>+AI156*'Kalkulator część 1'!$C$32</f>
        <v>3412</v>
      </c>
      <c r="BA156">
        <f t="shared" si="45"/>
        <v>110</v>
      </c>
      <c r="BB156" s="13">
        <f>'Kalkulator część 1'!$C$28*'Kalkulator część 1'!$C$11+'Kalkulator część 1'!$C$12</f>
        <v>0</v>
      </c>
      <c r="BC156" s="13">
        <f>'Kalkulator część 1'!$C$29*'Kalkulator część 1'!$C$11+'Kalkulator część 1'!$C$12</f>
        <v>0</v>
      </c>
      <c r="BD156" s="2">
        <f t="shared" si="46"/>
        <v>0</v>
      </c>
      <c r="BE156" s="2">
        <f t="shared" si="47"/>
        <v>0</v>
      </c>
      <c r="BG156" s="2">
        <f>IF(AJ156=$AU$127,($AV$127*12)+(AZ156*$AX$127/100),IF(AJ156=$AU$128,$AV$128*12+AZ156*$AX$128/100,IF(AJ156=$AU$129,$AV$129*12+$AX$129*AZ156/100,IF(AJ156=$AU$130,$AV$130*12+$AX$130*AZ156/100,IF(AJ156=$AU$131,$AV$131*12+$AX$131*AZ156/100,IF(AJ156=$AU$132,$AW$132*BA156/100*8760+$AX$132*AZ156/100,0))))))*'Kalkulator część 1'!$C$31</f>
        <v>323.68392</v>
      </c>
      <c r="BH156" s="2">
        <f>+BG156*'Kalkulator część 1'!$C$31</f>
        <v>339.86811600000004</v>
      </c>
      <c r="BI156" s="2"/>
      <c r="BJ156" s="13">
        <f>+(AQ156*'Kalkulator część 1'!$C$34+'Dane - część 1'!AR156*'Kalkulator część 1'!$C$35)/('Dane - część 1'!AQ156+'Dane - część 1'!AR156)</f>
        <v>3.9</v>
      </c>
      <c r="BK156" s="13">
        <f>VLOOKUP(AJ156,'Kalkulator część 1'!$B$17:$C$23,2,TRUE)*12</f>
        <v>0</v>
      </c>
      <c r="BL156" s="2">
        <f t="shared" si="48"/>
        <v>13.306799999999999</v>
      </c>
      <c r="BM156" s="2">
        <f t="shared" si="49"/>
        <v>13.306799999999999</v>
      </c>
      <c r="BO156" s="2">
        <f t="shared" si="50"/>
        <v>336.99072000000001</v>
      </c>
      <c r="BP156" s="2">
        <f t="shared" si="51"/>
        <v>353.17491600000005</v>
      </c>
      <c r="BQ156" s="3"/>
      <c r="BR156" s="2">
        <f t="shared" si="52"/>
        <v>414.49858560000001</v>
      </c>
      <c r="BS156" s="2">
        <f t="shared" si="53"/>
        <v>434.40514668000009</v>
      </c>
    </row>
    <row r="157" spans="1:71" x14ac:dyDescent="0.35">
      <c r="A157" t="s">
        <v>410</v>
      </c>
      <c r="B157" t="s">
        <v>411</v>
      </c>
      <c r="C157" t="s">
        <v>412</v>
      </c>
      <c r="D157" t="s">
        <v>413</v>
      </c>
      <c r="E157" t="s">
        <v>414</v>
      </c>
      <c r="F157" t="s">
        <v>415</v>
      </c>
      <c r="H157" s="49">
        <v>2</v>
      </c>
      <c r="J157">
        <v>6860001870</v>
      </c>
      <c r="K157">
        <v>370014484</v>
      </c>
      <c r="L157" t="s">
        <v>50</v>
      </c>
      <c r="M157" t="s">
        <v>51</v>
      </c>
      <c r="N157" t="s">
        <v>416</v>
      </c>
      <c r="O157" t="s">
        <v>417</v>
      </c>
      <c r="P157" t="s">
        <v>418</v>
      </c>
      <c r="Q157" t="s">
        <v>418</v>
      </c>
      <c r="R157" t="s">
        <v>419</v>
      </c>
      <c r="S157" s="49">
        <v>25</v>
      </c>
      <c r="U157" t="s">
        <v>420</v>
      </c>
      <c r="V157" t="s">
        <v>421</v>
      </c>
      <c r="W157" s="2">
        <v>15000</v>
      </c>
      <c r="X157" s="2">
        <v>13000</v>
      </c>
      <c r="Y157" s="2">
        <v>10466</v>
      </c>
      <c r="Z157" s="2">
        <v>7187</v>
      </c>
      <c r="AA157" s="2">
        <v>2719</v>
      </c>
      <c r="AB157" s="2">
        <v>0</v>
      </c>
      <c r="AC157" s="2">
        <v>10</v>
      </c>
      <c r="AD157" s="2">
        <v>11</v>
      </c>
      <c r="AE157" s="2">
        <v>2500</v>
      </c>
      <c r="AF157" s="2">
        <v>2500</v>
      </c>
      <c r="AG157" s="2">
        <v>12584</v>
      </c>
      <c r="AH157" s="2">
        <v>13003</v>
      </c>
      <c r="AI157" s="2">
        <v>78980</v>
      </c>
      <c r="AJ157" t="s">
        <v>55</v>
      </c>
      <c r="AK157" t="s">
        <v>56</v>
      </c>
      <c r="AL157" t="s">
        <v>256</v>
      </c>
      <c r="AM157">
        <v>110</v>
      </c>
      <c r="AN157" t="s">
        <v>58</v>
      </c>
      <c r="AO157" t="s">
        <v>59</v>
      </c>
      <c r="AP157" t="s">
        <v>60</v>
      </c>
      <c r="AQ157">
        <v>100</v>
      </c>
      <c r="AR157">
        <v>0</v>
      </c>
      <c r="AZ157" s="2">
        <f>+AI157*'Kalkulator część 1'!$C$32</f>
        <v>78980</v>
      </c>
      <c r="BA157">
        <f t="shared" si="45"/>
        <v>110</v>
      </c>
      <c r="BB157" s="13">
        <f>'Kalkulator część 1'!$C$28*'Kalkulator część 1'!$C$11+'Kalkulator część 1'!$C$12</f>
        <v>0</v>
      </c>
      <c r="BC157" s="13">
        <f>'Kalkulator część 1'!$C$29*'Kalkulator część 1'!$C$11+'Kalkulator część 1'!$C$12</f>
        <v>0</v>
      </c>
      <c r="BD157" s="2">
        <f t="shared" si="46"/>
        <v>0</v>
      </c>
      <c r="BE157" s="2">
        <f t="shared" si="47"/>
        <v>0</v>
      </c>
      <c r="BG157" s="2">
        <f>IF(AJ157=$AU$127,($AV$127*12)+(AZ157*$AX$127/100),IF(AJ157=$AU$128,$AV$128*12+AZ157*$AX$128/100,IF(AJ157=$AU$129,$AV$129*12+$AX$129*AZ157/100,IF(AJ157=$AU$130,$AV$130*12+$AX$130*AZ157/100,IF(AJ157=$AU$131,$AV$131*12+$AX$131*AZ157/100,IF(AJ157=$AU$132,$AW$132*BA157/100*8760+$AX$132*AZ157/100,0))))))*'Kalkulator część 1'!$C$31</f>
        <v>3628.6448100000002</v>
      </c>
      <c r="BH157" s="2">
        <f>+BG157*'Kalkulator część 1'!$C$31</f>
        <v>3810.0770505000005</v>
      </c>
      <c r="BI157" s="2"/>
      <c r="BJ157" s="13">
        <f>+(AQ157*'Kalkulator część 1'!$C$34+'Dane - część 1'!AR157*'Kalkulator część 1'!$C$35)/('Dane - część 1'!AQ157+'Dane - część 1'!AR157)</f>
        <v>0</v>
      </c>
      <c r="BK157" s="13">
        <f>VLOOKUP(AJ157,'Kalkulator część 1'!$B$17:$C$23,2,TRUE)*12</f>
        <v>0</v>
      </c>
      <c r="BL157" s="2">
        <f t="shared" si="48"/>
        <v>0</v>
      </c>
      <c r="BM157" s="2">
        <f t="shared" si="49"/>
        <v>0</v>
      </c>
      <c r="BO157" s="2">
        <f t="shared" si="50"/>
        <v>3628.6448100000002</v>
      </c>
      <c r="BP157" s="2">
        <f t="shared" si="51"/>
        <v>3810.0770505000005</v>
      </c>
      <c r="BQ157" s="3"/>
      <c r="BR157" s="2">
        <f t="shared" si="52"/>
        <v>4463.2331162999999</v>
      </c>
      <c r="BS157" s="2">
        <f t="shared" si="53"/>
        <v>4686.3947721150007</v>
      </c>
    </row>
    <row r="158" spans="1:71" x14ac:dyDescent="0.35">
      <c r="A158" t="s">
        <v>410</v>
      </c>
      <c r="B158" t="s">
        <v>411</v>
      </c>
      <c r="C158" t="s">
        <v>412</v>
      </c>
      <c r="D158" t="s">
        <v>413</v>
      </c>
      <c r="E158" t="s">
        <v>414</v>
      </c>
      <c r="F158" t="s">
        <v>415</v>
      </c>
      <c r="H158" s="49">
        <v>2</v>
      </c>
      <c r="J158">
        <v>6860001870</v>
      </c>
      <c r="K158">
        <v>370014484</v>
      </c>
      <c r="L158" t="s">
        <v>50</v>
      </c>
      <c r="M158" t="s">
        <v>51</v>
      </c>
      <c r="N158" t="s">
        <v>422</v>
      </c>
      <c r="O158" t="s">
        <v>417</v>
      </c>
      <c r="P158" t="s">
        <v>418</v>
      </c>
      <c r="Q158" t="s">
        <v>418</v>
      </c>
      <c r="R158" t="s">
        <v>419</v>
      </c>
      <c r="S158" s="49">
        <v>25</v>
      </c>
      <c r="U158" t="s">
        <v>423</v>
      </c>
      <c r="V158" t="s">
        <v>424</v>
      </c>
      <c r="W158" s="2">
        <v>900</v>
      </c>
      <c r="X158" s="2">
        <v>900</v>
      </c>
      <c r="Y158" s="2">
        <v>900</v>
      </c>
      <c r="Z158" s="2">
        <v>900</v>
      </c>
      <c r="AA158" s="2">
        <v>100</v>
      </c>
      <c r="AB158" s="2">
        <v>50</v>
      </c>
      <c r="AC158" s="2">
        <v>52</v>
      </c>
      <c r="AD158" s="2">
        <v>34</v>
      </c>
      <c r="AE158" s="2">
        <v>32</v>
      </c>
      <c r="AF158" s="2">
        <v>948</v>
      </c>
      <c r="AG158" s="2">
        <v>1013</v>
      </c>
      <c r="AH158" s="2">
        <v>1159</v>
      </c>
      <c r="AI158" s="2">
        <v>6988</v>
      </c>
      <c r="AJ158" t="s">
        <v>55</v>
      </c>
      <c r="AK158" t="s">
        <v>56</v>
      </c>
      <c r="AL158" t="s">
        <v>256</v>
      </c>
      <c r="AM158">
        <v>110</v>
      </c>
      <c r="AN158" t="s">
        <v>58</v>
      </c>
      <c r="AO158" t="s">
        <v>59</v>
      </c>
      <c r="AP158" t="s">
        <v>60</v>
      </c>
      <c r="AQ158">
        <v>100</v>
      </c>
      <c r="AR158">
        <v>0</v>
      </c>
      <c r="AZ158" s="2">
        <f>+AI158*'Kalkulator część 1'!$C$32</f>
        <v>6988</v>
      </c>
      <c r="BA158">
        <f t="shared" si="45"/>
        <v>110</v>
      </c>
      <c r="BB158" s="13">
        <f>'Kalkulator część 1'!$C$28*'Kalkulator część 1'!$C$11+'Kalkulator część 1'!$C$12</f>
        <v>0</v>
      </c>
      <c r="BC158" s="13">
        <f>'Kalkulator część 1'!$C$29*'Kalkulator część 1'!$C$11+'Kalkulator część 1'!$C$12</f>
        <v>0</v>
      </c>
      <c r="BD158" s="2">
        <f t="shared" si="46"/>
        <v>0</v>
      </c>
      <c r="BE158" s="2">
        <f t="shared" si="47"/>
        <v>0</v>
      </c>
      <c r="BG158" s="2">
        <f>IF(AJ158=$AU$127,($AV$127*12)+(AZ158*$AX$127/100),IF(AJ158=$AU$128,$AV$128*12+AZ158*$AX$128/100,IF(AJ158=$AU$129,$AV$129*12+$AX$129*AZ158/100,IF(AJ158=$AU$130,$AV$130*12+$AX$130*AZ158/100,IF(AJ158=$AU$131,$AV$131*12+$AX$131*AZ158/100,IF(AJ158=$AU$132,$AW$132*BA158/100*8760+$AX$132*AZ158/100,0))))))*'Kalkulator część 1'!$C$31</f>
        <v>840.07068600000002</v>
      </c>
      <c r="BH158" s="2">
        <f>+BG158*'Kalkulator część 1'!$C$31</f>
        <v>882.07422030000009</v>
      </c>
      <c r="BI158" s="2"/>
      <c r="BJ158" s="13">
        <f>+(AQ158*'Kalkulator część 1'!$C$34+'Dane - część 1'!AR158*'Kalkulator część 1'!$C$35)/('Dane - część 1'!AQ158+'Dane - część 1'!AR158)</f>
        <v>0</v>
      </c>
      <c r="BK158" s="13">
        <f>VLOOKUP(AJ158,'Kalkulator część 1'!$B$17:$C$23,2,TRUE)*12</f>
        <v>0</v>
      </c>
      <c r="BL158" s="2">
        <f t="shared" si="48"/>
        <v>0</v>
      </c>
      <c r="BM158" s="2">
        <f t="shared" si="49"/>
        <v>0</v>
      </c>
      <c r="BO158" s="2">
        <f t="shared" si="50"/>
        <v>840.07068600000002</v>
      </c>
      <c r="BP158" s="2">
        <f t="shared" si="51"/>
        <v>882.07422030000009</v>
      </c>
      <c r="BQ158" s="3"/>
      <c r="BR158" s="2">
        <f t="shared" si="52"/>
        <v>1033.28694378</v>
      </c>
      <c r="BS158" s="2">
        <f t="shared" si="53"/>
        <v>1084.9512909690002</v>
      </c>
    </row>
    <row r="159" spans="1:71" x14ac:dyDescent="0.35">
      <c r="A159" t="s">
        <v>410</v>
      </c>
      <c r="B159" t="s">
        <v>411</v>
      </c>
      <c r="C159" t="s">
        <v>412</v>
      </c>
      <c r="D159" t="s">
        <v>413</v>
      </c>
      <c r="E159" t="s">
        <v>414</v>
      </c>
      <c r="F159" t="s">
        <v>415</v>
      </c>
      <c r="H159" s="49">
        <v>2</v>
      </c>
      <c r="J159">
        <v>6860001870</v>
      </c>
      <c r="K159">
        <v>370014484</v>
      </c>
      <c r="L159" t="s">
        <v>50</v>
      </c>
      <c r="M159" t="s">
        <v>51</v>
      </c>
      <c r="N159" t="s">
        <v>425</v>
      </c>
      <c r="O159" t="s">
        <v>413</v>
      </c>
      <c r="P159" t="s">
        <v>414</v>
      </c>
      <c r="Q159" t="s">
        <v>426</v>
      </c>
      <c r="S159" s="49">
        <v>129</v>
      </c>
      <c r="U159" t="s">
        <v>427</v>
      </c>
      <c r="V159" t="s">
        <v>428</v>
      </c>
      <c r="W159" s="2">
        <v>700</v>
      </c>
      <c r="X159" s="2">
        <v>500</v>
      </c>
      <c r="Y159" s="2">
        <v>400</v>
      </c>
      <c r="Z159" s="2">
        <v>478</v>
      </c>
      <c r="AA159" s="2">
        <v>442</v>
      </c>
      <c r="AB159" s="2">
        <v>143</v>
      </c>
      <c r="AC159" s="2">
        <v>10</v>
      </c>
      <c r="AD159" s="2">
        <v>177</v>
      </c>
      <c r="AE159" s="2">
        <v>172</v>
      </c>
      <c r="AF159" s="2">
        <v>177</v>
      </c>
      <c r="AG159" s="2">
        <v>172</v>
      </c>
      <c r="AH159" s="2">
        <v>177</v>
      </c>
      <c r="AI159" s="2">
        <v>3548</v>
      </c>
      <c r="AJ159" t="s">
        <v>100</v>
      </c>
      <c r="AK159" t="s">
        <v>56</v>
      </c>
      <c r="AL159" t="s">
        <v>256</v>
      </c>
      <c r="AM159">
        <v>110</v>
      </c>
      <c r="AN159" t="s">
        <v>58</v>
      </c>
      <c r="AO159" t="s">
        <v>59</v>
      </c>
      <c r="AP159" t="s">
        <v>60</v>
      </c>
      <c r="AQ159">
        <v>100</v>
      </c>
      <c r="AR159">
        <v>0</v>
      </c>
      <c r="AZ159" s="2">
        <f>+AI159*'Kalkulator część 1'!$C$32</f>
        <v>3548</v>
      </c>
      <c r="BA159">
        <f t="shared" si="45"/>
        <v>110</v>
      </c>
      <c r="BB159" s="13">
        <f>'Kalkulator część 1'!$C$28*'Kalkulator część 1'!$C$11+'Kalkulator część 1'!$C$12</f>
        <v>0</v>
      </c>
      <c r="BC159" s="13">
        <f>'Kalkulator część 1'!$C$29*'Kalkulator część 1'!$C$11+'Kalkulator część 1'!$C$12</f>
        <v>0</v>
      </c>
      <c r="BD159" s="2">
        <f t="shared" si="46"/>
        <v>0</v>
      </c>
      <c r="BE159" s="2">
        <f t="shared" si="47"/>
        <v>0</v>
      </c>
      <c r="BG159" s="2">
        <f>IF(AJ159=$AU$127,($AV$127*12)+(AZ159*$AX$127/100),IF(AJ159=$AU$128,$AV$128*12+AZ159*$AX$128/100,IF(AJ159=$AU$129,$AV$129*12+$AX$129*AZ159/100,IF(AJ159=$AU$130,$AV$130*12+$AX$130*AZ159/100,IF(AJ159=$AU$131,$AV$131*12+$AX$131*AZ159/100,IF(AJ159=$AU$132,$AW$132*BA159/100*8760+$AX$132*AZ159/100,0))))))*'Kalkulator część 1'!$C$31</f>
        <v>330.70967999999999</v>
      </c>
      <c r="BH159" s="2">
        <f>+BG159*'Kalkulator część 1'!$C$31</f>
        <v>347.24516399999999</v>
      </c>
      <c r="BI159" s="2"/>
      <c r="BJ159" s="13">
        <f>+(AQ159*'Kalkulator część 1'!$C$34+'Dane - część 1'!AR159*'Kalkulator część 1'!$C$35)/('Dane - część 1'!AQ159+'Dane - część 1'!AR159)</f>
        <v>0</v>
      </c>
      <c r="BK159" s="13">
        <f>VLOOKUP(AJ159,'Kalkulator część 1'!$B$17:$C$23,2,TRUE)*12</f>
        <v>0</v>
      </c>
      <c r="BL159" s="2">
        <f t="shared" si="48"/>
        <v>0</v>
      </c>
      <c r="BM159" s="2">
        <f t="shared" si="49"/>
        <v>0</v>
      </c>
      <c r="BO159" s="2">
        <f t="shared" si="50"/>
        <v>330.70967999999999</v>
      </c>
      <c r="BP159" s="2">
        <f t="shared" si="51"/>
        <v>347.24516399999999</v>
      </c>
      <c r="BQ159" s="3"/>
      <c r="BR159" s="2">
        <f t="shared" si="52"/>
        <v>406.77290640000001</v>
      </c>
      <c r="BS159" s="2">
        <f t="shared" si="53"/>
        <v>427.11155171999997</v>
      </c>
    </row>
    <row r="160" spans="1:71" x14ac:dyDescent="0.35">
      <c r="A160" t="s">
        <v>410</v>
      </c>
      <c r="B160" t="s">
        <v>411</v>
      </c>
      <c r="C160" t="s">
        <v>412</v>
      </c>
      <c r="D160" t="s">
        <v>413</v>
      </c>
      <c r="E160" t="s">
        <v>414</v>
      </c>
      <c r="F160" t="s">
        <v>415</v>
      </c>
      <c r="H160" s="49">
        <v>2</v>
      </c>
      <c r="J160">
        <v>6860001870</v>
      </c>
      <c r="K160">
        <v>370014484</v>
      </c>
      <c r="L160" t="s">
        <v>50</v>
      </c>
      <c r="M160" t="s">
        <v>51</v>
      </c>
      <c r="N160" t="s">
        <v>429</v>
      </c>
      <c r="O160" t="s">
        <v>430</v>
      </c>
      <c r="P160" t="s">
        <v>431</v>
      </c>
      <c r="Q160" t="s">
        <v>432</v>
      </c>
      <c r="R160" t="s">
        <v>433</v>
      </c>
      <c r="S160" s="49" t="s">
        <v>434</v>
      </c>
      <c r="U160" t="s">
        <v>435</v>
      </c>
      <c r="V160" t="s">
        <v>436</v>
      </c>
      <c r="W160" s="2">
        <v>748</v>
      </c>
      <c r="X160" s="2">
        <v>748</v>
      </c>
      <c r="Y160" s="2">
        <v>748</v>
      </c>
      <c r="Z160" s="2">
        <v>748</v>
      </c>
      <c r="AA160" s="2">
        <v>387</v>
      </c>
      <c r="AB160" s="2">
        <v>88</v>
      </c>
      <c r="AC160" s="2">
        <v>339</v>
      </c>
      <c r="AD160" s="2">
        <v>339</v>
      </c>
      <c r="AE160" s="2">
        <v>328</v>
      </c>
      <c r="AF160" s="2">
        <v>339</v>
      </c>
      <c r="AG160" s="2">
        <v>328</v>
      </c>
      <c r="AH160" s="2">
        <v>339</v>
      </c>
      <c r="AI160" s="2">
        <v>5479</v>
      </c>
      <c r="AJ160" t="s">
        <v>100</v>
      </c>
      <c r="AK160" t="s">
        <v>56</v>
      </c>
      <c r="AL160" t="s">
        <v>256</v>
      </c>
      <c r="AM160">
        <v>110</v>
      </c>
      <c r="AN160" t="s">
        <v>58</v>
      </c>
      <c r="AO160" t="s">
        <v>59</v>
      </c>
      <c r="AP160" t="s">
        <v>60</v>
      </c>
      <c r="AQ160">
        <v>100</v>
      </c>
      <c r="AR160">
        <v>0</v>
      </c>
      <c r="AZ160" s="2">
        <f>+AI160*'Kalkulator część 1'!$C$32</f>
        <v>5479</v>
      </c>
      <c r="BA160">
        <f t="shared" si="45"/>
        <v>110</v>
      </c>
      <c r="BB160" s="13">
        <f>'Kalkulator część 1'!$C$28*'Kalkulator część 1'!$C$11+'Kalkulator część 1'!$C$12</f>
        <v>0</v>
      </c>
      <c r="BC160" s="13">
        <f>'Kalkulator część 1'!$C$29*'Kalkulator część 1'!$C$11+'Kalkulator część 1'!$C$12</f>
        <v>0</v>
      </c>
      <c r="BD160" s="2">
        <f t="shared" si="46"/>
        <v>0</v>
      </c>
      <c r="BE160" s="2">
        <f t="shared" si="47"/>
        <v>0</v>
      </c>
      <c r="BG160" s="2">
        <f>IF(AJ160=$AU$127,($AV$127*12)+(AZ160*$AX$127/100),IF(AJ160=$AU$128,$AV$128*12+AZ160*$AX$128/100,IF(AJ160=$AU$129,$AV$129*12+$AX$129*AZ160/100,IF(AJ160=$AU$130,$AV$130*12+$AX$130*AZ160/100,IF(AJ160=$AU$131,$AV$131*12+$AX$131*AZ160/100,IF(AJ160=$AU$132,$AW$132*BA160/100*8760+$AX$132*AZ160/100,0))))))*'Kalkulator część 1'!$C$31</f>
        <v>430.46514000000002</v>
      </c>
      <c r="BH160" s="2">
        <f>+BG160*'Kalkulator część 1'!$C$31</f>
        <v>451.98839700000002</v>
      </c>
      <c r="BI160" s="2"/>
      <c r="BJ160" s="13">
        <f>+(AQ160*'Kalkulator część 1'!$C$34+'Dane - część 1'!AR160*'Kalkulator część 1'!$C$35)/('Dane - część 1'!AQ160+'Dane - część 1'!AR160)</f>
        <v>0</v>
      </c>
      <c r="BK160" s="13">
        <f>VLOOKUP(AJ160,'Kalkulator część 1'!$B$17:$C$23,2,TRUE)*12</f>
        <v>0</v>
      </c>
      <c r="BL160" s="2">
        <f t="shared" si="48"/>
        <v>0</v>
      </c>
      <c r="BM160" s="2">
        <f t="shared" si="49"/>
        <v>0</v>
      </c>
      <c r="BO160" s="2">
        <f t="shared" si="50"/>
        <v>430.46514000000002</v>
      </c>
      <c r="BP160" s="2">
        <f t="shared" si="51"/>
        <v>451.98839700000002</v>
      </c>
      <c r="BQ160" s="3"/>
      <c r="BR160" s="2">
        <f t="shared" si="52"/>
        <v>529.47212220000006</v>
      </c>
      <c r="BS160" s="2">
        <f t="shared" si="53"/>
        <v>555.94572831000005</v>
      </c>
    </row>
    <row r="161" spans="1:71" x14ac:dyDescent="0.35">
      <c r="A161" t="s">
        <v>410</v>
      </c>
      <c r="B161" t="s">
        <v>411</v>
      </c>
      <c r="C161" t="s">
        <v>412</v>
      </c>
      <c r="D161" t="s">
        <v>413</v>
      </c>
      <c r="E161" t="s">
        <v>414</v>
      </c>
      <c r="F161" t="s">
        <v>415</v>
      </c>
      <c r="H161" s="49">
        <v>2</v>
      </c>
      <c r="J161">
        <v>6860001870</v>
      </c>
      <c r="K161">
        <v>370014484</v>
      </c>
      <c r="L161" t="s">
        <v>50</v>
      </c>
      <c r="M161" t="s">
        <v>51</v>
      </c>
      <c r="N161" t="s">
        <v>437</v>
      </c>
      <c r="O161" t="s">
        <v>417</v>
      </c>
      <c r="P161" t="s">
        <v>438</v>
      </c>
      <c r="Q161" t="s">
        <v>438</v>
      </c>
      <c r="R161" t="s">
        <v>438</v>
      </c>
      <c r="S161" s="49">
        <v>451</v>
      </c>
      <c r="U161" t="s">
        <v>439</v>
      </c>
      <c r="V161" t="s">
        <v>440</v>
      </c>
      <c r="W161" s="2">
        <v>24</v>
      </c>
      <c r="X161" s="2">
        <v>24</v>
      </c>
      <c r="Y161" s="2">
        <v>0</v>
      </c>
      <c r="Z161" s="2">
        <v>0</v>
      </c>
      <c r="AA161" s="2">
        <v>0</v>
      </c>
      <c r="AB161" s="2">
        <v>0</v>
      </c>
      <c r="AC161" s="2">
        <v>8</v>
      </c>
      <c r="AD161" s="2">
        <v>8</v>
      </c>
      <c r="AE161" s="2">
        <v>8</v>
      </c>
      <c r="AF161" s="2">
        <v>8</v>
      </c>
      <c r="AG161" s="2">
        <v>8</v>
      </c>
      <c r="AH161" s="2">
        <v>8</v>
      </c>
      <c r="AI161" s="2">
        <v>96</v>
      </c>
      <c r="AJ161" t="s">
        <v>217</v>
      </c>
      <c r="AK161" t="s">
        <v>56</v>
      </c>
      <c r="AL161" t="s">
        <v>256</v>
      </c>
      <c r="AM161">
        <v>110</v>
      </c>
      <c r="AN161" t="s">
        <v>58</v>
      </c>
      <c r="AO161" t="s">
        <v>59</v>
      </c>
      <c r="AP161" t="s">
        <v>60</v>
      </c>
      <c r="AQ161">
        <v>100</v>
      </c>
      <c r="AR161">
        <v>0</v>
      </c>
      <c r="AZ161" s="2">
        <f>+AI161*'Kalkulator część 1'!$C$32</f>
        <v>96</v>
      </c>
      <c r="BA161">
        <f t="shared" si="45"/>
        <v>110</v>
      </c>
      <c r="BB161" s="13">
        <f>'Kalkulator część 1'!$C$28*'Kalkulator część 1'!$C$11+'Kalkulator część 1'!$C$12</f>
        <v>0</v>
      </c>
      <c r="BC161" s="13">
        <f>'Kalkulator część 1'!$C$29*'Kalkulator część 1'!$C$11+'Kalkulator część 1'!$C$12</f>
        <v>0</v>
      </c>
      <c r="BD161" s="2">
        <f t="shared" si="46"/>
        <v>0</v>
      </c>
      <c r="BE161" s="2">
        <f t="shared" si="47"/>
        <v>0</v>
      </c>
      <c r="BG161" s="2">
        <f>IF(AJ161=$AU$127,($AV$127*12)+(AZ161*$AX$127/100),IF(AJ161=$AU$128,$AV$128*12+AZ161*$AX$128/100,IF(AJ161=$AU$129,$AV$129*12+$AX$129*AZ161/100,IF(AJ161=$AU$130,$AV$130*12+$AX$130*AZ161/100,IF(AJ161=$AU$131,$AV$131*12+$AX$131*AZ161/100,IF(AJ161=$AU$132,$AW$132*BA161/100*8760+$AX$132*AZ161/100,0))))))*'Kalkulator część 1'!$C$31</f>
        <v>64.778111999999993</v>
      </c>
      <c r="BH161" s="2">
        <f>+BG161*'Kalkulator część 1'!$C$31</f>
        <v>68.017017600000003</v>
      </c>
      <c r="BI161" s="2"/>
      <c r="BJ161" s="13">
        <f>+(AQ161*'Kalkulator część 1'!$C$34+'Dane - część 1'!AR161*'Kalkulator część 1'!$C$35)/('Dane - część 1'!AQ161+'Dane - część 1'!AR161)</f>
        <v>0</v>
      </c>
      <c r="BK161" s="13">
        <f>VLOOKUP(AJ161,'Kalkulator część 1'!$B$17:$C$23,2,TRUE)*12</f>
        <v>0</v>
      </c>
      <c r="BL161" s="2">
        <f t="shared" si="48"/>
        <v>0</v>
      </c>
      <c r="BM161" s="2">
        <f t="shared" si="49"/>
        <v>0</v>
      </c>
      <c r="BO161" s="2">
        <f t="shared" si="50"/>
        <v>64.778111999999993</v>
      </c>
      <c r="BP161" s="2">
        <f t="shared" si="51"/>
        <v>68.017017600000003</v>
      </c>
      <c r="BQ161" s="3"/>
      <c r="BR161" s="2">
        <f t="shared" si="52"/>
        <v>79.677077759999989</v>
      </c>
      <c r="BS161" s="2">
        <f t="shared" si="53"/>
        <v>83.660931648000002</v>
      </c>
    </row>
    <row r="162" spans="1:71" x14ac:dyDescent="0.35">
      <c r="A162" t="s">
        <v>410</v>
      </c>
      <c r="B162" t="s">
        <v>411</v>
      </c>
      <c r="C162" t="s">
        <v>412</v>
      </c>
      <c r="D162" t="s">
        <v>413</v>
      </c>
      <c r="E162" t="s">
        <v>414</v>
      </c>
      <c r="F162" t="s">
        <v>415</v>
      </c>
      <c r="H162" s="49">
        <v>2</v>
      </c>
      <c r="J162">
        <v>6860001870</v>
      </c>
      <c r="K162">
        <v>370014484</v>
      </c>
      <c r="L162" t="s">
        <v>50</v>
      </c>
      <c r="M162" t="s">
        <v>51</v>
      </c>
      <c r="N162" t="s">
        <v>441</v>
      </c>
      <c r="O162" t="s">
        <v>442</v>
      </c>
      <c r="P162" t="s">
        <v>443</v>
      </c>
      <c r="Q162" t="s">
        <v>444</v>
      </c>
      <c r="S162" s="49" t="s">
        <v>445</v>
      </c>
      <c r="U162" t="s">
        <v>446</v>
      </c>
      <c r="V162" t="s">
        <v>447</v>
      </c>
      <c r="W162" s="2">
        <v>600</v>
      </c>
      <c r="X162" s="2">
        <v>600</v>
      </c>
      <c r="Y162" s="2">
        <v>600</v>
      </c>
      <c r="Z162" s="2">
        <v>580</v>
      </c>
      <c r="AA162" s="2">
        <v>155</v>
      </c>
      <c r="AB162" s="2">
        <v>55</v>
      </c>
      <c r="AC162" s="2">
        <v>10</v>
      </c>
      <c r="AD162" s="2">
        <v>339</v>
      </c>
      <c r="AE162" s="2">
        <v>328</v>
      </c>
      <c r="AF162" s="2">
        <v>339</v>
      </c>
      <c r="AG162" s="2">
        <v>328</v>
      </c>
      <c r="AH162" s="2">
        <v>339</v>
      </c>
      <c r="AI162" s="2">
        <v>4273</v>
      </c>
      <c r="AJ162" t="s">
        <v>100</v>
      </c>
      <c r="AK162" t="s">
        <v>56</v>
      </c>
      <c r="AL162" t="s">
        <v>256</v>
      </c>
      <c r="AM162">
        <v>110</v>
      </c>
      <c r="AN162" t="s">
        <v>58</v>
      </c>
      <c r="AO162" t="s">
        <v>59</v>
      </c>
      <c r="AP162" t="s">
        <v>60</v>
      </c>
      <c r="AQ162">
        <v>100</v>
      </c>
      <c r="AR162">
        <v>0</v>
      </c>
      <c r="AZ162" s="2">
        <f>+AI162*'Kalkulator część 1'!$C$32</f>
        <v>4273</v>
      </c>
      <c r="BA162">
        <f t="shared" si="45"/>
        <v>110</v>
      </c>
      <c r="BB162" s="13">
        <f>'Kalkulator część 1'!$C$28*'Kalkulator część 1'!$C$11+'Kalkulator część 1'!$C$12</f>
        <v>0</v>
      </c>
      <c r="BC162" s="13">
        <f>'Kalkulator część 1'!$C$29*'Kalkulator część 1'!$C$11+'Kalkulator część 1'!$C$12</f>
        <v>0</v>
      </c>
      <c r="BD162" s="2">
        <f t="shared" si="46"/>
        <v>0</v>
      </c>
      <c r="BE162" s="2">
        <f t="shared" si="47"/>
        <v>0</v>
      </c>
      <c r="BG162" s="2">
        <f>IF(AJ162=$AU$127,($AV$127*12)+(AZ162*$AX$127/100),IF(AJ162=$AU$128,$AV$128*12+AZ162*$AX$128/100,IF(AJ162=$AU$129,$AV$129*12+$AX$129*AZ162/100,IF(AJ162=$AU$130,$AV$130*12+$AX$130*AZ162/100,IF(AJ162=$AU$131,$AV$131*12+$AX$131*AZ162/100,IF(AJ162=$AU$132,$AW$132*BA162/100*8760+$AX$132*AZ162/100,0))))))*'Kalkulator część 1'!$C$31</f>
        <v>368.16317999999995</v>
      </c>
      <c r="BH162" s="2">
        <f>+BG162*'Kalkulator część 1'!$C$31</f>
        <v>386.57133899999997</v>
      </c>
      <c r="BI162" s="2"/>
      <c r="BJ162" s="13">
        <f>+(AQ162*'Kalkulator część 1'!$C$34+'Dane - część 1'!AR162*'Kalkulator część 1'!$C$35)/('Dane - część 1'!AQ162+'Dane - część 1'!AR162)</f>
        <v>0</v>
      </c>
      <c r="BK162" s="13">
        <f>VLOOKUP(AJ162,'Kalkulator część 1'!$B$17:$C$23,2,TRUE)*12</f>
        <v>0</v>
      </c>
      <c r="BL162" s="2">
        <f t="shared" si="48"/>
        <v>0</v>
      </c>
      <c r="BM162" s="2">
        <f t="shared" si="49"/>
        <v>0</v>
      </c>
      <c r="BO162" s="2">
        <f t="shared" si="50"/>
        <v>368.16317999999995</v>
      </c>
      <c r="BP162" s="2">
        <f t="shared" si="51"/>
        <v>386.57133899999997</v>
      </c>
      <c r="BQ162" s="3"/>
      <c r="BR162" s="2">
        <f t="shared" si="52"/>
        <v>452.84071139999992</v>
      </c>
      <c r="BS162" s="2">
        <f t="shared" si="53"/>
        <v>475.48274696999994</v>
      </c>
    </row>
    <row r="163" spans="1:71" x14ac:dyDescent="0.35">
      <c r="A163" t="s">
        <v>410</v>
      </c>
      <c r="B163" t="s">
        <v>411</v>
      </c>
      <c r="C163" t="s">
        <v>412</v>
      </c>
      <c r="D163" t="s">
        <v>413</v>
      </c>
      <c r="E163" t="s">
        <v>414</v>
      </c>
      <c r="F163" t="s">
        <v>415</v>
      </c>
      <c r="H163" s="49">
        <v>2</v>
      </c>
      <c r="J163">
        <v>6860001870</v>
      </c>
      <c r="K163">
        <v>370014484</v>
      </c>
      <c r="L163" t="s">
        <v>50</v>
      </c>
      <c r="M163" t="s">
        <v>51</v>
      </c>
      <c r="N163" t="s">
        <v>448</v>
      </c>
      <c r="O163" t="s">
        <v>417</v>
      </c>
      <c r="P163" t="s">
        <v>418</v>
      </c>
      <c r="Q163" t="s">
        <v>418</v>
      </c>
      <c r="R163" t="s">
        <v>419</v>
      </c>
      <c r="S163" s="49">
        <v>25</v>
      </c>
      <c r="U163" t="s">
        <v>449</v>
      </c>
      <c r="V163" t="s">
        <v>450</v>
      </c>
      <c r="W163" s="2">
        <v>2145</v>
      </c>
      <c r="X163" s="2">
        <v>2145</v>
      </c>
      <c r="Y163" s="2">
        <v>2957</v>
      </c>
      <c r="Z163" s="2">
        <v>2957</v>
      </c>
      <c r="AA163" s="2">
        <v>1105</v>
      </c>
      <c r="AB163" s="2">
        <v>165</v>
      </c>
      <c r="AC163" s="2">
        <v>21</v>
      </c>
      <c r="AD163" s="2">
        <v>22</v>
      </c>
      <c r="AE163" s="2">
        <v>21</v>
      </c>
      <c r="AF163" s="2">
        <v>1725</v>
      </c>
      <c r="AG163" s="2">
        <v>1846</v>
      </c>
      <c r="AH163" s="2">
        <v>1908</v>
      </c>
      <c r="AI163" s="2">
        <v>17017</v>
      </c>
      <c r="AJ163" t="s">
        <v>55</v>
      </c>
      <c r="AK163" t="s">
        <v>56</v>
      </c>
      <c r="AL163" t="s">
        <v>256</v>
      </c>
      <c r="AM163">
        <v>110</v>
      </c>
      <c r="AN163" t="s">
        <v>58</v>
      </c>
      <c r="AO163" t="s">
        <v>59</v>
      </c>
      <c r="AP163" t="s">
        <v>60</v>
      </c>
      <c r="AQ163">
        <v>100</v>
      </c>
      <c r="AR163">
        <v>0</v>
      </c>
      <c r="AZ163" s="2">
        <f>+AI163*'Kalkulator część 1'!$C$32</f>
        <v>17017</v>
      </c>
      <c r="BA163">
        <f t="shared" si="45"/>
        <v>110</v>
      </c>
      <c r="BB163" s="13">
        <f>'Kalkulator część 1'!$C$28*'Kalkulator część 1'!$C$11+'Kalkulator część 1'!$C$12</f>
        <v>0</v>
      </c>
      <c r="BC163" s="13">
        <f>'Kalkulator część 1'!$C$29*'Kalkulator część 1'!$C$11+'Kalkulator część 1'!$C$12</f>
        <v>0</v>
      </c>
      <c r="BD163" s="2">
        <f t="shared" si="46"/>
        <v>0</v>
      </c>
      <c r="BE163" s="2">
        <f t="shared" si="47"/>
        <v>0</v>
      </c>
      <c r="BG163" s="2">
        <f>IF(AJ163=$AU$127,($AV$127*12)+(AZ163*$AX$127/100),IF(AJ163=$AU$128,$AV$128*12+AZ163*$AX$128/100,IF(AJ163=$AU$129,$AV$129*12+$AX$129*AZ163/100,IF(AJ163=$AU$130,$AV$130*12+$AX$130*AZ163/100,IF(AJ163=$AU$131,$AV$131*12+$AX$131*AZ163/100,IF(AJ163=$AU$132,$AW$132*BA163/100*8760+$AX$132*AZ163/100,0))))))*'Kalkulator część 1'!$C$31</f>
        <v>1228.5389865000002</v>
      </c>
      <c r="BH163" s="2">
        <f>+BG163*'Kalkulator część 1'!$C$31</f>
        <v>1289.9659358250003</v>
      </c>
      <c r="BI163" s="2"/>
      <c r="BJ163" s="13">
        <f>+(AQ163*'Kalkulator część 1'!$C$34+'Dane - część 1'!AR163*'Kalkulator część 1'!$C$35)/('Dane - część 1'!AQ163+'Dane - część 1'!AR163)</f>
        <v>0</v>
      </c>
      <c r="BK163" s="13">
        <f>VLOOKUP(AJ163,'Kalkulator część 1'!$B$17:$C$23,2,TRUE)*12</f>
        <v>0</v>
      </c>
      <c r="BL163" s="2">
        <f t="shared" si="48"/>
        <v>0</v>
      </c>
      <c r="BM163" s="2">
        <f t="shared" si="49"/>
        <v>0</v>
      </c>
      <c r="BO163" s="2">
        <f t="shared" si="50"/>
        <v>1228.5389865000002</v>
      </c>
      <c r="BP163" s="2">
        <f t="shared" si="51"/>
        <v>1289.9659358250003</v>
      </c>
      <c r="BQ163" s="3"/>
      <c r="BR163" s="2">
        <f t="shared" si="52"/>
        <v>1511.1029533950002</v>
      </c>
      <c r="BS163" s="2">
        <f t="shared" si="53"/>
        <v>1586.6581010647503</v>
      </c>
    </row>
    <row r="164" spans="1:71" x14ac:dyDescent="0.35">
      <c r="A164" t="s">
        <v>410</v>
      </c>
      <c r="B164" t="s">
        <v>451</v>
      </c>
      <c r="C164" t="s">
        <v>452</v>
      </c>
      <c r="D164" t="s">
        <v>453</v>
      </c>
      <c r="E164" t="s">
        <v>454</v>
      </c>
      <c r="F164" t="s">
        <v>454</v>
      </c>
      <c r="G164" t="s">
        <v>455</v>
      </c>
      <c r="H164" s="49">
        <v>2</v>
      </c>
      <c r="J164">
        <v>7950010407</v>
      </c>
      <c r="K164">
        <v>650016360</v>
      </c>
      <c r="L164" t="s">
        <v>50</v>
      </c>
      <c r="M164" t="s">
        <v>51</v>
      </c>
      <c r="N164" t="s">
        <v>456</v>
      </c>
      <c r="O164" t="s">
        <v>453</v>
      </c>
      <c r="P164" t="s">
        <v>454</v>
      </c>
      <c r="Q164" t="s">
        <v>454</v>
      </c>
      <c r="R164" t="s">
        <v>455</v>
      </c>
      <c r="S164" s="49">
        <v>2</v>
      </c>
      <c r="U164" t="s">
        <v>457</v>
      </c>
      <c r="V164" t="s">
        <v>458</v>
      </c>
      <c r="W164" s="2">
        <v>99</v>
      </c>
      <c r="X164" s="2">
        <v>0</v>
      </c>
      <c r="Y164" s="2">
        <v>153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870</v>
      </c>
      <c r="AF164" s="2">
        <v>1587</v>
      </c>
      <c r="AG164" s="2">
        <v>1536</v>
      </c>
      <c r="AH164" s="2">
        <v>1587</v>
      </c>
      <c r="AI164" s="2">
        <v>5832</v>
      </c>
      <c r="AJ164" t="s">
        <v>55</v>
      </c>
      <c r="AK164" t="s">
        <v>56</v>
      </c>
      <c r="AL164" t="s">
        <v>256</v>
      </c>
      <c r="AM164">
        <v>110</v>
      </c>
      <c r="AN164" t="s">
        <v>58</v>
      </c>
      <c r="AO164" t="s">
        <v>59</v>
      </c>
      <c r="AP164" t="s">
        <v>60</v>
      </c>
      <c r="AQ164">
        <v>100</v>
      </c>
      <c r="AR164">
        <v>0</v>
      </c>
      <c r="AZ164" s="2">
        <f>+AI164*'Kalkulator część 1'!$C$32</f>
        <v>5832</v>
      </c>
      <c r="BA164">
        <f t="shared" si="45"/>
        <v>110</v>
      </c>
      <c r="BB164" s="13">
        <f>'Kalkulator część 1'!$C$28*'Kalkulator część 1'!$C$11+'Kalkulator część 1'!$C$12</f>
        <v>0</v>
      </c>
      <c r="BC164" s="13">
        <f>'Kalkulator część 1'!$C$29*'Kalkulator część 1'!$C$11+'Kalkulator część 1'!$C$12</f>
        <v>0</v>
      </c>
      <c r="BD164" s="2">
        <f t="shared" si="46"/>
        <v>0</v>
      </c>
      <c r="BE164" s="2">
        <f t="shared" si="47"/>
        <v>0</v>
      </c>
      <c r="BG164" s="2">
        <f>IF(AJ164=$AU$127,($AV$127*12)+(AZ164*$AX$127/100),IF(AJ164=$AU$128,$AV$128*12+AZ164*$AX$128/100,IF(AJ164=$AU$129,$AV$129*12+$AX$129*AZ164/100,IF(AJ164=$AU$130,$AV$130*12+$AX$130*AZ164/100,IF(AJ164=$AU$131,$AV$131*12+$AX$131*AZ164/100,IF(AJ164=$AU$132,$AW$132*BA164/100*8760+$AX$132*AZ164/100,0))))))*'Kalkulator część 1'!$C$31</f>
        <v>795.29360399999996</v>
      </c>
      <c r="BH164" s="2">
        <f>+BG164*'Kalkulator część 1'!$C$31</f>
        <v>835.0582842</v>
      </c>
      <c r="BI164" s="2"/>
      <c r="BJ164" s="13">
        <f>+(AQ164*'Kalkulator część 1'!$C$34+'Dane - część 1'!AR164*'Kalkulator część 1'!$C$35)/('Dane - część 1'!AQ164+'Dane - część 1'!AR164)</f>
        <v>0</v>
      </c>
      <c r="BK164" s="13">
        <f>VLOOKUP(AJ164,'Kalkulator część 1'!$B$17:$C$23,2,TRUE)*12</f>
        <v>0</v>
      </c>
      <c r="BL164" s="2">
        <f t="shared" si="48"/>
        <v>0</v>
      </c>
      <c r="BM164" s="2">
        <f t="shared" si="49"/>
        <v>0</v>
      </c>
      <c r="BO164" s="2">
        <f t="shared" si="50"/>
        <v>795.29360399999996</v>
      </c>
      <c r="BP164" s="2">
        <f t="shared" si="51"/>
        <v>835.0582842</v>
      </c>
      <c r="BQ164" s="3"/>
      <c r="BR164" s="2">
        <f t="shared" si="52"/>
        <v>978.21113291999995</v>
      </c>
      <c r="BS164" s="2">
        <f t="shared" si="53"/>
        <v>1027.121689566</v>
      </c>
    </row>
    <row r="165" spans="1:71" x14ac:dyDescent="0.35">
      <c r="A165" t="s">
        <v>410</v>
      </c>
      <c r="B165" t="s">
        <v>451</v>
      </c>
      <c r="C165" t="s">
        <v>452</v>
      </c>
      <c r="D165" t="s">
        <v>453</v>
      </c>
      <c r="E165" t="s">
        <v>454</v>
      </c>
      <c r="F165" t="s">
        <v>454</v>
      </c>
      <c r="G165" t="s">
        <v>455</v>
      </c>
      <c r="H165" s="49">
        <v>2</v>
      </c>
      <c r="J165">
        <v>7950010407</v>
      </c>
      <c r="K165">
        <v>650016360</v>
      </c>
      <c r="L165" t="s">
        <v>50</v>
      </c>
      <c r="M165" t="s">
        <v>51</v>
      </c>
      <c r="N165" t="s">
        <v>459</v>
      </c>
      <c r="O165" t="s">
        <v>453</v>
      </c>
      <c r="P165" t="s">
        <v>454</v>
      </c>
      <c r="Q165" t="s">
        <v>454</v>
      </c>
      <c r="R165" t="s">
        <v>455</v>
      </c>
      <c r="S165" s="49">
        <v>2</v>
      </c>
      <c r="U165" t="s">
        <v>460</v>
      </c>
      <c r="V165" t="s">
        <v>461</v>
      </c>
      <c r="W165" s="2">
        <v>7643</v>
      </c>
      <c r="X165" s="2">
        <v>0</v>
      </c>
      <c r="Y165" s="2">
        <v>11281</v>
      </c>
      <c r="Z165" s="2">
        <v>3307</v>
      </c>
      <c r="AA165" s="2">
        <v>2334</v>
      </c>
      <c r="AB165" s="2">
        <v>405</v>
      </c>
      <c r="AC165" s="2">
        <v>167</v>
      </c>
      <c r="AD165" s="2">
        <v>191</v>
      </c>
      <c r="AE165" s="2">
        <v>580</v>
      </c>
      <c r="AF165" s="2">
        <v>2625</v>
      </c>
      <c r="AG165" s="2">
        <v>4210</v>
      </c>
      <c r="AH165" s="2">
        <v>8379</v>
      </c>
      <c r="AI165" s="2">
        <v>41122</v>
      </c>
      <c r="AJ165" t="s">
        <v>55</v>
      </c>
      <c r="AK165" t="s">
        <v>56</v>
      </c>
      <c r="AL165" t="s">
        <v>256</v>
      </c>
      <c r="AM165">
        <v>110</v>
      </c>
      <c r="AN165" t="s">
        <v>58</v>
      </c>
      <c r="AO165" t="s">
        <v>59</v>
      </c>
      <c r="AP165" t="s">
        <v>60</v>
      </c>
      <c r="AQ165">
        <v>100</v>
      </c>
      <c r="AR165">
        <v>0</v>
      </c>
      <c r="AZ165" s="2">
        <f>+AI165*'Kalkulator część 1'!$C$32</f>
        <v>41122</v>
      </c>
      <c r="BA165">
        <f t="shared" si="45"/>
        <v>110</v>
      </c>
      <c r="BB165" s="13">
        <f>'Kalkulator część 1'!$C$28*'Kalkulator część 1'!$C$11+'Kalkulator część 1'!$C$12</f>
        <v>0</v>
      </c>
      <c r="BC165" s="13">
        <f>'Kalkulator część 1'!$C$29*'Kalkulator część 1'!$C$11+'Kalkulator część 1'!$C$12</f>
        <v>0</v>
      </c>
      <c r="BD165" s="2">
        <f t="shared" si="46"/>
        <v>0</v>
      </c>
      <c r="BE165" s="2">
        <f t="shared" si="47"/>
        <v>0</v>
      </c>
      <c r="BG165" s="2">
        <f>IF(AJ165=$AU$127,($AV$127*12)+(AZ165*$AX$127/100),IF(AJ165=$AU$128,$AV$128*12+AZ165*$AX$128/100,IF(AJ165=$AU$129,$AV$129*12+$AX$129*AZ165/100,IF(AJ165=$AU$130,$AV$130*12+$AX$130*AZ165/100,IF(AJ165=$AU$131,$AV$131*12+$AX$131*AZ165/100,IF(AJ165=$AU$132,$AW$132*BA165/100*8760+$AX$132*AZ165/100,0))))))*'Kalkulator część 1'!$C$31</f>
        <v>2162.234109</v>
      </c>
      <c r="BH165" s="2">
        <f>+BG165*'Kalkulator część 1'!$C$31</f>
        <v>2270.34581445</v>
      </c>
      <c r="BI165" s="2"/>
      <c r="BJ165" s="13">
        <f>+(AQ165*'Kalkulator część 1'!$C$34+'Dane - część 1'!AR165*'Kalkulator część 1'!$C$35)/('Dane - część 1'!AQ165+'Dane - część 1'!AR165)</f>
        <v>0</v>
      </c>
      <c r="BK165" s="13">
        <f>VLOOKUP(AJ165,'Kalkulator część 1'!$B$17:$C$23,2,TRUE)*12</f>
        <v>0</v>
      </c>
      <c r="BL165" s="2">
        <f t="shared" si="48"/>
        <v>0</v>
      </c>
      <c r="BM165" s="2">
        <f t="shared" si="49"/>
        <v>0</v>
      </c>
      <c r="BO165" s="2">
        <f t="shared" si="50"/>
        <v>2162.234109</v>
      </c>
      <c r="BP165" s="2">
        <f t="shared" si="51"/>
        <v>2270.34581445</v>
      </c>
      <c r="BQ165" s="3"/>
      <c r="BR165" s="2">
        <f t="shared" si="52"/>
        <v>2659.5479540699998</v>
      </c>
      <c r="BS165" s="2">
        <f t="shared" si="53"/>
        <v>2792.5253517735</v>
      </c>
    </row>
    <row r="166" spans="1:71" x14ac:dyDescent="0.35">
      <c r="A166" t="s">
        <v>410</v>
      </c>
      <c r="B166" t="s">
        <v>451</v>
      </c>
      <c r="C166" t="s">
        <v>452</v>
      </c>
      <c r="D166" t="s">
        <v>453</v>
      </c>
      <c r="E166" t="s">
        <v>454</v>
      </c>
      <c r="F166" t="s">
        <v>454</v>
      </c>
      <c r="G166" t="s">
        <v>455</v>
      </c>
      <c r="H166" s="49">
        <v>2</v>
      </c>
      <c r="J166">
        <v>7950010407</v>
      </c>
      <c r="K166">
        <v>650016360</v>
      </c>
      <c r="L166" t="s">
        <v>50</v>
      </c>
      <c r="M166" t="s">
        <v>51</v>
      </c>
      <c r="N166" t="s">
        <v>462</v>
      </c>
      <c r="O166" t="s">
        <v>463</v>
      </c>
      <c r="P166" t="s">
        <v>464</v>
      </c>
      <c r="Q166" t="s">
        <v>465</v>
      </c>
      <c r="S166" s="49">
        <v>8</v>
      </c>
      <c r="U166" t="s">
        <v>466</v>
      </c>
      <c r="V166" t="s">
        <v>467</v>
      </c>
      <c r="W166" s="2">
        <v>0</v>
      </c>
      <c r="X166" s="2">
        <v>0</v>
      </c>
      <c r="Y166" s="2">
        <v>460</v>
      </c>
      <c r="Z166" s="2">
        <v>142</v>
      </c>
      <c r="AA166" s="2">
        <v>164</v>
      </c>
      <c r="AB166" s="2">
        <v>526</v>
      </c>
      <c r="AC166" s="2">
        <v>357</v>
      </c>
      <c r="AD166" s="2">
        <v>357</v>
      </c>
      <c r="AE166" s="2">
        <v>345</v>
      </c>
      <c r="AF166" s="2">
        <v>357</v>
      </c>
      <c r="AG166" s="2">
        <v>345</v>
      </c>
      <c r="AH166" s="2">
        <v>357</v>
      </c>
      <c r="AI166" s="2">
        <v>3410</v>
      </c>
      <c r="AJ166" t="s">
        <v>217</v>
      </c>
      <c r="AK166" t="s">
        <v>56</v>
      </c>
      <c r="AL166" t="s">
        <v>256</v>
      </c>
      <c r="AM166">
        <v>110</v>
      </c>
      <c r="AN166" t="s">
        <v>58</v>
      </c>
      <c r="AO166" t="s">
        <v>59</v>
      </c>
      <c r="AP166" t="s">
        <v>60</v>
      </c>
      <c r="AQ166">
        <v>100</v>
      </c>
      <c r="AR166">
        <v>0</v>
      </c>
      <c r="AZ166" s="2">
        <f>+AI166*'Kalkulator część 1'!$C$32</f>
        <v>3410</v>
      </c>
      <c r="BA166">
        <f t="shared" si="45"/>
        <v>110</v>
      </c>
      <c r="BB166" s="13">
        <f>'Kalkulator część 1'!$C$28*'Kalkulator część 1'!$C$11+'Kalkulator część 1'!$C$12</f>
        <v>0</v>
      </c>
      <c r="BC166" s="13">
        <f>'Kalkulator część 1'!$C$29*'Kalkulator część 1'!$C$11+'Kalkulator część 1'!$C$12</f>
        <v>0</v>
      </c>
      <c r="BD166" s="2">
        <f t="shared" si="46"/>
        <v>0</v>
      </c>
      <c r="BE166" s="2">
        <f t="shared" si="47"/>
        <v>0</v>
      </c>
      <c r="BG166" s="2">
        <f>IF(AJ166=$AU$127,($AV$127*12)+(AZ166*$AX$127/100),IF(AJ166=$AU$128,$AV$128*12+AZ166*$AX$128/100,IF(AJ166=$AU$129,$AV$129*12+$AX$129*AZ166/100,IF(AJ166=$AU$130,$AV$130*12+$AX$130*AZ166/100,IF(AJ166=$AU$131,$AV$131*12+$AX$131*AZ166/100,IF(AJ166=$AU$132,$AW$132*BA166/100*8760+$AX$132*AZ166/100,0))))))*'Kalkulator część 1'!$C$31</f>
        <v>300.14502000000005</v>
      </c>
      <c r="BH166" s="2">
        <f>+BG166*'Kalkulator część 1'!$C$31</f>
        <v>315.15227100000004</v>
      </c>
      <c r="BI166" s="2"/>
      <c r="BJ166" s="13">
        <f>+(AQ166*'Kalkulator część 1'!$C$34+'Dane - część 1'!AR166*'Kalkulator część 1'!$C$35)/('Dane - część 1'!AQ166+'Dane - część 1'!AR166)</f>
        <v>0</v>
      </c>
      <c r="BK166" s="13">
        <f>VLOOKUP(AJ166,'Kalkulator część 1'!$B$17:$C$23,2,TRUE)*12</f>
        <v>0</v>
      </c>
      <c r="BL166" s="2">
        <f t="shared" si="48"/>
        <v>0</v>
      </c>
      <c r="BM166" s="2">
        <f t="shared" si="49"/>
        <v>0</v>
      </c>
      <c r="BO166" s="2">
        <f t="shared" si="50"/>
        <v>300.14502000000005</v>
      </c>
      <c r="BP166" s="2">
        <f t="shared" si="51"/>
        <v>315.15227100000004</v>
      </c>
      <c r="BQ166" s="3"/>
      <c r="BR166" s="2">
        <f t="shared" si="52"/>
        <v>369.17837460000004</v>
      </c>
      <c r="BS166" s="2">
        <f t="shared" si="53"/>
        <v>387.63729333000003</v>
      </c>
    </row>
    <row r="167" spans="1:71" x14ac:dyDescent="0.35">
      <c r="A167" t="s">
        <v>410</v>
      </c>
      <c r="B167" t="s">
        <v>468</v>
      </c>
      <c r="C167" t="s">
        <v>469</v>
      </c>
      <c r="D167" t="s">
        <v>470</v>
      </c>
      <c r="E167" t="s">
        <v>471</v>
      </c>
      <c r="F167" t="s">
        <v>471</v>
      </c>
      <c r="G167" t="s">
        <v>472</v>
      </c>
      <c r="H167" s="49">
        <v>57</v>
      </c>
      <c r="J167">
        <v>8130004118</v>
      </c>
      <c r="K167">
        <v>690028679</v>
      </c>
      <c r="L167" t="s">
        <v>50</v>
      </c>
      <c r="M167" t="s">
        <v>51</v>
      </c>
      <c r="N167" t="s">
        <v>473</v>
      </c>
      <c r="O167" t="s">
        <v>470</v>
      </c>
      <c r="P167" t="s">
        <v>471</v>
      </c>
      <c r="Q167" t="s">
        <v>471</v>
      </c>
      <c r="R167" t="s">
        <v>472</v>
      </c>
      <c r="S167" s="49">
        <v>57</v>
      </c>
      <c r="U167" t="s">
        <v>474</v>
      </c>
      <c r="V167" t="s">
        <v>475</v>
      </c>
      <c r="W167" s="2">
        <v>0</v>
      </c>
      <c r="X167" s="2">
        <v>11751</v>
      </c>
      <c r="Y167" s="2">
        <v>16827</v>
      </c>
      <c r="Z167" s="2">
        <v>12665</v>
      </c>
      <c r="AA167" s="2">
        <v>4391</v>
      </c>
      <c r="AB167" s="2">
        <v>0</v>
      </c>
      <c r="AC167" s="2">
        <v>0</v>
      </c>
      <c r="AD167" s="2">
        <v>0</v>
      </c>
      <c r="AE167" s="2">
        <v>0</v>
      </c>
      <c r="AF167" s="2">
        <v>5504</v>
      </c>
      <c r="AG167" s="2">
        <v>14077</v>
      </c>
      <c r="AH167" s="2">
        <v>24946</v>
      </c>
      <c r="AI167" s="2">
        <v>90161</v>
      </c>
      <c r="AJ167" t="s">
        <v>67</v>
      </c>
      <c r="AK167" t="s">
        <v>56</v>
      </c>
      <c r="AL167" t="s">
        <v>256</v>
      </c>
      <c r="AM167">
        <v>110</v>
      </c>
      <c r="AN167" t="s">
        <v>58</v>
      </c>
      <c r="AO167" t="s">
        <v>59</v>
      </c>
      <c r="AP167" t="s">
        <v>60</v>
      </c>
      <c r="AQ167">
        <v>100</v>
      </c>
      <c r="AR167">
        <v>0</v>
      </c>
      <c r="AZ167" s="2">
        <f>+AI167*'Kalkulator część 1'!$C$32</f>
        <v>90161</v>
      </c>
      <c r="BA167">
        <f t="shared" si="45"/>
        <v>110</v>
      </c>
      <c r="BB167" s="13">
        <f>'Kalkulator część 1'!$C$28*'Kalkulator część 1'!$C$11+'Kalkulator część 1'!$C$12</f>
        <v>0</v>
      </c>
      <c r="BC167" s="13">
        <f>'Kalkulator część 1'!$C$29*'Kalkulator część 1'!$C$11+'Kalkulator część 1'!$C$12</f>
        <v>0</v>
      </c>
      <c r="BD167" s="2">
        <f t="shared" si="46"/>
        <v>0</v>
      </c>
      <c r="BE167" s="2">
        <f t="shared" si="47"/>
        <v>0</v>
      </c>
      <c r="BG167" s="2">
        <f>IF(AJ167=$AU$127,($AV$127*12)+(AZ167*$AX$127/100),IF(AJ167=$AU$128,$AV$128*12+AZ167*$AX$128/100,IF(AJ167=$AU$129,$AV$129*12+$AX$129*AZ167/100,IF(AJ167=$AU$130,$AV$130*12+$AX$130*AZ167/100,IF(AJ167=$AU$131,$AV$131*12+$AX$131*AZ167/100,IF(AJ167=$AU$132,$AW$132*BA167/100*8760+$AX$132*AZ167/100,0))))))*'Kalkulator część 1'!$C$31</f>
        <v>6602.7781575000008</v>
      </c>
      <c r="BH167" s="2">
        <f>+BG167*'Kalkulator część 1'!$C$31</f>
        <v>6932.9170653750016</v>
      </c>
      <c r="BI167" s="2"/>
      <c r="BJ167" s="13">
        <f>+(AQ167*'Kalkulator część 1'!$C$34+'Dane - część 1'!AR167*'Kalkulator część 1'!$C$35)/('Dane - część 1'!AQ167+'Dane - część 1'!AR167)</f>
        <v>0</v>
      </c>
      <c r="BK167" s="13">
        <f>VLOOKUP(AJ167,'Kalkulator część 1'!$B$17:$C$23,2,TRUE)*12</f>
        <v>0</v>
      </c>
      <c r="BL167" s="2">
        <f t="shared" si="48"/>
        <v>0</v>
      </c>
      <c r="BM167" s="2">
        <f t="shared" si="49"/>
        <v>0</v>
      </c>
      <c r="BO167" s="2">
        <f t="shared" si="50"/>
        <v>6602.7781575000008</v>
      </c>
      <c r="BP167" s="2">
        <f t="shared" si="51"/>
        <v>6932.9170653750016</v>
      </c>
      <c r="BQ167" s="3"/>
      <c r="BR167" s="2">
        <f t="shared" si="52"/>
        <v>8121.4171337250009</v>
      </c>
      <c r="BS167" s="2">
        <f t="shared" si="53"/>
        <v>8527.4879904112513</v>
      </c>
    </row>
    <row r="168" spans="1:71" x14ac:dyDescent="0.35">
      <c r="A168" t="s">
        <v>410</v>
      </c>
      <c r="B168" t="s">
        <v>468</v>
      </c>
      <c r="C168" t="s">
        <v>469</v>
      </c>
      <c r="D168" t="s">
        <v>470</v>
      </c>
      <c r="E168" t="s">
        <v>471</v>
      </c>
      <c r="F168" t="s">
        <v>471</v>
      </c>
      <c r="G168" t="s">
        <v>472</v>
      </c>
      <c r="H168" s="49">
        <v>57</v>
      </c>
      <c r="J168">
        <v>8130004118</v>
      </c>
      <c r="K168">
        <v>690028679</v>
      </c>
      <c r="L168" t="s">
        <v>50</v>
      </c>
      <c r="M168" t="s">
        <v>51</v>
      </c>
      <c r="N168" t="s">
        <v>476</v>
      </c>
      <c r="O168" t="s">
        <v>470</v>
      </c>
      <c r="P168" t="s">
        <v>471</v>
      </c>
      <c r="Q168" t="s">
        <v>477</v>
      </c>
      <c r="S168" s="49" t="s">
        <v>478</v>
      </c>
      <c r="U168" t="s">
        <v>479</v>
      </c>
      <c r="V168" t="s">
        <v>480</v>
      </c>
      <c r="W168" s="2">
        <v>0</v>
      </c>
      <c r="X168" s="2">
        <v>2667</v>
      </c>
      <c r="Y168" s="2">
        <v>1270</v>
      </c>
      <c r="Z168" s="2">
        <v>1238</v>
      </c>
      <c r="AA168" s="2">
        <v>245</v>
      </c>
      <c r="AB168" s="2">
        <v>245</v>
      </c>
      <c r="AC168" s="2">
        <v>717</v>
      </c>
      <c r="AD168" s="2">
        <v>717</v>
      </c>
      <c r="AE168" s="2">
        <v>694</v>
      </c>
      <c r="AF168" s="2">
        <v>717</v>
      </c>
      <c r="AG168" s="2">
        <v>694</v>
      </c>
      <c r="AH168" s="2">
        <v>717</v>
      </c>
      <c r="AI168" s="2">
        <v>9921</v>
      </c>
      <c r="AJ168" t="s">
        <v>100</v>
      </c>
      <c r="AK168" t="s">
        <v>56</v>
      </c>
      <c r="AL168" t="s">
        <v>256</v>
      </c>
      <c r="AM168">
        <v>110</v>
      </c>
      <c r="AN168" t="s">
        <v>58</v>
      </c>
      <c r="AO168" t="s">
        <v>59</v>
      </c>
      <c r="AP168" t="s">
        <v>60</v>
      </c>
      <c r="AQ168">
        <v>100</v>
      </c>
      <c r="AR168">
        <v>0</v>
      </c>
      <c r="AZ168" s="2">
        <f>+AI168*'Kalkulator część 1'!$C$32</f>
        <v>9921</v>
      </c>
      <c r="BA168">
        <f t="shared" si="45"/>
        <v>110</v>
      </c>
      <c r="BB168" s="13">
        <f>'Kalkulator część 1'!$C$28*'Kalkulator część 1'!$C$11+'Kalkulator część 1'!$C$12</f>
        <v>0</v>
      </c>
      <c r="BC168" s="13">
        <f>'Kalkulator część 1'!$C$29*'Kalkulator część 1'!$C$11+'Kalkulator część 1'!$C$12</f>
        <v>0</v>
      </c>
      <c r="BD168" s="2">
        <f t="shared" si="46"/>
        <v>0</v>
      </c>
      <c r="BE168" s="2">
        <f t="shared" si="47"/>
        <v>0</v>
      </c>
      <c r="BG168" s="2">
        <f>IF(AJ168=$AU$127,($AV$127*12)+(AZ168*$AX$127/100),IF(AJ168=$AU$128,$AV$128*12+AZ168*$AX$128/100,IF(AJ168=$AU$129,$AV$129*12+$AX$129*AZ168/100,IF(AJ168=$AU$130,$AV$130*12+$AX$130*AZ168/100,IF(AJ168=$AU$131,$AV$131*12+$AX$131*AZ168/100,IF(AJ168=$AU$132,$AW$132*BA168/100*8760+$AX$132*AZ168/100,0))))))*'Kalkulator część 1'!$C$31</f>
        <v>659.93885999999998</v>
      </c>
      <c r="BH168" s="2">
        <f>+BG168*'Kalkulator część 1'!$C$31</f>
        <v>692.93580299999996</v>
      </c>
      <c r="BI168" s="2"/>
      <c r="BJ168" s="13">
        <f>+(AQ168*'Kalkulator część 1'!$C$34+'Dane - część 1'!AR168*'Kalkulator część 1'!$C$35)/('Dane - część 1'!AQ168+'Dane - część 1'!AR168)</f>
        <v>0</v>
      </c>
      <c r="BK168" s="13">
        <f>VLOOKUP(AJ168,'Kalkulator część 1'!$B$17:$C$23,2,TRUE)*12</f>
        <v>0</v>
      </c>
      <c r="BL168" s="2">
        <f t="shared" si="48"/>
        <v>0</v>
      </c>
      <c r="BM168" s="2">
        <f t="shared" si="49"/>
        <v>0</v>
      </c>
      <c r="BO168" s="2">
        <f t="shared" si="50"/>
        <v>659.93885999999998</v>
      </c>
      <c r="BP168" s="2">
        <f t="shared" si="51"/>
        <v>692.93580299999996</v>
      </c>
      <c r="BQ168" s="3"/>
      <c r="BR168" s="2">
        <f t="shared" si="52"/>
        <v>811.72479779999992</v>
      </c>
      <c r="BS168" s="2">
        <f t="shared" si="53"/>
        <v>852.31103768999992</v>
      </c>
    </row>
    <row r="169" spans="1:71" x14ac:dyDescent="0.35">
      <c r="A169" t="s">
        <v>410</v>
      </c>
      <c r="B169" t="s">
        <v>468</v>
      </c>
      <c r="C169" t="s">
        <v>469</v>
      </c>
      <c r="D169" t="s">
        <v>470</v>
      </c>
      <c r="E169" t="s">
        <v>471</v>
      </c>
      <c r="F169" t="s">
        <v>471</v>
      </c>
      <c r="G169" t="s">
        <v>472</v>
      </c>
      <c r="H169" s="49">
        <v>57</v>
      </c>
      <c r="J169">
        <v>8130004118</v>
      </c>
      <c r="K169">
        <v>690028679</v>
      </c>
      <c r="L169" t="s">
        <v>50</v>
      </c>
      <c r="M169" t="s">
        <v>51</v>
      </c>
      <c r="N169" t="s">
        <v>481</v>
      </c>
      <c r="O169" t="s">
        <v>482</v>
      </c>
      <c r="P169" t="s">
        <v>483</v>
      </c>
      <c r="Q169" t="s">
        <v>483</v>
      </c>
      <c r="S169" s="49" t="s">
        <v>484</v>
      </c>
      <c r="U169" t="s">
        <v>485</v>
      </c>
      <c r="V169" t="s">
        <v>486</v>
      </c>
      <c r="W169" s="2">
        <v>1583</v>
      </c>
      <c r="X169" s="2">
        <v>0</v>
      </c>
      <c r="Y169" s="2">
        <v>3195</v>
      </c>
      <c r="Z169" s="2">
        <v>1306</v>
      </c>
      <c r="AA169" s="2">
        <v>236</v>
      </c>
      <c r="AB169" s="2">
        <v>410</v>
      </c>
      <c r="AC169" s="2">
        <v>808</v>
      </c>
      <c r="AD169" s="2">
        <v>808</v>
      </c>
      <c r="AE169" s="2">
        <v>781</v>
      </c>
      <c r="AF169" s="2">
        <v>808</v>
      </c>
      <c r="AG169" s="2">
        <v>781</v>
      </c>
      <c r="AH169" s="2">
        <v>808</v>
      </c>
      <c r="AI169" s="2">
        <v>11524</v>
      </c>
      <c r="AJ169" t="s">
        <v>100</v>
      </c>
      <c r="AK169" t="s">
        <v>56</v>
      </c>
      <c r="AL169" t="s">
        <v>256</v>
      </c>
      <c r="AM169">
        <v>110</v>
      </c>
      <c r="AN169" t="s">
        <v>58</v>
      </c>
      <c r="AO169" t="s">
        <v>59</v>
      </c>
      <c r="AP169" t="s">
        <v>60</v>
      </c>
      <c r="AQ169">
        <v>100</v>
      </c>
      <c r="AR169">
        <v>0</v>
      </c>
      <c r="AZ169" s="2">
        <f>+AI169*'Kalkulator część 1'!$C$32</f>
        <v>11524</v>
      </c>
      <c r="BA169">
        <f t="shared" si="45"/>
        <v>110</v>
      </c>
      <c r="BB169" s="13">
        <f>'Kalkulator część 1'!$C$28*'Kalkulator część 1'!$C$11+'Kalkulator część 1'!$C$12</f>
        <v>0</v>
      </c>
      <c r="BC169" s="13">
        <f>'Kalkulator część 1'!$C$29*'Kalkulator część 1'!$C$11+'Kalkulator część 1'!$C$12</f>
        <v>0</v>
      </c>
      <c r="BD169" s="2">
        <f t="shared" si="46"/>
        <v>0</v>
      </c>
      <c r="BE169" s="2">
        <f t="shared" si="47"/>
        <v>0</v>
      </c>
      <c r="BG169" s="2">
        <f>IF(AJ169=$AU$127,($AV$127*12)+(AZ169*$AX$127/100),IF(AJ169=$AU$128,$AV$128*12+AZ169*$AX$128/100,IF(AJ169=$AU$129,$AV$129*12+$AX$129*AZ169/100,IF(AJ169=$AU$130,$AV$130*12+$AX$130*AZ169/100,IF(AJ169=$AU$131,$AV$131*12+$AX$131*AZ169/100,IF(AJ169=$AU$132,$AW$132*BA169/100*8760+$AX$132*AZ169/100,0))))))*'Kalkulator część 1'!$C$31</f>
        <v>742.74984000000006</v>
      </c>
      <c r="BH169" s="2">
        <f>+BG169*'Kalkulator część 1'!$C$31</f>
        <v>779.88733200000013</v>
      </c>
      <c r="BI169" s="2"/>
      <c r="BJ169" s="13">
        <f>+(AQ169*'Kalkulator część 1'!$C$34+'Dane - część 1'!AR169*'Kalkulator część 1'!$C$35)/('Dane - część 1'!AQ169+'Dane - część 1'!AR169)</f>
        <v>0</v>
      </c>
      <c r="BK169" s="13">
        <f>VLOOKUP(AJ169,'Kalkulator część 1'!$B$17:$C$23,2,TRUE)*12</f>
        <v>0</v>
      </c>
      <c r="BL169" s="2">
        <f t="shared" si="48"/>
        <v>0</v>
      </c>
      <c r="BM169" s="2">
        <f t="shared" si="49"/>
        <v>0</v>
      </c>
      <c r="BO169" s="2">
        <f t="shared" si="50"/>
        <v>742.74984000000006</v>
      </c>
      <c r="BP169" s="2">
        <f t="shared" si="51"/>
        <v>779.88733200000013</v>
      </c>
      <c r="BQ169" s="3"/>
      <c r="BR169" s="2">
        <f t="shared" si="52"/>
        <v>913.58230320000007</v>
      </c>
      <c r="BS169" s="2">
        <f t="shared" si="53"/>
        <v>959.26141836000011</v>
      </c>
    </row>
    <row r="170" spans="1:71" x14ac:dyDescent="0.35">
      <c r="A170" t="s">
        <v>410</v>
      </c>
      <c r="B170" t="s">
        <v>487</v>
      </c>
      <c r="C170" t="s">
        <v>488</v>
      </c>
      <c r="D170" t="s">
        <v>489</v>
      </c>
      <c r="E170" t="s">
        <v>490</v>
      </c>
      <c r="F170" t="s">
        <v>490</v>
      </c>
      <c r="G170" t="s">
        <v>491</v>
      </c>
      <c r="H170" s="49">
        <v>32</v>
      </c>
      <c r="J170">
        <v>7940003162</v>
      </c>
      <c r="K170">
        <v>650016822</v>
      </c>
      <c r="L170" t="s">
        <v>50</v>
      </c>
      <c r="M170" t="s">
        <v>51</v>
      </c>
      <c r="N170" t="s">
        <v>492</v>
      </c>
      <c r="O170" t="s">
        <v>489</v>
      </c>
      <c r="P170" t="s">
        <v>490</v>
      </c>
      <c r="Q170" t="s">
        <v>490</v>
      </c>
      <c r="R170" t="s">
        <v>491</v>
      </c>
      <c r="S170" s="49">
        <v>32</v>
      </c>
      <c r="U170" t="s">
        <v>493</v>
      </c>
      <c r="V170" t="s">
        <v>494</v>
      </c>
      <c r="W170" s="2">
        <v>208</v>
      </c>
      <c r="X170" s="2">
        <v>10227</v>
      </c>
      <c r="Y170" s="2">
        <v>5530</v>
      </c>
      <c r="Z170" s="2">
        <v>4172</v>
      </c>
      <c r="AA170" s="2">
        <v>690</v>
      </c>
      <c r="AB170" s="2">
        <v>1719</v>
      </c>
      <c r="AC170" s="2">
        <v>180</v>
      </c>
      <c r="AD170" s="2">
        <v>181</v>
      </c>
      <c r="AE170" s="2">
        <v>1676</v>
      </c>
      <c r="AF170" s="2">
        <v>1676</v>
      </c>
      <c r="AG170" s="2">
        <v>5038</v>
      </c>
      <c r="AH170" s="2">
        <v>5038</v>
      </c>
      <c r="AI170" s="2">
        <v>36335</v>
      </c>
      <c r="AJ170" t="s">
        <v>55</v>
      </c>
      <c r="AK170" t="s">
        <v>56</v>
      </c>
      <c r="AL170" t="s">
        <v>256</v>
      </c>
      <c r="AM170">
        <v>110</v>
      </c>
      <c r="AN170" t="s">
        <v>58</v>
      </c>
      <c r="AO170" t="s">
        <v>59</v>
      </c>
      <c r="AP170" t="s">
        <v>60</v>
      </c>
      <c r="AQ170">
        <v>0</v>
      </c>
      <c r="AR170">
        <v>100</v>
      </c>
      <c r="AZ170" s="2">
        <f>+AI170*'Kalkulator część 1'!$C$32</f>
        <v>36335</v>
      </c>
      <c r="BA170">
        <f t="shared" si="45"/>
        <v>110</v>
      </c>
      <c r="BB170" s="13">
        <f>'Kalkulator część 1'!$C$28*'Kalkulator część 1'!$C$11+'Kalkulator część 1'!$C$12</f>
        <v>0</v>
      </c>
      <c r="BC170" s="13">
        <f>'Kalkulator część 1'!$C$29*'Kalkulator część 1'!$C$11+'Kalkulator część 1'!$C$12</f>
        <v>0</v>
      </c>
      <c r="BD170" s="2">
        <f t="shared" si="46"/>
        <v>0</v>
      </c>
      <c r="BE170" s="2">
        <f t="shared" si="47"/>
        <v>0</v>
      </c>
      <c r="BG170" s="2">
        <f>IF(AJ170=$AU$127,($AV$127*12)+(AZ170*$AX$127/100),IF(AJ170=$AU$128,$AV$128*12+AZ170*$AX$128/100,IF(AJ170=$AU$129,$AV$129*12+$AX$129*AZ170/100,IF(AJ170=$AU$130,$AV$130*12+$AX$130*AZ170/100,IF(AJ170=$AU$131,$AV$131*12+$AX$131*AZ170/100,IF(AJ170=$AU$132,$AW$132*BA170/100*8760+$AX$132*AZ170/100,0))))))*'Kalkulator część 1'!$C$31</f>
        <v>1976.8120575</v>
      </c>
      <c r="BH170" s="2">
        <f>+BG170*'Kalkulator część 1'!$C$31</f>
        <v>2075.6526603750003</v>
      </c>
      <c r="BI170" s="2"/>
      <c r="BJ170" s="13">
        <f>+(AQ170*'Kalkulator część 1'!$C$34+'Dane - część 1'!AR170*'Kalkulator część 1'!$C$35)/('Dane - część 1'!AQ170+'Dane - część 1'!AR170)</f>
        <v>3.9</v>
      </c>
      <c r="BK170" s="13">
        <f>VLOOKUP(AJ170,'Kalkulator część 1'!$B$17:$C$23,2,TRUE)*12</f>
        <v>0</v>
      </c>
      <c r="BL170" s="2">
        <f t="shared" si="48"/>
        <v>141.70650000000001</v>
      </c>
      <c r="BM170" s="2">
        <f t="shared" si="49"/>
        <v>141.70650000000001</v>
      </c>
      <c r="BO170" s="2">
        <f t="shared" si="50"/>
        <v>2118.5185575</v>
      </c>
      <c r="BP170" s="2">
        <f t="shared" si="51"/>
        <v>2217.3591603750001</v>
      </c>
      <c r="BQ170" s="3"/>
      <c r="BR170" s="2">
        <f t="shared" si="52"/>
        <v>2605.7778257250002</v>
      </c>
      <c r="BS170" s="2">
        <f t="shared" si="53"/>
        <v>2727.3517672612502</v>
      </c>
    </row>
    <row r="171" spans="1:71" x14ac:dyDescent="0.35">
      <c r="A171" t="s">
        <v>410</v>
      </c>
      <c r="B171" t="s">
        <v>487</v>
      </c>
      <c r="C171" t="s">
        <v>488</v>
      </c>
      <c r="D171" t="s">
        <v>489</v>
      </c>
      <c r="E171" t="s">
        <v>490</v>
      </c>
      <c r="F171" t="s">
        <v>490</v>
      </c>
      <c r="G171" t="s">
        <v>491</v>
      </c>
      <c r="H171" s="49">
        <v>32</v>
      </c>
      <c r="J171">
        <v>7940003162</v>
      </c>
      <c r="K171">
        <v>650016822</v>
      </c>
      <c r="L171" t="s">
        <v>50</v>
      </c>
      <c r="M171" t="s">
        <v>51</v>
      </c>
      <c r="N171" t="s">
        <v>495</v>
      </c>
      <c r="O171" t="s">
        <v>489</v>
      </c>
      <c r="P171" t="s">
        <v>490</v>
      </c>
      <c r="Q171" t="s">
        <v>490</v>
      </c>
      <c r="R171" t="s">
        <v>491</v>
      </c>
      <c r="S171" s="49">
        <v>32</v>
      </c>
      <c r="U171" t="s">
        <v>496</v>
      </c>
      <c r="V171" t="s">
        <v>497</v>
      </c>
      <c r="W171" s="2">
        <v>142</v>
      </c>
      <c r="X171" s="2">
        <v>11103</v>
      </c>
      <c r="Y171" s="2">
        <v>4731</v>
      </c>
      <c r="Z171" s="2">
        <v>3679</v>
      </c>
      <c r="AA171" s="2">
        <v>1271</v>
      </c>
      <c r="AB171" s="2">
        <v>339</v>
      </c>
      <c r="AC171" s="2">
        <v>1271</v>
      </c>
      <c r="AD171" s="2">
        <v>3679</v>
      </c>
      <c r="AE171" s="2">
        <v>799</v>
      </c>
      <c r="AF171" s="2">
        <v>1643</v>
      </c>
      <c r="AG171" s="2">
        <v>4513</v>
      </c>
      <c r="AH171" s="2">
        <v>4513</v>
      </c>
      <c r="AI171" s="2">
        <v>37683</v>
      </c>
      <c r="AJ171" t="s">
        <v>55</v>
      </c>
      <c r="AK171" t="s">
        <v>56</v>
      </c>
      <c r="AL171" t="s">
        <v>256</v>
      </c>
      <c r="AM171">
        <v>110</v>
      </c>
      <c r="AN171" t="s">
        <v>58</v>
      </c>
      <c r="AO171" t="s">
        <v>59</v>
      </c>
      <c r="AP171" t="s">
        <v>60</v>
      </c>
      <c r="AQ171">
        <v>0</v>
      </c>
      <c r="AR171">
        <v>100</v>
      </c>
      <c r="AZ171" s="2">
        <f>+AI171*'Kalkulator część 1'!$C$32</f>
        <v>37683</v>
      </c>
      <c r="BA171">
        <f t="shared" si="45"/>
        <v>110</v>
      </c>
      <c r="BB171" s="13">
        <f>'Kalkulator część 1'!$C$28*'Kalkulator część 1'!$C$11+'Kalkulator część 1'!$C$12</f>
        <v>0</v>
      </c>
      <c r="BC171" s="13">
        <f>'Kalkulator część 1'!$C$29*'Kalkulator część 1'!$C$11+'Kalkulator część 1'!$C$12</f>
        <v>0</v>
      </c>
      <c r="BD171" s="2">
        <f t="shared" si="46"/>
        <v>0</v>
      </c>
      <c r="BE171" s="2">
        <f t="shared" si="47"/>
        <v>0</v>
      </c>
      <c r="BG171" s="2">
        <f>IF(AJ171=$AU$127,($AV$127*12)+(AZ171*$AX$127/100),IF(AJ171=$AU$128,$AV$128*12+AZ171*$AX$128/100,IF(AJ171=$AU$129,$AV$129*12+$AX$129*AZ171/100,IF(AJ171=$AU$130,$AV$130*12+$AX$130*AZ171/100,IF(AJ171=$AU$131,$AV$131*12+$AX$131*AZ171/100,IF(AJ171=$AU$132,$AW$132*BA171/100*8760+$AX$132*AZ171/100,0))))))*'Kalkulator część 1'!$C$31</f>
        <v>2029.0261635000002</v>
      </c>
      <c r="BH171" s="2">
        <f>+BG171*'Kalkulator część 1'!$C$31</f>
        <v>2130.4774716750003</v>
      </c>
      <c r="BI171" s="2"/>
      <c r="BJ171" s="13">
        <f>+(AQ171*'Kalkulator część 1'!$C$34+'Dane - część 1'!AR171*'Kalkulator część 1'!$C$35)/('Dane - część 1'!AQ171+'Dane - część 1'!AR171)</f>
        <v>3.9</v>
      </c>
      <c r="BK171" s="13">
        <f>VLOOKUP(AJ171,'Kalkulator część 1'!$B$17:$C$23,2,TRUE)*12</f>
        <v>0</v>
      </c>
      <c r="BL171" s="2">
        <f t="shared" si="48"/>
        <v>146.96369999999999</v>
      </c>
      <c r="BM171" s="2">
        <f t="shared" si="49"/>
        <v>146.96369999999999</v>
      </c>
      <c r="BO171" s="2">
        <f t="shared" si="50"/>
        <v>2175.9898635</v>
      </c>
      <c r="BP171" s="2">
        <f t="shared" si="51"/>
        <v>2277.4411716750001</v>
      </c>
      <c r="BQ171" s="3"/>
      <c r="BR171" s="2">
        <f t="shared" si="52"/>
        <v>2676.4675321049999</v>
      </c>
      <c r="BS171" s="2">
        <f t="shared" si="53"/>
        <v>2801.2526411602503</v>
      </c>
    </row>
    <row r="172" spans="1:71" x14ac:dyDescent="0.35">
      <c r="A172" t="s">
        <v>410</v>
      </c>
      <c r="B172" t="s">
        <v>487</v>
      </c>
      <c r="C172" t="s">
        <v>488</v>
      </c>
      <c r="D172" t="s">
        <v>489</v>
      </c>
      <c r="E172" t="s">
        <v>490</v>
      </c>
      <c r="F172" t="s">
        <v>490</v>
      </c>
      <c r="G172" t="s">
        <v>491</v>
      </c>
      <c r="H172" s="49">
        <v>32</v>
      </c>
      <c r="J172">
        <v>7940003162</v>
      </c>
      <c r="K172">
        <v>650016822</v>
      </c>
      <c r="L172" t="s">
        <v>50</v>
      </c>
      <c r="M172" t="s">
        <v>51</v>
      </c>
      <c r="N172" t="s">
        <v>498</v>
      </c>
      <c r="O172" t="s">
        <v>499</v>
      </c>
      <c r="P172" t="s">
        <v>500</v>
      </c>
      <c r="Q172" t="s">
        <v>501</v>
      </c>
      <c r="S172" s="49">
        <v>234</v>
      </c>
      <c r="U172" t="s">
        <v>502</v>
      </c>
      <c r="V172" t="s">
        <v>503</v>
      </c>
      <c r="W172" s="2">
        <v>0</v>
      </c>
      <c r="X172" s="2">
        <v>0</v>
      </c>
      <c r="Y172" s="2">
        <v>3813</v>
      </c>
      <c r="Z172" s="2">
        <v>745</v>
      </c>
      <c r="AA172" s="2">
        <v>438</v>
      </c>
      <c r="AB172" s="2">
        <v>186</v>
      </c>
      <c r="AC172" s="2">
        <v>473</v>
      </c>
      <c r="AD172" s="2">
        <v>473</v>
      </c>
      <c r="AE172" s="2">
        <v>473</v>
      </c>
      <c r="AF172" s="2">
        <v>473</v>
      </c>
      <c r="AG172" s="2">
        <v>473</v>
      </c>
      <c r="AH172" s="2">
        <v>474</v>
      </c>
      <c r="AI172" s="2">
        <v>8021</v>
      </c>
      <c r="AJ172" t="s">
        <v>100</v>
      </c>
      <c r="AK172" t="s">
        <v>56</v>
      </c>
      <c r="AL172" t="s">
        <v>256</v>
      </c>
      <c r="AM172">
        <v>110</v>
      </c>
      <c r="AN172" t="s">
        <v>58</v>
      </c>
      <c r="AO172" t="s">
        <v>59</v>
      </c>
      <c r="AP172" t="s">
        <v>60</v>
      </c>
      <c r="AQ172">
        <v>0</v>
      </c>
      <c r="AR172">
        <v>100</v>
      </c>
      <c r="AZ172" s="2">
        <f>+AI172*'Kalkulator część 1'!$C$32</f>
        <v>8021</v>
      </c>
      <c r="BA172">
        <f t="shared" si="45"/>
        <v>110</v>
      </c>
      <c r="BB172" s="13">
        <f>'Kalkulator część 1'!$C$28*'Kalkulator część 1'!$C$11+'Kalkulator część 1'!$C$12</f>
        <v>0</v>
      </c>
      <c r="BC172" s="13">
        <f>'Kalkulator część 1'!$C$29*'Kalkulator część 1'!$C$11+'Kalkulator część 1'!$C$12</f>
        <v>0</v>
      </c>
      <c r="BD172" s="2">
        <f t="shared" si="46"/>
        <v>0</v>
      </c>
      <c r="BE172" s="2">
        <f t="shared" si="47"/>
        <v>0</v>
      </c>
      <c r="BG172" s="2">
        <f>IF(AJ172=$AU$127,($AV$127*12)+(AZ172*$AX$127/100),IF(AJ172=$AU$128,$AV$128*12+AZ172*$AX$128/100,IF(AJ172=$AU$129,$AV$129*12+$AX$129*AZ172/100,IF(AJ172=$AU$130,$AV$130*12+$AX$130*AZ172/100,IF(AJ172=$AU$131,$AV$131*12+$AX$131*AZ172/100,IF(AJ172=$AU$132,$AW$132*BA172/100*8760+$AX$132*AZ172/100,0))))))*'Kalkulator część 1'!$C$31</f>
        <v>561.78485999999998</v>
      </c>
      <c r="BH172" s="2">
        <f>+BG172*'Kalkulator część 1'!$C$31</f>
        <v>589.87410299999999</v>
      </c>
      <c r="BI172" s="2"/>
      <c r="BJ172" s="13">
        <f>+(AQ172*'Kalkulator część 1'!$C$34+'Dane - część 1'!AR172*'Kalkulator część 1'!$C$35)/('Dane - część 1'!AQ172+'Dane - część 1'!AR172)</f>
        <v>3.9</v>
      </c>
      <c r="BK172" s="13">
        <f>VLOOKUP(AJ172,'Kalkulator część 1'!$B$17:$C$23,2,TRUE)*12</f>
        <v>0</v>
      </c>
      <c r="BL172" s="2">
        <f t="shared" si="48"/>
        <v>31.281899999999997</v>
      </c>
      <c r="BM172" s="2">
        <f t="shared" si="49"/>
        <v>31.281899999999997</v>
      </c>
      <c r="BO172" s="2">
        <f t="shared" si="50"/>
        <v>593.06675999999993</v>
      </c>
      <c r="BP172" s="2">
        <f t="shared" si="51"/>
        <v>621.15600299999994</v>
      </c>
      <c r="BQ172" s="3"/>
      <c r="BR172" s="2">
        <f t="shared" si="52"/>
        <v>729.47211479999987</v>
      </c>
      <c r="BS172" s="2">
        <f t="shared" si="53"/>
        <v>764.02188368999987</v>
      </c>
    </row>
    <row r="173" spans="1:71" x14ac:dyDescent="0.35">
      <c r="A173" t="s">
        <v>410</v>
      </c>
      <c r="B173" t="s">
        <v>487</v>
      </c>
      <c r="C173" t="s">
        <v>488</v>
      </c>
      <c r="D173" t="s">
        <v>489</v>
      </c>
      <c r="E173" t="s">
        <v>490</v>
      </c>
      <c r="F173" t="s">
        <v>490</v>
      </c>
      <c r="G173" t="s">
        <v>491</v>
      </c>
      <c r="H173" s="49">
        <v>32</v>
      </c>
      <c r="J173">
        <v>7940003162</v>
      </c>
      <c r="K173">
        <v>650016822</v>
      </c>
      <c r="L173" t="s">
        <v>50</v>
      </c>
      <c r="M173" t="s">
        <v>51</v>
      </c>
      <c r="N173" t="s">
        <v>504</v>
      </c>
      <c r="O173" t="s">
        <v>463</v>
      </c>
      <c r="P173" t="s">
        <v>464</v>
      </c>
      <c r="Q173" t="s">
        <v>505</v>
      </c>
      <c r="S173" s="49">
        <v>123</v>
      </c>
      <c r="U173" t="s">
        <v>506</v>
      </c>
      <c r="V173" t="s">
        <v>507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1</v>
      </c>
      <c r="AD173" s="2">
        <v>0</v>
      </c>
      <c r="AE173" s="2">
        <v>1</v>
      </c>
      <c r="AF173" s="2">
        <v>0</v>
      </c>
      <c r="AG173" s="2">
        <v>1</v>
      </c>
      <c r="AH173" s="2">
        <v>0</v>
      </c>
      <c r="AI173" s="2">
        <v>3</v>
      </c>
      <c r="AJ173" t="s">
        <v>217</v>
      </c>
      <c r="AK173" t="s">
        <v>56</v>
      </c>
      <c r="AL173" t="s">
        <v>256</v>
      </c>
      <c r="AM173">
        <v>110</v>
      </c>
      <c r="AN173" t="s">
        <v>58</v>
      </c>
      <c r="AO173" t="s">
        <v>59</v>
      </c>
      <c r="AP173" t="s">
        <v>60</v>
      </c>
      <c r="AQ173">
        <v>100</v>
      </c>
      <c r="AR173">
        <v>0</v>
      </c>
      <c r="AZ173" s="2">
        <f>+AI173*'Kalkulator część 1'!$C$32</f>
        <v>3</v>
      </c>
      <c r="BA173">
        <f t="shared" si="45"/>
        <v>110</v>
      </c>
      <c r="BB173" s="13">
        <f>'Kalkulator część 1'!$C$28*'Kalkulator część 1'!$C$11+'Kalkulator część 1'!$C$12</f>
        <v>0</v>
      </c>
      <c r="BC173" s="13">
        <f>'Kalkulator część 1'!$C$29*'Kalkulator część 1'!$C$11+'Kalkulator część 1'!$C$12</f>
        <v>0</v>
      </c>
      <c r="BD173" s="2">
        <f t="shared" si="46"/>
        <v>0</v>
      </c>
      <c r="BE173" s="2">
        <f t="shared" si="47"/>
        <v>0</v>
      </c>
      <c r="BG173" s="2">
        <f>IF(AJ173=$AU$127,($AV$127*12)+(AZ173*$AX$127/100),IF(AJ173=$AU$128,$AV$128*12+AZ173*$AX$128/100,IF(AJ173=$AU$129,$AV$129*12+$AX$129*AZ173/100,IF(AJ173=$AU$130,$AV$130*12+$AX$130*AZ173/100,IF(AJ173=$AU$131,$AV$131*12+$AX$131*AZ173/100,IF(AJ173=$AU$132,$AW$132*BA173/100*8760+$AX$132*AZ173/100,0))))))*'Kalkulator część 1'!$C$31</f>
        <v>58.173065999999999</v>
      </c>
      <c r="BH173" s="2">
        <f>+BG173*'Kalkulator część 1'!$C$31</f>
        <v>61.081719300000003</v>
      </c>
      <c r="BI173" s="2"/>
      <c r="BJ173" s="13">
        <f>+(AQ173*'Kalkulator część 1'!$C$34+'Dane - część 1'!AR173*'Kalkulator część 1'!$C$35)/('Dane - część 1'!AQ173+'Dane - część 1'!AR173)</f>
        <v>0</v>
      </c>
      <c r="BK173" s="13">
        <f>VLOOKUP(AJ173,'Kalkulator część 1'!$B$17:$C$23,2,TRUE)*12</f>
        <v>0</v>
      </c>
      <c r="BL173" s="2">
        <f t="shared" si="48"/>
        <v>0</v>
      </c>
      <c r="BM173" s="2">
        <f t="shared" si="49"/>
        <v>0</v>
      </c>
      <c r="BO173" s="2">
        <f t="shared" si="50"/>
        <v>58.173065999999999</v>
      </c>
      <c r="BP173" s="2">
        <f t="shared" si="51"/>
        <v>61.081719300000003</v>
      </c>
      <c r="BQ173" s="3"/>
      <c r="BR173" s="2">
        <f t="shared" si="52"/>
        <v>71.552871179999997</v>
      </c>
      <c r="BS173" s="2">
        <f t="shared" si="53"/>
        <v>75.130514739000006</v>
      </c>
    </row>
    <row r="174" spans="1:71" x14ac:dyDescent="0.35">
      <c r="A174" t="s">
        <v>410</v>
      </c>
      <c r="B174" t="s">
        <v>508</v>
      </c>
      <c r="C174" t="s">
        <v>509</v>
      </c>
      <c r="D174" t="s">
        <v>510</v>
      </c>
      <c r="E174" t="s">
        <v>511</v>
      </c>
      <c r="F174" t="s">
        <v>512</v>
      </c>
      <c r="H174" s="49">
        <v>317</v>
      </c>
      <c r="J174">
        <v>6852237173</v>
      </c>
      <c r="K174">
        <v>180287967</v>
      </c>
      <c r="L174" t="s">
        <v>50</v>
      </c>
      <c r="M174" t="s">
        <v>51</v>
      </c>
      <c r="N174" t="s">
        <v>513</v>
      </c>
      <c r="O174" t="s">
        <v>510</v>
      </c>
      <c r="P174" t="s">
        <v>511</v>
      </c>
      <c r="Q174" t="s">
        <v>512</v>
      </c>
      <c r="S174" s="49">
        <v>317</v>
      </c>
      <c r="U174" t="s">
        <v>514</v>
      </c>
      <c r="V174" t="s">
        <v>515</v>
      </c>
      <c r="W174" s="2">
        <v>11060</v>
      </c>
      <c r="X174" s="2">
        <v>11480</v>
      </c>
      <c r="Y174" s="2">
        <v>11000</v>
      </c>
      <c r="Z174" s="2">
        <v>6900</v>
      </c>
      <c r="AA174" s="2">
        <v>4550</v>
      </c>
      <c r="AB174" s="2">
        <v>1650</v>
      </c>
      <c r="AC174" s="2">
        <v>420</v>
      </c>
      <c r="AD174" s="2">
        <v>420</v>
      </c>
      <c r="AE174" s="2">
        <v>90</v>
      </c>
      <c r="AF174" s="2">
        <v>7730</v>
      </c>
      <c r="AG174" s="2">
        <v>7810</v>
      </c>
      <c r="AH174" s="2">
        <v>8100</v>
      </c>
      <c r="AI174" s="2">
        <v>71210</v>
      </c>
      <c r="AJ174" t="s">
        <v>55</v>
      </c>
      <c r="AK174" t="s">
        <v>56</v>
      </c>
      <c r="AL174" t="s">
        <v>256</v>
      </c>
      <c r="AM174">
        <v>110</v>
      </c>
      <c r="AN174" t="s">
        <v>58</v>
      </c>
      <c r="AO174" t="s">
        <v>59</v>
      </c>
      <c r="AP174" t="s">
        <v>60</v>
      </c>
      <c r="AQ174">
        <v>100</v>
      </c>
      <c r="AR174">
        <v>0</v>
      </c>
      <c r="AZ174" s="2">
        <f>+AI174*'Kalkulator część 1'!$C$32</f>
        <v>71210</v>
      </c>
      <c r="BA174">
        <f t="shared" si="45"/>
        <v>110</v>
      </c>
      <c r="BB174" s="13">
        <f>'Kalkulator część 1'!$C$28*'Kalkulator część 1'!$C$11+'Kalkulator część 1'!$C$12</f>
        <v>0</v>
      </c>
      <c r="BC174" s="13">
        <f>'Kalkulator część 1'!$C$29*'Kalkulator część 1'!$C$11+'Kalkulator część 1'!$C$12</f>
        <v>0</v>
      </c>
      <c r="BD174" s="2">
        <f t="shared" si="46"/>
        <v>0</v>
      </c>
      <c r="BE174" s="2">
        <f t="shared" si="47"/>
        <v>0</v>
      </c>
      <c r="BG174" s="2">
        <f>IF(AJ174=$AU$127,($AV$127*12)+(AZ174*$AX$127/100),IF(AJ174=$AU$128,$AV$128*12+AZ174*$AX$128/100,IF(AJ174=$AU$129,$AV$129*12+$AX$129*AZ174/100,IF(AJ174=$AU$130,$AV$130*12+$AX$130*AZ174/100,IF(AJ174=$AU$131,$AV$131*12+$AX$131*AZ174/100,IF(AJ174=$AU$132,$AW$132*BA174/100*8760+$AX$132*AZ174/100,0))))))*'Kalkulator część 1'!$C$31</f>
        <v>3327.6777450000004</v>
      </c>
      <c r="BH174" s="2">
        <f>+BG174*'Kalkulator część 1'!$C$31</f>
        <v>3494.0616322500005</v>
      </c>
      <c r="BI174" s="2"/>
      <c r="BJ174" s="13">
        <f>+(AQ174*'Kalkulator część 1'!$C$34+'Dane - część 1'!AR174*'Kalkulator część 1'!$C$35)/('Dane - część 1'!AQ174+'Dane - część 1'!AR174)</f>
        <v>0</v>
      </c>
      <c r="BK174" s="13">
        <f>VLOOKUP(AJ174,'Kalkulator część 1'!$B$17:$C$23,2,TRUE)*12</f>
        <v>0</v>
      </c>
      <c r="BL174" s="2">
        <f t="shared" si="48"/>
        <v>0</v>
      </c>
      <c r="BM174" s="2">
        <f t="shared" si="49"/>
        <v>0</v>
      </c>
      <c r="BO174" s="2">
        <f t="shared" si="50"/>
        <v>3327.6777450000004</v>
      </c>
      <c r="BP174" s="2">
        <f t="shared" si="51"/>
        <v>3494.0616322500005</v>
      </c>
      <c r="BQ174" s="3"/>
      <c r="BR174" s="2">
        <f t="shared" si="52"/>
        <v>4093.0436263500005</v>
      </c>
      <c r="BS174" s="2">
        <f t="shared" si="53"/>
        <v>4297.6958076675</v>
      </c>
    </row>
    <row r="175" spans="1:71" x14ac:dyDescent="0.35">
      <c r="A175" t="s">
        <v>410</v>
      </c>
      <c r="B175" t="s">
        <v>508</v>
      </c>
      <c r="C175" t="s">
        <v>509</v>
      </c>
      <c r="D175" t="s">
        <v>510</v>
      </c>
      <c r="E175" t="s">
        <v>511</v>
      </c>
      <c r="F175" t="s">
        <v>512</v>
      </c>
      <c r="H175" s="49">
        <v>317</v>
      </c>
      <c r="J175">
        <v>6852237173</v>
      </c>
      <c r="K175">
        <v>180287967</v>
      </c>
      <c r="L175" t="s">
        <v>50</v>
      </c>
      <c r="M175" t="s">
        <v>51</v>
      </c>
      <c r="N175" t="s">
        <v>516</v>
      </c>
      <c r="O175" t="s">
        <v>517</v>
      </c>
      <c r="P175" t="s">
        <v>518</v>
      </c>
      <c r="Q175" t="s">
        <v>519</v>
      </c>
      <c r="S175" s="49">
        <v>221</v>
      </c>
      <c r="U175" t="s">
        <v>520</v>
      </c>
      <c r="V175" t="s">
        <v>521</v>
      </c>
      <c r="W175" s="2">
        <v>1560</v>
      </c>
      <c r="X175" s="2">
        <v>1200</v>
      </c>
      <c r="Y175" s="2">
        <v>1100</v>
      </c>
      <c r="Z175" s="2">
        <v>940</v>
      </c>
      <c r="AA175" s="2">
        <v>180</v>
      </c>
      <c r="AB175" s="2">
        <v>90</v>
      </c>
      <c r="AC175" s="2">
        <v>100</v>
      </c>
      <c r="AD175" s="2">
        <v>30</v>
      </c>
      <c r="AE175" s="2">
        <v>120</v>
      </c>
      <c r="AF175" s="2">
        <v>500</v>
      </c>
      <c r="AG175" s="2">
        <v>1000</v>
      </c>
      <c r="AH175" s="2">
        <v>1040</v>
      </c>
      <c r="AI175" s="2">
        <v>7860</v>
      </c>
      <c r="AJ175" t="s">
        <v>55</v>
      </c>
      <c r="AK175" t="s">
        <v>56</v>
      </c>
      <c r="AL175" t="s">
        <v>256</v>
      </c>
      <c r="AM175">
        <v>110</v>
      </c>
      <c r="AN175" t="s">
        <v>58</v>
      </c>
      <c r="AO175" t="s">
        <v>59</v>
      </c>
      <c r="AP175" t="s">
        <v>60</v>
      </c>
      <c r="AQ175">
        <v>100</v>
      </c>
      <c r="AR175">
        <v>0</v>
      </c>
      <c r="AZ175" s="2">
        <f>+AI175*'Kalkulator część 1'!$C$32</f>
        <v>7860</v>
      </c>
      <c r="BA175">
        <f t="shared" si="45"/>
        <v>110</v>
      </c>
      <c r="BB175" s="13">
        <f>'Kalkulator część 1'!$C$28*'Kalkulator część 1'!$C$11+'Kalkulator część 1'!$C$12</f>
        <v>0</v>
      </c>
      <c r="BC175" s="13">
        <f>'Kalkulator część 1'!$C$29*'Kalkulator część 1'!$C$11+'Kalkulator część 1'!$C$12</f>
        <v>0</v>
      </c>
      <c r="BD175" s="2">
        <f t="shared" si="46"/>
        <v>0</v>
      </c>
      <c r="BE175" s="2">
        <f t="shared" si="47"/>
        <v>0</v>
      </c>
      <c r="BG175" s="2">
        <f>IF(AJ175=$AU$127,($AV$127*12)+(AZ175*$AX$127/100),IF(AJ175=$AU$128,$AV$128*12+AZ175*$AX$128/100,IF(AJ175=$AU$129,$AV$129*12+$AX$129*AZ175/100,IF(AJ175=$AU$130,$AV$130*12+$AX$130*AZ175/100,IF(AJ175=$AU$131,$AV$131*12+$AX$131*AZ175/100,IF(AJ175=$AU$132,$AW$132*BA175/100*8760+$AX$132*AZ175/100,0))))))*'Kalkulator część 1'!$C$31</f>
        <v>873.84717000000012</v>
      </c>
      <c r="BH175" s="2">
        <f>+BG175*'Kalkulator część 1'!$C$31</f>
        <v>917.53952850000019</v>
      </c>
      <c r="BI175" s="2"/>
      <c r="BJ175" s="13">
        <f>+(AQ175*'Kalkulator część 1'!$C$34+'Dane - część 1'!AR175*'Kalkulator część 1'!$C$35)/('Dane - część 1'!AQ175+'Dane - część 1'!AR175)</f>
        <v>0</v>
      </c>
      <c r="BK175" s="13">
        <f>VLOOKUP(AJ175,'Kalkulator część 1'!$B$17:$C$23,2,TRUE)*12</f>
        <v>0</v>
      </c>
      <c r="BL175" s="2">
        <f t="shared" si="48"/>
        <v>0</v>
      </c>
      <c r="BM175" s="2">
        <f t="shared" si="49"/>
        <v>0</v>
      </c>
      <c r="BO175" s="2">
        <f t="shared" si="50"/>
        <v>873.84717000000012</v>
      </c>
      <c r="BP175" s="2">
        <f t="shared" si="51"/>
        <v>917.53952850000019</v>
      </c>
      <c r="BQ175" s="3"/>
      <c r="BR175" s="2">
        <f t="shared" si="52"/>
        <v>1074.8320191</v>
      </c>
      <c r="BS175" s="2">
        <f t="shared" si="53"/>
        <v>1128.5736200550002</v>
      </c>
    </row>
    <row r="176" spans="1:71" x14ac:dyDescent="0.35">
      <c r="A176" t="s">
        <v>410</v>
      </c>
      <c r="B176" t="s">
        <v>508</v>
      </c>
      <c r="C176" t="s">
        <v>509</v>
      </c>
      <c r="D176" t="s">
        <v>510</v>
      </c>
      <c r="E176" t="s">
        <v>511</v>
      </c>
      <c r="F176" t="s">
        <v>512</v>
      </c>
      <c r="H176" s="49">
        <v>317</v>
      </c>
      <c r="J176">
        <v>6852237173</v>
      </c>
      <c r="K176">
        <v>180287967</v>
      </c>
      <c r="L176" t="s">
        <v>50</v>
      </c>
      <c r="M176" t="s">
        <v>51</v>
      </c>
      <c r="N176" t="s">
        <v>522</v>
      </c>
      <c r="O176" t="s">
        <v>510</v>
      </c>
      <c r="P176" t="s">
        <v>511</v>
      </c>
      <c r="Q176" t="s">
        <v>512</v>
      </c>
      <c r="S176" s="49">
        <v>212</v>
      </c>
      <c r="U176" t="s">
        <v>523</v>
      </c>
      <c r="V176" t="s">
        <v>524</v>
      </c>
      <c r="W176" s="2">
        <v>3200</v>
      </c>
      <c r="X176" s="2">
        <v>3350</v>
      </c>
      <c r="Y176" s="2">
        <v>2700</v>
      </c>
      <c r="Z176" s="2">
        <v>2290</v>
      </c>
      <c r="AA176" s="2">
        <v>740</v>
      </c>
      <c r="AB176" s="2">
        <v>710</v>
      </c>
      <c r="AC176" s="2">
        <v>320</v>
      </c>
      <c r="AD176" s="2">
        <v>300</v>
      </c>
      <c r="AE176" s="2">
        <v>310</v>
      </c>
      <c r="AF176" s="2">
        <v>1420</v>
      </c>
      <c r="AG176" s="2">
        <v>1880</v>
      </c>
      <c r="AH176" s="2">
        <v>2350</v>
      </c>
      <c r="AI176" s="2">
        <v>19570</v>
      </c>
      <c r="AJ176" t="s">
        <v>55</v>
      </c>
      <c r="AK176" t="s">
        <v>56</v>
      </c>
      <c r="AL176" t="s">
        <v>256</v>
      </c>
      <c r="AM176">
        <v>110</v>
      </c>
      <c r="AN176" t="s">
        <v>58</v>
      </c>
      <c r="AO176" t="s">
        <v>59</v>
      </c>
      <c r="AP176" t="s">
        <v>60</v>
      </c>
      <c r="AQ176">
        <v>100</v>
      </c>
      <c r="AR176">
        <v>0</v>
      </c>
      <c r="AZ176" s="2">
        <f>+AI176*'Kalkulator część 1'!$C$32</f>
        <v>19570</v>
      </c>
      <c r="BA176">
        <f t="shared" si="45"/>
        <v>110</v>
      </c>
      <c r="BB176" s="13">
        <f>'Kalkulator część 1'!$C$28*'Kalkulator część 1'!$C$11+'Kalkulator część 1'!$C$12</f>
        <v>0</v>
      </c>
      <c r="BC176" s="13">
        <f>'Kalkulator część 1'!$C$29*'Kalkulator część 1'!$C$11+'Kalkulator część 1'!$C$12</f>
        <v>0</v>
      </c>
      <c r="BD176" s="2">
        <f t="shared" si="46"/>
        <v>0</v>
      </c>
      <c r="BE176" s="2">
        <f t="shared" si="47"/>
        <v>0</v>
      </c>
      <c r="BG176" s="2">
        <f>IF(AJ176=$AU$127,($AV$127*12)+(AZ176*$AX$127/100),IF(AJ176=$AU$128,$AV$128*12+AZ176*$AX$128/100,IF(AJ176=$AU$129,$AV$129*12+$AX$129*AZ176/100,IF(AJ176=$AU$130,$AV$130*12+$AX$130*AZ176/100,IF(AJ176=$AU$131,$AV$131*12+$AX$131*AZ176/100,IF(AJ176=$AU$132,$AW$132*BA176/100*8760+$AX$132*AZ176/100,0))))))*'Kalkulator część 1'!$C$31</f>
        <v>1327.4281649999998</v>
      </c>
      <c r="BH176" s="2">
        <f>+BG176*'Kalkulator część 1'!$C$31</f>
        <v>1393.7995732499999</v>
      </c>
      <c r="BI176" s="2"/>
      <c r="BJ176" s="13">
        <f>+(AQ176*'Kalkulator część 1'!$C$34+'Dane - część 1'!AR176*'Kalkulator część 1'!$C$35)/('Dane - część 1'!AQ176+'Dane - część 1'!AR176)</f>
        <v>0</v>
      </c>
      <c r="BK176" s="13">
        <f>VLOOKUP(AJ176,'Kalkulator część 1'!$B$17:$C$23,2,TRUE)*12</f>
        <v>0</v>
      </c>
      <c r="BL176" s="2">
        <f t="shared" si="48"/>
        <v>0</v>
      </c>
      <c r="BM176" s="2">
        <f t="shared" si="49"/>
        <v>0</v>
      </c>
      <c r="BO176" s="2">
        <f t="shared" si="50"/>
        <v>1327.4281649999998</v>
      </c>
      <c r="BP176" s="2">
        <f t="shared" si="51"/>
        <v>1393.7995732499999</v>
      </c>
      <c r="BQ176" s="3"/>
      <c r="BR176" s="2">
        <f t="shared" si="52"/>
        <v>1632.7366429499998</v>
      </c>
      <c r="BS176" s="2">
        <f t="shared" si="53"/>
        <v>1714.3734750974997</v>
      </c>
    </row>
    <row r="177" spans="1:71" x14ac:dyDescent="0.35">
      <c r="A177" t="s">
        <v>410</v>
      </c>
      <c r="B177" t="s">
        <v>508</v>
      </c>
      <c r="C177" t="s">
        <v>509</v>
      </c>
      <c r="D177" t="s">
        <v>510</v>
      </c>
      <c r="E177" t="s">
        <v>511</v>
      </c>
      <c r="F177" t="s">
        <v>512</v>
      </c>
      <c r="H177" s="49">
        <v>317</v>
      </c>
      <c r="J177">
        <v>6852237173</v>
      </c>
      <c r="K177">
        <v>180287967</v>
      </c>
      <c r="L177" t="s">
        <v>50</v>
      </c>
      <c r="M177" t="s">
        <v>51</v>
      </c>
      <c r="N177" t="s">
        <v>525</v>
      </c>
      <c r="O177" t="s">
        <v>526</v>
      </c>
      <c r="P177" t="s">
        <v>527</v>
      </c>
      <c r="Q177" t="s">
        <v>528</v>
      </c>
      <c r="S177" s="49">
        <v>319</v>
      </c>
      <c r="U177" t="s">
        <v>529</v>
      </c>
      <c r="V177" t="s">
        <v>530</v>
      </c>
      <c r="W177" s="2">
        <v>2400</v>
      </c>
      <c r="X177" s="2">
        <v>2200</v>
      </c>
      <c r="Y177" s="2">
        <v>1220</v>
      </c>
      <c r="Z177" s="2">
        <v>1220</v>
      </c>
      <c r="AA177" s="2">
        <v>1130</v>
      </c>
      <c r="AB177" s="2">
        <v>40</v>
      </c>
      <c r="AC177" s="2">
        <v>30</v>
      </c>
      <c r="AD177" s="2">
        <v>10</v>
      </c>
      <c r="AE177" s="2">
        <v>340</v>
      </c>
      <c r="AF177" s="2">
        <v>860</v>
      </c>
      <c r="AG177" s="2">
        <v>1380</v>
      </c>
      <c r="AH177" s="2">
        <v>2100</v>
      </c>
      <c r="AI177" s="2">
        <v>12930</v>
      </c>
      <c r="AJ177" t="s">
        <v>55</v>
      </c>
      <c r="AK177" t="s">
        <v>56</v>
      </c>
      <c r="AL177" t="s">
        <v>256</v>
      </c>
      <c r="AM177">
        <v>110</v>
      </c>
      <c r="AN177" t="s">
        <v>58</v>
      </c>
      <c r="AO177" t="s">
        <v>59</v>
      </c>
      <c r="AP177" t="s">
        <v>60</v>
      </c>
      <c r="AQ177">
        <v>100</v>
      </c>
      <c r="AR177">
        <v>0</v>
      </c>
      <c r="AZ177" s="2">
        <f>+AI177*'Kalkulator część 1'!$C$32</f>
        <v>12930</v>
      </c>
      <c r="BA177">
        <f t="shared" si="45"/>
        <v>110</v>
      </c>
      <c r="BB177" s="13">
        <f>'Kalkulator część 1'!$C$28*'Kalkulator część 1'!$C$11+'Kalkulator część 1'!$C$12</f>
        <v>0</v>
      </c>
      <c r="BC177" s="13">
        <f>'Kalkulator część 1'!$C$29*'Kalkulator część 1'!$C$11+'Kalkulator część 1'!$C$12</f>
        <v>0</v>
      </c>
      <c r="BD177" s="2">
        <f t="shared" si="46"/>
        <v>0</v>
      </c>
      <c r="BE177" s="2">
        <f t="shared" si="47"/>
        <v>0</v>
      </c>
      <c r="BG177" s="2">
        <f>IF(AJ177=$AU$127,($AV$127*12)+(AZ177*$AX$127/100),IF(AJ177=$AU$128,$AV$128*12+AZ177*$AX$128/100,IF(AJ177=$AU$129,$AV$129*12+$AX$129*AZ177/100,IF(AJ177=$AU$130,$AV$130*12+$AX$130*AZ177/100,IF(AJ177=$AU$131,$AV$131*12+$AX$131*AZ177/100,IF(AJ177=$AU$132,$AW$132*BA177/100*8760+$AX$132*AZ177/100,0))))))*'Kalkulator część 1'!$C$31</f>
        <v>1070.2310850000001</v>
      </c>
      <c r="BH177" s="2">
        <f>+BG177*'Kalkulator część 1'!$C$31</f>
        <v>1123.7426392500001</v>
      </c>
      <c r="BI177" s="2"/>
      <c r="BJ177" s="13">
        <f>+(AQ177*'Kalkulator część 1'!$C$34+'Dane - część 1'!AR177*'Kalkulator część 1'!$C$35)/('Dane - część 1'!AQ177+'Dane - część 1'!AR177)</f>
        <v>0</v>
      </c>
      <c r="BK177" s="13">
        <f>VLOOKUP(AJ177,'Kalkulator część 1'!$B$17:$C$23,2,TRUE)*12</f>
        <v>0</v>
      </c>
      <c r="BL177" s="2">
        <f t="shared" si="48"/>
        <v>0</v>
      </c>
      <c r="BM177" s="2">
        <f t="shared" si="49"/>
        <v>0</v>
      </c>
      <c r="BO177" s="2">
        <f t="shared" si="50"/>
        <v>1070.2310850000001</v>
      </c>
      <c r="BP177" s="2">
        <f t="shared" si="51"/>
        <v>1123.7426392500001</v>
      </c>
      <c r="BQ177" s="3"/>
      <c r="BR177" s="2">
        <f t="shared" si="52"/>
        <v>1316.3842345500002</v>
      </c>
      <c r="BS177" s="2">
        <f t="shared" si="53"/>
        <v>1382.2034462775002</v>
      </c>
    </row>
    <row r="178" spans="1:71" x14ac:dyDescent="0.35">
      <c r="A178" t="s">
        <v>410</v>
      </c>
      <c r="B178" t="s">
        <v>508</v>
      </c>
      <c r="C178" t="s">
        <v>509</v>
      </c>
      <c r="D178" t="s">
        <v>510</v>
      </c>
      <c r="E178" t="s">
        <v>511</v>
      </c>
      <c r="F178" t="s">
        <v>512</v>
      </c>
      <c r="H178" s="49">
        <v>317</v>
      </c>
      <c r="J178">
        <v>6852237173</v>
      </c>
      <c r="K178">
        <v>180287967</v>
      </c>
      <c r="L178" t="s">
        <v>50</v>
      </c>
      <c r="M178" t="s">
        <v>51</v>
      </c>
      <c r="N178" t="s">
        <v>531</v>
      </c>
      <c r="O178" t="s">
        <v>532</v>
      </c>
      <c r="P178" t="s">
        <v>533</v>
      </c>
      <c r="Q178" t="s">
        <v>534</v>
      </c>
      <c r="R178" t="s">
        <v>535</v>
      </c>
      <c r="S178" s="49">
        <v>98</v>
      </c>
      <c r="U178" t="s">
        <v>536</v>
      </c>
      <c r="V178" t="s">
        <v>537</v>
      </c>
      <c r="W178" s="2">
        <v>2580</v>
      </c>
      <c r="X178" s="2">
        <v>2410</v>
      </c>
      <c r="Y178" s="2">
        <v>2400</v>
      </c>
      <c r="Z178" s="2">
        <v>1450</v>
      </c>
      <c r="AA178" s="2">
        <v>310</v>
      </c>
      <c r="AB178" s="2">
        <v>175</v>
      </c>
      <c r="AC178" s="2">
        <v>142</v>
      </c>
      <c r="AD178" s="2">
        <v>140</v>
      </c>
      <c r="AE178" s="2">
        <v>160</v>
      </c>
      <c r="AF178" s="2">
        <v>1640</v>
      </c>
      <c r="AG178" s="2">
        <v>1590</v>
      </c>
      <c r="AH178" s="2">
        <v>3040</v>
      </c>
      <c r="AI178" s="2">
        <v>16037</v>
      </c>
      <c r="AJ178" t="s">
        <v>55</v>
      </c>
      <c r="AK178" t="s">
        <v>56</v>
      </c>
      <c r="AL178" t="s">
        <v>256</v>
      </c>
      <c r="AM178">
        <v>110</v>
      </c>
      <c r="AN178" t="s">
        <v>58</v>
      </c>
      <c r="AO178" t="s">
        <v>59</v>
      </c>
      <c r="AP178" t="s">
        <v>60</v>
      </c>
      <c r="AQ178">
        <v>100</v>
      </c>
      <c r="AR178">
        <v>0</v>
      </c>
      <c r="AZ178" s="2">
        <f>+AI178*'Kalkulator część 1'!$C$32</f>
        <v>16037</v>
      </c>
      <c r="BA178">
        <f t="shared" si="45"/>
        <v>110</v>
      </c>
      <c r="BB178" s="13">
        <f>'Kalkulator część 1'!$C$28*'Kalkulator część 1'!$C$11+'Kalkulator część 1'!$C$12</f>
        <v>0</v>
      </c>
      <c r="BC178" s="13">
        <f>'Kalkulator część 1'!$C$29*'Kalkulator część 1'!$C$11+'Kalkulator część 1'!$C$12</f>
        <v>0</v>
      </c>
      <c r="BD178" s="2">
        <f t="shared" si="46"/>
        <v>0</v>
      </c>
      <c r="BE178" s="2">
        <f t="shared" si="47"/>
        <v>0</v>
      </c>
      <c r="BG178" s="2">
        <f>IF(AJ178=$AU$127,($AV$127*12)+(AZ178*$AX$127/100),IF(AJ178=$AU$128,$AV$128*12+AZ178*$AX$128/100,IF(AJ178=$AU$129,$AV$129*12+$AX$129*AZ178/100,IF(AJ178=$AU$130,$AV$130*12+$AX$130*AZ178/100,IF(AJ178=$AU$131,$AV$131*12+$AX$131*AZ178/100,IF(AJ178=$AU$132,$AW$132*BA178/100*8760+$AX$132*AZ178/100,0))))))*'Kalkulator część 1'!$C$31</f>
        <v>1190.5791764999999</v>
      </c>
      <c r="BH178" s="2">
        <f>+BG178*'Kalkulator część 1'!$C$31</f>
        <v>1250.1081353249999</v>
      </c>
      <c r="BI178" s="2"/>
      <c r="BJ178" s="13">
        <f>+(AQ178*'Kalkulator część 1'!$C$34+'Dane - część 1'!AR178*'Kalkulator część 1'!$C$35)/('Dane - część 1'!AQ178+'Dane - część 1'!AR178)</f>
        <v>0</v>
      </c>
      <c r="BK178" s="13">
        <f>VLOOKUP(AJ178,'Kalkulator część 1'!$B$17:$C$23,2,TRUE)*12</f>
        <v>0</v>
      </c>
      <c r="BL178" s="2">
        <f t="shared" si="48"/>
        <v>0</v>
      </c>
      <c r="BM178" s="2">
        <f t="shared" si="49"/>
        <v>0</v>
      </c>
      <c r="BO178" s="2">
        <f t="shared" si="50"/>
        <v>1190.5791764999999</v>
      </c>
      <c r="BP178" s="2">
        <f t="shared" si="51"/>
        <v>1250.1081353249999</v>
      </c>
      <c r="BQ178" s="3"/>
      <c r="BR178" s="2">
        <f t="shared" si="52"/>
        <v>1464.4123870949998</v>
      </c>
      <c r="BS178" s="2">
        <f t="shared" si="53"/>
        <v>1537.6330064497499</v>
      </c>
    </row>
    <row r="179" spans="1:71" x14ac:dyDescent="0.35">
      <c r="A179" t="s">
        <v>410</v>
      </c>
      <c r="B179" t="s">
        <v>508</v>
      </c>
      <c r="C179" t="s">
        <v>509</v>
      </c>
      <c r="D179" t="s">
        <v>510</v>
      </c>
      <c r="E179" t="s">
        <v>511</v>
      </c>
      <c r="F179" t="s">
        <v>512</v>
      </c>
      <c r="H179" s="49">
        <v>317</v>
      </c>
      <c r="J179">
        <v>6852237173</v>
      </c>
      <c r="K179">
        <v>180287967</v>
      </c>
      <c r="L179" t="s">
        <v>50</v>
      </c>
      <c r="M179" t="s">
        <v>51</v>
      </c>
      <c r="N179" t="s">
        <v>538</v>
      </c>
      <c r="O179" t="s">
        <v>539</v>
      </c>
      <c r="P179" t="s">
        <v>540</v>
      </c>
      <c r="Q179" t="s">
        <v>541</v>
      </c>
      <c r="S179" s="49">
        <v>131</v>
      </c>
      <c r="U179" t="s">
        <v>542</v>
      </c>
      <c r="V179" t="s">
        <v>543</v>
      </c>
      <c r="W179" s="2">
        <v>1200</v>
      </c>
      <c r="X179" s="2">
        <v>1180</v>
      </c>
      <c r="Y179" s="2">
        <v>1100</v>
      </c>
      <c r="Z179" s="2">
        <v>890</v>
      </c>
      <c r="AA179" s="2">
        <v>350</v>
      </c>
      <c r="AB179" s="2">
        <v>40</v>
      </c>
      <c r="AC179" s="2">
        <v>10</v>
      </c>
      <c r="AD179" s="2">
        <v>10</v>
      </c>
      <c r="AE179" s="2">
        <v>550</v>
      </c>
      <c r="AF179" s="2">
        <v>680</v>
      </c>
      <c r="AG179" s="2">
        <v>650</v>
      </c>
      <c r="AH179" s="2">
        <v>680</v>
      </c>
      <c r="AI179" s="2">
        <v>7340</v>
      </c>
      <c r="AJ179" t="s">
        <v>55</v>
      </c>
      <c r="AK179" t="s">
        <v>56</v>
      </c>
      <c r="AL179" t="s">
        <v>256</v>
      </c>
      <c r="AM179">
        <v>110</v>
      </c>
      <c r="AN179" t="s">
        <v>58</v>
      </c>
      <c r="AO179" t="s">
        <v>59</v>
      </c>
      <c r="AP179" t="s">
        <v>60</v>
      </c>
      <c r="AQ179">
        <v>100</v>
      </c>
      <c r="AR179">
        <v>0</v>
      </c>
      <c r="AZ179" s="2">
        <f>+AI179*'Kalkulator część 1'!$C$32</f>
        <v>7340</v>
      </c>
      <c r="BA179">
        <f t="shared" si="45"/>
        <v>110</v>
      </c>
      <c r="BB179" s="13">
        <f>'Kalkulator część 1'!$C$28*'Kalkulator część 1'!$C$11+'Kalkulator część 1'!$C$12</f>
        <v>0</v>
      </c>
      <c r="BC179" s="13">
        <f>'Kalkulator część 1'!$C$29*'Kalkulator część 1'!$C$11+'Kalkulator część 1'!$C$12</f>
        <v>0</v>
      </c>
      <c r="BD179" s="2">
        <f t="shared" si="46"/>
        <v>0</v>
      </c>
      <c r="BE179" s="2">
        <f t="shared" si="47"/>
        <v>0</v>
      </c>
      <c r="BG179" s="2">
        <f>IF(AJ179=$AU$127,($AV$127*12)+(AZ179*$AX$127/100),IF(AJ179=$AU$128,$AV$128*12+AZ179*$AX$128/100,IF(AJ179=$AU$129,$AV$129*12+$AX$129*AZ179/100,IF(AJ179=$AU$130,$AV$130*12+$AX$130*AZ179/100,IF(AJ179=$AU$131,$AV$131*12+$AX$131*AZ179/100,IF(AJ179=$AU$132,$AW$132*BA179/100*8760+$AX$132*AZ179/100,0))))))*'Kalkulator część 1'!$C$31</f>
        <v>853.70523000000003</v>
      </c>
      <c r="BH179" s="2">
        <f>+BG179*'Kalkulator część 1'!$C$31</f>
        <v>896.39049150000005</v>
      </c>
      <c r="BI179" s="2"/>
      <c r="BJ179" s="13">
        <f>+(AQ179*'Kalkulator część 1'!$C$34+'Dane - część 1'!AR179*'Kalkulator część 1'!$C$35)/('Dane - część 1'!AQ179+'Dane - część 1'!AR179)</f>
        <v>0</v>
      </c>
      <c r="BK179" s="13">
        <f>VLOOKUP(AJ179,'Kalkulator część 1'!$B$17:$C$23,2,TRUE)*12</f>
        <v>0</v>
      </c>
      <c r="BL179" s="2">
        <f t="shared" si="48"/>
        <v>0</v>
      </c>
      <c r="BM179" s="2">
        <f t="shared" si="49"/>
        <v>0</v>
      </c>
      <c r="BO179" s="2">
        <f t="shared" si="50"/>
        <v>853.70523000000003</v>
      </c>
      <c r="BP179" s="2">
        <f t="shared" si="51"/>
        <v>896.39049150000005</v>
      </c>
      <c r="BQ179" s="3"/>
      <c r="BR179" s="2">
        <f t="shared" si="52"/>
        <v>1050.0574329000001</v>
      </c>
      <c r="BS179" s="2">
        <f t="shared" si="53"/>
        <v>1102.560304545</v>
      </c>
    </row>
    <row r="180" spans="1:71" x14ac:dyDescent="0.35">
      <c r="A180" t="s">
        <v>410</v>
      </c>
      <c r="B180" t="s">
        <v>508</v>
      </c>
      <c r="C180" t="s">
        <v>509</v>
      </c>
      <c r="D180" t="s">
        <v>510</v>
      </c>
      <c r="E180" t="s">
        <v>511</v>
      </c>
      <c r="F180" t="s">
        <v>512</v>
      </c>
      <c r="H180" s="49">
        <v>317</v>
      </c>
      <c r="J180">
        <v>6852237173</v>
      </c>
      <c r="K180">
        <v>180287967</v>
      </c>
      <c r="L180" t="s">
        <v>50</v>
      </c>
      <c r="M180" t="s">
        <v>51</v>
      </c>
      <c r="N180" t="s">
        <v>544</v>
      </c>
      <c r="O180" t="s">
        <v>532</v>
      </c>
      <c r="P180" t="s">
        <v>533</v>
      </c>
      <c r="Q180" t="s">
        <v>545</v>
      </c>
      <c r="S180" s="49" t="s">
        <v>546</v>
      </c>
      <c r="U180" t="s">
        <v>547</v>
      </c>
      <c r="V180" t="s">
        <v>548</v>
      </c>
      <c r="W180" s="2">
        <v>1030</v>
      </c>
      <c r="X180" s="2">
        <v>1180</v>
      </c>
      <c r="Y180" s="2">
        <v>1050</v>
      </c>
      <c r="Z180" s="2">
        <v>1030</v>
      </c>
      <c r="AA180" s="2">
        <v>260</v>
      </c>
      <c r="AB180" s="2">
        <v>260</v>
      </c>
      <c r="AC180" s="2">
        <v>50</v>
      </c>
      <c r="AD180" s="2">
        <v>40</v>
      </c>
      <c r="AE180" s="2">
        <v>500</v>
      </c>
      <c r="AF180" s="2">
        <v>890</v>
      </c>
      <c r="AG180" s="2">
        <v>870</v>
      </c>
      <c r="AH180" s="2">
        <v>900</v>
      </c>
      <c r="AI180" s="2">
        <v>8060</v>
      </c>
      <c r="AJ180" t="s">
        <v>100</v>
      </c>
      <c r="AK180" t="s">
        <v>56</v>
      </c>
      <c r="AL180" t="s">
        <v>256</v>
      </c>
      <c r="AM180">
        <v>110</v>
      </c>
      <c r="AN180" t="s">
        <v>58</v>
      </c>
      <c r="AO180" t="s">
        <v>59</v>
      </c>
      <c r="AP180" t="s">
        <v>60</v>
      </c>
      <c r="AQ180">
        <v>100</v>
      </c>
      <c r="AR180">
        <v>0</v>
      </c>
      <c r="AZ180" s="2">
        <f>+AI180*'Kalkulator część 1'!$C$32</f>
        <v>8060</v>
      </c>
      <c r="BA180">
        <f t="shared" si="45"/>
        <v>110</v>
      </c>
      <c r="BB180" s="13">
        <f>'Kalkulator część 1'!$C$28*'Kalkulator część 1'!$C$11+'Kalkulator część 1'!$C$12</f>
        <v>0</v>
      </c>
      <c r="BC180" s="13">
        <f>'Kalkulator część 1'!$C$29*'Kalkulator część 1'!$C$11+'Kalkulator część 1'!$C$12</f>
        <v>0</v>
      </c>
      <c r="BD180" s="2">
        <f t="shared" si="46"/>
        <v>0</v>
      </c>
      <c r="BE180" s="2">
        <f t="shared" si="47"/>
        <v>0</v>
      </c>
      <c r="BG180" s="2">
        <f>IF(AJ180=$AU$127,($AV$127*12)+(AZ180*$AX$127/100),IF(AJ180=$AU$128,$AV$128*12+AZ180*$AX$128/100,IF(AJ180=$AU$129,$AV$129*12+$AX$129*AZ180/100,IF(AJ180=$AU$130,$AV$130*12+$AX$130*AZ180/100,IF(AJ180=$AU$131,$AV$131*12+$AX$131*AZ180/100,IF(AJ180=$AU$132,$AW$132*BA180/100*8760+$AX$132*AZ180/100,0))))))*'Kalkulator część 1'!$C$31</f>
        <v>563.79960000000005</v>
      </c>
      <c r="BH180" s="2">
        <f>+BG180*'Kalkulator część 1'!$C$31</f>
        <v>591.98958000000005</v>
      </c>
      <c r="BI180" s="2"/>
      <c r="BJ180" s="13">
        <f>+(AQ180*'Kalkulator część 1'!$C$34+'Dane - część 1'!AR180*'Kalkulator część 1'!$C$35)/('Dane - część 1'!AQ180+'Dane - część 1'!AR180)</f>
        <v>0</v>
      </c>
      <c r="BK180" s="13">
        <f>VLOOKUP(AJ180,'Kalkulator część 1'!$B$17:$C$23,2,TRUE)*12</f>
        <v>0</v>
      </c>
      <c r="BL180" s="2">
        <f t="shared" si="48"/>
        <v>0</v>
      </c>
      <c r="BM180" s="2">
        <f t="shared" si="49"/>
        <v>0</v>
      </c>
      <c r="BO180" s="2">
        <f t="shared" si="50"/>
        <v>563.79960000000005</v>
      </c>
      <c r="BP180" s="2">
        <f t="shared" si="51"/>
        <v>591.98958000000005</v>
      </c>
      <c r="BQ180" s="3"/>
      <c r="BR180" s="2">
        <f t="shared" si="52"/>
        <v>693.47350800000004</v>
      </c>
      <c r="BS180" s="2">
        <f t="shared" si="53"/>
        <v>728.14718340000002</v>
      </c>
    </row>
    <row r="181" spans="1:71" x14ac:dyDescent="0.35">
      <c r="A181" t="s">
        <v>410</v>
      </c>
      <c r="B181" t="s">
        <v>549</v>
      </c>
      <c r="C181" t="s">
        <v>550</v>
      </c>
      <c r="D181" t="s">
        <v>551</v>
      </c>
      <c r="E181" t="s">
        <v>552</v>
      </c>
      <c r="F181" t="s">
        <v>552</v>
      </c>
      <c r="G181" t="s">
        <v>553</v>
      </c>
      <c r="H181" s="49">
        <v>12</v>
      </c>
      <c r="J181">
        <v>7950007842</v>
      </c>
      <c r="K181">
        <v>650017112</v>
      </c>
      <c r="L181" t="s">
        <v>50</v>
      </c>
      <c r="M181" t="s">
        <v>51</v>
      </c>
      <c r="N181" t="s">
        <v>554</v>
      </c>
      <c r="O181" t="s">
        <v>555</v>
      </c>
      <c r="P181" t="s">
        <v>556</v>
      </c>
      <c r="Q181" t="s">
        <v>556</v>
      </c>
      <c r="S181" s="49">
        <v>131</v>
      </c>
      <c r="U181" t="s">
        <v>557</v>
      </c>
      <c r="V181" t="s">
        <v>558</v>
      </c>
      <c r="W181" s="2">
        <v>0</v>
      </c>
      <c r="X181" s="2">
        <v>26607</v>
      </c>
      <c r="Y181" s="2">
        <v>12373</v>
      </c>
      <c r="Z181" s="2">
        <v>10090</v>
      </c>
      <c r="AA181" s="2">
        <v>1389</v>
      </c>
      <c r="AB181" s="2">
        <v>0</v>
      </c>
      <c r="AC181" s="2">
        <v>0</v>
      </c>
      <c r="AD181" s="2">
        <v>0</v>
      </c>
      <c r="AE181" s="2">
        <v>0</v>
      </c>
      <c r="AF181" s="2">
        <v>4862</v>
      </c>
      <c r="AG181" s="2">
        <v>12943</v>
      </c>
      <c r="AH181" s="2">
        <v>15770</v>
      </c>
      <c r="AI181" s="2">
        <v>84034</v>
      </c>
      <c r="AJ181" t="s">
        <v>67</v>
      </c>
      <c r="AK181" t="s">
        <v>56</v>
      </c>
      <c r="AL181" t="s">
        <v>256</v>
      </c>
      <c r="AM181">
        <v>110</v>
      </c>
      <c r="AN181" t="s">
        <v>58</v>
      </c>
      <c r="AO181" t="s">
        <v>59</v>
      </c>
      <c r="AP181" t="s">
        <v>60</v>
      </c>
      <c r="AQ181">
        <v>49.45</v>
      </c>
      <c r="AR181">
        <v>50.55</v>
      </c>
      <c r="AZ181" s="2">
        <f>+AI181*'Kalkulator część 1'!$C$32</f>
        <v>84034</v>
      </c>
      <c r="BA181">
        <f t="shared" si="45"/>
        <v>110</v>
      </c>
      <c r="BB181" s="13">
        <f>'Kalkulator część 1'!$C$28*'Kalkulator część 1'!$C$11+'Kalkulator część 1'!$C$12</f>
        <v>0</v>
      </c>
      <c r="BC181" s="13">
        <f>'Kalkulator część 1'!$C$29*'Kalkulator część 1'!$C$11+'Kalkulator część 1'!$C$12</f>
        <v>0</v>
      </c>
      <c r="BD181" s="2">
        <f t="shared" si="46"/>
        <v>0</v>
      </c>
      <c r="BE181" s="2">
        <f t="shared" si="47"/>
        <v>0</v>
      </c>
      <c r="BG181" s="2">
        <f>IF(AJ181=$AU$127,($AV$127*12)+(AZ181*$AX$127/100),IF(AJ181=$AU$128,$AV$128*12+AZ181*$AX$128/100,IF(AJ181=$AU$129,$AV$129*12+$AX$129*AZ181/100,IF(AJ181=$AU$130,$AV$130*12+$AX$130*AZ181/100,IF(AJ181=$AU$131,$AV$131*12+$AX$131*AZ181/100,IF(AJ181=$AU$132,$AW$132*BA181/100*8760+$AX$132*AZ181/100,0))))))*'Kalkulator część 1'!$C$31</f>
        <v>6370.2125550000001</v>
      </c>
      <c r="BH181" s="2">
        <f>+BG181*'Kalkulator część 1'!$C$31</f>
        <v>6688.72318275</v>
      </c>
      <c r="BI181" s="2"/>
      <c r="BJ181" s="13">
        <f>+(AQ181*'Kalkulator część 1'!$C$34+'Dane - część 1'!AR181*'Kalkulator część 1'!$C$35)/('Dane - część 1'!AQ181+'Dane - część 1'!AR181)</f>
        <v>1.9714499999999999</v>
      </c>
      <c r="BK181" s="13">
        <f>VLOOKUP(AJ181,'Kalkulator część 1'!$B$17:$C$23,2,TRUE)*12</f>
        <v>0</v>
      </c>
      <c r="BL181" s="2">
        <f t="shared" si="48"/>
        <v>165.66882929999997</v>
      </c>
      <c r="BM181" s="2">
        <f t="shared" si="49"/>
        <v>165.66882929999997</v>
      </c>
      <c r="BO181" s="2">
        <f t="shared" si="50"/>
        <v>6535.8813842999998</v>
      </c>
      <c r="BP181" s="2">
        <f t="shared" si="51"/>
        <v>6854.3920120499997</v>
      </c>
      <c r="BQ181" s="3"/>
      <c r="BR181" s="2">
        <f t="shared" si="52"/>
        <v>8039.1341026889995</v>
      </c>
      <c r="BS181" s="2">
        <f t="shared" si="53"/>
        <v>8430.9021748215</v>
      </c>
    </row>
    <row r="182" spans="1:71" x14ac:dyDescent="0.35">
      <c r="A182" t="s">
        <v>410</v>
      </c>
      <c r="B182" t="s">
        <v>549</v>
      </c>
      <c r="C182" t="s">
        <v>550</v>
      </c>
      <c r="D182" t="s">
        <v>551</v>
      </c>
      <c r="E182" t="s">
        <v>552</v>
      </c>
      <c r="F182" t="s">
        <v>552</v>
      </c>
      <c r="G182" t="s">
        <v>553</v>
      </c>
      <c r="H182" s="49">
        <v>12</v>
      </c>
      <c r="J182">
        <v>7950007842</v>
      </c>
      <c r="K182">
        <v>650017112</v>
      </c>
      <c r="L182" t="s">
        <v>50</v>
      </c>
      <c r="M182" t="s">
        <v>51</v>
      </c>
      <c r="N182" t="s">
        <v>554</v>
      </c>
      <c r="O182" t="s">
        <v>551</v>
      </c>
      <c r="P182" t="s">
        <v>552</v>
      </c>
      <c r="Q182" t="s">
        <v>552</v>
      </c>
      <c r="R182" t="s">
        <v>559</v>
      </c>
      <c r="S182" s="49">
        <v>48</v>
      </c>
      <c r="U182" t="s">
        <v>554</v>
      </c>
      <c r="V182" t="s">
        <v>560</v>
      </c>
      <c r="W182" s="2">
        <v>0</v>
      </c>
      <c r="X182" s="2">
        <v>1423</v>
      </c>
      <c r="Y182" s="2">
        <v>651</v>
      </c>
      <c r="Z182" s="2">
        <v>517</v>
      </c>
      <c r="AA182" s="2">
        <v>66</v>
      </c>
      <c r="AB182" s="2">
        <v>66</v>
      </c>
      <c r="AC182" s="2">
        <v>6</v>
      </c>
      <c r="AD182" s="2">
        <v>21</v>
      </c>
      <c r="AE182" s="2">
        <v>94</v>
      </c>
      <c r="AF182" s="2">
        <v>155</v>
      </c>
      <c r="AG182" s="2">
        <v>667</v>
      </c>
      <c r="AH182" s="2">
        <v>754</v>
      </c>
      <c r="AI182" s="2">
        <v>4420</v>
      </c>
      <c r="AJ182" t="s">
        <v>55</v>
      </c>
      <c r="AK182" t="s">
        <v>56</v>
      </c>
      <c r="AL182" t="s">
        <v>256</v>
      </c>
      <c r="AM182">
        <v>110</v>
      </c>
      <c r="AN182" t="s">
        <v>58</v>
      </c>
      <c r="AO182" t="s">
        <v>59</v>
      </c>
      <c r="AP182" t="s">
        <v>60</v>
      </c>
      <c r="AQ182">
        <v>49.45</v>
      </c>
      <c r="AR182">
        <v>50.55</v>
      </c>
      <c r="AZ182" s="2">
        <f>+AI182*'Kalkulator część 1'!$C$32</f>
        <v>4420</v>
      </c>
      <c r="BA182">
        <f t="shared" si="45"/>
        <v>110</v>
      </c>
      <c r="BB182" s="13">
        <f>'Kalkulator część 1'!$C$28*'Kalkulator część 1'!$C$11+'Kalkulator część 1'!$C$12</f>
        <v>0</v>
      </c>
      <c r="BC182" s="13">
        <f>'Kalkulator część 1'!$C$29*'Kalkulator część 1'!$C$11+'Kalkulator część 1'!$C$12</f>
        <v>0</v>
      </c>
      <c r="BD182" s="2">
        <f t="shared" si="46"/>
        <v>0</v>
      </c>
      <c r="BE182" s="2">
        <f t="shared" si="47"/>
        <v>0</v>
      </c>
      <c r="BG182" s="2">
        <f>IF(AJ182=$AU$127,($AV$127*12)+(AZ182*$AX$127/100),IF(AJ182=$AU$128,$AV$128*12+AZ182*$AX$128/100,IF(AJ182=$AU$129,$AV$129*12+$AX$129*AZ182/100,IF(AJ182=$AU$130,$AV$130*12+$AX$130*AZ182/100,IF(AJ182=$AU$131,$AV$131*12+$AX$131*AZ182/100,IF(AJ182=$AU$132,$AW$132*BA182/100*8760+$AX$132*AZ182/100,0))))))*'Kalkulator część 1'!$C$31</f>
        <v>740.60049000000004</v>
      </c>
      <c r="BH182" s="2">
        <f>+BG182*'Kalkulator część 1'!$C$31</f>
        <v>777.63051450000012</v>
      </c>
      <c r="BI182" s="2"/>
      <c r="BJ182" s="13">
        <f>+(AQ182*'Kalkulator część 1'!$C$34+'Dane - część 1'!AR182*'Kalkulator część 1'!$C$35)/('Dane - część 1'!AQ182+'Dane - część 1'!AR182)</f>
        <v>1.9714499999999999</v>
      </c>
      <c r="BK182" s="13">
        <f>VLOOKUP(AJ182,'Kalkulator część 1'!$B$17:$C$23,2,TRUE)*12</f>
        <v>0</v>
      </c>
      <c r="BL182" s="2">
        <f t="shared" si="48"/>
        <v>8.7138089999999995</v>
      </c>
      <c r="BM182" s="2">
        <f t="shared" si="49"/>
        <v>8.7138089999999995</v>
      </c>
      <c r="BO182" s="2">
        <f t="shared" si="50"/>
        <v>749.31429900000001</v>
      </c>
      <c r="BP182" s="2">
        <f t="shared" si="51"/>
        <v>786.34432350000009</v>
      </c>
      <c r="BQ182" s="3"/>
      <c r="BR182" s="2">
        <f t="shared" si="52"/>
        <v>921.65658776999999</v>
      </c>
      <c r="BS182" s="2">
        <f t="shared" si="53"/>
        <v>967.20351790500013</v>
      </c>
    </row>
    <row r="183" spans="1:71" x14ac:dyDescent="0.35">
      <c r="A183" t="s">
        <v>410</v>
      </c>
      <c r="B183" t="s">
        <v>561</v>
      </c>
      <c r="C183" t="s">
        <v>562</v>
      </c>
      <c r="D183" t="s">
        <v>563</v>
      </c>
      <c r="E183" t="s">
        <v>564</v>
      </c>
      <c r="F183" t="s">
        <v>564</v>
      </c>
      <c r="G183" t="s">
        <v>565</v>
      </c>
      <c r="H183" s="49" t="s">
        <v>566</v>
      </c>
      <c r="J183">
        <v>7930001807</v>
      </c>
      <c r="K183">
        <v>650016609</v>
      </c>
      <c r="L183" t="s">
        <v>50</v>
      </c>
      <c r="M183" t="s">
        <v>51</v>
      </c>
      <c r="N183" t="s">
        <v>377</v>
      </c>
      <c r="O183" t="s">
        <v>563</v>
      </c>
      <c r="P183" t="s">
        <v>564</v>
      </c>
      <c r="Q183" t="s">
        <v>564</v>
      </c>
      <c r="R183" t="s">
        <v>565</v>
      </c>
      <c r="S183" s="49" t="s">
        <v>566</v>
      </c>
      <c r="U183" t="s">
        <v>567</v>
      </c>
      <c r="V183" t="s">
        <v>568</v>
      </c>
      <c r="W183" s="2">
        <v>0</v>
      </c>
      <c r="X183" s="2">
        <v>18417</v>
      </c>
      <c r="Y183" s="2">
        <v>10239</v>
      </c>
      <c r="Z183" s="2">
        <v>4881</v>
      </c>
      <c r="AA183" s="2">
        <v>66</v>
      </c>
      <c r="AB183" s="2">
        <v>154</v>
      </c>
      <c r="AC183" s="2">
        <v>320</v>
      </c>
      <c r="AD183" s="2">
        <v>481</v>
      </c>
      <c r="AE183" s="2">
        <v>476</v>
      </c>
      <c r="AF183" s="2">
        <v>5939</v>
      </c>
      <c r="AG183" s="2">
        <v>7904</v>
      </c>
      <c r="AH183" s="2">
        <v>8616</v>
      </c>
      <c r="AI183" s="2">
        <v>57493</v>
      </c>
      <c r="AJ183" t="s">
        <v>55</v>
      </c>
      <c r="AK183" t="s">
        <v>56</v>
      </c>
      <c r="AL183" t="s">
        <v>256</v>
      </c>
      <c r="AM183">
        <v>110</v>
      </c>
      <c r="AN183" t="s">
        <v>58</v>
      </c>
      <c r="AO183" t="s">
        <v>59</v>
      </c>
      <c r="AP183" t="s">
        <v>60</v>
      </c>
      <c r="AQ183">
        <v>100</v>
      </c>
      <c r="AR183">
        <v>0</v>
      </c>
      <c r="AZ183" s="2">
        <f>+AI183*'Kalkulator część 1'!$C$32</f>
        <v>57493</v>
      </c>
      <c r="BA183">
        <f t="shared" si="45"/>
        <v>110</v>
      </c>
      <c r="BB183" s="13">
        <f>'Kalkulator część 1'!$C$28*'Kalkulator część 1'!$C$11+'Kalkulator część 1'!$C$12</f>
        <v>0</v>
      </c>
      <c r="BC183" s="13">
        <f>'Kalkulator część 1'!$C$29*'Kalkulator część 1'!$C$11+'Kalkulator część 1'!$C$12</f>
        <v>0</v>
      </c>
      <c r="BD183" s="2">
        <f t="shared" si="46"/>
        <v>0</v>
      </c>
      <c r="BE183" s="2">
        <f t="shared" si="47"/>
        <v>0</v>
      </c>
      <c r="BG183" s="2">
        <f>IF(AJ183=$AU$127,($AV$127*12)+(AZ183*$AX$127/100),IF(AJ183=$AU$128,$AV$128*12+AZ183*$AX$128/100,IF(AJ183=$AU$129,$AV$129*12+$AX$129*AZ183/100,IF(AJ183=$AU$130,$AV$130*12+$AX$130*AZ183/100,IF(AJ183=$AU$131,$AV$131*12+$AX$131*AZ183/100,IF(AJ183=$AU$132,$AW$132*BA183/100*8760+$AX$132*AZ183/100,0))))))*'Kalkulator część 1'!$C$31</f>
        <v>2796.3566084999998</v>
      </c>
      <c r="BH183" s="2">
        <f>+BG183*'Kalkulator część 1'!$C$31</f>
        <v>2936.1744389249998</v>
      </c>
      <c r="BI183" s="2"/>
      <c r="BJ183" s="13">
        <f>+(AQ183*'Kalkulator część 1'!$C$34+'Dane - część 1'!AR183*'Kalkulator część 1'!$C$35)/('Dane - część 1'!AQ183+'Dane - część 1'!AR183)</f>
        <v>0</v>
      </c>
      <c r="BK183" s="13">
        <f>VLOOKUP(AJ183,'Kalkulator część 1'!$B$17:$C$23,2,TRUE)*12</f>
        <v>0</v>
      </c>
      <c r="BL183" s="2">
        <f t="shared" si="48"/>
        <v>0</v>
      </c>
      <c r="BM183" s="2">
        <f t="shared" si="49"/>
        <v>0</v>
      </c>
      <c r="BO183" s="2">
        <f t="shared" si="50"/>
        <v>2796.3566084999998</v>
      </c>
      <c r="BP183" s="2">
        <f t="shared" si="51"/>
        <v>2936.1744389249998</v>
      </c>
      <c r="BQ183" s="3"/>
      <c r="BR183" s="2">
        <f t="shared" si="52"/>
        <v>3439.5186284549995</v>
      </c>
      <c r="BS183" s="2">
        <f t="shared" si="53"/>
        <v>3611.4945598777495</v>
      </c>
    </row>
    <row r="184" spans="1:71" x14ac:dyDescent="0.35">
      <c r="A184" t="s">
        <v>410</v>
      </c>
      <c r="B184" t="s">
        <v>561</v>
      </c>
      <c r="C184" t="s">
        <v>562</v>
      </c>
      <c r="D184" t="s">
        <v>563</v>
      </c>
      <c r="E184" t="s">
        <v>564</v>
      </c>
      <c r="F184" t="s">
        <v>564</v>
      </c>
      <c r="G184" t="s">
        <v>565</v>
      </c>
      <c r="H184" s="49" t="s">
        <v>566</v>
      </c>
      <c r="J184">
        <v>7930001807</v>
      </c>
      <c r="K184">
        <v>650016609</v>
      </c>
      <c r="L184" t="s">
        <v>50</v>
      </c>
      <c r="M184" t="s">
        <v>51</v>
      </c>
      <c r="N184" t="s">
        <v>569</v>
      </c>
      <c r="O184" t="s">
        <v>563</v>
      </c>
      <c r="P184" t="s">
        <v>564</v>
      </c>
      <c r="Q184" t="s">
        <v>570</v>
      </c>
      <c r="S184" s="49" t="s">
        <v>571</v>
      </c>
      <c r="U184" t="s">
        <v>572</v>
      </c>
      <c r="V184" t="s">
        <v>573</v>
      </c>
      <c r="W184" s="2">
        <v>0</v>
      </c>
      <c r="X184" s="2">
        <v>0</v>
      </c>
      <c r="Y184" s="2">
        <v>1411</v>
      </c>
      <c r="Z184" s="2">
        <v>463</v>
      </c>
      <c r="AA184" s="2">
        <v>518</v>
      </c>
      <c r="AB184" s="2">
        <v>826</v>
      </c>
      <c r="AC184" s="2">
        <v>354</v>
      </c>
      <c r="AD184" s="2">
        <v>406</v>
      </c>
      <c r="AE184" s="2">
        <v>393</v>
      </c>
      <c r="AF184" s="2">
        <v>406</v>
      </c>
      <c r="AG184" s="2">
        <v>393</v>
      </c>
      <c r="AH184" s="2">
        <v>406</v>
      </c>
      <c r="AI184" s="2">
        <v>5576</v>
      </c>
      <c r="AJ184" t="s">
        <v>100</v>
      </c>
      <c r="AK184" t="s">
        <v>56</v>
      </c>
      <c r="AL184" t="s">
        <v>256</v>
      </c>
      <c r="AM184">
        <v>110</v>
      </c>
      <c r="AN184" t="s">
        <v>58</v>
      </c>
      <c r="AO184" t="s">
        <v>59</v>
      </c>
      <c r="AP184" t="s">
        <v>60</v>
      </c>
      <c r="AQ184">
        <v>100</v>
      </c>
      <c r="AR184">
        <v>0</v>
      </c>
      <c r="AZ184" s="2">
        <f>+AI184*'Kalkulator część 1'!$C$32</f>
        <v>5576</v>
      </c>
      <c r="BA184">
        <f t="shared" si="45"/>
        <v>110</v>
      </c>
      <c r="BB184" s="13">
        <f>'Kalkulator część 1'!$C$28*'Kalkulator część 1'!$C$11+'Kalkulator część 1'!$C$12</f>
        <v>0</v>
      </c>
      <c r="BC184" s="13">
        <f>'Kalkulator część 1'!$C$29*'Kalkulator część 1'!$C$11+'Kalkulator część 1'!$C$12</f>
        <v>0</v>
      </c>
      <c r="BD184" s="2">
        <f t="shared" si="46"/>
        <v>0</v>
      </c>
      <c r="BE184" s="2">
        <f t="shared" si="47"/>
        <v>0</v>
      </c>
      <c r="BG184" s="2">
        <f>IF(AJ184=$AU$127,($AV$127*12)+(AZ184*$AX$127/100),IF(AJ184=$AU$128,$AV$128*12+AZ184*$AX$128/100,IF(AJ184=$AU$129,$AV$129*12+$AX$129*AZ184/100,IF(AJ184=$AU$130,$AV$130*12+$AX$130*AZ184/100,IF(AJ184=$AU$131,$AV$131*12+$AX$131*AZ184/100,IF(AJ184=$AU$132,$AW$132*BA184/100*8760+$AX$132*AZ184/100,0))))))*'Kalkulator część 1'!$C$31</f>
        <v>435.47615999999999</v>
      </c>
      <c r="BH184" s="2">
        <f>+BG184*'Kalkulator część 1'!$C$31</f>
        <v>457.24996800000002</v>
      </c>
      <c r="BI184" s="2"/>
      <c r="BJ184" s="13">
        <f>+(AQ184*'Kalkulator część 1'!$C$34+'Dane - część 1'!AR184*'Kalkulator część 1'!$C$35)/('Dane - część 1'!AQ184+'Dane - część 1'!AR184)</f>
        <v>0</v>
      </c>
      <c r="BK184" s="13">
        <f>VLOOKUP(AJ184,'Kalkulator część 1'!$B$17:$C$23,2,TRUE)*12</f>
        <v>0</v>
      </c>
      <c r="BL184" s="2">
        <f t="shared" si="48"/>
        <v>0</v>
      </c>
      <c r="BM184" s="2">
        <f t="shared" si="49"/>
        <v>0</v>
      </c>
      <c r="BO184" s="2">
        <f t="shared" si="50"/>
        <v>435.47615999999999</v>
      </c>
      <c r="BP184" s="2">
        <f t="shared" si="51"/>
        <v>457.24996800000002</v>
      </c>
      <c r="BQ184" s="3"/>
      <c r="BR184" s="2">
        <f t="shared" si="52"/>
        <v>535.63567679999994</v>
      </c>
      <c r="BS184" s="2">
        <f t="shared" si="53"/>
        <v>562.41746064000006</v>
      </c>
    </row>
    <row r="185" spans="1:71" x14ac:dyDescent="0.35">
      <c r="A185" t="s">
        <v>410</v>
      </c>
      <c r="B185" t="s">
        <v>574</v>
      </c>
      <c r="C185" t="s">
        <v>575</v>
      </c>
      <c r="D185" t="s">
        <v>576</v>
      </c>
      <c r="E185" t="s">
        <v>577</v>
      </c>
      <c r="F185" t="s">
        <v>577</v>
      </c>
      <c r="G185" t="s">
        <v>578</v>
      </c>
      <c r="H185" s="49">
        <v>9</v>
      </c>
      <c r="J185">
        <v>8190002399</v>
      </c>
      <c r="K185">
        <v>690026812</v>
      </c>
      <c r="L185" t="s">
        <v>50</v>
      </c>
      <c r="M185" t="s">
        <v>51</v>
      </c>
      <c r="N185" t="s">
        <v>579</v>
      </c>
      <c r="O185" t="s">
        <v>576</v>
      </c>
      <c r="P185" t="s">
        <v>577</v>
      </c>
      <c r="Q185" t="s">
        <v>577</v>
      </c>
      <c r="R185" t="s">
        <v>578</v>
      </c>
      <c r="S185" s="49">
        <v>9</v>
      </c>
      <c r="U185" t="s">
        <v>580</v>
      </c>
      <c r="V185" t="s">
        <v>581</v>
      </c>
      <c r="W185" s="2">
        <v>0</v>
      </c>
      <c r="X185" s="2">
        <v>52358</v>
      </c>
      <c r="Y185" s="2">
        <v>23773</v>
      </c>
      <c r="Z185" s="2">
        <v>16742</v>
      </c>
      <c r="AA185" s="2">
        <v>7577</v>
      </c>
      <c r="AB185" s="2">
        <v>4790</v>
      </c>
      <c r="AC185" s="2">
        <v>4348</v>
      </c>
      <c r="AD185" s="2">
        <v>4283</v>
      </c>
      <c r="AE185" s="2">
        <v>4392</v>
      </c>
      <c r="AF185" s="2">
        <v>10953</v>
      </c>
      <c r="AG185" s="2">
        <v>19175</v>
      </c>
      <c r="AH185" s="2">
        <v>29381</v>
      </c>
      <c r="AI185" s="2">
        <v>177772</v>
      </c>
      <c r="AJ185" t="s">
        <v>67</v>
      </c>
      <c r="AK185" t="s">
        <v>56</v>
      </c>
      <c r="AL185" t="s">
        <v>256</v>
      </c>
      <c r="AM185">
        <v>110</v>
      </c>
      <c r="AN185" t="s">
        <v>58</v>
      </c>
      <c r="AO185" t="s">
        <v>59</v>
      </c>
      <c r="AP185" t="s">
        <v>60</v>
      </c>
      <c r="AQ185">
        <v>100</v>
      </c>
      <c r="AR185">
        <v>0</v>
      </c>
      <c r="AZ185" s="2">
        <f>+AI185*'Kalkulator część 1'!$C$32</f>
        <v>177772</v>
      </c>
      <c r="BA185">
        <f t="shared" si="45"/>
        <v>110</v>
      </c>
      <c r="BB185" s="13">
        <f>'Kalkulator część 1'!$C$28*'Kalkulator część 1'!$C$11+'Kalkulator część 1'!$C$12</f>
        <v>0</v>
      </c>
      <c r="BC185" s="13">
        <f>'Kalkulator część 1'!$C$29*'Kalkulator część 1'!$C$11+'Kalkulator część 1'!$C$12</f>
        <v>0</v>
      </c>
      <c r="BD185" s="2">
        <f t="shared" si="46"/>
        <v>0</v>
      </c>
      <c r="BE185" s="2">
        <f t="shared" si="47"/>
        <v>0</v>
      </c>
      <c r="BG185" s="2">
        <f>IF(AJ185=$AU$127,($AV$127*12)+(AZ185*$AX$127/100),IF(AJ185=$AU$128,$AV$128*12+AZ185*$AX$128/100,IF(AJ185=$AU$129,$AV$129*12+$AX$129*AZ185/100,IF(AJ185=$AU$130,$AV$130*12+$AX$130*AZ185/100,IF(AJ185=$AU$131,$AV$131*12+$AX$131*AZ185/100,IF(AJ185=$AU$132,$AW$132*BA185/100*8760+$AX$132*AZ185/100,0))))))*'Kalkulator część 1'!$C$31</f>
        <v>9928.2726900000016</v>
      </c>
      <c r="BH185" s="2">
        <f>+BG185*'Kalkulator część 1'!$C$31</f>
        <v>10424.686324500002</v>
      </c>
      <c r="BI185" s="2"/>
      <c r="BJ185" s="13">
        <f>+(AQ185*'Kalkulator część 1'!$C$34+'Dane - część 1'!AR185*'Kalkulator część 1'!$C$35)/('Dane - część 1'!AQ185+'Dane - część 1'!AR185)</f>
        <v>0</v>
      </c>
      <c r="BK185" s="13">
        <f>VLOOKUP(AJ185,'Kalkulator część 1'!$B$17:$C$23,2,TRUE)*12</f>
        <v>0</v>
      </c>
      <c r="BL185" s="2">
        <f t="shared" si="48"/>
        <v>0</v>
      </c>
      <c r="BM185" s="2">
        <f t="shared" si="49"/>
        <v>0</v>
      </c>
      <c r="BO185" s="2">
        <f t="shared" si="50"/>
        <v>9928.2726900000016</v>
      </c>
      <c r="BP185" s="2">
        <f t="shared" si="51"/>
        <v>10424.686324500002</v>
      </c>
      <c r="BQ185" s="3"/>
      <c r="BR185" s="2">
        <f t="shared" si="52"/>
        <v>12211.775408700001</v>
      </c>
      <c r="BS185" s="2">
        <f t="shared" si="53"/>
        <v>12822.364179135002</v>
      </c>
    </row>
    <row r="186" spans="1:71" x14ac:dyDescent="0.35">
      <c r="A186" t="s">
        <v>410</v>
      </c>
      <c r="B186" t="s">
        <v>574</v>
      </c>
      <c r="C186" t="s">
        <v>575</v>
      </c>
      <c r="D186" t="s">
        <v>576</v>
      </c>
      <c r="E186" t="s">
        <v>577</v>
      </c>
      <c r="F186" t="s">
        <v>577</v>
      </c>
      <c r="G186" t="s">
        <v>578</v>
      </c>
      <c r="H186" s="49">
        <v>9</v>
      </c>
      <c r="J186">
        <v>8190002399</v>
      </c>
      <c r="K186">
        <v>690026812</v>
      </c>
      <c r="L186" t="s">
        <v>50</v>
      </c>
      <c r="M186" t="s">
        <v>51</v>
      </c>
      <c r="N186" t="s">
        <v>582</v>
      </c>
      <c r="O186" t="s">
        <v>583</v>
      </c>
      <c r="P186" t="s">
        <v>584</v>
      </c>
      <c r="Q186" t="s">
        <v>584</v>
      </c>
      <c r="R186" t="s">
        <v>585</v>
      </c>
      <c r="S186" s="49">
        <v>1</v>
      </c>
      <c r="U186" t="s">
        <v>586</v>
      </c>
      <c r="V186" t="s">
        <v>587</v>
      </c>
      <c r="W186" s="2">
        <v>2088</v>
      </c>
      <c r="X186" s="2">
        <v>5388</v>
      </c>
      <c r="Y186" s="2">
        <v>3287</v>
      </c>
      <c r="Z186" s="2">
        <v>2534</v>
      </c>
      <c r="AA186" s="2">
        <v>529</v>
      </c>
      <c r="AB186" s="2">
        <v>474</v>
      </c>
      <c r="AC186" s="2">
        <v>8</v>
      </c>
      <c r="AD186" s="2">
        <v>222</v>
      </c>
      <c r="AE186" s="2">
        <v>313</v>
      </c>
      <c r="AF186" s="2">
        <v>842</v>
      </c>
      <c r="AG186" s="2">
        <v>3427</v>
      </c>
      <c r="AH186" s="2">
        <v>3648</v>
      </c>
      <c r="AI186" s="2">
        <v>22760</v>
      </c>
      <c r="AJ186" t="s">
        <v>55</v>
      </c>
      <c r="AK186" t="s">
        <v>56</v>
      </c>
      <c r="AL186" t="s">
        <v>256</v>
      </c>
      <c r="AM186">
        <v>110</v>
      </c>
      <c r="AN186" t="s">
        <v>58</v>
      </c>
      <c r="AO186" t="s">
        <v>59</v>
      </c>
      <c r="AP186" t="s">
        <v>60</v>
      </c>
      <c r="AQ186">
        <v>100</v>
      </c>
      <c r="AR186">
        <v>0</v>
      </c>
      <c r="AZ186" s="2">
        <f>+AI186*'Kalkulator część 1'!$C$32</f>
        <v>22760</v>
      </c>
      <c r="BA186">
        <f t="shared" si="45"/>
        <v>110</v>
      </c>
      <c r="BB186" s="13">
        <f>'Kalkulator część 1'!$C$28*'Kalkulator część 1'!$C$11+'Kalkulator część 1'!$C$12</f>
        <v>0</v>
      </c>
      <c r="BC186" s="13">
        <f>'Kalkulator część 1'!$C$29*'Kalkulator część 1'!$C$11+'Kalkulator część 1'!$C$12</f>
        <v>0</v>
      </c>
      <c r="BD186" s="2">
        <f t="shared" si="46"/>
        <v>0</v>
      </c>
      <c r="BE186" s="2">
        <f t="shared" si="47"/>
        <v>0</v>
      </c>
      <c r="BG186" s="2">
        <f>IF(AJ186=$AU$127,($AV$127*12)+(AZ186*$AX$127/100),IF(AJ186=$AU$128,$AV$128*12+AZ186*$AX$128/100,IF(AJ186=$AU$129,$AV$129*12+$AX$129*AZ186/100,IF(AJ186=$AU$130,$AV$130*12+$AX$130*AZ186/100,IF(AJ186=$AU$131,$AV$131*12+$AX$131*AZ186/100,IF(AJ186=$AU$132,$AW$132*BA186/100*8760+$AX$132*AZ186/100,0))))))*'Kalkulator część 1'!$C$31</f>
        <v>1450.9912200000001</v>
      </c>
      <c r="BH186" s="2">
        <f>+BG186*'Kalkulator część 1'!$C$31</f>
        <v>1523.5407810000002</v>
      </c>
      <c r="BI186" s="2"/>
      <c r="BJ186" s="13">
        <f>+(AQ186*'Kalkulator część 1'!$C$34+'Dane - część 1'!AR186*'Kalkulator część 1'!$C$35)/('Dane - część 1'!AQ186+'Dane - część 1'!AR186)</f>
        <v>0</v>
      </c>
      <c r="BK186" s="13">
        <f>VLOOKUP(AJ186,'Kalkulator część 1'!$B$17:$C$23,2,TRUE)*12</f>
        <v>0</v>
      </c>
      <c r="BL186" s="2">
        <f t="shared" si="48"/>
        <v>0</v>
      </c>
      <c r="BM186" s="2">
        <f t="shared" si="49"/>
        <v>0</v>
      </c>
      <c r="BO186" s="2">
        <f t="shared" si="50"/>
        <v>1450.9912200000001</v>
      </c>
      <c r="BP186" s="2">
        <f t="shared" si="51"/>
        <v>1523.5407810000002</v>
      </c>
      <c r="BQ186" s="3"/>
      <c r="BR186" s="2">
        <f t="shared" si="52"/>
        <v>1784.7192006</v>
      </c>
      <c r="BS186" s="2">
        <f t="shared" si="53"/>
        <v>1873.9551606300001</v>
      </c>
    </row>
    <row r="187" spans="1:71" x14ac:dyDescent="0.35">
      <c r="A187" t="s">
        <v>410</v>
      </c>
      <c r="B187" t="s">
        <v>574</v>
      </c>
      <c r="C187" t="s">
        <v>575</v>
      </c>
      <c r="D187" t="s">
        <v>576</v>
      </c>
      <c r="E187" t="s">
        <v>577</v>
      </c>
      <c r="F187" t="s">
        <v>577</v>
      </c>
      <c r="G187" t="s">
        <v>578</v>
      </c>
      <c r="H187" s="49">
        <v>9</v>
      </c>
      <c r="J187">
        <v>8190002399</v>
      </c>
      <c r="K187">
        <v>690026812</v>
      </c>
      <c r="L187" t="s">
        <v>50</v>
      </c>
      <c r="M187" t="s">
        <v>51</v>
      </c>
      <c r="N187" t="s">
        <v>588</v>
      </c>
      <c r="O187" t="s">
        <v>589</v>
      </c>
      <c r="P187" t="s">
        <v>590</v>
      </c>
      <c r="Q187" t="s">
        <v>590</v>
      </c>
      <c r="S187" s="49" t="s">
        <v>591</v>
      </c>
      <c r="U187" t="s">
        <v>592</v>
      </c>
      <c r="V187" t="s">
        <v>593</v>
      </c>
      <c r="W187" s="2">
        <v>67</v>
      </c>
      <c r="X187" s="2">
        <v>0</v>
      </c>
      <c r="Y187" s="2">
        <v>246</v>
      </c>
      <c r="Z187" s="2">
        <v>77</v>
      </c>
      <c r="AA187" s="2">
        <v>319</v>
      </c>
      <c r="AB187" s="2">
        <v>3469</v>
      </c>
      <c r="AC187" s="2">
        <v>340</v>
      </c>
      <c r="AD187" s="2">
        <v>340</v>
      </c>
      <c r="AE187" s="2">
        <v>329</v>
      </c>
      <c r="AF187" s="2">
        <v>340</v>
      </c>
      <c r="AG187" s="2">
        <v>329</v>
      </c>
      <c r="AH187" s="2">
        <v>756</v>
      </c>
      <c r="AI187" s="2">
        <v>6612</v>
      </c>
      <c r="AJ187" t="s">
        <v>100</v>
      </c>
      <c r="AK187" t="s">
        <v>56</v>
      </c>
      <c r="AL187" t="s">
        <v>256</v>
      </c>
      <c r="AM187">
        <v>110</v>
      </c>
      <c r="AN187" t="s">
        <v>58</v>
      </c>
      <c r="AO187" t="s">
        <v>59</v>
      </c>
      <c r="AP187" t="s">
        <v>60</v>
      </c>
      <c r="AQ187">
        <v>100</v>
      </c>
      <c r="AR187">
        <v>0</v>
      </c>
      <c r="AZ187" s="2">
        <f>+AI187*'Kalkulator część 1'!$C$32</f>
        <v>6612</v>
      </c>
      <c r="BA187">
        <f t="shared" ref="BA187:BA250" si="54">+AM187</f>
        <v>110</v>
      </c>
      <c r="BB187" s="13">
        <f>'Kalkulator część 1'!$C$28*'Kalkulator część 1'!$C$11+'Kalkulator część 1'!$C$12</f>
        <v>0</v>
      </c>
      <c r="BC187" s="13">
        <f>'Kalkulator część 1'!$C$29*'Kalkulator część 1'!$C$11+'Kalkulator część 1'!$C$12</f>
        <v>0</v>
      </c>
      <c r="BD187" s="2">
        <f t="shared" ref="BD187:BD250" si="55">+AZ187*BB187/1000</f>
        <v>0</v>
      </c>
      <c r="BE187" s="2">
        <f t="shared" ref="BE187:BE250" si="56">+AZ187*BC187/1000</f>
        <v>0</v>
      </c>
      <c r="BG187" s="2">
        <f>IF(AJ187=$AU$127,($AV$127*12)+(AZ187*$AX$127/100),IF(AJ187=$AU$128,$AV$128*12+AZ187*$AX$128/100,IF(AJ187=$AU$129,$AV$129*12+$AX$129*AZ187/100,IF(AJ187=$AU$130,$AV$130*12+$AX$130*AZ187/100,IF(AJ187=$AU$131,$AV$131*12+$AX$131*AZ187/100,IF(AJ187=$AU$132,$AW$132*BA187/100*8760+$AX$132*AZ187/100,0))))))*'Kalkulator część 1'!$C$31</f>
        <v>488.99592000000001</v>
      </c>
      <c r="BH187" s="2">
        <f>+BG187*'Kalkulator część 1'!$C$31</f>
        <v>513.44571600000006</v>
      </c>
      <c r="BI187" s="2"/>
      <c r="BJ187" s="13">
        <f>+(AQ187*'Kalkulator część 1'!$C$34+'Dane - część 1'!AR187*'Kalkulator część 1'!$C$35)/('Dane - część 1'!AQ187+'Dane - część 1'!AR187)</f>
        <v>0</v>
      </c>
      <c r="BK187" s="13">
        <f>VLOOKUP(AJ187,'Kalkulator część 1'!$B$17:$C$23,2,TRUE)*12</f>
        <v>0</v>
      </c>
      <c r="BL187" s="2">
        <f t="shared" ref="BL187:BL250" si="57">(BB187+BJ187)*AZ187/1000+BK187</f>
        <v>0</v>
      </c>
      <c r="BM187" s="2">
        <f t="shared" ref="BM187:BM250" si="58">(BC187+BJ187)*AZ187/1000+BK187</f>
        <v>0</v>
      </c>
      <c r="BO187" s="2">
        <f t="shared" ref="BO187:BO250" si="59">BL187+BG187</f>
        <v>488.99592000000001</v>
      </c>
      <c r="BP187" s="2">
        <f t="shared" ref="BP187:BP250" si="60">BM187+BH187</f>
        <v>513.44571600000006</v>
      </c>
      <c r="BQ187" s="3"/>
      <c r="BR187" s="2">
        <f t="shared" ref="BR187:BR250" si="61">BO187*1.23</f>
        <v>601.46498159999999</v>
      </c>
      <c r="BS187" s="2">
        <f t="shared" ref="BS187:BS250" si="62">BP187*1.23</f>
        <v>631.53823068000008</v>
      </c>
    </row>
    <row r="188" spans="1:71" x14ac:dyDescent="0.35">
      <c r="A188" t="s">
        <v>410</v>
      </c>
      <c r="B188" t="s">
        <v>574</v>
      </c>
      <c r="C188" t="s">
        <v>575</v>
      </c>
      <c r="D188" t="s">
        <v>576</v>
      </c>
      <c r="E188" t="s">
        <v>577</v>
      </c>
      <c r="F188" t="s">
        <v>577</v>
      </c>
      <c r="G188" t="s">
        <v>578</v>
      </c>
      <c r="H188" s="49">
        <v>9</v>
      </c>
      <c r="J188">
        <v>8190002399</v>
      </c>
      <c r="K188">
        <v>690026812</v>
      </c>
      <c r="L188" t="s">
        <v>50</v>
      </c>
      <c r="M188" t="s">
        <v>51</v>
      </c>
      <c r="N188" t="s">
        <v>594</v>
      </c>
      <c r="O188" t="s">
        <v>576</v>
      </c>
      <c r="P188" t="s">
        <v>577</v>
      </c>
      <c r="Q188" t="s">
        <v>595</v>
      </c>
      <c r="S188" s="49">
        <v>597</v>
      </c>
      <c r="U188" t="s">
        <v>596</v>
      </c>
      <c r="V188" t="s">
        <v>597</v>
      </c>
      <c r="W188" s="2">
        <v>0</v>
      </c>
      <c r="X188" s="2">
        <v>0</v>
      </c>
      <c r="Y188" s="2">
        <v>0</v>
      </c>
      <c r="Z188" s="2">
        <v>0</v>
      </c>
      <c r="AA188" s="2">
        <v>617</v>
      </c>
      <c r="AB188" s="2">
        <v>9503</v>
      </c>
      <c r="AC188" s="2">
        <v>447</v>
      </c>
      <c r="AD188" s="2">
        <v>447</v>
      </c>
      <c r="AE188" s="2">
        <v>432</v>
      </c>
      <c r="AF188" s="2">
        <v>447</v>
      </c>
      <c r="AG188" s="2">
        <v>1457</v>
      </c>
      <c r="AH188" s="2">
        <v>2316</v>
      </c>
      <c r="AI188" s="2">
        <v>15666</v>
      </c>
      <c r="AJ188" t="s">
        <v>55</v>
      </c>
      <c r="AK188" t="s">
        <v>56</v>
      </c>
      <c r="AL188" t="s">
        <v>256</v>
      </c>
      <c r="AM188">
        <v>110</v>
      </c>
      <c r="AN188" t="s">
        <v>58</v>
      </c>
      <c r="AO188" t="s">
        <v>59</v>
      </c>
      <c r="AP188" t="s">
        <v>60</v>
      </c>
      <c r="AQ188">
        <v>100</v>
      </c>
      <c r="AR188">
        <v>0</v>
      </c>
      <c r="AZ188" s="2">
        <f>+AI188*'Kalkulator część 1'!$C$32</f>
        <v>15666</v>
      </c>
      <c r="BA188">
        <f t="shared" si="54"/>
        <v>110</v>
      </c>
      <c r="BB188" s="13">
        <f>'Kalkulator część 1'!$C$28*'Kalkulator część 1'!$C$11+'Kalkulator część 1'!$C$12</f>
        <v>0</v>
      </c>
      <c r="BC188" s="13">
        <f>'Kalkulator część 1'!$C$29*'Kalkulator część 1'!$C$11+'Kalkulator część 1'!$C$12</f>
        <v>0</v>
      </c>
      <c r="BD188" s="2">
        <f t="shared" si="55"/>
        <v>0</v>
      </c>
      <c r="BE188" s="2">
        <f t="shared" si="56"/>
        <v>0</v>
      </c>
      <c r="BG188" s="2">
        <f>IF(AJ188=$AU$127,($AV$127*12)+(AZ188*$AX$127/100),IF(AJ188=$AU$128,$AV$128*12+AZ188*$AX$128/100,IF(AJ188=$AU$129,$AV$129*12+$AX$129*AZ188/100,IF(AJ188=$AU$130,$AV$130*12+$AX$130*AZ188/100,IF(AJ188=$AU$131,$AV$131*12+$AX$131*AZ188/100,IF(AJ188=$AU$132,$AW$132*BA188/100*8760+$AX$132*AZ188/100,0))))))*'Kalkulator część 1'!$C$31</f>
        <v>1176.2086770000001</v>
      </c>
      <c r="BH188" s="2">
        <f>+BG188*'Kalkulator część 1'!$C$31</f>
        <v>1235.0191108500001</v>
      </c>
      <c r="BI188" s="2"/>
      <c r="BJ188" s="13">
        <f>+(AQ188*'Kalkulator część 1'!$C$34+'Dane - część 1'!AR188*'Kalkulator część 1'!$C$35)/('Dane - część 1'!AQ188+'Dane - część 1'!AR188)</f>
        <v>0</v>
      </c>
      <c r="BK188" s="13">
        <f>VLOOKUP(AJ188,'Kalkulator część 1'!$B$17:$C$23,2,TRUE)*12</f>
        <v>0</v>
      </c>
      <c r="BL188" s="2">
        <f t="shared" si="57"/>
        <v>0</v>
      </c>
      <c r="BM188" s="2">
        <f t="shared" si="58"/>
        <v>0</v>
      </c>
      <c r="BO188" s="2">
        <f t="shared" si="59"/>
        <v>1176.2086770000001</v>
      </c>
      <c r="BP188" s="2">
        <f t="shared" si="60"/>
        <v>1235.0191108500001</v>
      </c>
      <c r="BQ188" s="3"/>
      <c r="BR188" s="2">
        <f t="shared" si="61"/>
        <v>1446.73667271</v>
      </c>
      <c r="BS188" s="2">
        <f t="shared" si="62"/>
        <v>1519.0735063455002</v>
      </c>
    </row>
    <row r="189" spans="1:71" x14ac:dyDescent="0.35">
      <c r="A189" t="s">
        <v>410</v>
      </c>
      <c r="B189" t="s">
        <v>574</v>
      </c>
      <c r="C189" t="s">
        <v>575</v>
      </c>
      <c r="D189" t="s">
        <v>576</v>
      </c>
      <c r="E189" t="s">
        <v>577</v>
      </c>
      <c r="F189" t="s">
        <v>577</v>
      </c>
      <c r="G189" t="s">
        <v>578</v>
      </c>
      <c r="H189" s="49">
        <v>9</v>
      </c>
      <c r="J189">
        <v>8190002399</v>
      </c>
      <c r="K189">
        <v>690026812</v>
      </c>
      <c r="L189" t="s">
        <v>50</v>
      </c>
      <c r="M189" t="s">
        <v>51</v>
      </c>
      <c r="N189" t="s">
        <v>598</v>
      </c>
      <c r="O189" t="s">
        <v>599</v>
      </c>
      <c r="P189" t="s">
        <v>600</v>
      </c>
      <c r="Q189" t="s">
        <v>601</v>
      </c>
      <c r="S189" s="49" t="s">
        <v>602</v>
      </c>
      <c r="U189" t="s">
        <v>603</v>
      </c>
      <c r="V189" t="s">
        <v>604</v>
      </c>
      <c r="W189" s="2">
        <v>0</v>
      </c>
      <c r="X189" s="2">
        <v>0</v>
      </c>
      <c r="Y189" s="2">
        <v>2892</v>
      </c>
      <c r="Z189" s="2">
        <v>809</v>
      </c>
      <c r="AA189" s="2">
        <v>88</v>
      </c>
      <c r="AB189" s="2">
        <v>88</v>
      </c>
      <c r="AC189" s="2">
        <v>531</v>
      </c>
      <c r="AD189" s="2">
        <v>531</v>
      </c>
      <c r="AE189" s="2">
        <v>514</v>
      </c>
      <c r="AF189" s="2">
        <v>531</v>
      </c>
      <c r="AG189" s="2">
        <v>514</v>
      </c>
      <c r="AH189" s="2">
        <v>531</v>
      </c>
      <c r="AI189" s="2">
        <v>7029</v>
      </c>
      <c r="AJ189" t="s">
        <v>100</v>
      </c>
      <c r="AK189" t="s">
        <v>56</v>
      </c>
      <c r="AL189" t="s">
        <v>256</v>
      </c>
      <c r="AM189">
        <v>110</v>
      </c>
      <c r="AN189" t="s">
        <v>58</v>
      </c>
      <c r="AO189" t="s">
        <v>59</v>
      </c>
      <c r="AP189" t="s">
        <v>60</v>
      </c>
      <c r="AQ189">
        <v>100</v>
      </c>
      <c r="AR189">
        <v>0</v>
      </c>
      <c r="AZ189" s="2">
        <f>+AI189*'Kalkulator część 1'!$C$32</f>
        <v>7029</v>
      </c>
      <c r="BA189">
        <f t="shared" si="54"/>
        <v>110</v>
      </c>
      <c r="BB189" s="13">
        <f>'Kalkulator część 1'!$C$28*'Kalkulator część 1'!$C$11+'Kalkulator część 1'!$C$12</f>
        <v>0</v>
      </c>
      <c r="BC189" s="13">
        <f>'Kalkulator część 1'!$C$29*'Kalkulator część 1'!$C$11+'Kalkulator część 1'!$C$12</f>
        <v>0</v>
      </c>
      <c r="BD189" s="2">
        <f t="shared" si="55"/>
        <v>0</v>
      </c>
      <c r="BE189" s="2">
        <f t="shared" si="56"/>
        <v>0</v>
      </c>
      <c r="BG189" s="2">
        <f>IF(AJ189=$AU$127,($AV$127*12)+(AZ189*$AX$127/100),IF(AJ189=$AU$128,$AV$128*12+AZ189*$AX$128/100,IF(AJ189=$AU$129,$AV$129*12+$AX$129*AZ189/100,IF(AJ189=$AU$130,$AV$130*12+$AX$130*AZ189/100,IF(AJ189=$AU$131,$AV$131*12+$AX$131*AZ189/100,IF(AJ189=$AU$132,$AW$132*BA189/100*8760+$AX$132*AZ189/100,0))))))*'Kalkulator część 1'!$C$31</f>
        <v>510.53814</v>
      </c>
      <c r="BH189" s="2">
        <f>+BG189*'Kalkulator część 1'!$C$31</f>
        <v>536.06504700000005</v>
      </c>
      <c r="BI189" s="2"/>
      <c r="BJ189" s="13">
        <f>+(AQ189*'Kalkulator część 1'!$C$34+'Dane - część 1'!AR189*'Kalkulator część 1'!$C$35)/('Dane - część 1'!AQ189+'Dane - część 1'!AR189)</f>
        <v>0</v>
      </c>
      <c r="BK189" s="13">
        <f>VLOOKUP(AJ189,'Kalkulator część 1'!$B$17:$C$23,2,TRUE)*12</f>
        <v>0</v>
      </c>
      <c r="BL189" s="2">
        <f t="shared" si="57"/>
        <v>0</v>
      </c>
      <c r="BM189" s="2">
        <f t="shared" si="58"/>
        <v>0</v>
      </c>
      <c r="BO189" s="2">
        <f t="shared" si="59"/>
        <v>510.53814</v>
      </c>
      <c r="BP189" s="2">
        <f t="shared" si="60"/>
        <v>536.06504700000005</v>
      </c>
      <c r="BQ189" s="3"/>
      <c r="BR189" s="2">
        <f t="shared" si="61"/>
        <v>627.96191220000003</v>
      </c>
      <c r="BS189" s="2">
        <f t="shared" si="62"/>
        <v>659.36000781000007</v>
      </c>
    </row>
    <row r="190" spans="1:71" x14ac:dyDescent="0.35">
      <c r="A190" t="s">
        <v>410</v>
      </c>
      <c r="B190" t="s">
        <v>605</v>
      </c>
      <c r="C190" t="s">
        <v>606</v>
      </c>
      <c r="D190" t="s">
        <v>607</v>
      </c>
      <c r="E190" t="s">
        <v>608</v>
      </c>
      <c r="F190" t="s">
        <v>608</v>
      </c>
      <c r="H190" s="49">
        <v>147</v>
      </c>
      <c r="J190">
        <v>8170006282</v>
      </c>
      <c r="K190">
        <v>690026982</v>
      </c>
      <c r="L190" t="s">
        <v>50</v>
      </c>
      <c r="M190" t="s">
        <v>51</v>
      </c>
      <c r="N190" t="s">
        <v>609</v>
      </c>
      <c r="O190" t="s">
        <v>607</v>
      </c>
      <c r="P190" t="s">
        <v>608</v>
      </c>
      <c r="Q190" t="s">
        <v>608</v>
      </c>
      <c r="S190" s="49">
        <v>147</v>
      </c>
      <c r="U190" t="s">
        <v>610</v>
      </c>
      <c r="V190" t="s">
        <v>611</v>
      </c>
      <c r="W190" s="2">
        <v>17777</v>
      </c>
      <c r="X190" s="2">
        <v>18332</v>
      </c>
      <c r="Y190" s="2">
        <v>10120</v>
      </c>
      <c r="Z190" s="2">
        <v>0</v>
      </c>
      <c r="AA190" s="2">
        <v>11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18385</v>
      </c>
      <c r="AI190" s="2">
        <v>64625</v>
      </c>
      <c r="AJ190" t="s">
        <v>67</v>
      </c>
      <c r="AK190" t="s">
        <v>56</v>
      </c>
      <c r="AL190" t="s">
        <v>256</v>
      </c>
      <c r="AM190">
        <v>110</v>
      </c>
      <c r="AN190" t="s">
        <v>58</v>
      </c>
      <c r="AO190" t="s">
        <v>59</v>
      </c>
      <c r="AP190" t="s">
        <v>60</v>
      </c>
      <c r="AQ190">
        <v>100</v>
      </c>
      <c r="AR190">
        <v>0</v>
      </c>
      <c r="AZ190" s="2">
        <f>+AI190*'Kalkulator część 1'!$C$32</f>
        <v>64625</v>
      </c>
      <c r="BA190">
        <f t="shared" si="54"/>
        <v>110</v>
      </c>
      <c r="BB190" s="13">
        <f>'Kalkulator część 1'!$C$28*'Kalkulator część 1'!$C$11+'Kalkulator część 1'!$C$12</f>
        <v>0</v>
      </c>
      <c r="BC190" s="13">
        <f>'Kalkulator część 1'!$C$29*'Kalkulator część 1'!$C$11+'Kalkulator część 1'!$C$12</f>
        <v>0</v>
      </c>
      <c r="BD190" s="2">
        <f t="shared" si="55"/>
        <v>0</v>
      </c>
      <c r="BE190" s="2">
        <f t="shared" si="56"/>
        <v>0</v>
      </c>
      <c r="BG190" s="2">
        <f>IF(AJ190=$AU$127,($AV$127*12)+(AZ190*$AX$127/100),IF(AJ190=$AU$128,$AV$128*12+AZ190*$AX$128/100,IF(AJ190=$AU$129,$AV$129*12+$AX$129*AZ190/100,IF(AJ190=$AU$130,$AV$130*12+$AX$130*AZ190/100,IF(AJ190=$AU$131,$AV$131*12+$AX$131*AZ190/100,IF(AJ190=$AU$132,$AW$132*BA190/100*8760+$AX$132*AZ190/100,0))))))*'Kalkulator część 1'!$C$31</f>
        <v>5633.4954374999998</v>
      </c>
      <c r="BH190" s="2">
        <f>+BG190*'Kalkulator część 1'!$C$31</f>
        <v>5915.170209375</v>
      </c>
      <c r="BI190" s="2"/>
      <c r="BJ190" s="13">
        <f>+(AQ190*'Kalkulator część 1'!$C$34+'Dane - część 1'!AR190*'Kalkulator część 1'!$C$35)/('Dane - część 1'!AQ190+'Dane - część 1'!AR190)</f>
        <v>0</v>
      </c>
      <c r="BK190" s="13">
        <f>VLOOKUP(AJ190,'Kalkulator część 1'!$B$17:$C$23,2,TRUE)*12</f>
        <v>0</v>
      </c>
      <c r="BL190" s="2">
        <f t="shared" si="57"/>
        <v>0</v>
      </c>
      <c r="BM190" s="2">
        <f t="shared" si="58"/>
        <v>0</v>
      </c>
      <c r="BO190" s="2">
        <f t="shared" si="59"/>
        <v>5633.4954374999998</v>
      </c>
      <c r="BP190" s="2">
        <f t="shared" si="60"/>
        <v>5915.170209375</v>
      </c>
      <c r="BQ190" s="3"/>
      <c r="BR190" s="2">
        <f t="shared" si="61"/>
        <v>6929.199388125</v>
      </c>
      <c r="BS190" s="2">
        <f t="shared" si="62"/>
        <v>7275.65935753125</v>
      </c>
    </row>
    <row r="191" spans="1:71" x14ac:dyDescent="0.35">
      <c r="A191" t="s">
        <v>410</v>
      </c>
      <c r="B191" t="s">
        <v>605</v>
      </c>
      <c r="C191" t="s">
        <v>606</v>
      </c>
      <c r="D191" t="s">
        <v>607</v>
      </c>
      <c r="E191" t="s">
        <v>608</v>
      </c>
      <c r="F191" t="s">
        <v>608</v>
      </c>
      <c r="H191" s="49">
        <v>147</v>
      </c>
      <c r="J191">
        <v>8170006282</v>
      </c>
      <c r="K191">
        <v>690026982</v>
      </c>
      <c r="L191" t="s">
        <v>50</v>
      </c>
      <c r="M191" t="s">
        <v>51</v>
      </c>
      <c r="N191" t="s">
        <v>612</v>
      </c>
      <c r="O191" t="s">
        <v>613</v>
      </c>
      <c r="P191" t="s">
        <v>614</v>
      </c>
      <c r="Q191" t="s">
        <v>614</v>
      </c>
      <c r="S191" s="49" t="s">
        <v>615</v>
      </c>
      <c r="U191" t="s">
        <v>616</v>
      </c>
      <c r="V191" t="s">
        <v>617</v>
      </c>
      <c r="W191" s="2">
        <v>1393</v>
      </c>
      <c r="X191" s="2">
        <v>0</v>
      </c>
      <c r="Y191" s="2">
        <v>3761</v>
      </c>
      <c r="Z191" s="2">
        <v>1265</v>
      </c>
      <c r="AA191" s="2">
        <v>1169</v>
      </c>
      <c r="AB191" s="2">
        <v>111</v>
      </c>
      <c r="AC191" s="2">
        <v>155</v>
      </c>
      <c r="AD191" s="2">
        <v>178</v>
      </c>
      <c r="AE191" s="2">
        <v>435</v>
      </c>
      <c r="AF191" s="2">
        <v>1082</v>
      </c>
      <c r="AG191" s="2">
        <v>1676</v>
      </c>
      <c r="AH191" s="2">
        <v>2058</v>
      </c>
      <c r="AI191" s="2">
        <v>13283</v>
      </c>
      <c r="AJ191" t="s">
        <v>55</v>
      </c>
      <c r="AK191" t="s">
        <v>56</v>
      </c>
      <c r="AL191" t="s">
        <v>256</v>
      </c>
      <c r="AM191">
        <v>110</v>
      </c>
      <c r="AN191" t="s">
        <v>58</v>
      </c>
      <c r="AO191" t="s">
        <v>59</v>
      </c>
      <c r="AP191" t="s">
        <v>60</v>
      </c>
      <c r="AQ191">
        <v>100</v>
      </c>
      <c r="AR191">
        <v>0</v>
      </c>
      <c r="AZ191" s="2">
        <f>+AI191*'Kalkulator część 1'!$C$32</f>
        <v>13283</v>
      </c>
      <c r="BA191">
        <f t="shared" si="54"/>
        <v>110</v>
      </c>
      <c r="BB191" s="13">
        <f>'Kalkulator część 1'!$C$28*'Kalkulator część 1'!$C$11+'Kalkulator część 1'!$C$12</f>
        <v>0</v>
      </c>
      <c r="BC191" s="13">
        <f>'Kalkulator część 1'!$C$29*'Kalkulator część 1'!$C$11+'Kalkulator część 1'!$C$12</f>
        <v>0</v>
      </c>
      <c r="BD191" s="2">
        <f t="shared" si="55"/>
        <v>0</v>
      </c>
      <c r="BE191" s="2">
        <f t="shared" si="56"/>
        <v>0</v>
      </c>
      <c r="BG191" s="2">
        <f>IF(AJ191=$AU$127,($AV$127*12)+(AZ191*$AX$127/100),IF(AJ191=$AU$128,$AV$128*12+AZ191*$AX$128/100,IF(AJ191=$AU$129,$AV$129*12+$AX$129*AZ191/100,IF(AJ191=$AU$130,$AV$130*12+$AX$130*AZ191/100,IF(AJ191=$AU$131,$AV$131*12+$AX$131*AZ191/100,IF(AJ191=$AU$132,$AW$132*BA191/100*8760+$AX$132*AZ191/100,0))))))*'Kalkulator część 1'!$C$31</f>
        <v>1083.9043635</v>
      </c>
      <c r="BH191" s="2">
        <f>+BG191*'Kalkulator część 1'!$C$31</f>
        <v>1138.0995816750001</v>
      </c>
      <c r="BI191" s="2"/>
      <c r="BJ191" s="13">
        <f>+(AQ191*'Kalkulator część 1'!$C$34+'Dane - część 1'!AR191*'Kalkulator część 1'!$C$35)/('Dane - część 1'!AQ191+'Dane - część 1'!AR191)</f>
        <v>0</v>
      </c>
      <c r="BK191" s="13">
        <f>VLOOKUP(AJ191,'Kalkulator część 1'!$B$17:$C$23,2,TRUE)*12</f>
        <v>0</v>
      </c>
      <c r="BL191" s="2">
        <f t="shared" si="57"/>
        <v>0</v>
      </c>
      <c r="BM191" s="2">
        <f t="shared" si="58"/>
        <v>0</v>
      </c>
      <c r="BO191" s="2">
        <f t="shared" si="59"/>
        <v>1083.9043635</v>
      </c>
      <c r="BP191" s="2">
        <f t="shared" si="60"/>
        <v>1138.0995816750001</v>
      </c>
      <c r="BQ191" s="3"/>
      <c r="BR191" s="2">
        <f t="shared" si="61"/>
        <v>1333.2023671050001</v>
      </c>
      <c r="BS191" s="2">
        <f t="shared" si="62"/>
        <v>1399.8624854602501</v>
      </c>
    </row>
    <row r="192" spans="1:71" x14ac:dyDescent="0.35">
      <c r="A192" t="s">
        <v>410</v>
      </c>
      <c r="B192" t="s">
        <v>605</v>
      </c>
      <c r="C192" t="s">
        <v>606</v>
      </c>
      <c r="D192" t="s">
        <v>607</v>
      </c>
      <c r="E192" t="s">
        <v>608</v>
      </c>
      <c r="F192" t="s">
        <v>608</v>
      </c>
      <c r="H192" s="49">
        <v>147</v>
      </c>
      <c r="J192">
        <v>8170006282</v>
      </c>
      <c r="K192">
        <v>690026982</v>
      </c>
      <c r="L192" t="s">
        <v>50</v>
      </c>
      <c r="M192" t="s">
        <v>51</v>
      </c>
      <c r="N192" t="s">
        <v>618</v>
      </c>
      <c r="O192" t="s">
        <v>619</v>
      </c>
      <c r="P192" t="s">
        <v>620</v>
      </c>
      <c r="Q192" t="s">
        <v>620</v>
      </c>
      <c r="R192" t="s">
        <v>621</v>
      </c>
      <c r="S192" s="49">
        <v>3</v>
      </c>
      <c r="U192" t="s">
        <v>622</v>
      </c>
      <c r="V192" t="s">
        <v>623</v>
      </c>
      <c r="W192" s="2">
        <v>0</v>
      </c>
      <c r="X192" s="2">
        <v>0</v>
      </c>
      <c r="Y192" s="2">
        <v>6204</v>
      </c>
      <c r="Z192" s="2">
        <v>0</v>
      </c>
      <c r="AA192" s="2">
        <v>0</v>
      </c>
      <c r="AB192" s="2">
        <v>0</v>
      </c>
      <c r="AC192" s="2">
        <v>0</v>
      </c>
      <c r="AD192" s="2">
        <v>62</v>
      </c>
      <c r="AE192" s="2">
        <v>925</v>
      </c>
      <c r="AF192" s="2">
        <v>956</v>
      </c>
      <c r="AG192" s="2">
        <v>925</v>
      </c>
      <c r="AH192" s="2">
        <v>956</v>
      </c>
      <c r="AI192" s="2">
        <v>10028</v>
      </c>
      <c r="AJ192" t="s">
        <v>100</v>
      </c>
      <c r="AK192" t="s">
        <v>56</v>
      </c>
      <c r="AL192" t="s">
        <v>256</v>
      </c>
      <c r="AM192">
        <v>110</v>
      </c>
      <c r="AN192" t="s">
        <v>58</v>
      </c>
      <c r="AO192" t="s">
        <v>59</v>
      </c>
      <c r="AP192" t="s">
        <v>60</v>
      </c>
      <c r="AQ192">
        <v>100</v>
      </c>
      <c r="AR192">
        <v>0</v>
      </c>
      <c r="AZ192" s="2">
        <f>+AI192*'Kalkulator część 1'!$C$32</f>
        <v>10028</v>
      </c>
      <c r="BA192">
        <f t="shared" si="54"/>
        <v>110</v>
      </c>
      <c r="BB192" s="13">
        <f>'Kalkulator część 1'!$C$28*'Kalkulator część 1'!$C$11+'Kalkulator część 1'!$C$12</f>
        <v>0</v>
      </c>
      <c r="BC192" s="13">
        <f>'Kalkulator część 1'!$C$29*'Kalkulator część 1'!$C$11+'Kalkulator część 1'!$C$12</f>
        <v>0</v>
      </c>
      <c r="BD192" s="2">
        <f t="shared" si="55"/>
        <v>0</v>
      </c>
      <c r="BE192" s="2">
        <f t="shared" si="56"/>
        <v>0</v>
      </c>
      <c r="BG192" s="2">
        <f>IF(AJ192=$AU$127,($AV$127*12)+(AZ192*$AX$127/100),IF(AJ192=$AU$128,$AV$128*12+AZ192*$AX$128/100,IF(AJ192=$AU$129,$AV$129*12+$AX$129*AZ192/100,IF(AJ192=$AU$130,$AV$130*12+$AX$130*AZ192/100,IF(AJ192=$AU$131,$AV$131*12+$AX$131*AZ192/100,IF(AJ192=$AU$132,$AW$132*BA192/100*8760+$AX$132*AZ192/100,0))))))*'Kalkulator część 1'!$C$31</f>
        <v>665.46648000000005</v>
      </c>
      <c r="BH192" s="2">
        <f>+BG192*'Kalkulator część 1'!$C$31</f>
        <v>698.73980400000005</v>
      </c>
      <c r="BI192" s="2"/>
      <c r="BJ192" s="13">
        <f>+(AQ192*'Kalkulator część 1'!$C$34+'Dane - część 1'!AR192*'Kalkulator część 1'!$C$35)/('Dane - część 1'!AQ192+'Dane - część 1'!AR192)</f>
        <v>0</v>
      </c>
      <c r="BK192" s="13">
        <f>VLOOKUP(AJ192,'Kalkulator część 1'!$B$17:$C$23,2,TRUE)*12</f>
        <v>0</v>
      </c>
      <c r="BL192" s="2">
        <f t="shared" si="57"/>
        <v>0</v>
      </c>
      <c r="BM192" s="2">
        <f t="shared" si="58"/>
        <v>0</v>
      </c>
      <c r="BO192" s="2">
        <f t="shared" si="59"/>
        <v>665.46648000000005</v>
      </c>
      <c r="BP192" s="2">
        <f t="shared" si="60"/>
        <v>698.73980400000005</v>
      </c>
      <c r="BQ192" s="3"/>
      <c r="BR192" s="2">
        <f t="shared" si="61"/>
        <v>818.52377039999999</v>
      </c>
      <c r="BS192" s="2">
        <f t="shared" si="62"/>
        <v>859.44995892000009</v>
      </c>
    </row>
    <row r="193" spans="1:71" x14ac:dyDescent="0.35">
      <c r="A193" t="s">
        <v>410</v>
      </c>
      <c r="B193" t="s">
        <v>605</v>
      </c>
      <c r="C193" t="s">
        <v>606</v>
      </c>
      <c r="D193" t="s">
        <v>607</v>
      </c>
      <c r="E193" t="s">
        <v>608</v>
      </c>
      <c r="F193" t="s">
        <v>608</v>
      </c>
      <c r="H193" s="49">
        <v>147</v>
      </c>
      <c r="J193">
        <v>8170006282</v>
      </c>
      <c r="K193">
        <v>690026982</v>
      </c>
      <c r="L193" t="s">
        <v>50</v>
      </c>
      <c r="M193" t="s">
        <v>51</v>
      </c>
      <c r="N193" t="s">
        <v>624</v>
      </c>
      <c r="O193" t="s">
        <v>625</v>
      </c>
      <c r="P193" t="s">
        <v>626</v>
      </c>
      <c r="Q193" t="s">
        <v>627</v>
      </c>
      <c r="S193" s="49" t="s">
        <v>628</v>
      </c>
      <c r="U193" t="s">
        <v>629</v>
      </c>
      <c r="V193" t="s">
        <v>630</v>
      </c>
      <c r="W193" s="2">
        <v>0</v>
      </c>
      <c r="X193" s="2">
        <v>0</v>
      </c>
      <c r="Y193" s="2">
        <v>3049</v>
      </c>
      <c r="Z193" s="2">
        <v>1039</v>
      </c>
      <c r="AA193" s="2">
        <v>622</v>
      </c>
      <c r="AB193" s="2">
        <v>99</v>
      </c>
      <c r="AC193" s="2">
        <v>21</v>
      </c>
      <c r="AD193" s="2">
        <v>21</v>
      </c>
      <c r="AE193" s="2">
        <v>20</v>
      </c>
      <c r="AF193" s="2">
        <v>838</v>
      </c>
      <c r="AG193" s="2">
        <v>1000</v>
      </c>
      <c r="AH193" s="2">
        <v>1034</v>
      </c>
      <c r="AI193" s="2">
        <v>7743</v>
      </c>
      <c r="AJ193" t="s">
        <v>100</v>
      </c>
      <c r="AK193" t="s">
        <v>56</v>
      </c>
      <c r="AL193" t="s">
        <v>256</v>
      </c>
      <c r="AM193">
        <v>110</v>
      </c>
      <c r="AN193" t="s">
        <v>58</v>
      </c>
      <c r="AO193" t="s">
        <v>59</v>
      </c>
      <c r="AP193" t="s">
        <v>60</v>
      </c>
      <c r="AQ193">
        <v>100</v>
      </c>
      <c r="AR193">
        <v>0</v>
      </c>
      <c r="AZ193" s="2">
        <f>+AI193*'Kalkulator część 1'!$C$32</f>
        <v>7743</v>
      </c>
      <c r="BA193">
        <f t="shared" si="54"/>
        <v>110</v>
      </c>
      <c r="BB193" s="13">
        <f>'Kalkulator część 1'!$C$28*'Kalkulator część 1'!$C$11+'Kalkulator część 1'!$C$12</f>
        <v>0</v>
      </c>
      <c r="BC193" s="13">
        <f>'Kalkulator część 1'!$C$29*'Kalkulator część 1'!$C$11+'Kalkulator część 1'!$C$12</f>
        <v>0</v>
      </c>
      <c r="BD193" s="2">
        <f t="shared" si="55"/>
        <v>0</v>
      </c>
      <c r="BE193" s="2">
        <f t="shared" si="56"/>
        <v>0</v>
      </c>
      <c r="BG193" s="2">
        <f>IF(AJ193=$AU$127,($AV$127*12)+(AZ193*$AX$127/100),IF(AJ193=$AU$128,$AV$128*12+AZ193*$AX$128/100,IF(AJ193=$AU$129,$AV$129*12+$AX$129*AZ193/100,IF(AJ193=$AU$130,$AV$130*12+$AX$130*AZ193/100,IF(AJ193=$AU$131,$AV$131*12+$AX$131*AZ193/100,IF(AJ193=$AU$132,$AW$132*BA193/100*8760+$AX$132*AZ193/100,0))))))*'Kalkulator część 1'!$C$31</f>
        <v>547.42337999999995</v>
      </c>
      <c r="BH193" s="2">
        <f>+BG193*'Kalkulator część 1'!$C$31</f>
        <v>574.79454899999996</v>
      </c>
      <c r="BI193" s="2"/>
      <c r="BJ193" s="13">
        <f>+(AQ193*'Kalkulator część 1'!$C$34+'Dane - część 1'!AR193*'Kalkulator część 1'!$C$35)/('Dane - część 1'!AQ193+'Dane - część 1'!AR193)</f>
        <v>0</v>
      </c>
      <c r="BK193" s="13">
        <f>VLOOKUP(AJ193,'Kalkulator część 1'!$B$17:$C$23,2,TRUE)*12</f>
        <v>0</v>
      </c>
      <c r="BL193" s="2">
        <f t="shared" si="57"/>
        <v>0</v>
      </c>
      <c r="BM193" s="2">
        <f t="shared" si="58"/>
        <v>0</v>
      </c>
      <c r="BO193" s="2">
        <f t="shared" si="59"/>
        <v>547.42337999999995</v>
      </c>
      <c r="BP193" s="2">
        <f t="shared" si="60"/>
        <v>574.79454899999996</v>
      </c>
      <c r="BQ193" s="3"/>
      <c r="BR193" s="2">
        <f t="shared" si="61"/>
        <v>673.33075739999992</v>
      </c>
      <c r="BS193" s="2">
        <f t="shared" si="62"/>
        <v>706.99729527</v>
      </c>
    </row>
    <row r="194" spans="1:71" x14ac:dyDescent="0.35">
      <c r="A194" t="s">
        <v>410</v>
      </c>
      <c r="B194" t="s">
        <v>631</v>
      </c>
      <c r="C194" t="s">
        <v>2432</v>
      </c>
      <c r="H194" s="49"/>
      <c r="J194">
        <v>7920006039</v>
      </c>
      <c r="K194">
        <v>650016762</v>
      </c>
      <c r="L194" t="s">
        <v>50</v>
      </c>
      <c r="M194" t="s">
        <v>51</v>
      </c>
      <c r="N194" t="s">
        <v>632</v>
      </c>
      <c r="O194" t="s">
        <v>633</v>
      </c>
      <c r="P194" t="s">
        <v>634</v>
      </c>
      <c r="Q194" t="s">
        <v>635</v>
      </c>
      <c r="S194" s="49" t="s">
        <v>636</v>
      </c>
      <c r="U194" t="s">
        <v>637</v>
      </c>
      <c r="V194" t="s">
        <v>638</v>
      </c>
      <c r="W194" s="2">
        <v>5153</v>
      </c>
      <c r="X194" s="2">
        <v>6756</v>
      </c>
      <c r="Y194" s="2">
        <v>3247</v>
      </c>
      <c r="Z194" s="2">
        <v>2473</v>
      </c>
      <c r="AA194" s="2">
        <v>558</v>
      </c>
      <c r="AB194" s="2">
        <v>77</v>
      </c>
      <c r="AC194" s="2">
        <v>325</v>
      </c>
      <c r="AD194" s="2">
        <v>21</v>
      </c>
      <c r="AE194" s="2">
        <v>44</v>
      </c>
      <c r="AF194" s="2">
        <v>21</v>
      </c>
      <c r="AG194" s="2">
        <v>2617</v>
      </c>
      <c r="AH194" s="2">
        <v>9051</v>
      </c>
      <c r="AI194" s="2">
        <v>30343</v>
      </c>
      <c r="AJ194" t="s">
        <v>67</v>
      </c>
      <c r="AK194" t="s">
        <v>56</v>
      </c>
      <c r="AL194" t="s">
        <v>256</v>
      </c>
      <c r="AM194">
        <v>3</v>
      </c>
      <c r="AN194" t="s">
        <v>58</v>
      </c>
      <c r="AO194" t="s">
        <v>59</v>
      </c>
      <c r="AP194" t="s">
        <v>60</v>
      </c>
      <c r="AQ194">
        <v>100</v>
      </c>
      <c r="AR194">
        <v>0</v>
      </c>
      <c r="AZ194" s="2">
        <f>+AI194*'Kalkulator część 1'!$C$32</f>
        <v>30343</v>
      </c>
      <c r="BA194">
        <f t="shared" si="54"/>
        <v>3</v>
      </c>
      <c r="BB194" s="13">
        <f>'Kalkulator część 1'!$C$28*'Kalkulator część 1'!$C$11+'Kalkulator część 1'!$C$12</f>
        <v>0</v>
      </c>
      <c r="BC194" s="13">
        <f>'Kalkulator część 1'!$C$29*'Kalkulator część 1'!$C$11+'Kalkulator część 1'!$C$12</f>
        <v>0</v>
      </c>
      <c r="BD194" s="2">
        <f t="shared" si="55"/>
        <v>0</v>
      </c>
      <c r="BE194" s="2">
        <f t="shared" si="56"/>
        <v>0</v>
      </c>
      <c r="BG194" s="2">
        <f>IF(AJ194=$AU$127,($AV$127*12)+(AZ194*$AX$127/100),IF(AJ194=$AU$128,$AV$128*12+AZ194*$AX$128/100,IF(AJ194=$AU$129,$AV$129*12+$AX$129*AZ194/100,IF(AJ194=$AU$130,$AV$130*12+$AX$130*AZ194/100,IF(AJ194=$AU$131,$AV$131*12+$AX$131*AZ194/100,IF(AJ194=$AU$132,$AW$132*BA194/100*8760+$AX$132*AZ194/100,0))))))*'Kalkulator część 1'!$C$31</f>
        <v>4332.2364225000001</v>
      </c>
      <c r="BH194" s="2">
        <f>+BG194*'Kalkulator część 1'!$C$31</f>
        <v>4548.8482436250006</v>
      </c>
      <c r="BI194" s="2"/>
      <c r="BJ194" s="13">
        <f>+(AQ194*'Kalkulator część 1'!$C$34+'Dane - część 1'!AR194*'Kalkulator część 1'!$C$35)/('Dane - część 1'!AQ194+'Dane - część 1'!AR194)</f>
        <v>0</v>
      </c>
      <c r="BK194" s="13">
        <f>VLOOKUP(AJ194,'Kalkulator część 1'!$B$17:$C$23,2,TRUE)*12</f>
        <v>0</v>
      </c>
      <c r="BL194" s="2">
        <f t="shared" si="57"/>
        <v>0</v>
      </c>
      <c r="BM194" s="2">
        <f t="shared" si="58"/>
        <v>0</v>
      </c>
      <c r="BO194" s="2">
        <f t="shared" si="59"/>
        <v>4332.2364225000001</v>
      </c>
      <c r="BP194" s="2">
        <f t="shared" si="60"/>
        <v>4548.8482436250006</v>
      </c>
      <c r="BQ194" s="3"/>
      <c r="BR194" s="2">
        <f t="shared" si="61"/>
        <v>5328.6507996749997</v>
      </c>
      <c r="BS194" s="2">
        <f t="shared" si="62"/>
        <v>5595.0833396587504</v>
      </c>
    </row>
    <row r="195" spans="1:71" x14ac:dyDescent="0.35">
      <c r="A195" t="s">
        <v>410</v>
      </c>
      <c r="B195" t="s">
        <v>631</v>
      </c>
      <c r="C195" t="s">
        <v>2432</v>
      </c>
      <c r="H195" s="49"/>
      <c r="J195">
        <v>7920006039</v>
      </c>
      <c r="K195">
        <v>650016762</v>
      </c>
      <c r="L195" t="s">
        <v>50</v>
      </c>
      <c r="M195" t="s">
        <v>51</v>
      </c>
      <c r="N195" t="s">
        <v>639</v>
      </c>
      <c r="O195" t="s">
        <v>640</v>
      </c>
      <c r="P195" t="s">
        <v>641</v>
      </c>
      <c r="Q195" t="s">
        <v>641</v>
      </c>
      <c r="S195" s="49">
        <v>91</v>
      </c>
      <c r="U195" t="s">
        <v>642</v>
      </c>
      <c r="V195" t="s">
        <v>643</v>
      </c>
      <c r="W195" s="2">
        <v>0</v>
      </c>
      <c r="X195" s="2">
        <v>0</v>
      </c>
      <c r="Y195" s="2">
        <v>4200</v>
      </c>
      <c r="Z195" s="2">
        <v>794</v>
      </c>
      <c r="AA195" s="2">
        <v>423</v>
      </c>
      <c r="AB195" s="2">
        <v>668</v>
      </c>
      <c r="AC195" s="2">
        <v>83</v>
      </c>
      <c r="AD195" s="2">
        <v>83</v>
      </c>
      <c r="AE195" s="2">
        <v>254</v>
      </c>
      <c r="AF195" s="2">
        <v>589</v>
      </c>
      <c r="AG195" s="2">
        <v>1305</v>
      </c>
      <c r="AH195" s="2">
        <v>1349</v>
      </c>
      <c r="AI195" s="2">
        <v>9748</v>
      </c>
      <c r="AJ195" t="s">
        <v>100</v>
      </c>
      <c r="AK195" t="s">
        <v>56</v>
      </c>
      <c r="AL195" t="s">
        <v>256</v>
      </c>
      <c r="AM195">
        <v>30</v>
      </c>
      <c r="AN195" t="s">
        <v>58</v>
      </c>
      <c r="AO195" t="s">
        <v>59</v>
      </c>
      <c r="AP195" t="s">
        <v>60</v>
      </c>
      <c r="AQ195">
        <v>100</v>
      </c>
      <c r="AR195">
        <v>0</v>
      </c>
      <c r="AZ195" s="2">
        <f>+AI195*'Kalkulator część 1'!$C$32</f>
        <v>9748</v>
      </c>
      <c r="BA195">
        <f t="shared" si="54"/>
        <v>30</v>
      </c>
      <c r="BB195" s="13">
        <f>'Kalkulator część 1'!$C$28*'Kalkulator część 1'!$C$11+'Kalkulator część 1'!$C$12</f>
        <v>0</v>
      </c>
      <c r="BC195" s="13">
        <f>'Kalkulator część 1'!$C$29*'Kalkulator część 1'!$C$11+'Kalkulator część 1'!$C$12</f>
        <v>0</v>
      </c>
      <c r="BD195" s="2">
        <f t="shared" si="55"/>
        <v>0</v>
      </c>
      <c r="BE195" s="2">
        <f t="shared" si="56"/>
        <v>0</v>
      </c>
      <c r="BG195" s="2">
        <f>IF(AJ195=$AU$127,($AV$127*12)+(AZ195*$AX$127/100),IF(AJ195=$AU$128,$AV$128*12+AZ195*$AX$128/100,IF(AJ195=$AU$129,$AV$129*12+$AX$129*AZ195/100,IF(AJ195=$AU$130,$AV$130*12+$AX$130*AZ195/100,IF(AJ195=$AU$131,$AV$131*12+$AX$131*AZ195/100,IF(AJ195=$AU$132,$AW$132*BA195/100*8760+$AX$132*AZ195/100,0))))))*'Kalkulator część 1'!$C$31</f>
        <v>651.00167999999996</v>
      </c>
      <c r="BH195" s="2">
        <f>+BG195*'Kalkulator część 1'!$C$31</f>
        <v>683.55176400000005</v>
      </c>
      <c r="BI195" s="2"/>
      <c r="BJ195" s="13">
        <f>+(AQ195*'Kalkulator część 1'!$C$34+'Dane - część 1'!AR195*'Kalkulator część 1'!$C$35)/('Dane - część 1'!AQ195+'Dane - część 1'!AR195)</f>
        <v>0</v>
      </c>
      <c r="BK195" s="13">
        <f>VLOOKUP(AJ195,'Kalkulator część 1'!$B$17:$C$23,2,TRUE)*12</f>
        <v>0</v>
      </c>
      <c r="BL195" s="2">
        <f t="shared" si="57"/>
        <v>0</v>
      </c>
      <c r="BM195" s="2">
        <f t="shared" si="58"/>
        <v>0</v>
      </c>
      <c r="BO195" s="2">
        <f t="shared" si="59"/>
        <v>651.00167999999996</v>
      </c>
      <c r="BP195" s="2">
        <f t="shared" si="60"/>
        <v>683.55176400000005</v>
      </c>
      <c r="BQ195" s="3"/>
      <c r="BR195" s="2">
        <f t="shared" si="61"/>
        <v>800.73206639999989</v>
      </c>
      <c r="BS195" s="2">
        <f t="shared" si="62"/>
        <v>840.76866972000005</v>
      </c>
    </row>
    <row r="196" spans="1:71" x14ac:dyDescent="0.35">
      <c r="A196" t="s">
        <v>644</v>
      </c>
      <c r="B196" t="s">
        <v>645</v>
      </c>
      <c r="C196" t="s">
        <v>646</v>
      </c>
      <c r="D196" t="s">
        <v>647</v>
      </c>
      <c r="E196" t="s">
        <v>648</v>
      </c>
      <c r="F196" t="s">
        <v>649</v>
      </c>
      <c r="G196" t="s">
        <v>650</v>
      </c>
      <c r="H196" s="49">
        <v>96</v>
      </c>
      <c r="J196">
        <v>9180004196</v>
      </c>
      <c r="K196">
        <v>950014995</v>
      </c>
      <c r="L196" t="s">
        <v>50</v>
      </c>
      <c r="M196" t="s">
        <v>51</v>
      </c>
      <c r="N196" t="s">
        <v>651</v>
      </c>
      <c r="O196" t="s">
        <v>647</v>
      </c>
      <c r="P196" t="s">
        <v>648</v>
      </c>
      <c r="Q196" t="s">
        <v>649</v>
      </c>
      <c r="R196" t="s">
        <v>650</v>
      </c>
      <c r="S196" s="49">
        <v>96</v>
      </c>
      <c r="U196" t="s">
        <v>652</v>
      </c>
      <c r="V196" t="s">
        <v>653</v>
      </c>
      <c r="W196" s="2">
        <v>11755</v>
      </c>
      <c r="X196" s="2">
        <v>11755</v>
      </c>
      <c r="Y196" s="2">
        <v>5077</v>
      </c>
      <c r="Z196" s="2">
        <v>5075</v>
      </c>
      <c r="AA196" s="2">
        <v>2584</v>
      </c>
      <c r="AB196" s="2">
        <v>871</v>
      </c>
      <c r="AC196" s="2">
        <v>167</v>
      </c>
      <c r="AD196" s="2">
        <v>250</v>
      </c>
      <c r="AE196" s="2">
        <v>250</v>
      </c>
      <c r="AF196" s="2">
        <v>5702</v>
      </c>
      <c r="AG196" s="2">
        <v>7310</v>
      </c>
      <c r="AH196" s="2">
        <v>7310</v>
      </c>
      <c r="AI196" s="2">
        <v>58106</v>
      </c>
      <c r="AJ196" t="s">
        <v>55</v>
      </c>
      <c r="AK196" t="s">
        <v>56</v>
      </c>
      <c r="AL196" t="s">
        <v>256</v>
      </c>
      <c r="AM196">
        <v>110</v>
      </c>
      <c r="AN196" t="s">
        <v>58</v>
      </c>
      <c r="AO196" t="s">
        <v>59</v>
      </c>
      <c r="AP196" t="s">
        <v>60</v>
      </c>
      <c r="AQ196">
        <v>0</v>
      </c>
      <c r="AR196">
        <v>100</v>
      </c>
      <c r="AZ196" s="2">
        <f>+AI196*'Kalkulator część 1'!$C$32</f>
        <v>58106</v>
      </c>
      <c r="BA196">
        <f t="shared" si="54"/>
        <v>110</v>
      </c>
      <c r="BB196" s="13">
        <f>'Kalkulator część 1'!$C$28*'Kalkulator część 1'!$C$11+'Kalkulator część 1'!$C$12</f>
        <v>0</v>
      </c>
      <c r="BC196" s="13">
        <f>'Kalkulator część 1'!$C$29*'Kalkulator część 1'!$C$11+'Kalkulator część 1'!$C$12</f>
        <v>0</v>
      </c>
      <c r="BD196" s="2">
        <f t="shared" si="55"/>
        <v>0</v>
      </c>
      <c r="BE196" s="2">
        <f t="shared" si="56"/>
        <v>0</v>
      </c>
      <c r="BG196" s="2">
        <f>IF(AJ196=$AU$127,($AV$127*12)+(AZ196*$AX$127/100),IF(AJ196=$AU$128,$AV$128*12+AZ196*$AX$128/100,IF(AJ196=$AU$129,$AV$129*12+$AX$129*AZ196/100,IF(AJ196=$AU$130,$AV$130*12+$AX$130*AZ196/100,IF(AJ196=$AU$131,$AV$131*12+$AX$131*AZ196/100,IF(AJ196=$AU$132,$AW$132*BA196/100*8760+$AX$132*AZ196/100,0))))))*'Kalkulator część 1'!$C$31</f>
        <v>2820.1008569999999</v>
      </c>
      <c r="BH196" s="2">
        <f>+BG196*'Kalkulator część 1'!$C$31</f>
        <v>2961.1058998500002</v>
      </c>
      <c r="BI196" s="2"/>
      <c r="BJ196" s="13">
        <f>+(AQ196*'Kalkulator część 1'!$C$34+'Dane - część 1'!AR196*'Kalkulator część 1'!$C$35)/('Dane - część 1'!AQ196+'Dane - część 1'!AR196)</f>
        <v>3.9</v>
      </c>
      <c r="BK196" s="13">
        <f>VLOOKUP(AJ196,'Kalkulator część 1'!$B$17:$C$23,2,TRUE)*12</f>
        <v>0</v>
      </c>
      <c r="BL196" s="2">
        <f t="shared" si="57"/>
        <v>226.61339999999998</v>
      </c>
      <c r="BM196" s="2">
        <f t="shared" si="58"/>
        <v>226.61339999999998</v>
      </c>
      <c r="BO196" s="2">
        <f t="shared" si="59"/>
        <v>3046.7142570000001</v>
      </c>
      <c r="BP196" s="2">
        <f t="shared" si="60"/>
        <v>3187.7192998500004</v>
      </c>
      <c r="BQ196" s="3"/>
      <c r="BR196" s="2">
        <f t="shared" si="61"/>
        <v>3747.4585361099998</v>
      </c>
      <c r="BS196" s="2">
        <f t="shared" si="62"/>
        <v>3920.8947388155007</v>
      </c>
    </row>
    <row r="197" spans="1:71" x14ac:dyDescent="0.35">
      <c r="A197" t="s">
        <v>644</v>
      </c>
      <c r="B197" t="s">
        <v>645</v>
      </c>
      <c r="C197" t="s">
        <v>646</v>
      </c>
      <c r="D197" t="s">
        <v>647</v>
      </c>
      <c r="E197" t="s">
        <v>648</v>
      </c>
      <c r="F197" t="s">
        <v>649</v>
      </c>
      <c r="G197" t="s">
        <v>650</v>
      </c>
      <c r="H197" s="49">
        <v>96</v>
      </c>
      <c r="J197">
        <v>9180004196</v>
      </c>
      <c r="K197">
        <v>950014995</v>
      </c>
      <c r="L197" t="s">
        <v>50</v>
      </c>
      <c r="M197" t="s">
        <v>51</v>
      </c>
      <c r="N197" t="s">
        <v>654</v>
      </c>
      <c r="O197" t="s">
        <v>647</v>
      </c>
      <c r="P197" t="s">
        <v>648</v>
      </c>
      <c r="Q197" t="s">
        <v>649</v>
      </c>
      <c r="R197" t="s">
        <v>650</v>
      </c>
      <c r="S197" s="49">
        <v>104</v>
      </c>
      <c r="U197" t="s">
        <v>655</v>
      </c>
      <c r="V197" t="s">
        <v>656</v>
      </c>
      <c r="W197" s="2">
        <v>561</v>
      </c>
      <c r="X197" s="2">
        <v>561</v>
      </c>
      <c r="Y197" s="2">
        <v>561</v>
      </c>
      <c r="Z197" s="2">
        <v>561</v>
      </c>
      <c r="AA197" s="2">
        <v>3812</v>
      </c>
      <c r="AB197" s="2">
        <v>0</v>
      </c>
      <c r="AC197" s="2">
        <v>275</v>
      </c>
      <c r="AD197" s="2">
        <v>275</v>
      </c>
      <c r="AE197" s="2">
        <v>266</v>
      </c>
      <c r="AF197" s="2">
        <v>275</v>
      </c>
      <c r="AG197" s="2">
        <v>265</v>
      </c>
      <c r="AH197" s="2">
        <v>232</v>
      </c>
      <c r="AI197" s="2">
        <v>7644</v>
      </c>
      <c r="AJ197" t="s">
        <v>100</v>
      </c>
      <c r="AK197" t="s">
        <v>56</v>
      </c>
      <c r="AL197" t="s">
        <v>256</v>
      </c>
      <c r="AM197">
        <v>110</v>
      </c>
      <c r="AN197" t="s">
        <v>58</v>
      </c>
      <c r="AO197" t="s">
        <v>59</v>
      </c>
      <c r="AP197" t="s">
        <v>60</v>
      </c>
      <c r="AQ197">
        <v>0</v>
      </c>
      <c r="AR197">
        <v>100</v>
      </c>
      <c r="AZ197" s="2">
        <f>+AI197*'Kalkulator część 1'!$C$32</f>
        <v>7644</v>
      </c>
      <c r="BA197">
        <f t="shared" si="54"/>
        <v>110</v>
      </c>
      <c r="BB197" s="13">
        <f>'Kalkulator część 1'!$C$28*'Kalkulator część 1'!$C$11+'Kalkulator część 1'!$C$12</f>
        <v>0</v>
      </c>
      <c r="BC197" s="13">
        <f>'Kalkulator część 1'!$C$29*'Kalkulator część 1'!$C$11+'Kalkulator część 1'!$C$12</f>
        <v>0</v>
      </c>
      <c r="BD197" s="2">
        <f t="shared" si="55"/>
        <v>0</v>
      </c>
      <c r="BE197" s="2">
        <f t="shared" si="56"/>
        <v>0</v>
      </c>
      <c r="BG197" s="2">
        <f>IF(AJ197=$AU$127,($AV$127*12)+(AZ197*$AX$127/100),IF(AJ197=$AU$128,$AV$128*12+AZ197*$AX$128/100,IF(AJ197=$AU$129,$AV$129*12+$AX$129*AZ197/100,IF(AJ197=$AU$130,$AV$130*12+$AX$130*AZ197/100,IF(AJ197=$AU$131,$AV$131*12+$AX$131*AZ197/100,IF(AJ197=$AU$132,$AW$132*BA197/100*8760+$AX$132*AZ197/100,0))))))*'Kalkulator część 1'!$C$31</f>
        <v>542.30903999999998</v>
      </c>
      <c r="BH197" s="2">
        <f>+BG197*'Kalkulator część 1'!$C$31</f>
        <v>569.42449199999999</v>
      </c>
      <c r="BI197" s="2"/>
      <c r="BJ197" s="13">
        <f>+(AQ197*'Kalkulator część 1'!$C$34+'Dane - część 1'!AR197*'Kalkulator część 1'!$C$35)/('Dane - część 1'!AQ197+'Dane - część 1'!AR197)</f>
        <v>3.9</v>
      </c>
      <c r="BK197" s="13">
        <f>VLOOKUP(AJ197,'Kalkulator część 1'!$B$17:$C$23,2,TRUE)*12</f>
        <v>0</v>
      </c>
      <c r="BL197" s="2">
        <f t="shared" si="57"/>
        <v>29.811599999999999</v>
      </c>
      <c r="BM197" s="2">
        <f t="shared" si="58"/>
        <v>29.811599999999999</v>
      </c>
      <c r="BO197" s="2">
        <f t="shared" si="59"/>
        <v>572.12063999999998</v>
      </c>
      <c r="BP197" s="2">
        <f t="shared" si="60"/>
        <v>599.23609199999999</v>
      </c>
      <c r="BQ197" s="3"/>
      <c r="BR197" s="2">
        <f t="shared" si="61"/>
        <v>703.70838719999995</v>
      </c>
      <c r="BS197" s="2">
        <f t="shared" si="62"/>
        <v>737.06039315999999</v>
      </c>
    </row>
    <row r="198" spans="1:71" x14ac:dyDescent="0.35">
      <c r="A198" t="s">
        <v>644</v>
      </c>
      <c r="B198" t="s">
        <v>657</v>
      </c>
      <c r="C198" t="s">
        <v>658</v>
      </c>
      <c r="D198" t="s">
        <v>659</v>
      </c>
      <c r="E198" t="s">
        <v>660</v>
      </c>
      <c r="F198" t="s">
        <v>660</v>
      </c>
      <c r="G198" t="s">
        <v>661</v>
      </c>
      <c r="H198" s="49">
        <v>2</v>
      </c>
      <c r="J198">
        <v>8670005707</v>
      </c>
      <c r="K198">
        <v>830017742</v>
      </c>
      <c r="L198" t="s">
        <v>50</v>
      </c>
      <c r="M198" t="s">
        <v>51</v>
      </c>
      <c r="N198" t="s">
        <v>662</v>
      </c>
      <c r="O198" t="s">
        <v>663</v>
      </c>
      <c r="P198" t="s">
        <v>664</v>
      </c>
      <c r="Q198" t="s">
        <v>665</v>
      </c>
      <c r="S198" s="49">
        <v>184</v>
      </c>
      <c r="U198" t="s">
        <v>666</v>
      </c>
      <c r="V198" t="s">
        <v>667</v>
      </c>
      <c r="W198" s="2">
        <v>0</v>
      </c>
      <c r="X198" s="2">
        <v>0</v>
      </c>
      <c r="Y198" s="2">
        <v>6970</v>
      </c>
      <c r="Z198" s="2">
        <v>248</v>
      </c>
      <c r="AA198" s="2">
        <v>247</v>
      </c>
      <c r="AB198" s="2">
        <v>246</v>
      </c>
      <c r="AC198" s="2">
        <v>18</v>
      </c>
      <c r="AD198" s="2">
        <v>21</v>
      </c>
      <c r="AE198" s="2">
        <v>135</v>
      </c>
      <c r="AF198" s="2">
        <v>912</v>
      </c>
      <c r="AG198" s="2">
        <v>1120</v>
      </c>
      <c r="AH198" s="2">
        <v>1831</v>
      </c>
      <c r="AI198" s="2">
        <v>11748</v>
      </c>
      <c r="AJ198" t="s">
        <v>55</v>
      </c>
      <c r="AK198" t="s">
        <v>56</v>
      </c>
      <c r="AL198" t="s">
        <v>256</v>
      </c>
      <c r="AM198">
        <v>110</v>
      </c>
      <c r="AN198" t="s">
        <v>58</v>
      </c>
      <c r="AO198" t="s">
        <v>59</v>
      </c>
      <c r="AP198" t="s">
        <v>60</v>
      </c>
      <c r="AQ198">
        <v>100</v>
      </c>
      <c r="AR198">
        <v>0</v>
      </c>
      <c r="AZ198" s="2">
        <f>+AI198*'Kalkulator część 1'!$C$32</f>
        <v>11748</v>
      </c>
      <c r="BA198">
        <f t="shared" si="54"/>
        <v>110</v>
      </c>
      <c r="BB198" s="13">
        <f>'Kalkulator część 1'!$C$28*'Kalkulator część 1'!$C$11+'Kalkulator część 1'!$C$12</f>
        <v>0</v>
      </c>
      <c r="BC198" s="13">
        <f>'Kalkulator część 1'!$C$29*'Kalkulator część 1'!$C$11+'Kalkulator część 1'!$C$12</f>
        <v>0</v>
      </c>
      <c r="BD198" s="2">
        <f t="shared" si="55"/>
        <v>0</v>
      </c>
      <c r="BE198" s="2">
        <f t="shared" si="56"/>
        <v>0</v>
      </c>
      <c r="BG198" s="2">
        <f>IF(AJ198=$AU$127,($AV$127*12)+(AZ198*$AX$127/100),IF(AJ198=$AU$128,$AV$128*12+AZ198*$AX$128/100,IF(AJ198=$AU$129,$AV$129*12+$AX$129*AZ198/100,IF(AJ198=$AU$130,$AV$130*12+$AX$130*AZ198/100,IF(AJ198=$AU$131,$AV$131*12+$AX$131*AZ198/100,IF(AJ198=$AU$132,$AW$132*BA198/100*8760+$AX$132*AZ198/100,0))))))*'Kalkulator część 1'!$C$31</f>
        <v>1024.4469060000001</v>
      </c>
      <c r="BH198" s="2">
        <f>+BG198*'Kalkulator część 1'!$C$31</f>
        <v>1075.6692513000003</v>
      </c>
      <c r="BI198" s="2"/>
      <c r="BJ198" s="13">
        <f>+(AQ198*'Kalkulator część 1'!$C$34+'Dane - część 1'!AR198*'Kalkulator część 1'!$C$35)/('Dane - część 1'!AQ198+'Dane - część 1'!AR198)</f>
        <v>0</v>
      </c>
      <c r="BK198" s="13">
        <f>VLOOKUP(AJ198,'Kalkulator część 1'!$B$17:$C$23,2,TRUE)*12</f>
        <v>0</v>
      </c>
      <c r="BL198" s="2">
        <f t="shared" si="57"/>
        <v>0</v>
      </c>
      <c r="BM198" s="2">
        <f t="shared" si="58"/>
        <v>0</v>
      </c>
      <c r="BO198" s="2">
        <f t="shared" si="59"/>
        <v>1024.4469060000001</v>
      </c>
      <c r="BP198" s="2">
        <f t="shared" si="60"/>
        <v>1075.6692513000003</v>
      </c>
      <c r="BQ198" s="3"/>
      <c r="BR198" s="2">
        <f t="shared" si="61"/>
        <v>1260.0696943800001</v>
      </c>
      <c r="BS198" s="2">
        <f t="shared" si="62"/>
        <v>1323.0731790990003</v>
      </c>
    </row>
    <row r="199" spans="1:71" x14ac:dyDescent="0.35">
      <c r="A199" t="s">
        <v>644</v>
      </c>
      <c r="B199" t="s">
        <v>657</v>
      </c>
      <c r="C199" t="s">
        <v>658</v>
      </c>
      <c r="D199" t="s">
        <v>659</v>
      </c>
      <c r="E199" t="s">
        <v>660</v>
      </c>
      <c r="F199" t="s">
        <v>660</v>
      </c>
      <c r="G199" t="s">
        <v>661</v>
      </c>
      <c r="H199" s="49">
        <v>2</v>
      </c>
      <c r="J199">
        <v>8670005707</v>
      </c>
      <c r="K199">
        <v>830017742</v>
      </c>
      <c r="L199" t="s">
        <v>50</v>
      </c>
      <c r="M199" t="s">
        <v>51</v>
      </c>
      <c r="N199" t="s">
        <v>668</v>
      </c>
      <c r="O199" t="s">
        <v>659</v>
      </c>
      <c r="P199" t="s">
        <v>660</v>
      </c>
      <c r="Q199" t="s">
        <v>660</v>
      </c>
      <c r="R199" t="s">
        <v>661</v>
      </c>
      <c r="S199" s="49">
        <v>2</v>
      </c>
      <c r="U199" t="s">
        <v>669</v>
      </c>
      <c r="V199" t="s">
        <v>670</v>
      </c>
      <c r="W199" s="2">
        <v>0</v>
      </c>
      <c r="X199" s="2">
        <v>21962</v>
      </c>
      <c r="Y199" s="2">
        <v>7877</v>
      </c>
      <c r="Z199" s="2">
        <v>7677</v>
      </c>
      <c r="AA199" s="2">
        <v>1389</v>
      </c>
      <c r="AB199" s="2">
        <v>1554</v>
      </c>
      <c r="AC199" s="2">
        <v>377</v>
      </c>
      <c r="AD199" s="2">
        <v>1159</v>
      </c>
      <c r="AE199" s="2">
        <v>1236</v>
      </c>
      <c r="AF199" s="2">
        <v>4350</v>
      </c>
      <c r="AG199" s="2">
        <v>8328</v>
      </c>
      <c r="AH199" s="2">
        <v>8050</v>
      </c>
      <c r="AI199" s="2">
        <v>63959</v>
      </c>
      <c r="AJ199" t="s">
        <v>55</v>
      </c>
      <c r="AK199" t="s">
        <v>56</v>
      </c>
      <c r="AL199" t="s">
        <v>256</v>
      </c>
      <c r="AM199">
        <v>110</v>
      </c>
      <c r="AN199" t="s">
        <v>58</v>
      </c>
      <c r="AO199" t="s">
        <v>59</v>
      </c>
      <c r="AP199" t="s">
        <v>60</v>
      </c>
      <c r="AQ199">
        <v>100</v>
      </c>
      <c r="AR199">
        <v>0</v>
      </c>
      <c r="AZ199" s="2">
        <f>+AI199*'Kalkulator część 1'!$C$32</f>
        <v>63959</v>
      </c>
      <c r="BA199">
        <f t="shared" si="54"/>
        <v>110</v>
      </c>
      <c r="BB199" s="13">
        <f>'Kalkulator część 1'!$C$28*'Kalkulator część 1'!$C$11+'Kalkulator część 1'!$C$12</f>
        <v>0</v>
      </c>
      <c r="BC199" s="13">
        <f>'Kalkulator część 1'!$C$29*'Kalkulator część 1'!$C$11+'Kalkulator część 1'!$C$12</f>
        <v>0</v>
      </c>
      <c r="BD199" s="2">
        <f t="shared" si="55"/>
        <v>0</v>
      </c>
      <c r="BE199" s="2">
        <f t="shared" si="56"/>
        <v>0</v>
      </c>
      <c r="BG199" s="2">
        <f>IF(AJ199=$AU$127,($AV$127*12)+(AZ199*$AX$127/100),IF(AJ199=$AU$128,$AV$128*12+AZ199*$AX$128/100,IF(AJ199=$AU$129,$AV$129*12+$AX$129*AZ199/100,IF(AJ199=$AU$130,$AV$130*12+$AX$130*AZ199/100,IF(AJ199=$AU$131,$AV$131*12+$AX$131*AZ199/100,IF(AJ199=$AU$132,$AW$132*BA199/100*8760+$AX$132*AZ199/100,0))))))*'Kalkulator część 1'!$C$31</f>
        <v>3046.8138854999997</v>
      </c>
      <c r="BH199" s="2">
        <f>+BG199*'Kalkulator część 1'!$C$31</f>
        <v>3199.154579775</v>
      </c>
      <c r="BI199" s="2"/>
      <c r="BJ199" s="13">
        <f>+(AQ199*'Kalkulator część 1'!$C$34+'Dane - część 1'!AR199*'Kalkulator część 1'!$C$35)/('Dane - część 1'!AQ199+'Dane - część 1'!AR199)</f>
        <v>0</v>
      </c>
      <c r="BK199" s="13">
        <f>VLOOKUP(AJ199,'Kalkulator część 1'!$B$17:$C$23,2,TRUE)*12</f>
        <v>0</v>
      </c>
      <c r="BL199" s="2">
        <f t="shared" si="57"/>
        <v>0</v>
      </c>
      <c r="BM199" s="2">
        <f t="shared" si="58"/>
        <v>0</v>
      </c>
      <c r="BO199" s="2">
        <f t="shared" si="59"/>
        <v>3046.8138854999997</v>
      </c>
      <c r="BP199" s="2">
        <f t="shared" si="60"/>
        <v>3199.154579775</v>
      </c>
      <c r="BQ199" s="3"/>
      <c r="BR199" s="2">
        <f t="shared" si="61"/>
        <v>3747.5810791649997</v>
      </c>
      <c r="BS199" s="2">
        <f t="shared" si="62"/>
        <v>3934.9601331232498</v>
      </c>
    </row>
    <row r="200" spans="1:71" x14ac:dyDescent="0.35">
      <c r="A200" t="s">
        <v>644</v>
      </c>
      <c r="B200" t="s">
        <v>657</v>
      </c>
      <c r="C200" t="s">
        <v>658</v>
      </c>
      <c r="D200" t="s">
        <v>659</v>
      </c>
      <c r="E200" t="s">
        <v>660</v>
      </c>
      <c r="F200" t="s">
        <v>660</v>
      </c>
      <c r="G200" t="s">
        <v>661</v>
      </c>
      <c r="H200" s="49">
        <v>2</v>
      </c>
      <c r="J200">
        <v>8670005707</v>
      </c>
      <c r="K200">
        <v>830017742</v>
      </c>
      <c r="L200" t="s">
        <v>50</v>
      </c>
      <c r="M200" t="s">
        <v>51</v>
      </c>
      <c r="N200" t="s">
        <v>671</v>
      </c>
      <c r="O200" t="s">
        <v>672</v>
      </c>
      <c r="P200" t="s">
        <v>673</v>
      </c>
      <c r="Q200" t="s">
        <v>674</v>
      </c>
      <c r="S200" s="49" t="s">
        <v>675</v>
      </c>
      <c r="U200" t="s">
        <v>676</v>
      </c>
      <c r="V200" t="s">
        <v>677</v>
      </c>
      <c r="W200" s="2">
        <v>644</v>
      </c>
      <c r="X200" s="2">
        <v>784</v>
      </c>
      <c r="Y200" s="2">
        <v>605</v>
      </c>
      <c r="Z200" s="2">
        <v>536</v>
      </c>
      <c r="AA200" s="2">
        <v>89</v>
      </c>
      <c r="AB200" s="2">
        <v>22</v>
      </c>
      <c r="AC200" s="2">
        <v>237</v>
      </c>
      <c r="AD200" s="2">
        <v>237</v>
      </c>
      <c r="AE200" s="2">
        <v>229</v>
      </c>
      <c r="AF200" s="2">
        <v>237</v>
      </c>
      <c r="AG200" s="2">
        <v>229</v>
      </c>
      <c r="AH200" s="2">
        <v>237</v>
      </c>
      <c r="AI200" s="2">
        <v>4086</v>
      </c>
      <c r="AJ200" t="s">
        <v>100</v>
      </c>
      <c r="AK200" t="s">
        <v>56</v>
      </c>
      <c r="AL200" t="s">
        <v>256</v>
      </c>
      <c r="AM200">
        <v>110</v>
      </c>
      <c r="AN200" t="s">
        <v>58</v>
      </c>
      <c r="AO200" t="s">
        <v>59</v>
      </c>
      <c r="AP200" t="s">
        <v>60</v>
      </c>
      <c r="AQ200">
        <v>100</v>
      </c>
      <c r="AR200">
        <v>0</v>
      </c>
      <c r="AZ200" s="2">
        <f>+AI200*'Kalkulator część 1'!$C$32</f>
        <v>4086</v>
      </c>
      <c r="BA200">
        <f t="shared" si="54"/>
        <v>110</v>
      </c>
      <c r="BB200" s="13">
        <f>'Kalkulator część 1'!$C$28*'Kalkulator część 1'!$C$11+'Kalkulator część 1'!$C$12</f>
        <v>0</v>
      </c>
      <c r="BC200" s="13">
        <f>'Kalkulator część 1'!$C$29*'Kalkulator część 1'!$C$11+'Kalkulator część 1'!$C$12</f>
        <v>0</v>
      </c>
      <c r="BD200" s="2">
        <f t="shared" si="55"/>
        <v>0</v>
      </c>
      <c r="BE200" s="2">
        <f t="shared" si="56"/>
        <v>0</v>
      </c>
      <c r="BG200" s="2">
        <f>IF(AJ200=$AU$127,($AV$127*12)+(AZ200*$AX$127/100),IF(AJ200=$AU$128,$AV$128*12+AZ200*$AX$128/100,IF(AJ200=$AU$129,$AV$129*12+$AX$129*AZ200/100,IF(AJ200=$AU$130,$AV$130*12+$AX$130*AZ200/100,IF(AJ200=$AU$131,$AV$131*12+$AX$131*AZ200/100,IF(AJ200=$AU$132,$AW$132*BA200/100*8760+$AX$132*AZ200/100,0))))))*'Kalkulator część 1'!$C$31</f>
        <v>358.50276000000002</v>
      </c>
      <c r="BH200" s="2">
        <f>+BG200*'Kalkulator część 1'!$C$31</f>
        <v>376.42789800000003</v>
      </c>
      <c r="BI200" s="2"/>
      <c r="BJ200" s="13">
        <f>+(AQ200*'Kalkulator część 1'!$C$34+'Dane - część 1'!AR200*'Kalkulator część 1'!$C$35)/('Dane - część 1'!AQ200+'Dane - część 1'!AR200)</f>
        <v>0</v>
      </c>
      <c r="BK200" s="13">
        <f>VLOOKUP(AJ200,'Kalkulator część 1'!$B$17:$C$23,2,TRUE)*12</f>
        <v>0</v>
      </c>
      <c r="BL200" s="2">
        <f t="shared" si="57"/>
        <v>0</v>
      </c>
      <c r="BM200" s="2">
        <f t="shared" si="58"/>
        <v>0</v>
      </c>
      <c r="BO200" s="2">
        <f t="shared" si="59"/>
        <v>358.50276000000002</v>
      </c>
      <c r="BP200" s="2">
        <f t="shared" si="60"/>
        <v>376.42789800000003</v>
      </c>
      <c r="BQ200" s="3"/>
      <c r="BR200" s="2">
        <f t="shared" si="61"/>
        <v>440.95839480000001</v>
      </c>
      <c r="BS200" s="2">
        <f t="shared" si="62"/>
        <v>463.00631454000001</v>
      </c>
    </row>
    <row r="201" spans="1:71" x14ac:dyDescent="0.35">
      <c r="A201" t="s">
        <v>644</v>
      </c>
      <c r="B201" t="s">
        <v>657</v>
      </c>
      <c r="C201" t="s">
        <v>658</v>
      </c>
      <c r="D201" t="s">
        <v>659</v>
      </c>
      <c r="E201" t="s">
        <v>660</v>
      </c>
      <c r="F201" t="s">
        <v>660</v>
      </c>
      <c r="G201" t="s">
        <v>661</v>
      </c>
      <c r="H201" s="49">
        <v>2</v>
      </c>
      <c r="J201">
        <v>8670005707</v>
      </c>
      <c r="K201">
        <v>830017742</v>
      </c>
      <c r="L201" t="s">
        <v>50</v>
      </c>
      <c r="M201" t="s">
        <v>51</v>
      </c>
      <c r="N201" t="s">
        <v>678</v>
      </c>
      <c r="O201" t="s">
        <v>679</v>
      </c>
      <c r="P201" t="s">
        <v>680</v>
      </c>
      <c r="Q201" t="s">
        <v>680</v>
      </c>
      <c r="R201" t="s">
        <v>681</v>
      </c>
      <c r="S201" s="49">
        <v>31</v>
      </c>
      <c r="U201" t="s">
        <v>682</v>
      </c>
      <c r="V201" t="s">
        <v>683</v>
      </c>
      <c r="W201" s="2">
        <v>0</v>
      </c>
      <c r="X201" s="2">
        <v>0</v>
      </c>
      <c r="Y201" s="2">
        <v>3521</v>
      </c>
      <c r="Z201" s="2">
        <v>995</v>
      </c>
      <c r="AA201" s="2">
        <v>87</v>
      </c>
      <c r="AB201" s="2">
        <v>76</v>
      </c>
      <c r="AC201" s="2">
        <v>441</v>
      </c>
      <c r="AD201" s="2">
        <v>441</v>
      </c>
      <c r="AE201" s="2">
        <v>427</v>
      </c>
      <c r="AF201" s="2">
        <v>441</v>
      </c>
      <c r="AG201" s="2">
        <v>427</v>
      </c>
      <c r="AH201" s="2">
        <v>441</v>
      </c>
      <c r="AI201" s="2">
        <v>7297</v>
      </c>
      <c r="AJ201" t="s">
        <v>100</v>
      </c>
      <c r="AK201" t="s">
        <v>56</v>
      </c>
      <c r="AL201" t="s">
        <v>256</v>
      </c>
      <c r="AM201">
        <v>110</v>
      </c>
      <c r="AN201" t="s">
        <v>58</v>
      </c>
      <c r="AO201" t="s">
        <v>59</v>
      </c>
      <c r="AP201" t="s">
        <v>60</v>
      </c>
      <c r="AQ201">
        <v>100</v>
      </c>
      <c r="AR201">
        <v>0</v>
      </c>
      <c r="AZ201" s="2">
        <f>+AI201*'Kalkulator część 1'!$C$32</f>
        <v>7297</v>
      </c>
      <c r="BA201">
        <f t="shared" si="54"/>
        <v>110</v>
      </c>
      <c r="BB201" s="13">
        <f>'Kalkulator część 1'!$C$28*'Kalkulator część 1'!$C$11+'Kalkulator część 1'!$C$12</f>
        <v>0</v>
      </c>
      <c r="BC201" s="13">
        <f>'Kalkulator część 1'!$C$29*'Kalkulator część 1'!$C$11+'Kalkulator część 1'!$C$12</f>
        <v>0</v>
      </c>
      <c r="BD201" s="2">
        <f t="shared" si="55"/>
        <v>0</v>
      </c>
      <c r="BE201" s="2">
        <f t="shared" si="56"/>
        <v>0</v>
      </c>
      <c r="BG201" s="2">
        <f>IF(AJ201=$AU$127,($AV$127*12)+(AZ201*$AX$127/100),IF(AJ201=$AU$128,$AV$128*12+AZ201*$AX$128/100,IF(AJ201=$AU$129,$AV$129*12+$AX$129*AZ201/100,IF(AJ201=$AU$130,$AV$130*12+$AX$130*AZ201/100,IF(AJ201=$AU$131,$AV$131*12+$AX$131*AZ201/100,IF(AJ201=$AU$132,$AW$132*BA201/100*8760+$AX$132*AZ201/100,0))))))*'Kalkulator część 1'!$C$31</f>
        <v>524.38301999999999</v>
      </c>
      <c r="BH201" s="2">
        <f>+BG201*'Kalkulator część 1'!$C$31</f>
        <v>550.602171</v>
      </c>
      <c r="BI201" s="2"/>
      <c r="BJ201" s="13">
        <f>+(AQ201*'Kalkulator część 1'!$C$34+'Dane - część 1'!AR201*'Kalkulator część 1'!$C$35)/('Dane - część 1'!AQ201+'Dane - część 1'!AR201)</f>
        <v>0</v>
      </c>
      <c r="BK201" s="13">
        <f>VLOOKUP(AJ201,'Kalkulator część 1'!$B$17:$C$23,2,TRUE)*12</f>
        <v>0</v>
      </c>
      <c r="BL201" s="2">
        <f t="shared" si="57"/>
        <v>0</v>
      </c>
      <c r="BM201" s="2">
        <f t="shared" si="58"/>
        <v>0</v>
      </c>
      <c r="BO201" s="2">
        <f t="shared" si="59"/>
        <v>524.38301999999999</v>
      </c>
      <c r="BP201" s="2">
        <f t="shared" si="60"/>
        <v>550.602171</v>
      </c>
      <c r="BQ201" s="3"/>
      <c r="BR201" s="2">
        <f t="shared" si="61"/>
        <v>644.99111459999995</v>
      </c>
      <c r="BS201" s="2">
        <f t="shared" si="62"/>
        <v>677.24067032999994</v>
      </c>
    </row>
    <row r="202" spans="1:71" x14ac:dyDescent="0.35">
      <c r="A202" t="s">
        <v>644</v>
      </c>
      <c r="B202" t="s">
        <v>657</v>
      </c>
      <c r="C202" t="s">
        <v>658</v>
      </c>
      <c r="D202" t="s">
        <v>659</v>
      </c>
      <c r="E202" t="s">
        <v>660</v>
      </c>
      <c r="F202" t="s">
        <v>660</v>
      </c>
      <c r="G202" t="s">
        <v>661</v>
      </c>
      <c r="H202" s="49">
        <v>2</v>
      </c>
      <c r="J202">
        <v>8670005707</v>
      </c>
      <c r="K202">
        <v>830017742</v>
      </c>
      <c r="L202" t="s">
        <v>50</v>
      </c>
      <c r="M202" t="s">
        <v>51</v>
      </c>
      <c r="N202" t="s">
        <v>684</v>
      </c>
      <c r="O202" t="s">
        <v>672</v>
      </c>
      <c r="P202" t="s">
        <v>673</v>
      </c>
      <c r="Q202" t="s">
        <v>674</v>
      </c>
      <c r="S202" s="49">
        <v>68</v>
      </c>
      <c r="U202" t="s">
        <v>685</v>
      </c>
      <c r="V202" t="s">
        <v>686</v>
      </c>
      <c r="W202" s="2">
        <v>0</v>
      </c>
      <c r="X202" s="2">
        <v>1300</v>
      </c>
      <c r="Y202" s="2">
        <v>937</v>
      </c>
      <c r="Z202" s="2">
        <v>738</v>
      </c>
      <c r="AA202" s="2">
        <v>311</v>
      </c>
      <c r="AB202" s="2">
        <v>297</v>
      </c>
      <c r="AC202" s="2">
        <v>385</v>
      </c>
      <c r="AD202" s="2">
        <v>385</v>
      </c>
      <c r="AE202" s="2">
        <v>373</v>
      </c>
      <c r="AF202" s="2">
        <v>385</v>
      </c>
      <c r="AG202" s="2">
        <v>373</v>
      </c>
      <c r="AH202" s="2">
        <v>385</v>
      </c>
      <c r="AI202" s="2">
        <v>5869</v>
      </c>
      <c r="AJ202" t="s">
        <v>100</v>
      </c>
      <c r="AK202" t="s">
        <v>56</v>
      </c>
      <c r="AL202" t="s">
        <v>256</v>
      </c>
      <c r="AM202">
        <v>110</v>
      </c>
      <c r="AN202" t="s">
        <v>58</v>
      </c>
      <c r="AO202" t="s">
        <v>59</v>
      </c>
      <c r="AP202" t="s">
        <v>60</v>
      </c>
      <c r="AQ202">
        <v>100</v>
      </c>
      <c r="AR202">
        <v>0</v>
      </c>
      <c r="AZ202" s="2">
        <f>+AI202*'Kalkulator część 1'!$C$32</f>
        <v>5869</v>
      </c>
      <c r="BA202">
        <f t="shared" si="54"/>
        <v>110</v>
      </c>
      <c r="BB202" s="13">
        <f>'Kalkulator część 1'!$C$28*'Kalkulator część 1'!$C$11+'Kalkulator część 1'!$C$12</f>
        <v>0</v>
      </c>
      <c r="BC202" s="13">
        <f>'Kalkulator część 1'!$C$29*'Kalkulator część 1'!$C$11+'Kalkulator część 1'!$C$12</f>
        <v>0</v>
      </c>
      <c r="BD202" s="2">
        <f t="shared" si="55"/>
        <v>0</v>
      </c>
      <c r="BE202" s="2">
        <f t="shared" si="56"/>
        <v>0</v>
      </c>
      <c r="BG202" s="2">
        <f>IF(AJ202=$AU$127,($AV$127*12)+(AZ202*$AX$127/100),IF(AJ202=$AU$128,$AV$128*12+AZ202*$AX$128/100,IF(AJ202=$AU$129,$AV$129*12+$AX$129*AZ202/100,IF(AJ202=$AU$130,$AV$130*12+$AX$130*AZ202/100,IF(AJ202=$AU$131,$AV$131*12+$AX$131*AZ202/100,IF(AJ202=$AU$132,$AW$132*BA202/100*8760+$AX$132*AZ202/100,0))))))*'Kalkulator część 1'!$C$31</f>
        <v>450.61253999999997</v>
      </c>
      <c r="BH202" s="2">
        <f>+BG202*'Kalkulator część 1'!$C$31</f>
        <v>473.14316700000001</v>
      </c>
      <c r="BI202" s="2"/>
      <c r="BJ202" s="13">
        <f>+(AQ202*'Kalkulator część 1'!$C$34+'Dane - część 1'!AR202*'Kalkulator część 1'!$C$35)/('Dane - część 1'!AQ202+'Dane - część 1'!AR202)</f>
        <v>0</v>
      </c>
      <c r="BK202" s="13">
        <f>VLOOKUP(AJ202,'Kalkulator część 1'!$B$17:$C$23,2,TRUE)*12</f>
        <v>0</v>
      </c>
      <c r="BL202" s="2">
        <f t="shared" si="57"/>
        <v>0</v>
      </c>
      <c r="BM202" s="2">
        <f t="shared" si="58"/>
        <v>0</v>
      </c>
      <c r="BO202" s="2">
        <f t="shared" si="59"/>
        <v>450.61253999999997</v>
      </c>
      <c r="BP202" s="2">
        <f t="shared" si="60"/>
        <v>473.14316700000001</v>
      </c>
      <c r="BQ202" s="3"/>
      <c r="BR202" s="2">
        <f t="shared" si="61"/>
        <v>554.25342419999993</v>
      </c>
      <c r="BS202" s="2">
        <f t="shared" si="62"/>
        <v>581.96609540999998</v>
      </c>
    </row>
    <row r="203" spans="1:71" x14ac:dyDescent="0.35">
      <c r="A203" t="s">
        <v>644</v>
      </c>
      <c r="B203" t="s">
        <v>657</v>
      </c>
      <c r="C203" t="s">
        <v>658</v>
      </c>
      <c r="D203" t="s">
        <v>659</v>
      </c>
      <c r="E203" t="s">
        <v>660</v>
      </c>
      <c r="F203" t="s">
        <v>660</v>
      </c>
      <c r="G203" t="s">
        <v>661</v>
      </c>
      <c r="H203" s="49">
        <v>2</v>
      </c>
      <c r="J203">
        <v>8670005707</v>
      </c>
      <c r="K203">
        <v>830017742</v>
      </c>
      <c r="L203" t="s">
        <v>50</v>
      </c>
      <c r="M203" t="s">
        <v>51</v>
      </c>
      <c r="N203" t="s">
        <v>687</v>
      </c>
      <c r="O203" t="s">
        <v>688</v>
      </c>
      <c r="P203" t="s">
        <v>689</v>
      </c>
      <c r="Q203" t="s">
        <v>690</v>
      </c>
      <c r="S203" s="49">
        <v>113</v>
      </c>
      <c r="U203" t="s">
        <v>691</v>
      </c>
      <c r="V203" t="s">
        <v>692</v>
      </c>
      <c r="W203" s="2">
        <v>0</v>
      </c>
      <c r="X203" s="2">
        <v>0</v>
      </c>
      <c r="Y203" s="2">
        <v>1552</v>
      </c>
      <c r="Z203" s="2">
        <v>122</v>
      </c>
      <c r="AA203" s="2">
        <v>133</v>
      </c>
      <c r="AB203" s="2">
        <v>0</v>
      </c>
      <c r="AC203" s="2">
        <v>175</v>
      </c>
      <c r="AD203" s="2">
        <v>175</v>
      </c>
      <c r="AE203" s="2">
        <v>169</v>
      </c>
      <c r="AF203" s="2">
        <v>175</v>
      </c>
      <c r="AG203" s="2">
        <v>169</v>
      </c>
      <c r="AH203" s="2">
        <v>175</v>
      </c>
      <c r="AI203" s="2">
        <v>2845</v>
      </c>
      <c r="AJ203" t="s">
        <v>100</v>
      </c>
      <c r="AK203" t="s">
        <v>56</v>
      </c>
      <c r="AL203" t="s">
        <v>256</v>
      </c>
      <c r="AM203">
        <v>110</v>
      </c>
      <c r="AN203" t="s">
        <v>58</v>
      </c>
      <c r="AO203" t="s">
        <v>59</v>
      </c>
      <c r="AP203" t="s">
        <v>60</v>
      </c>
      <c r="AQ203">
        <v>100</v>
      </c>
      <c r="AR203">
        <v>0</v>
      </c>
      <c r="AZ203" s="2">
        <f>+AI203*'Kalkulator część 1'!$C$32</f>
        <v>2845</v>
      </c>
      <c r="BA203">
        <f t="shared" si="54"/>
        <v>110</v>
      </c>
      <c r="BB203" s="13">
        <f>'Kalkulator część 1'!$C$28*'Kalkulator część 1'!$C$11+'Kalkulator część 1'!$C$12</f>
        <v>0</v>
      </c>
      <c r="BC203" s="13">
        <f>'Kalkulator część 1'!$C$29*'Kalkulator część 1'!$C$11+'Kalkulator część 1'!$C$12</f>
        <v>0</v>
      </c>
      <c r="BD203" s="2">
        <f t="shared" si="55"/>
        <v>0</v>
      </c>
      <c r="BE203" s="2">
        <f t="shared" si="56"/>
        <v>0</v>
      </c>
      <c r="BG203" s="2">
        <f>IF(AJ203=$AU$127,($AV$127*12)+(AZ203*$AX$127/100),IF(AJ203=$AU$128,$AV$128*12+AZ203*$AX$128/100,IF(AJ203=$AU$129,$AV$129*12+$AX$129*AZ203/100,IF(AJ203=$AU$130,$AV$130*12+$AX$130*AZ203/100,IF(AJ203=$AU$131,$AV$131*12+$AX$131*AZ203/100,IF(AJ203=$AU$132,$AW$132*BA203/100*8760+$AX$132*AZ203/100,0))))))*'Kalkulator część 1'!$C$31</f>
        <v>294.39269999999999</v>
      </c>
      <c r="BH203" s="2">
        <f>+BG203*'Kalkulator część 1'!$C$31</f>
        <v>309.11233500000003</v>
      </c>
      <c r="BI203" s="2"/>
      <c r="BJ203" s="13">
        <f>+(AQ203*'Kalkulator część 1'!$C$34+'Dane - część 1'!AR203*'Kalkulator część 1'!$C$35)/('Dane - część 1'!AQ203+'Dane - część 1'!AR203)</f>
        <v>0</v>
      </c>
      <c r="BK203" s="13">
        <f>VLOOKUP(AJ203,'Kalkulator część 1'!$B$17:$C$23,2,TRUE)*12</f>
        <v>0</v>
      </c>
      <c r="BL203" s="2">
        <f t="shared" si="57"/>
        <v>0</v>
      </c>
      <c r="BM203" s="2">
        <f t="shared" si="58"/>
        <v>0</v>
      </c>
      <c r="BO203" s="2">
        <f t="shared" si="59"/>
        <v>294.39269999999999</v>
      </c>
      <c r="BP203" s="2">
        <f t="shared" si="60"/>
        <v>309.11233500000003</v>
      </c>
      <c r="BQ203" s="3"/>
      <c r="BR203" s="2">
        <f t="shared" si="61"/>
        <v>362.10302099999996</v>
      </c>
      <c r="BS203" s="2">
        <f t="shared" si="62"/>
        <v>380.20817205000003</v>
      </c>
    </row>
    <row r="204" spans="1:71" x14ac:dyDescent="0.35">
      <c r="A204" t="s">
        <v>644</v>
      </c>
      <c r="B204" t="s">
        <v>657</v>
      </c>
      <c r="C204" t="s">
        <v>658</v>
      </c>
      <c r="D204" t="s">
        <v>659</v>
      </c>
      <c r="E204" t="s">
        <v>660</v>
      </c>
      <c r="F204" t="s">
        <v>660</v>
      </c>
      <c r="G204" t="s">
        <v>661</v>
      </c>
      <c r="H204" s="49">
        <v>2</v>
      </c>
      <c r="J204">
        <v>8670005707</v>
      </c>
      <c r="K204">
        <v>830017742</v>
      </c>
      <c r="L204" t="s">
        <v>50</v>
      </c>
      <c r="M204" t="s">
        <v>51</v>
      </c>
      <c r="N204" t="s">
        <v>693</v>
      </c>
      <c r="O204" t="s">
        <v>659</v>
      </c>
      <c r="P204" t="s">
        <v>660</v>
      </c>
      <c r="Q204" t="s">
        <v>694</v>
      </c>
      <c r="S204" s="49">
        <v>165</v>
      </c>
      <c r="U204" t="s">
        <v>695</v>
      </c>
      <c r="V204" t="s">
        <v>696</v>
      </c>
      <c r="W204" s="2">
        <v>274</v>
      </c>
      <c r="X204" s="2">
        <v>274</v>
      </c>
      <c r="Y204" s="2">
        <v>274</v>
      </c>
      <c r="Z204" s="2">
        <v>274</v>
      </c>
      <c r="AA204" s="2">
        <v>274</v>
      </c>
      <c r="AB204" s="2">
        <v>274</v>
      </c>
      <c r="AC204" s="2">
        <v>431</v>
      </c>
      <c r="AD204" s="2">
        <v>431</v>
      </c>
      <c r="AE204" s="2">
        <v>417</v>
      </c>
      <c r="AF204" s="2">
        <v>431</v>
      </c>
      <c r="AG204" s="2">
        <v>417</v>
      </c>
      <c r="AH204" s="2">
        <v>431</v>
      </c>
      <c r="AI204" s="2">
        <v>4202</v>
      </c>
      <c r="AJ204" t="s">
        <v>100</v>
      </c>
      <c r="AK204" t="s">
        <v>56</v>
      </c>
      <c r="AL204" t="s">
        <v>256</v>
      </c>
      <c r="AM204">
        <v>110</v>
      </c>
      <c r="AN204" t="s">
        <v>58</v>
      </c>
      <c r="AO204" t="s">
        <v>59</v>
      </c>
      <c r="AP204" t="s">
        <v>60</v>
      </c>
      <c r="AQ204">
        <v>100</v>
      </c>
      <c r="AR204">
        <v>0</v>
      </c>
      <c r="AZ204" s="2">
        <f>+AI204*'Kalkulator część 1'!$C$32</f>
        <v>4202</v>
      </c>
      <c r="BA204">
        <f t="shared" si="54"/>
        <v>110</v>
      </c>
      <c r="BB204" s="13">
        <f>'Kalkulator część 1'!$C$28*'Kalkulator część 1'!$C$11+'Kalkulator część 1'!$C$12</f>
        <v>0</v>
      </c>
      <c r="BC204" s="13">
        <f>'Kalkulator część 1'!$C$29*'Kalkulator część 1'!$C$11+'Kalkulator część 1'!$C$12</f>
        <v>0</v>
      </c>
      <c r="BD204" s="2">
        <f t="shared" si="55"/>
        <v>0</v>
      </c>
      <c r="BE204" s="2">
        <f t="shared" si="56"/>
        <v>0</v>
      </c>
      <c r="BG204" s="2">
        <f>IF(AJ204=$AU$127,($AV$127*12)+(AZ204*$AX$127/100),IF(AJ204=$AU$128,$AV$128*12+AZ204*$AX$128/100,IF(AJ204=$AU$129,$AV$129*12+$AX$129*AZ204/100,IF(AJ204=$AU$130,$AV$130*12+$AX$130*AZ204/100,IF(AJ204=$AU$131,$AV$131*12+$AX$131*AZ204/100,IF(AJ204=$AU$132,$AW$132*BA204/100*8760+$AX$132*AZ204/100,0))))))*'Kalkulator część 1'!$C$31</f>
        <v>364.49531999999999</v>
      </c>
      <c r="BH204" s="2">
        <f>+BG204*'Kalkulator część 1'!$C$31</f>
        <v>382.72008599999998</v>
      </c>
      <c r="BI204" s="2"/>
      <c r="BJ204" s="13">
        <f>+(AQ204*'Kalkulator część 1'!$C$34+'Dane - część 1'!AR204*'Kalkulator część 1'!$C$35)/('Dane - część 1'!AQ204+'Dane - część 1'!AR204)</f>
        <v>0</v>
      </c>
      <c r="BK204" s="13">
        <f>VLOOKUP(AJ204,'Kalkulator część 1'!$B$17:$C$23,2,TRUE)*12</f>
        <v>0</v>
      </c>
      <c r="BL204" s="2">
        <f t="shared" si="57"/>
        <v>0</v>
      </c>
      <c r="BM204" s="2">
        <f t="shared" si="58"/>
        <v>0</v>
      </c>
      <c r="BO204" s="2">
        <f t="shared" si="59"/>
        <v>364.49531999999999</v>
      </c>
      <c r="BP204" s="2">
        <f t="shared" si="60"/>
        <v>382.72008599999998</v>
      </c>
      <c r="BQ204" s="3"/>
      <c r="BR204" s="2">
        <f t="shared" si="61"/>
        <v>448.32924359999998</v>
      </c>
      <c r="BS204" s="2">
        <f t="shared" si="62"/>
        <v>470.74570577999998</v>
      </c>
    </row>
    <row r="205" spans="1:71" x14ac:dyDescent="0.35">
      <c r="A205" t="s">
        <v>644</v>
      </c>
      <c r="B205" t="s">
        <v>657</v>
      </c>
      <c r="C205" t="s">
        <v>658</v>
      </c>
      <c r="D205" t="s">
        <v>659</v>
      </c>
      <c r="E205" t="s">
        <v>660</v>
      </c>
      <c r="F205" t="s">
        <v>660</v>
      </c>
      <c r="G205" t="s">
        <v>661</v>
      </c>
      <c r="H205" s="49">
        <v>2</v>
      </c>
      <c r="J205">
        <v>8670005707</v>
      </c>
      <c r="K205">
        <v>830017742</v>
      </c>
      <c r="L205" t="s">
        <v>50</v>
      </c>
      <c r="M205" t="s">
        <v>51</v>
      </c>
      <c r="N205" t="s">
        <v>697</v>
      </c>
      <c r="O205" t="s">
        <v>659</v>
      </c>
      <c r="P205" t="s">
        <v>660</v>
      </c>
      <c r="Q205" t="s">
        <v>698</v>
      </c>
      <c r="R205" t="s">
        <v>148</v>
      </c>
      <c r="S205" s="49">
        <v>48</v>
      </c>
      <c r="U205" t="s">
        <v>699</v>
      </c>
      <c r="V205" t="s">
        <v>700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171</v>
      </c>
      <c r="AD205" s="2">
        <v>171</v>
      </c>
      <c r="AE205" s="2">
        <v>166</v>
      </c>
      <c r="AF205" s="2">
        <v>171</v>
      </c>
      <c r="AG205" s="2">
        <v>166</v>
      </c>
      <c r="AH205" s="2">
        <v>171</v>
      </c>
      <c r="AI205" s="2">
        <v>1016</v>
      </c>
      <c r="AJ205" t="s">
        <v>100</v>
      </c>
      <c r="AK205" t="s">
        <v>56</v>
      </c>
      <c r="AL205" t="s">
        <v>256</v>
      </c>
      <c r="AM205">
        <v>110</v>
      </c>
      <c r="AN205" t="s">
        <v>58</v>
      </c>
      <c r="AO205" t="s">
        <v>59</v>
      </c>
      <c r="AP205" t="s">
        <v>60</v>
      </c>
      <c r="AQ205">
        <v>100</v>
      </c>
      <c r="AR205">
        <v>0</v>
      </c>
      <c r="AZ205" s="2">
        <f>+AI205*'Kalkulator część 1'!$C$32</f>
        <v>1016</v>
      </c>
      <c r="BA205">
        <f t="shared" si="54"/>
        <v>110</v>
      </c>
      <c r="BB205" s="13">
        <f>'Kalkulator część 1'!$C$28*'Kalkulator część 1'!$C$11+'Kalkulator część 1'!$C$12</f>
        <v>0</v>
      </c>
      <c r="BC205" s="13">
        <f>'Kalkulator część 1'!$C$29*'Kalkulator część 1'!$C$11+'Kalkulator część 1'!$C$12</f>
        <v>0</v>
      </c>
      <c r="BD205" s="2">
        <f t="shared" si="55"/>
        <v>0</v>
      </c>
      <c r="BE205" s="2">
        <f t="shared" si="56"/>
        <v>0</v>
      </c>
      <c r="BG205" s="2">
        <f>IF(AJ205=$AU$127,($AV$127*12)+(AZ205*$AX$127/100),IF(AJ205=$AU$128,$AV$128*12+AZ205*$AX$128/100,IF(AJ205=$AU$129,$AV$129*12+$AX$129*AZ205/100,IF(AJ205=$AU$130,$AV$130*12+$AX$130*AZ205/100,IF(AJ205=$AU$131,$AV$131*12+$AX$131*AZ205/100,IF(AJ205=$AU$132,$AW$132*BA205/100*8760+$AX$132*AZ205/100,0))))))*'Kalkulator część 1'!$C$31</f>
        <v>199.90655999999998</v>
      </c>
      <c r="BH205" s="2">
        <f>+BG205*'Kalkulator część 1'!$C$31</f>
        <v>209.90188799999999</v>
      </c>
      <c r="BI205" s="2"/>
      <c r="BJ205" s="13">
        <f>+(AQ205*'Kalkulator część 1'!$C$34+'Dane - część 1'!AR205*'Kalkulator część 1'!$C$35)/('Dane - część 1'!AQ205+'Dane - część 1'!AR205)</f>
        <v>0</v>
      </c>
      <c r="BK205" s="13">
        <f>VLOOKUP(AJ205,'Kalkulator część 1'!$B$17:$C$23,2,TRUE)*12</f>
        <v>0</v>
      </c>
      <c r="BL205" s="2">
        <f t="shared" si="57"/>
        <v>0</v>
      </c>
      <c r="BM205" s="2">
        <f t="shared" si="58"/>
        <v>0</v>
      </c>
      <c r="BO205" s="2">
        <f t="shared" si="59"/>
        <v>199.90655999999998</v>
      </c>
      <c r="BP205" s="2">
        <f t="shared" si="60"/>
        <v>209.90188799999999</v>
      </c>
      <c r="BQ205" s="3"/>
      <c r="BR205" s="2">
        <f t="shared" si="61"/>
        <v>245.88506879999997</v>
      </c>
      <c r="BS205" s="2">
        <f t="shared" si="62"/>
        <v>258.17932223999998</v>
      </c>
    </row>
    <row r="206" spans="1:71" x14ac:dyDescent="0.35">
      <c r="A206" t="s">
        <v>644</v>
      </c>
      <c r="B206" t="s">
        <v>701</v>
      </c>
      <c r="C206" t="s">
        <v>702</v>
      </c>
      <c r="D206" t="s">
        <v>703</v>
      </c>
      <c r="E206" t="s">
        <v>704</v>
      </c>
      <c r="F206" t="s">
        <v>704</v>
      </c>
      <c r="G206" t="s">
        <v>147</v>
      </c>
      <c r="H206" s="49">
        <v>46</v>
      </c>
      <c r="J206">
        <v>9180004204</v>
      </c>
      <c r="K206">
        <v>950014989</v>
      </c>
      <c r="L206" t="s">
        <v>50</v>
      </c>
      <c r="M206" t="s">
        <v>51</v>
      </c>
      <c r="N206" t="s">
        <v>705</v>
      </c>
      <c r="O206" t="s">
        <v>703</v>
      </c>
      <c r="P206" t="s">
        <v>704</v>
      </c>
      <c r="Q206" t="s">
        <v>704</v>
      </c>
      <c r="R206" t="s">
        <v>147</v>
      </c>
      <c r="S206" s="49" t="s">
        <v>706</v>
      </c>
      <c r="U206" t="s">
        <v>707</v>
      </c>
      <c r="V206" t="s">
        <v>708</v>
      </c>
      <c r="W206" s="2">
        <v>2800</v>
      </c>
      <c r="X206" s="2">
        <v>2700</v>
      </c>
      <c r="Y206" s="2">
        <v>2500</v>
      </c>
      <c r="Z206" s="2">
        <v>2100</v>
      </c>
      <c r="AA206" s="2">
        <v>800</v>
      </c>
      <c r="AB206" s="2">
        <v>400</v>
      </c>
      <c r="AC206" s="2">
        <v>100</v>
      </c>
      <c r="AD206" s="2">
        <v>100</v>
      </c>
      <c r="AE206" s="2">
        <v>200</v>
      </c>
      <c r="AF206" s="2">
        <v>1500</v>
      </c>
      <c r="AG206" s="2">
        <v>2100</v>
      </c>
      <c r="AH206" s="2">
        <v>2500</v>
      </c>
      <c r="AI206" s="2">
        <v>17800</v>
      </c>
      <c r="AJ206" t="s">
        <v>55</v>
      </c>
      <c r="AK206" t="s">
        <v>56</v>
      </c>
      <c r="AL206" t="s">
        <v>256</v>
      </c>
      <c r="AM206">
        <v>110</v>
      </c>
      <c r="AN206" t="s">
        <v>58</v>
      </c>
      <c r="AO206" t="s">
        <v>59</v>
      </c>
      <c r="AP206" t="s">
        <v>60</v>
      </c>
      <c r="AQ206">
        <v>100</v>
      </c>
      <c r="AR206">
        <v>0</v>
      </c>
      <c r="AZ206" s="2">
        <f>+AI206*'Kalkulator część 1'!$C$32</f>
        <v>17800</v>
      </c>
      <c r="BA206">
        <f t="shared" si="54"/>
        <v>110</v>
      </c>
      <c r="BB206" s="13">
        <f>'Kalkulator część 1'!$C$28*'Kalkulator część 1'!$C$11+'Kalkulator część 1'!$C$12</f>
        <v>0</v>
      </c>
      <c r="BC206" s="13">
        <f>'Kalkulator część 1'!$C$29*'Kalkulator część 1'!$C$11+'Kalkulator część 1'!$C$12</f>
        <v>0</v>
      </c>
      <c r="BD206" s="2">
        <f t="shared" si="55"/>
        <v>0</v>
      </c>
      <c r="BE206" s="2">
        <f t="shared" si="56"/>
        <v>0</v>
      </c>
      <c r="BG206" s="2">
        <f>IF(AJ206=$AU$127,($AV$127*12)+(AZ206*$AX$127/100),IF(AJ206=$AU$128,$AV$128*12+AZ206*$AX$128/100,IF(AJ206=$AU$129,$AV$129*12+$AX$129*AZ206/100,IF(AJ206=$AU$130,$AV$130*12+$AX$130*AZ206/100,IF(AJ206=$AU$131,$AV$131*12+$AX$131*AZ206/100,IF(AJ206=$AU$132,$AW$132*BA206/100*8760+$AX$132*AZ206/100,0))))))*'Kalkulator część 1'!$C$31</f>
        <v>1258.8681000000001</v>
      </c>
      <c r="BH206" s="2">
        <f>+BG206*'Kalkulator część 1'!$C$31</f>
        <v>1321.8115050000001</v>
      </c>
      <c r="BI206" s="2"/>
      <c r="BJ206" s="13">
        <f>+(AQ206*'Kalkulator część 1'!$C$34+'Dane - część 1'!AR206*'Kalkulator część 1'!$C$35)/('Dane - część 1'!AQ206+'Dane - część 1'!AR206)</f>
        <v>0</v>
      </c>
      <c r="BK206" s="13">
        <f>VLOOKUP(AJ206,'Kalkulator część 1'!$B$17:$C$23,2,TRUE)*12</f>
        <v>0</v>
      </c>
      <c r="BL206" s="2">
        <f t="shared" si="57"/>
        <v>0</v>
      </c>
      <c r="BM206" s="2">
        <f t="shared" si="58"/>
        <v>0</v>
      </c>
      <c r="BO206" s="2">
        <f t="shared" si="59"/>
        <v>1258.8681000000001</v>
      </c>
      <c r="BP206" s="2">
        <f t="shared" si="60"/>
        <v>1321.8115050000001</v>
      </c>
      <c r="BQ206" s="3"/>
      <c r="BR206" s="2">
        <f t="shared" si="61"/>
        <v>1548.4077630000002</v>
      </c>
      <c r="BS206" s="2">
        <f t="shared" si="62"/>
        <v>1625.8281511500002</v>
      </c>
    </row>
    <row r="207" spans="1:71" x14ac:dyDescent="0.35">
      <c r="A207" t="s">
        <v>644</v>
      </c>
      <c r="B207" t="s">
        <v>701</v>
      </c>
      <c r="C207" t="s">
        <v>702</v>
      </c>
      <c r="D207" t="s">
        <v>703</v>
      </c>
      <c r="E207" t="s">
        <v>704</v>
      </c>
      <c r="F207" t="s">
        <v>704</v>
      </c>
      <c r="G207" t="s">
        <v>147</v>
      </c>
      <c r="H207" s="49">
        <v>46</v>
      </c>
      <c r="J207">
        <v>9180004204</v>
      </c>
      <c r="K207">
        <v>950014989</v>
      </c>
      <c r="L207" t="s">
        <v>50</v>
      </c>
      <c r="M207" t="s">
        <v>51</v>
      </c>
      <c r="N207" t="s">
        <v>106</v>
      </c>
      <c r="O207" t="s">
        <v>703</v>
      </c>
      <c r="P207" t="s">
        <v>704</v>
      </c>
      <c r="Q207" t="s">
        <v>704</v>
      </c>
      <c r="R207" t="s">
        <v>147</v>
      </c>
      <c r="S207" s="49">
        <v>46</v>
      </c>
      <c r="U207" t="s">
        <v>709</v>
      </c>
      <c r="V207" t="s">
        <v>710</v>
      </c>
      <c r="W207" s="2">
        <v>16000</v>
      </c>
      <c r="X207" s="2">
        <v>14100</v>
      </c>
      <c r="Y207" s="2">
        <v>12600</v>
      </c>
      <c r="Z207" s="2">
        <v>7600</v>
      </c>
      <c r="AA207" s="2">
        <v>4600</v>
      </c>
      <c r="AB207" s="2">
        <v>2900</v>
      </c>
      <c r="AC207" s="2">
        <v>2700</v>
      </c>
      <c r="AD207" s="2">
        <v>2700</v>
      </c>
      <c r="AE207" s="2">
        <v>2700</v>
      </c>
      <c r="AF207" s="2">
        <v>5000</v>
      </c>
      <c r="AG207" s="2">
        <v>15200</v>
      </c>
      <c r="AH207" s="2">
        <v>15700</v>
      </c>
      <c r="AI207" s="2">
        <v>101800</v>
      </c>
      <c r="AJ207" t="s">
        <v>55</v>
      </c>
      <c r="AK207" t="s">
        <v>56</v>
      </c>
      <c r="AL207" t="s">
        <v>256</v>
      </c>
      <c r="AM207">
        <v>110</v>
      </c>
      <c r="AN207" t="s">
        <v>58</v>
      </c>
      <c r="AO207" t="s">
        <v>59</v>
      </c>
      <c r="AP207" t="s">
        <v>60</v>
      </c>
      <c r="AQ207">
        <v>100</v>
      </c>
      <c r="AR207">
        <v>0</v>
      </c>
      <c r="AZ207" s="2">
        <f>+AI207*'Kalkulator część 1'!$C$32</f>
        <v>101800</v>
      </c>
      <c r="BA207">
        <f t="shared" si="54"/>
        <v>110</v>
      </c>
      <c r="BB207" s="13">
        <f>'Kalkulator część 1'!$C$28*'Kalkulator część 1'!$C$11+'Kalkulator część 1'!$C$12</f>
        <v>0</v>
      </c>
      <c r="BC207" s="13">
        <f>'Kalkulator część 1'!$C$29*'Kalkulator część 1'!$C$11+'Kalkulator część 1'!$C$12</f>
        <v>0</v>
      </c>
      <c r="BD207" s="2">
        <f t="shared" si="55"/>
        <v>0</v>
      </c>
      <c r="BE207" s="2">
        <f t="shared" si="56"/>
        <v>0</v>
      </c>
      <c r="BG207" s="2">
        <f>IF(AJ207=$AU$127,($AV$127*12)+(AZ207*$AX$127/100),IF(AJ207=$AU$128,$AV$128*12+AZ207*$AX$128/100,IF(AJ207=$AU$129,$AV$129*12+$AX$129*AZ207/100,IF(AJ207=$AU$130,$AV$130*12+$AX$130*AZ207/100,IF(AJ207=$AU$131,$AV$131*12+$AX$131*AZ207/100,IF(AJ207=$AU$132,$AW$132*BA207/100*8760+$AX$132*AZ207/100,0))))))*'Kalkulator część 1'!$C$31</f>
        <v>4512.5661</v>
      </c>
      <c r="BH207" s="2">
        <f>+BG207*'Kalkulator część 1'!$C$31</f>
        <v>4738.1944050000002</v>
      </c>
      <c r="BI207" s="2"/>
      <c r="BJ207" s="13">
        <f>+(AQ207*'Kalkulator część 1'!$C$34+'Dane - część 1'!AR207*'Kalkulator część 1'!$C$35)/('Dane - część 1'!AQ207+'Dane - część 1'!AR207)</f>
        <v>0</v>
      </c>
      <c r="BK207" s="13">
        <f>VLOOKUP(AJ207,'Kalkulator część 1'!$B$17:$C$23,2,TRUE)*12</f>
        <v>0</v>
      </c>
      <c r="BL207" s="2">
        <f t="shared" si="57"/>
        <v>0</v>
      </c>
      <c r="BM207" s="2">
        <f t="shared" si="58"/>
        <v>0</v>
      </c>
      <c r="BO207" s="2">
        <f t="shared" si="59"/>
        <v>4512.5661</v>
      </c>
      <c r="BP207" s="2">
        <f t="shared" si="60"/>
        <v>4738.1944050000002</v>
      </c>
      <c r="BQ207" s="3"/>
      <c r="BR207" s="2">
        <f t="shared" si="61"/>
        <v>5550.4563029999999</v>
      </c>
      <c r="BS207" s="2">
        <f t="shared" si="62"/>
        <v>5827.9791181500004</v>
      </c>
    </row>
    <row r="208" spans="1:71" x14ac:dyDescent="0.35">
      <c r="A208" t="s">
        <v>644</v>
      </c>
      <c r="B208" t="s">
        <v>701</v>
      </c>
      <c r="C208" t="s">
        <v>702</v>
      </c>
      <c r="D208" t="s">
        <v>703</v>
      </c>
      <c r="E208" t="s">
        <v>704</v>
      </c>
      <c r="F208" t="s">
        <v>704</v>
      </c>
      <c r="G208" t="s">
        <v>147</v>
      </c>
      <c r="H208" s="49">
        <v>46</v>
      </c>
      <c r="J208">
        <v>9180004204</v>
      </c>
      <c r="K208">
        <v>950014989</v>
      </c>
      <c r="L208" t="s">
        <v>50</v>
      </c>
      <c r="M208" t="s">
        <v>51</v>
      </c>
      <c r="N208" t="s">
        <v>711</v>
      </c>
      <c r="O208" t="s">
        <v>712</v>
      </c>
      <c r="P208" t="s">
        <v>713</v>
      </c>
      <c r="Q208" t="s">
        <v>714</v>
      </c>
      <c r="S208" s="49" t="s">
        <v>571</v>
      </c>
      <c r="U208" t="s">
        <v>715</v>
      </c>
      <c r="V208" t="s">
        <v>716</v>
      </c>
      <c r="W208" s="2">
        <v>1800</v>
      </c>
      <c r="X208" s="2">
        <v>1600</v>
      </c>
      <c r="Y208" s="2">
        <v>1500</v>
      </c>
      <c r="Z208" s="2">
        <v>1300</v>
      </c>
      <c r="AA208" s="2">
        <v>1100</v>
      </c>
      <c r="AB208" s="2">
        <v>700</v>
      </c>
      <c r="AC208" s="2">
        <v>300</v>
      </c>
      <c r="AD208" s="2">
        <v>300</v>
      </c>
      <c r="AE208" s="2">
        <v>900</v>
      </c>
      <c r="AF208" s="2">
        <v>1400</v>
      </c>
      <c r="AG208" s="2">
        <v>1600</v>
      </c>
      <c r="AH208" s="2">
        <v>1700</v>
      </c>
      <c r="AI208" s="2">
        <v>14200</v>
      </c>
      <c r="AJ208" t="s">
        <v>100</v>
      </c>
      <c r="AK208" t="s">
        <v>56</v>
      </c>
      <c r="AL208" t="s">
        <v>256</v>
      </c>
      <c r="AM208">
        <v>110</v>
      </c>
      <c r="AN208" t="s">
        <v>58</v>
      </c>
      <c r="AO208" t="s">
        <v>59</v>
      </c>
      <c r="AP208" t="s">
        <v>60</v>
      </c>
      <c r="AQ208">
        <v>100</v>
      </c>
      <c r="AR208">
        <v>0</v>
      </c>
      <c r="AZ208" s="2">
        <f>+AI208*'Kalkulator część 1'!$C$32</f>
        <v>14200</v>
      </c>
      <c r="BA208">
        <f t="shared" si="54"/>
        <v>110</v>
      </c>
      <c r="BB208" s="13">
        <f>'Kalkulator część 1'!$C$28*'Kalkulator część 1'!$C$11+'Kalkulator część 1'!$C$12</f>
        <v>0</v>
      </c>
      <c r="BC208" s="13">
        <f>'Kalkulator część 1'!$C$29*'Kalkulator część 1'!$C$11+'Kalkulator część 1'!$C$12</f>
        <v>0</v>
      </c>
      <c r="BD208" s="2">
        <f t="shared" si="55"/>
        <v>0</v>
      </c>
      <c r="BE208" s="2">
        <f t="shared" si="56"/>
        <v>0</v>
      </c>
      <c r="BG208" s="2">
        <f>IF(AJ208=$AU$127,($AV$127*12)+(AZ208*$AX$127/100),IF(AJ208=$AU$128,$AV$128*12+AZ208*$AX$128/100,IF(AJ208=$AU$129,$AV$129*12+$AX$129*AZ208/100,IF(AJ208=$AU$130,$AV$130*12+$AX$130*AZ208/100,IF(AJ208=$AU$131,$AV$131*12+$AX$131*AZ208/100,IF(AJ208=$AU$132,$AW$132*BA208/100*8760+$AX$132*AZ208/100,0))))))*'Kalkulator część 1'!$C$31</f>
        <v>880.99199999999996</v>
      </c>
      <c r="BH208" s="2">
        <f>+BG208*'Kalkulator część 1'!$C$31</f>
        <v>925.04160000000002</v>
      </c>
      <c r="BI208" s="2"/>
      <c r="BJ208" s="13">
        <f>+(AQ208*'Kalkulator część 1'!$C$34+'Dane - część 1'!AR208*'Kalkulator część 1'!$C$35)/('Dane - część 1'!AQ208+'Dane - część 1'!AR208)</f>
        <v>0</v>
      </c>
      <c r="BK208" s="13">
        <f>VLOOKUP(AJ208,'Kalkulator część 1'!$B$17:$C$23,2,TRUE)*12</f>
        <v>0</v>
      </c>
      <c r="BL208" s="2">
        <f t="shared" si="57"/>
        <v>0</v>
      </c>
      <c r="BM208" s="2">
        <f t="shared" si="58"/>
        <v>0</v>
      </c>
      <c r="BO208" s="2">
        <f t="shared" si="59"/>
        <v>880.99199999999996</v>
      </c>
      <c r="BP208" s="2">
        <f t="shared" si="60"/>
        <v>925.04160000000002</v>
      </c>
      <c r="BQ208" s="3"/>
      <c r="BR208" s="2">
        <f t="shared" si="61"/>
        <v>1083.6201599999999</v>
      </c>
      <c r="BS208" s="2">
        <f t="shared" si="62"/>
        <v>1137.801168</v>
      </c>
    </row>
    <row r="209" spans="1:71" x14ac:dyDescent="0.35">
      <c r="A209" t="s">
        <v>644</v>
      </c>
      <c r="B209" t="s">
        <v>725</v>
      </c>
      <c r="C209" t="s">
        <v>2433</v>
      </c>
      <c r="H209" s="49"/>
      <c r="J209">
        <v>7160011890</v>
      </c>
      <c r="K209">
        <v>430517701</v>
      </c>
      <c r="L209" t="s">
        <v>50</v>
      </c>
      <c r="M209" t="s">
        <v>51</v>
      </c>
      <c r="S209" s="49"/>
      <c r="U209" t="s">
        <v>726</v>
      </c>
      <c r="V209" t="s">
        <v>727</v>
      </c>
      <c r="W209" s="2">
        <v>39848</v>
      </c>
      <c r="X209" s="2">
        <v>23793</v>
      </c>
      <c r="Y209" s="2">
        <v>25546</v>
      </c>
      <c r="Z209" s="2">
        <v>14064</v>
      </c>
      <c r="AA209" s="2">
        <v>151</v>
      </c>
      <c r="AB209" s="2">
        <v>0</v>
      </c>
      <c r="AC209" s="2">
        <v>0</v>
      </c>
      <c r="AD209" s="2">
        <v>0</v>
      </c>
      <c r="AE209" s="2">
        <v>0</v>
      </c>
      <c r="AF209" s="2">
        <v>15581</v>
      </c>
      <c r="AG209" s="2">
        <v>31795</v>
      </c>
      <c r="AH209" s="2">
        <v>35090</v>
      </c>
      <c r="AI209" s="2">
        <v>185868</v>
      </c>
      <c r="AJ209" t="s">
        <v>67</v>
      </c>
      <c r="AK209" t="s">
        <v>56</v>
      </c>
      <c r="AL209" t="s">
        <v>256</v>
      </c>
      <c r="AM209">
        <v>110</v>
      </c>
      <c r="AN209" t="s">
        <v>58</v>
      </c>
      <c r="AO209" t="s">
        <v>59</v>
      </c>
      <c r="AP209" t="s">
        <v>60</v>
      </c>
      <c r="AQ209">
        <v>0</v>
      </c>
      <c r="AR209">
        <v>100</v>
      </c>
      <c r="AZ209" s="2">
        <f>+AI209*'Kalkulator część 1'!$C$32</f>
        <v>185868</v>
      </c>
      <c r="BA209">
        <f t="shared" si="54"/>
        <v>110</v>
      </c>
      <c r="BB209" s="13">
        <f>'Kalkulator część 1'!$C$28*'Kalkulator część 1'!$C$11+'Kalkulator część 1'!$C$12</f>
        <v>0</v>
      </c>
      <c r="BC209" s="13">
        <f>'Kalkulator część 1'!$C$29*'Kalkulator część 1'!$C$11+'Kalkulator część 1'!$C$12</f>
        <v>0</v>
      </c>
      <c r="BD209" s="2">
        <f t="shared" si="55"/>
        <v>0</v>
      </c>
      <c r="BE209" s="2">
        <f t="shared" si="56"/>
        <v>0</v>
      </c>
      <c r="BG209" s="2">
        <f>IF(AJ209=$AU$127,($AV$127*12)+(AZ209*$AX$127/100),IF(AJ209=$AU$128,$AV$128*12+AZ209*$AX$128/100,IF(AJ209=$AU$129,$AV$129*12+$AX$129*AZ209/100,IF(AJ209=$AU$130,$AV$130*12+$AX$130*AZ209/100,IF(AJ209=$AU$131,$AV$131*12+$AX$131*AZ209/100,IF(AJ209=$AU$132,$AW$132*BA209/100*8760+$AX$132*AZ209/100,0))))))*'Kalkulator część 1'!$C$31</f>
        <v>10235.57661</v>
      </c>
      <c r="BH209" s="2">
        <f>+BG209*'Kalkulator część 1'!$C$31</f>
        <v>10747.355440500001</v>
      </c>
      <c r="BI209" s="2"/>
      <c r="BJ209" s="13">
        <f>+(AQ209*'Kalkulator część 1'!$C$34+'Dane - część 1'!AR209*'Kalkulator część 1'!$C$35)/('Dane - część 1'!AQ209+'Dane - część 1'!AR209)</f>
        <v>3.9</v>
      </c>
      <c r="BK209" s="13">
        <f>VLOOKUP(AJ209,'Kalkulator część 1'!$B$17:$C$23,2,TRUE)*12</f>
        <v>0</v>
      </c>
      <c r="BL209" s="2">
        <f t="shared" si="57"/>
        <v>724.88519999999994</v>
      </c>
      <c r="BM209" s="2">
        <f t="shared" si="58"/>
        <v>724.88519999999994</v>
      </c>
      <c r="BO209" s="2">
        <f t="shared" si="59"/>
        <v>10960.461810000001</v>
      </c>
      <c r="BP209" s="2">
        <f t="shared" si="60"/>
        <v>11472.240640500002</v>
      </c>
      <c r="BQ209" s="3"/>
      <c r="BR209" s="2">
        <f t="shared" si="61"/>
        <v>13481.368026300001</v>
      </c>
      <c r="BS209" s="2">
        <f t="shared" si="62"/>
        <v>14110.855987815003</v>
      </c>
    </row>
    <row r="210" spans="1:71" x14ac:dyDescent="0.35">
      <c r="A210" t="s">
        <v>644</v>
      </c>
      <c r="B210" t="s">
        <v>725</v>
      </c>
      <c r="C210" t="s">
        <v>2433</v>
      </c>
      <c r="H210" s="49"/>
      <c r="J210">
        <v>7160011890</v>
      </c>
      <c r="K210">
        <v>430517701</v>
      </c>
      <c r="L210" t="s">
        <v>50</v>
      </c>
      <c r="M210" t="s">
        <v>51</v>
      </c>
      <c r="S210" s="49"/>
      <c r="U210" t="s">
        <v>728</v>
      </c>
      <c r="V210" t="s">
        <v>729</v>
      </c>
      <c r="W210" s="2">
        <v>5000</v>
      </c>
      <c r="X210" s="2">
        <v>5000</v>
      </c>
      <c r="Y210" s="2">
        <v>312</v>
      </c>
      <c r="Z210" s="2">
        <v>3505</v>
      </c>
      <c r="AA210" s="2">
        <v>2405</v>
      </c>
      <c r="AB210" s="2">
        <v>0</v>
      </c>
      <c r="AC210" s="2">
        <v>315</v>
      </c>
      <c r="AD210" s="2">
        <v>430</v>
      </c>
      <c r="AE210" s="2">
        <v>428</v>
      </c>
      <c r="AF210" s="2">
        <v>3320</v>
      </c>
      <c r="AG210" s="2">
        <v>3405</v>
      </c>
      <c r="AH210" s="2">
        <v>5073</v>
      </c>
      <c r="AI210" s="2">
        <v>29193</v>
      </c>
      <c r="AJ210" t="s">
        <v>730</v>
      </c>
      <c r="AK210" t="s">
        <v>56</v>
      </c>
      <c r="AL210" t="s">
        <v>256</v>
      </c>
      <c r="AM210">
        <v>110</v>
      </c>
      <c r="AN210" t="s">
        <v>58</v>
      </c>
      <c r="AO210" t="s">
        <v>59</v>
      </c>
      <c r="AP210" t="s">
        <v>60</v>
      </c>
      <c r="AQ210">
        <v>50</v>
      </c>
      <c r="AR210">
        <v>50</v>
      </c>
      <c r="AZ210" s="2">
        <f>+AI210*'Kalkulator część 1'!$C$32</f>
        <v>29193</v>
      </c>
      <c r="BA210">
        <f t="shared" si="54"/>
        <v>110</v>
      </c>
      <c r="BB210" s="13">
        <f>'Kalkulator część 1'!$C$28*'Kalkulator część 1'!$C$11+'Kalkulator część 1'!$C$12</f>
        <v>0</v>
      </c>
      <c r="BC210" s="13">
        <f>'Kalkulator część 1'!$C$29*'Kalkulator część 1'!$C$11+'Kalkulator część 1'!$C$12</f>
        <v>0</v>
      </c>
      <c r="BD210" s="2">
        <f t="shared" si="55"/>
        <v>0</v>
      </c>
      <c r="BE210" s="2">
        <f t="shared" si="56"/>
        <v>0</v>
      </c>
      <c r="BG210" s="2">
        <f>IF(AJ210=$AU$127,($AV$127*12)+(AZ210*$AX$127/100),IF(AJ210=$AU$128,$AV$128*12+AZ210*$AX$128/100,IF(AJ210=$AU$129,$AV$129*12+$AX$129*AZ210/100,IF(AJ210=$AU$130,$AV$130*12+$AX$130*AZ210/100,IF(AJ210=$AU$131,$AV$131*12+$AX$131*AZ210/100,IF(AJ210=$AU$132,$AW$132*BA210/100*8760+$AX$132*AZ210/100,0))))))*'Kalkulator część 1'!$C$31</f>
        <v>1742.3802585000001</v>
      </c>
      <c r="BH210" s="2">
        <f>+BG210*'Kalkulator część 1'!$C$31</f>
        <v>1829.4992714250002</v>
      </c>
      <c r="BI210" s="2"/>
      <c r="BJ210" s="13">
        <f>+(AQ210*'Kalkulator część 1'!$C$34+'Dane - część 1'!AR210*'Kalkulator część 1'!$C$35)/('Dane - część 1'!AQ210+'Dane - część 1'!AR210)</f>
        <v>1.95</v>
      </c>
      <c r="BK210" s="13">
        <f>VLOOKUP(AJ210,'Kalkulator część 1'!$B$17:$C$23,2,TRUE)*12</f>
        <v>0</v>
      </c>
      <c r="BL210" s="2">
        <f t="shared" si="57"/>
        <v>56.926349999999999</v>
      </c>
      <c r="BM210" s="2">
        <f t="shared" si="58"/>
        <v>56.926349999999999</v>
      </c>
      <c r="BO210" s="2">
        <f t="shared" si="59"/>
        <v>1799.3066085</v>
      </c>
      <c r="BP210" s="2">
        <f t="shared" si="60"/>
        <v>1886.4256214250001</v>
      </c>
      <c r="BQ210" s="3"/>
      <c r="BR210" s="2">
        <f t="shared" si="61"/>
        <v>2213.1471284549998</v>
      </c>
      <c r="BS210" s="2">
        <f t="shared" si="62"/>
        <v>2320.30351435275</v>
      </c>
    </row>
    <row r="211" spans="1:71" x14ac:dyDescent="0.35">
      <c r="A211" t="s">
        <v>644</v>
      </c>
      <c r="B211" t="s">
        <v>739</v>
      </c>
      <c r="C211" t="s">
        <v>740</v>
      </c>
      <c r="D211" t="s">
        <v>741</v>
      </c>
      <c r="E211" t="s">
        <v>742</v>
      </c>
      <c r="F211" t="s">
        <v>742</v>
      </c>
      <c r="G211" t="s">
        <v>743</v>
      </c>
      <c r="H211" s="49">
        <v>1</v>
      </c>
      <c r="J211">
        <v>8650003562</v>
      </c>
      <c r="K211">
        <v>830017469</v>
      </c>
      <c r="L211" t="s">
        <v>50</v>
      </c>
      <c r="M211" t="s">
        <v>51</v>
      </c>
      <c r="N211" t="s">
        <v>744</v>
      </c>
      <c r="O211" t="s">
        <v>741</v>
      </c>
      <c r="P211" t="s">
        <v>742</v>
      </c>
      <c r="Q211" t="s">
        <v>742</v>
      </c>
      <c r="R211" t="s">
        <v>743</v>
      </c>
      <c r="S211" s="49">
        <v>1</v>
      </c>
      <c r="U211" t="s">
        <v>745</v>
      </c>
      <c r="V211" t="s">
        <v>746</v>
      </c>
      <c r="W211" s="2">
        <v>9945</v>
      </c>
      <c r="X211" s="2">
        <v>9944</v>
      </c>
      <c r="Y211" s="2">
        <v>8264</v>
      </c>
      <c r="Z211" s="2">
        <v>7988</v>
      </c>
      <c r="AA211" s="2">
        <v>876</v>
      </c>
      <c r="AB211" s="2">
        <v>3661</v>
      </c>
      <c r="AC211" s="2">
        <v>151</v>
      </c>
      <c r="AD211" s="2">
        <v>152</v>
      </c>
      <c r="AE211" s="2">
        <v>2399</v>
      </c>
      <c r="AF211" s="2">
        <v>2478</v>
      </c>
      <c r="AG211" s="2">
        <v>15177</v>
      </c>
      <c r="AH211" s="2">
        <v>15178</v>
      </c>
      <c r="AI211" s="2">
        <v>76213</v>
      </c>
      <c r="AJ211" t="s">
        <v>55</v>
      </c>
      <c r="AK211" t="s">
        <v>56</v>
      </c>
      <c r="AL211" t="s">
        <v>256</v>
      </c>
      <c r="AM211">
        <v>110</v>
      </c>
      <c r="AN211" t="s">
        <v>58</v>
      </c>
      <c r="AO211" t="s">
        <v>59</v>
      </c>
      <c r="AP211" t="s">
        <v>60</v>
      </c>
      <c r="AQ211">
        <v>100</v>
      </c>
      <c r="AR211">
        <v>0</v>
      </c>
      <c r="AZ211" s="2">
        <f>+AI211*'Kalkulator część 1'!$C$32</f>
        <v>76213</v>
      </c>
      <c r="BA211">
        <f t="shared" si="54"/>
        <v>110</v>
      </c>
      <c r="BB211" s="13">
        <f>'Kalkulator część 1'!$C$28*'Kalkulator część 1'!$C$11+'Kalkulator część 1'!$C$12</f>
        <v>0</v>
      </c>
      <c r="BC211" s="13">
        <f>'Kalkulator część 1'!$C$29*'Kalkulator część 1'!$C$11+'Kalkulator część 1'!$C$12</f>
        <v>0</v>
      </c>
      <c r="BD211" s="2">
        <f t="shared" si="55"/>
        <v>0</v>
      </c>
      <c r="BE211" s="2">
        <f t="shared" si="56"/>
        <v>0</v>
      </c>
      <c r="BG211" s="2">
        <f>IF(AJ211=$AU$127,($AV$127*12)+(AZ211*$AX$127/100),IF(AJ211=$AU$128,$AV$128*12+AZ211*$AX$128/100,IF(AJ211=$AU$129,$AV$129*12+$AX$129*AZ211/100,IF(AJ211=$AU$130,$AV$130*12+$AX$130*AZ211/100,IF(AJ211=$AU$131,$AV$131*12+$AX$131*AZ211/100,IF(AJ211=$AU$132,$AW$132*BA211/100*8760+$AX$132*AZ211/100,0))))))*'Kalkulator część 1'!$C$31</f>
        <v>3521.4664485000003</v>
      </c>
      <c r="BH211" s="2">
        <f>+BG211*'Kalkulator część 1'!$C$31</f>
        <v>3697.5397709250005</v>
      </c>
      <c r="BI211" s="2"/>
      <c r="BJ211" s="13">
        <f>+(AQ211*'Kalkulator część 1'!$C$34+'Dane - część 1'!AR211*'Kalkulator część 1'!$C$35)/('Dane - część 1'!AQ211+'Dane - część 1'!AR211)</f>
        <v>0</v>
      </c>
      <c r="BK211" s="13">
        <f>VLOOKUP(AJ211,'Kalkulator część 1'!$B$17:$C$23,2,TRUE)*12</f>
        <v>0</v>
      </c>
      <c r="BL211" s="2">
        <f t="shared" si="57"/>
        <v>0</v>
      </c>
      <c r="BM211" s="2">
        <f t="shared" si="58"/>
        <v>0</v>
      </c>
      <c r="BO211" s="2">
        <f t="shared" si="59"/>
        <v>3521.4664485000003</v>
      </c>
      <c r="BP211" s="2">
        <f t="shared" si="60"/>
        <v>3697.5397709250005</v>
      </c>
      <c r="BQ211" s="3"/>
      <c r="BR211" s="2">
        <f t="shared" si="61"/>
        <v>4331.4037316550002</v>
      </c>
      <c r="BS211" s="2">
        <f t="shared" si="62"/>
        <v>4547.9739182377507</v>
      </c>
    </row>
    <row r="212" spans="1:71" x14ac:dyDescent="0.35">
      <c r="A212" t="s">
        <v>644</v>
      </c>
      <c r="B212" t="s">
        <v>747</v>
      </c>
      <c r="C212" t="s">
        <v>748</v>
      </c>
      <c r="D212" t="s">
        <v>749</v>
      </c>
      <c r="E212" t="s">
        <v>750</v>
      </c>
      <c r="F212" t="s">
        <v>750</v>
      </c>
      <c r="G212" t="s">
        <v>261</v>
      </c>
      <c r="H212" s="49">
        <v>198</v>
      </c>
      <c r="J212">
        <v>8650003639</v>
      </c>
      <c r="K212">
        <v>830017720</v>
      </c>
      <c r="L212" t="s">
        <v>50</v>
      </c>
      <c r="M212" t="s">
        <v>51</v>
      </c>
      <c r="N212" t="s">
        <v>751</v>
      </c>
      <c r="O212" t="s">
        <v>749</v>
      </c>
      <c r="P212" t="s">
        <v>750</v>
      </c>
      <c r="Q212" t="s">
        <v>750</v>
      </c>
      <c r="R212" t="s">
        <v>261</v>
      </c>
      <c r="S212" s="49">
        <v>204</v>
      </c>
      <c r="U212" t="s">
        <v>752</v>
      </c>
      <c r="V212" t="s">
        <v>753</v>
      </c>
      <c r="W212" s="2">
        <v>6120</v>
      </c>
      <c r="X212" s="2">
        <v>4300</v>
      </c>
      <c r="Y212" s="2">
        <v>2350</v>
      </c>
      <c r="Z212" s="2">
        <v>2521</v>
      </c>
      <c r="AA212" s="2">
        <v>983</v>
      </c>
      <c r="AB212" s="2">
        <v>11</v>
      </c>
      <c r="AC212" s="2">
        <v>11</v>
      </c>
      <c r="AD212" s="2">
        <v>14</v>
      </c>
      <c r="AE212" s="2">
        <v>940</v>
      </c>
      <c r="AF212" s="2">
        <v>2066</v>
      </c>
      <c r="AG212" s="2">
        <v>3829</v>
      </c>
      <c r="AH212" s="2">
        <v>6355</v>
      </c>
      <c r="AI212" s="2">
        <v>29500</v>
      </c>
      <c r="AJ212" t="s">
        <v>55</v>
      </c>
      <c r="AK212" t="s">
        <v>56</v>
      </c>
      <c r="AL212" t="s">
        <v>256</v>
      </c>
      <c r="AM212">
        <v>110</v>
      </c>
      <c r="AN212" t="s">
        <v>58</v>
      </c>
      <c r="AO212" t="s">
        <v>59</v>
      </c>
      <c r="AP212" t="s">
        <v>60</v>
      </c>
      <c r="AQ212">
        <v>100</v>
      </c>
      <c r="AR212">
        <v>0</v>
      </c>
      <c r="AZ212" s="2">
        <f>+AI212*'Kalkulator część 1'!$C$32</f>
        <v>29500</v>
      </c>
      <c r="BA212">
        <f t="shared" si="54"/>
        <v>110</v>
      </c>
      <c r="BB212" s="13">
        <f>'Kalkulator część 1'!$C$28*'Kalkulator część 1'!$C$11+'Kalkulator część 1'!$C$12</f>
        <v>0</v>
      </c>
      <c r="BC212" s="13">
        <f>'Kalkulator część 1'!$C$29*'Kalkulator część 1'!$C$11+'Kalkulator część 1'!$C$12</f>
        <v>0</v>
      </c>
      <c r="BD212" s="2">
        <f t="shared" si="55"/>
        <v>0</v>
      </c>
      <c r="BE212" s="2">
        <f t="shared" si="56"/>
        <v>0</v>
      </c>
      <c r="BG212" s="2">
        <f>IF(AJ212=$AU$127,($AV$127*12)+(AZ212*$AX$127/100),IF(AJ212=$AU$128,$AV$128*12+AZ212*$AX$128/100,IF(AJ212=$AU$129,$AV$129*12+$AX$129*AZ212/100,IF(AJ212=$AU$130,$AV$130*12+$AX$130*AZ212/100,IF(AJ212=$AU$131,$AV$131*12+$AX$131*AZ212/100,IF(AJ212=$AU$132,$AW$132*BA212/100*8760+$AX$132*AZ212/100,0))))))*'Kalkulator część 1'!$C$31</f>
        <v>1712.0617500000001</v>
      </c>
      <c r="BH212" s="2">
        <f>+BG212*'Kalkulator część 1'!$C$31</f>
        <v>1797.6648375000002</v>
      </c>
      <c r="BI212" s="2"/>
      <c r="BJ212" s="13">
        <f>+(AQ212*'Kalkulator część 1'!$C$34+'Dane - część 1'!AR212*'Kalkulator część 1'!$C$35)/('Dane - część 1'!AQ212+'Dane - część 1'!AR212)</f>
        <v>0</v>
      </c>
      <c r="BK212" s="13">
        <f>VLOOKUP(AJ212,'Kalkulator część 1'!$B$17:$C$23,2,TRUE)*12</f>
        <v>0</v>
      </c>
      <c r="BL212" s="2">
        <f t="shared" si="57"/>
        <v>0</v>
      </c>
      <c r="BM212" s="2">
        <f t="shared" si="58"/>
        <v>0</v>
      </c>
      <c r="BO212" s="2">
        <f t="shared" si="59"/>
        <v>1712.0617500000001</v>
      </c>
      <c r="BP212" s="2">
        <f t="shared" si="60"/>
        <v>1797.6648375000002</v>
      </c>
      <c r="BQ212" s="3"/>
      <c r="BR212" s="2">
        <f t="shared" si="61"/>
        <v>2105.8359525000001</v>
      </c>
      <c r="BS212" s="2">
        <f t="shared" si="62"/>
        <v>2211.1277501250001</v>
      </c>
    </row>
    <row r="213" spans="1:71" x14ac:dyDescent="0.35">
      <c r="A213" t="s">
        <v>644</v>
      </c>
      <c r="B213" t="s">
        <v>747</v>
      </c>
      <c r="C213" t="s">
        <v>748</v>
      </c>
      <c r="D213" t="s">
        <v>749</v>
      </c>
      <c r="E213" t="s">
        <v>750</v>
      </c>
      <c r="F213" t="s">
        <v>750</v>
      </c>
      <c r="G213" t="s">
        <v>261</v>
      </c>
      <c r="H213" s="49">
        <v>198</v>
      </c>
      <c r="J213">
        <v>8650003639</v>
      </c>
      <c r="K213">
        <v>830017720</v>
      </c>
      <c r="L213" t="s">
        <v>50</v>
      </c>
      <c r="M213" t="s">
        <v>51</v>
      </c>
      <c r="N213" t="s">
        <v>754</v>
      </c>
      <c r="O213" t="s">
        <v>749</v>
      </c>
      <c r="P213" t="s">
        <v>750</v>
      </c>
      <c r="Q213" t="s">
        <v>750</v>
      </c>
      <c r="R213" t="s">
        <v>261</v>
      </c>
      <c r="S213" s="49">
        <v>153</v>
      </c>
      <c r="U213" t="s">
        <v>755</v>
      </c>
      <c r="V213" t="s">
        <v>756</v>
      </c>
      <c r="W213" s="2">
        <v>12667</v>
      </c>
      <c r="X213" s="2">
        <v>8000</v>
      </c>
      <c r="Y213" s="2">
        <v>6973</v>
      </c>
      <c r="Z213" s="2">
        <v>5760</v>
      </c>
      <c r="AA213" s="2">
        <v>8648</v>
      </c>
      <c r="AB213" s="2">
        <v>2754</v>
      </c>
      <c r="AC213" s="2">
        <v>2051</v>
      </c>
      <c r="AD213" s="2">
        <v>2446</v>
      </c>
      <c r="AE213" s="2">
        <v>3963</v>
      </c>
      <c r="AF213" s="2">
        <v>5980</v>
      </c>
      <c r="AG213" s="2">
        <v>6970</v>
      </c>
      <c r="AH213" s="2">
        <v>12088</v>
      </c>
      <c r="AI213" s="2">
        <v>78300</v>
      </c>
      <c r="AJ213" t="s">
        <v>55</v>
      </c>
      <c r="AK213" t="s">
        <v>56</v>
      </c>
      <c r="AL213" t="s">
        <v>256</v>
      </c>
      <c r="AM213">
        <v>110</v>
      </c>
      <c r="AN213" t="s">
        <v>58</v>
      </c>
      <c r="AO213" t="s">
        <v>59</v>
      </c>
      <c r="AP213" t="s">
        <v>60</v>
      </c>
      <c r="AQ213">
        <v>100</v>
      </c>
      <c r="AR213">
        <v>0</v>
      </c>
      <c r="AZ213" s="2">
        <f>+AI213*'Kalkulator część 1'!$C$32</f>
        <v>78300</v>
      </c>
      <c r="BA213">
        <f t="shared" si="54"/>
        <v>110</v>
      </c>
      <c r="BB213" s="13">
        <f>'Kalkulator część 1'!$C$28*'Kalkulator część 1'!$C$11+'Kalkulator część 1'!$C$12</f>
        <v>0</v>
      </c>
      <c r="BC213" s="13">
        <f>'Kalkulator część 1'!$C$29*'Kalkulator część 1'!$C$11+'Kalkulator część 1'!$C$12</f>
        <v>0</v>
      </c>
      <c r="BD213" s="2">
        <f t="shared" si="55"/>
        <v>0</v>
      </c>
      <c r="BE213" s="2">
        <f t="shared" si="56"/>
        <v>0</v>
      </c>
      <c r="BG213" s="2">
        <f>IF(AJ213=$AU$127,($AV$127*12)+(AZ213*$AX$127/100),IF(AJ213=$AU$128,$AV$128*12+AZ213*$AX$128/100,IF(AJ213=$AU$129,$AV$129*12+$AX$129*AZ213/100,IF(AJ213=$AU$130,$AV$130*12+$AX$130*AZ213/100,IF(AJ213=$AU$131,$AV$131*12+$AX$131*AZ213/100,IF(AJ213=$AU$132,$AW$132*BA213/100*8760+$AX$132*AZ213/100,0))))))*'Kalkulator część 1'!$C$31</f>
        <v>3602.3053500000001</v>
      </c>
      <c r="BH213" s="2">
        <f>+BG213*'Kalkulator część 1'!$C$31</f>
        <v>3782.4206175000004</v>
      </c>
      <c r="BI213" s="2"/>
      <c r="BJ213" s="13">
        <f>+(AQ213*'Kalkulator część 1'!$C$34+'Dane - część 1'!AR213*'Kalkulator część 1'!$C$35)/('Dane - część 1'!AQ213+'Dane - część 1'!AR213)</f>
        <v>0</v>
      </c>
      <c r="BK213" s="13">
        <f>VLOOKUP(AJ213,'Kalkulator część 1'!$B$17:$C$23,2,TRUE)*12</f>
        <v>0</v>
      </c>
      <c r="BL213" s="2">
        <f t="shared" si="57"/>
        <v>0</v>
      </c>
      <c r="BM213" s="2">
        <f t="shared" si="58"/>
        <v>0</v>
      </c>
      <c r="BO213" s="2">
        <f t="shared" si="59"/>
        <v>3602.3053500000001</v>
      </c>
      <c r="BP213" s="2">
        <f t="shared" si="60"/>
        <v>3782.4206175000004</v>
      </c>
      <c r="BQ213" s="3"/>
      <c r="BR213" s="2">
        <f t="shared" si="61"/>
        <v>4430.8355805000001</v>
      </c>
      <c r="BS213" s="2">
        <f t="shared" si="62"/>
        <v>4652.3773595250004</v>
      </c>
    </row>
    <row r="214" spans="1:71" x14ac:dyDescent="0.35">
      <c r="A214" t="s">
        <v>644</v>
      </c>
      <c r="B214" t="s">
        <v>747</v>
      </c>
      <c r="C214" t="s">
        <v>748</v>
      </c>
      <c r="D214" t="s">
        <v>749</v>
      </c>
      <c r="E214" t="s">
        <v>750</v>
      </c>
      <c r="F214" t="s">
        <v>750</v>
      </c>
      <c r="G214" t="s">
        <v>261</v>
      </c>
      <c r="H214" s="49">
        <v>198</v>
      </c>
      <c r="J214">
        <v>8650003639</v>
      </c>
      <c r="K214">
        <v>830017720</v>
      </c>
      <c r="L214" t="s">
        <v>50</v>
      </c>
      <c r="M214" t="s">
        <v>51</v>
      </c>
      <c r="N214" t="s">
        <v>757</v>
      </c>
      <c r="O214" t="s">
        <v>749</v>
      </c>
      <c r="P214" t="s">
        <v>750</v>
      </c>
      <c r="Q214" t="s">
        <v>750</v>
      </c>
      <c r="R214" t="s">
        <v>261</v>
      </c>
      <c r="S214" s="49">
        <v>198</v>
      </c>
      <c r="U214" t="s">
        <v>758</v>
      </c>
      <c r="V214" t="s">
        <v>759</v>
      </c>
      <c r="W214" s="2">
        <v>8240</v>
      </c>
      <c r="X214" s="2">
        <v>8012</v>
      </c>
      <c r="Y214" s="2">
        <v>5587</v>
      </c>
      <c r="Z214" s="2">
        <v>4967</v>
      </c>
      <c r="AA214" s="2">
        <v>145</v>
      </c>
      <c r="AB214" s="2">
        <v>0</v>
      </c>
      <c r="AC214" s="2">
        <v>0</v>
      </c>
      <c r="AD214" s="2">
        <v>0</v>
      </c>
      <c r="AE214" s="2">
        <v>992</v>
      </c>
      <c r="AF214" s="2">
        <v>5744</v>
      </c>
      <c r="AG214" s="2">
        <v>7095</v>
      </c>
      <c r="AH214" s="2">
        <v>9218</v>
      </c>
      <c r="AI214" s="2">
        <v>50000</v>
      </c>
      <c r="AJ214" t="s">
        <v>55</v>
      </c>
      <c r="AK214" t="s">
        <v>56</v>
      </c>
      <c r="AL214" t="s">
        <v>256</v>
      </c>
      <c r="AM214">
        <v>110</v>
      </c>
      <c r="AN214" t="s">
        <v>58</v>
      </c>
      <c r="AO214" t="s">
        <v>59</v>
      </c>
      <c r="AP214" t="s">
        <v>60</v>
      </c>
      <c r="AQ214">
        <v>100</v>
      </c>
      <c r="AR214">
        <v>0</v>
      </c>
      <c r="AZ214" s="2">
        <f>+AI214*'Kalkulator część 1'!$C$32</f>
        <v>50000</v>
      </c>
      <c r="BA214">
        <f t="shared" si="54"/>
        <v>110</v>
      </c>
      <c r="BB214" s="13">
        <f>'Kalkulator część 1'!$C$28*'Kalkulator część 1'!$C$11+'Kalkulator część 1'!$C$12</f>
        <v>0</v>
      </c>
      <c r="BC214" s="13">
        <f>'Kalkulator część 1'!$C$29*'Kalkulator część 1'!$C$11+'Kalkulator część 1'!$C$12</f>
        <v>0</v>
      </c>
      <c r="BD214" s="2">
        <f t="shared" si="55"/>
        <v>0</v>
      </c>
      <c r="BE214" s="2">
        <f t="shared" si="56"/>
        <v>0</v>
      </c>
      <c r="BG214" s="2">
        <f>IF(AJ214=$AU$127,($AV$127*12)+(AZ214*$AX$127/100),IF(AJ214=$AU$128,$AV$128*12+AZ214*$AX$128/100,IF(AJ214=$AU$129,$AV$129*12+$AX$129*AZ214/100,IF(AJ214=$AU$130,$AV$130*12+$AX$130*AZ214/100,IF(AJ214=$AU$131,$AV$131*12+$AX$131*AZ214/100,IF(AJ214=$AU$132,$AW$132*BA214/100*8760+$AX$132*AZ214/100,0))))))*'Kalkulator część 1'!$C$31</f>
        <v>2506.1189999999997</v>
      </c>
      <c r="BH214" s="2">
        <f>+BG214*'Kalkulator część 1'!$C$31</f>
        <v>2631.4249499999996</v>
      </c>
      <c r="BI214" s="2"/>
      <c r="BJ214" s="13">
        <f>+(AQ214*'Kalkulator część 1'!$C$34+'Dane - część 1'!AR214*'Kalkulator część 1'!$C$35)/('Dane - część 1'!AQ214+'Dane - część 1'!AR214)</f>
        <v>0</v>
      </c>
      <c r="BK214" s="13">
        <f>VLOOKUP(AJ214,'Kalkulator część 1'!$B$17:$C$23,2,TRUE)*12</f>
        <v>0</v>
      </c>
      <c r="BL214" s="2">
        <f t="shared" si="57"/>
        <v>0</v>
      </c>
      <c r="BM214" s="2">
        <f t="shared" si="58"/>
        <v>0</v>
      </c>
      <c r="BO214" s="2">
        <f t="shared" si="59"/>
        <v>2506.1189999999997</v>
      </c>
      <c r="BP214" s="2">
        <f t="shared" si="60"/>
        <v>2631.4249499999996</v>
      </c>
      <c r="BQ214" s="3"/>
      <c r="BR214" s="2">
        <f t="shared" si="61"/>
        <v>3082.5263699999996</v>
      </c>
      <c r="BS214" s="2">
        <f t="shared" si="62"/>
        <v>3236.6526884999994</v>
      </c>
    </row>
    <row r="215" spans="1:71" x14ac:dyDescent="0.35">
      <c r="A215" t="s">
        <v>644</v>
      </c>
      <c r="B215" t="s">
        <v>747</v>
      </c>
      <c r="C215" t="s">
        <v>748</v>
      </c>
      <c r="D215" t="s">
        <v>749</v>
      </c>
      <c r="E215" t="s">
        <v>750</v>
      </c>
      <c r="F215" t="s">
        <v>750</v>
      </c>
      <c r="G215" t="s">
        <v>261</v>
      </c>
      <c r="H215" s="49">
        <v>198</v>
      </c>
      <c r="J215">
        <v>8650003639</v>
      </c>
      <c r="K215">
        <v>830017720</v>
      </c>
      <c r="L215" t="s">
        <v>50</v>
      </c>
      <c r="M215" t="s">
        <v>51</v>
      </c>
      <c r="N215" t="s">
        <v>760</v>
      </c>
      <c r="O215" t="s">
        <v>749</v>
      </c>
      <c r="P215" t="s">
        <v>750</v>
      </c>
      <c r="Q215" t="s">
        <v>750</v>
      </c>
      <c r="R215" t="s">
        <v>261</v>
      </c>
      <c r="S215" s="49">
        <v>200</v>
      </c>
      <c r="T215">
        <v>5</v>
      </c>
      <c r="U215" t="s">
        <v>761</v>
      </c>
      <c r="V215" t="s">
        <v>762</v>
      </c>
      <c r="W215" s="2">
        <v>25</v>
      </c>
      <c r="X215" s="2">
        <v>25</v>
      </c>
      <c r="Y215" s="2">
        <v>25</v>
      </c>
      <c r="Z215" s="2">
        <v>25</v>
      </c>
      <c r="AA215" s="2">
        <v>25</v>
      </c>
      <c r="AB215" s="2">
        <v>25</v>
      </c>
      <c r="AC215" s="2">
        <v>25</v>
      </c>
      <c r="AD215" s="2">
        <v>25</v>
      </c>
      <c r="AE215" s="2">
        <v>25</v>
      </c>
      <c r="AF215" s="2">
        <v>25</v>
      </c>
      <c r="AG215" s="2">
        <v>25</v>
      </c>
      <c r="AH215" s="2">
        <v>25</v>
      </c>
      <c r="AI215" s="2">
        <v>300</v>
      </c>
      <c r="AJ215" t="s">
        <v>217</v>
      </c>
      <c r="AK215" t="s">
        <v>56</v>
      </c>
      <c r="AL215" t="s">
        <v>256</v>
      </c>
      <c r="AM215">
        <v>110</v>
      </c>
      <c r="AN215" t="s">
        <v>58</v>
      </c>
      <c r="AO215" t="s">
        <v>59</v>
      </c>
      <c r="AP215" t="s">
        <v>60</v>
      </c>
      <c r="AQ215">
        <v>100</v>
      </c>
      <c r="AR215">
        <v>0</v>
      </c>
      <c r="AZ215" s="2">
        <f>+AI215*'Kalkulator część 1'!$C$32</f>
        <v>300</v>
      </c>
      <c r="BA215">
        <f t="shared" si="54"/>
        <v>110</v>
      </c>
      <c r="BB215" s="13">
        <f>'Kalkulator część 1'!$C$28*'Kalkulator część 1'!$C$11+'Kalkulator część 1'!$C$12</f>
        <v>0</v>
      </c>
      <c r="BC215" s="13">
        <f>'Kalkulator część 1'!$C$29*'Kalkulator część 1'!$C$11+'Kalkulator część 1'!$C$12</f>
        <v>0</v>
      </c>
      <c r="BD215" s="2">
        <f t="shared" si="55"/>
        <v>0</v>
      </c>
      <c r="BE215" s="2">
        <f t="shared" si="56"/>
        <v>0</v>
      </c>
      <c r="BG215" s="2">
        <f>IF(AJ215=$AU$127,($AV$127*12)+(AZ215*$AX$127/100),IF(AJ215=$AU$128,$AV$128*12+AZ215*$AX$128/100,IF(AJ215=$AU$129,$AV$129*12+$AX$129*AZ215/100,IF(AJ215=$AU$130,$AV$130*12+$AX$130*AZ215/100,IF(AJ215=$AU$131,$AV$131*12+$AX$131*AZ215/100,IF(AJ215=$AU$132,$AW$132*BA215/100*8760+$AX$132*AZ215/100,0))))))*'Kalkulator część 1'!$C$31</f>
        <v>79.266599999999997</v>
      </c>
      <c r="BH215" s="2">
        <f>+BG215*'Kalkulator część 1'!$C$31</f>
        <v>83.229929999999996</v>
      </c>
      <c r="BI215" s="2"/>
      <c r="BJ215" s="13">
        <f>+(AQ215*'Kalkulator część 1'!$C$34+'Dane - część 1'!AR215*'Kalkulator część 1'!$C$35)/('Dane - część 1'!AQ215+'Dane - część 1'!AR215)</f>
        <v>0</v>
      </c>
      <c r="BK215" s="13">
        <f>VLOOKUP(AJ215,'Kalkulator część 1'!$B$17:$C$23,2,TRUE)*12</f>
        <v>0</v>
      </c>
      <c r="BL215" s="2">
        <f t="shared" si="57"/>
        <v>0</v>
      </c>
      <c r="BM215" s="2">
        <f t="shared" si="58"/>
        <v>0</v>
      </c>
      <c r="BO215" s="2">
        <f t="shared" si="59"/>
        <v>79.266599999999997</v>
      </c>
      <c r="BP215" s="2">
        <f t="shared" si="60"/>
        <v>83.229929999999996</v>
      </c>
      <c r="BQ215" s="3"/>
      <c r="BR215" s="2">
        <f t="shared" si="61"/>
        <v>97.497917999999999</v>
      </c>
      <c r="BS215" s="2">
        <f t="shared" si="62"/>
        <v>102.3728139</v>
      </c>
    </row>
    <row r="216" spans="1:71" x14ac:dyDescent="0.35">
      <c r="A216" t="s">
        <v>644</v>
      </c>
      <c r="B216" t="s">
        <v>747</v>
      </c>
      <c r="C216" t="s">
        <v>748</v>
      </c>
      <c r="D216" t="s">
        <v>749</v>
      </c>
      <c r="E216" t="s">
        <v>750</v>
      </c>
      <c r="F216" t="s">
        <v>750</v>
      </c>
      <c r="G216" t="s">
        <v>261</v>
      </c>
      <c r="H216" s="49">
        <v>198</v>
      </c>
      <c r="J216">
        <v>8650003639</v>
      </c>
      <c r="K216">
        <v>830017720</v>
      </c>
      <c r="L216" t="s">
        <v>50</v>
      </c>
      <c r="M216" t="s">
        <v>51</v>
      </c>
      <c r="N216" t="s">
        <v>763</v>
      </c>
      <c r="O216" t="s">
        <v>749</v>
      </c>
      <c r="P216" t="s">
        <v>750</v>
      </c>
      <c r="Q216" t="s">
        <v>750</v>
      </c>
      <c r="R216" t="s">
        <v>261</v>
      </c>
      <c r="S216" s="49">
        <v>153</v>
      </c>
      <c r="U216" t="s">
        <v>764</v>
      </c>
      <c r="V216" t="s">
        <v>765</v>
      </c>
      <c r="W216" s="2">
        <v>660</v>
      </c>
      <c r="X216" s="2">
        <v>650</v>
      </c>
      <c r="Y216" s="2">
        <v>650</v>
      </c>
      <c r="Z216" s="2">
        <v>520</v>
      </c>
      <c r="AA216" s="2">
        <v>250</v>
      </c>
      <c r="AB216" s="2">
        <v>0</v>
      </c>
      <c r="AC216" s="2">
        <v>0</v>
      </c>
      <c r="AD216" s="2">
        <v>0</v>
      </c>
      <c r="AE216" s="2">
        <v>480</v>
      </c>
      <c r="AF216" s="2">
        <v>520</v>
      </c>
      <c r="AG216" s="2">
        <v>620</v>
      </c>
      <c r="AH216" s="2">
        <v>650</v>
      </c>
      <c r="AI216" s="2">
        <v>5000</v>
      </c>
      <c r="AJ216" t="s">
        <v>100</v>
      </c>
      <c r="AK216" t="s">
        <v>56</v>
      </c>
      <c r="AL216" t="s">
        <v>256</v>
      </c>
      <c r="AM216">
        <v>110</v>
      </c>
      <c r="AN216" t="s">
        <v>58</v>
      </c>
      <c r="AO216" t="s">
        <v>59</v>
      </c>
      <c r="AP216" t="s">
        <v>60</v>
      </c>
      <c r="AQ216">
        <v>100</v>
      </c>
      <c r="AR216">
        <v>0</v>
      </c>
      <c r="AZ216" s="2">
        <f>+AI216*'Kalkulator część 1'!$C$32</f>
        <v>5000</v>
      </c>
      <c r="BA216">
        <f t="shared" si="54"/>
        <v>110</v>
      </c>
      <c r="BB216" s="13">
        <f>'Kalkulator część 1'!$C$28*'Kalkulator część 1'!$C$11+'Kalkulator część 1'!$C$12</f>
        <v>0</v>
      </c>
      <c r="BC216" s="13">
        <f>'Kalkulator część 1'!$C$29*'Kalkulator część 1'!$C$11+'Kalkulator część 1'!$C$12</f>
        <v>0</v>
      </c>
      <c r="BD216" s="2">
        <f t="shared" si="55"/>
        <v>0</v>
      </c>
      <c r="BE216" s="2">
        <f t="shared" si="56"/>
        <v>0</v>
      </c>
      <c r="BG216" s="2">
        <f>IF(AJ216=$AU$127,($AV$127*12)+(AZ216*$AX$127/100),IF(AJ216=$AU$128,$AV$128*12+AZ216*$AX$128/100,IF(AJ216=$AU$129,$AV$129*12+$AX$129*AZ216/100,IF(AJ216=$AU$130,$AV$130*12+$AX$130*AZ216/100,IF(AJ216=$AU$131,$AV$131*12+$AX$131*AZ216/100,IF(AJ216=$AU$132,$AW$132*BA216/100*8760+$AX$132*AZ216/100,0))))))*'Kalkulator część 1'!$C$31</f>
        <v>405.71999999999997</v>
      </c>
      <c r="BH216" s="2">
        <f>+BG216*'Kalkulator część 1'!$C$31</f>
        <v>426.00599999999997</v>
      </c>
      <c r="BI216" s="2"/>
      <c r="BJ216" s="13">
        <f>+(AQ216*'Kalkulator część 1'!$C$34+'Dane - część 1'!AR216*'Kalkulator część 1'!$C$35)/('Dane - część 1'!AQ216+'Dane - część 1'!AR216)</f>
        <v>0</v>
      </c>
      <c r="BK216" s="13">
        <f>VLOOKUP(AJ216,'Kalkulator część 1'!$B$17:$C$23,2,TRUE)*12</f>
        <v>0</v>
      </c>
      <c r="BL216" s="2">
        <f t="shared" si="57"/>
        <v>0</v>
      </c>
      <c r="BM216" s="2">
        <f t="shared" si="58"/>
        <v>0</v>
      </c>
      <c r="BO216" s="2">
        <f t="shared" si="59"/>
        <v>405.71999999999997</v>
      </c>
      <c r="BP216" s="2">
        <f t="shared" si="60"/>
        <v>426.00599999999997</v>
      </c>
      <c r="BQ216" s="3"/>
      <c r="BR216" s="2">
        <f t="shared" si="61"/>
        <v>499.03559999999993</v>
      </c>
      <c r="BS216" s="2">
        <f t="shared" si="62"/>
        <v>523.98737999999992</v>
      </c>
    </row>
    <row r="217" spans="1:71" x14ac:dyDescent="0.35">
      <c r="A217" t="s">
        <v>644</v>
      </c>
      <c r="B217" t="s">
        <v>775</v>
      </c>
      <c r="C217" t="s">
        <v>776</v>
      </c>
      <c r="D217" t="s">
        <v>777</v>
      </c>
      <c r="E217" t="s">
        <v>778</v>
      </c>
      <c r="F217" t="s">
        <v>778</v>
      </c>
      <c r="G217" t="s">
        <v>779</v>
      </c>
      <c r="H217" s="49">
        <v>4</v>
      </c>
      <c r="J217">
        <v>7130005407</v>
      </c>
      <c r="K217">
        <v>430068806</v>
      </c>
      <c r="L217" t="s">
        <v>50</v>
      </c>
      <c r="M217" t="s">
        <v>51</v>
      </c>
      <c r="N217" t="s">
        <v>780</v>
      </c>
      <c r="O217" t="s">
        <v>777</v>
      </c>
      <c r="P217" t="s">
        <v>778</v>
      </c>
      <c r="Q217" t="s">
        <v>778</v>
      </c>
      <c r="R217" t="s">
        <v>779</v>
      </c>
      <c r="S217" s="49">
        <v>4</v>
      </c>
      <c r="U217" t="s">
        <v>781</v>
      </c>
      <c r="V217" t="s">
        <v>782</v>
      </c>
      <c r="W217" s="2">
        <v>8000</v>
      </c>
      <c r="X217" s="2">
        <v>7000</v>
      </c>
      <c r="Y217" s="2">
        <v>6000</v>
      </c>
      <c r="Z217" s="2">
        <v>4000</v>
      </c>
      <c r="AA217" s="2">
        <v>2000</v>
      </c>
      <c r="AB217" s="2">
        <v>100</v>
      </c>
      <c r="AC217" s="2">
        <v>100</v>
      </c>
      <c r="AD217" s="2">
        <v>100</v>
      </c>
      <c r="AE217" s="2">
        <v>700</v>
      </c>
      <c r="AF217" s="2">
        <v>2500</v>
      </c>
      <c r="AG217" s="2">
        <v>7450</v>
      </c>
      <c r="AH217" s="2">
        <v>8050</v>
      </c>
      <c r="AI217" s="2">
        <v>46000</v>
      </c>
      <c r="AJ217" t="s">
        <v>55</v>
      </c>
      <c r="AK217" t="s">
        <v>56</v>
      </c>
      <c r="AL217" t="s">
        <v>256</v>
      </c>
      <c r="AM217">
        <v>110</v>
      </c>
      <c r="AN217" t="s">
        <v>58</v>
      </c>
      <c r="AO217" t="s">
        <v>59</v>
      </c>
      <c r="AP217" t="s">
        <v>60</v>
      </c>
      <c r="AQ217">
        <v>0</v>
      </c>
      <c r="AR217">
        <v>100</v>
      </c>
      <c r="AZ217" s="2">
        <f>+AI217*'Kalkulator część 1'!$C$32</f>
        <v>46000</v>
      </c>
      <c r="BA217">
        <f t="shared" si="54"/>
        <v>110</v>
      </c>
      <c r="BB217" s="13">
        <f>'Kalkulator część 1'!$C$28*'Kalkulator część 1'!$C$11+'Kalkulator część 1'!$C$12</f>
        <v>0</v>
      </c>
      <c r="BC217" s="13">
        <f>'Kalkulator część 1'!$C$29*'Kalkulator część 1'!$C$11+'Kalkulator część 1'!$C$12</f>
        <v>0</v>
      </c>
      <c r="BD217" s="2">
        <f t="shared" si="55"/>
        <v>0</v>
      </c>
      <c r="BE217" s="2">
        <f t="shared" si="56"/>
        <v>0</v>
      </c>
      <c r="BG217" s="2">
        <f>IF(AJ217=$AU$127,($AV$127*12)+(AZ217*$AX$127/100),IF(AJ217=$AU$128,$AV$128*12+AZ217*$AX$128/100,IF(AJ217=$AU$129,$AV$129*12+$AX$129*AZ217/100,IF(AJ217=$AU$130,$AV$130*12+$AX$130*AZ217/100,IF(AJ217=$AU$131,$AV$131*12+$AX$131*AZ217/100,IF(AJ217=$AU$132,$AW$132*BA217/100*8760+$AX$132*AZ217/100,0))))))*'Kalkulator część 1'!$C$31</f>
        <v>2351.1810000000005</v>
      </c>
      <c r="BH217" s="2">
        <f>+BG217*'Kalkulator część 1'!$C$31</f>
        <v>2468.7400500000008</v>
      </c>
      <c r="BI217" s="2"/>
      <c r="BJ217" s="13">
        <f>+(AQ217*'Kalkulator część 1'!$C$34+'Dane - część 1'!AR217*'Kalkulator część 1'!$C$35)/('Dane - część 1'!AQ217+'Dane - część 1'!AR217)</f>
        <v>3.9</v>
      </c>
      <c r="BK217" s="13">
        <f>VLOOKUP(AJ217,'Kalkulator część 1'!$B$17:$C$23,2,TRUE)*12</f>
        <v>0</v>
      </c>
      <c r="BL217" s="2">
        <f t="shared" si="57"/>
        <v>179.4</v>
      </c>
      <c r="BM217" s="2">
        <f t="shared" si="58"/>
        <v>179.4</v>
      </c>
      <c r="BO217" s="2">
        <f t="shared" si="59"/>
        <v>2530.5810000000006</v>
      </c>
      <c r="BP217" s="2">
        <f t="shared" si="60"/>
        <v>2648.1400500000009</v>
      </c>
      <c r="BQ217" s="3"/>
      <c r="BR217" s="2">
        <f t="shared" si="61"/>
        <v>3112.6146300000005</v>
      </c>
      <c r="BS217" s="2">
        <f t="shared" si="62"/>
        <v>3257.2122615000012</v>
      </c>
    </row>
    <row r="218" spans="1:71" x14ac:dyDescent="0.35">
      <c r="A218" t="s">
        <v>644</v>
      </c>
      <c r="B218" t="s">
        <v>775</v>
      </c>
      <c r="C218" t="s">
        <v>776</v>
      </c>
      <c r="D218" t="s">
        <v>777</v>
      </c>
      <c r="E218" t="s">
        <v>778</v>
      </c>
      <c r="F218" t="s">
        <v>778</v>
      </c>
      <c r="G218" t="s">
        <v>779</v>
      </c>
      <c r="H218" s="49">
        <v>4</v>
      </c>
      <c r="J218">
        <v>7130005407</v>
      </c>
      <c r="K218">
        <v>430068806</v>
      </c>
      <c r="L218" t="s">
        <v>50</v>
      </c>
      <c r="M218" t="s">
        <v>51</v>
      </c>
      <c r="N218" t="s">
        <v>783</v>
      </c>
      <c r="O218" t="s">
        <v>777</v>
      </c>
      <c r="P218" t="s">
        <v>778</v>
      </c>
      <c r="Q218" t="s">
        <v>778</v>
      </c>
      <c r="R218" t="s">
        <v>779</v>
      </c>
      <c r="S218" s="49">
        <v>4</v>
      </c>
      <c r="U218" t="s">
        <v>784</v>
      </c>
      <c r="V218" t="s">
        <v>785</v>
      </c>
      <c r="W218" s="2">
        <v>15</v>
      </c>
      <c r="X218" s="2">
        <v>14</v>
      </c>
      <c r="Y218" s="2">
        <v>13</v>
      </c>
      <c r="Z218" s="2">
        <v>12</v>
      </c>
      <c r="AA218" s="2">
        <v>11</v>
      </c>
      <c r="AB218" s="2">
        <v>10</v>
      </c>
      <c r="AC218" s="2">
        <v>10</v>
      </c>
      <c r="AD218" s="2">
        <v>11</v>
      </c>
      <c r="AE218" s="2">
        <v>12</v>
      </c>
      <c r="AF218" s="2">
        <v>13</v>
      </c>
      <c r="AG218" s="2">
        <v>14</v>
      </c>
      <c r="AH218" s="2">
        <v>15</v>
      </c>
      <c r="AI218" s="2">
        <v>150</v>
      </c>
      <c r="AJ218" t="s">
        <v>217</v>
      </c>
      <c r="AK218" t="s">
        <v>56</v>
      </c>
      <c r="AL218" t="s">
        <v>256</v>
      </c>
      <c r="AM218">
        <v>110</v>
      </c>
      <c r="AN218" t="s">
        <v>58</v>
      </c>
      <c r="AO218" t="s">
        <v>59</v>
      </c>
      <c r="AP218" t="s">
        <v>60</v>
      </c>
      <c r="AQ218">
        <v>0</v>
      </c>
      <c r="AR218">
        <v>100</v>
      </c>
      <c r="AZ218" s="2">
        <f>+AI218*'Kalkulator część 1'!$C$32</f>
        <v>150</v>
      </c>
      <c r="BA218">
        <f t="shared" si="54"/>
        <v>110</v>
      </c>
      <c r="BB218" s="13">
        <f>'Kalkulator część 1'!$C$28*'Kalkulator część 1'!$C$11+'Kalkulator część 1'!$C$12</f>
        <v>0</v>
      </c>
      <c r="BC218" s="13">
        <f>'Kalkulator część 1'!$C$29*'Kalkulator część 1'!$C$11+'Kalkulator część 1'!$C$12</f>
        <v>0</v>
      </c>
      <c r="BD218" s="2">
        <f t="shared" si="55"/>
        <v>0</v>
      </c>
      <c r="BE218" s="2">
        <f t="shared" si="56"/>
        <v>0</v>
      </c>
      <c r="BG218" s="2">
        <f>IF(AJ218=$AU$127,($AV$127*12)+(AZ218*$AX$127/100),IF(AJ218=$AU$128,$AV$128*12+AZ218*$AX$128/100,IF(AJ218=$AU$129,$AV$129*12+$AX$129*AZ218/100,IF(AJ218=$AU$130,$AV$130*12+$AX$130*AZ218/100,IF(AJ218=$AU$131,$AV$131*12+$AX$131*AZ218/100,IF(AJ218=$AU$132,$AW$132*BA218/100*8760+$AX$132*AZ218/100,0))))))*'Kalkulator część 1'!$C$31</f>
        <v>68.61330000000001</v>
      </c>
      <c r="BH218" s="2">
        <f>+BG218*'Kalkulator część 1'!$C$31</f>
        <v>72.043965000000014</v>
      </c>
      <c r="BI218" s="2"/>
      <c r="BJ218" s="13">
        <f>+(AQ218*'Kalkulator część 1'!$C$34+'Dane - część 1'!AR218*'Kalkulator część 1'!$C$35)/('Dane - część 1'!AQ218+'Dane - część 1'!AR218)</f>
        <v>3.9</v>
      </c>
      <c r="BK218" s="13">
        <f>VLOOKUP(AJ218,'Kalkulator część 1'!$B$17:$C$23,2,TRUE)*12</f>
        <v>0</v>
      </c>
      <c r="BL218" s="2">
        <f t="shared" si="57"/>
        <v>0.58499999999999996</v>
      </c>
      <c r="BM218" s="2">
        <f t="shared" si="58"/>
        <v>0.58499999999999996</v>
      </c>
      <c r="BO218" s="2">
        <f t="shared" si="59"/>
        <v>69.198300000000003</v>
      </c>
      <c r="BP218" s="2">
        <f t="shared" si="60"/>
        <v>72.628965000000008</v>
      </c>
      <c r="BQ218" s="3"/>
      <c r="BR218" s="2">
        <f t="shared" si="61"/>
        <v>85.113909000000007</v>
      </c>
      <c r="BS218" s="2">
        <f t="shared" si="62"/>
        <v>89.33362695000001</v>
      </c>
    </row>
    <row r="219" spans="1:71" x14ac:dyDescent="0.35">
      <c r="A219" t="s">
        <v>644</v>
      </c>
      <c r="B219" t="s">
        <v>786</v>
      </c>
      <c r="C219" t="s">
        <v>787</v>
      </c>
      <c r="D219" t="s">
        <v>788</v>
      </c>
      <c r="E219" t="s">
        <v>789</v>
      </c>
      <c r="F219" t="s">
        <v>790</v>
      </c>
      <c r="G219" t="s">
        <v>791</v>
      </c>
      <c r="H219" s="49">
        <v>1</v>
      </c>
      <c r="J219">
        <v>9210004658</v>
      </c>
      <c r="K219">
        <v>950015078</v>
      </c>
      <c r="L219" t="s">
        <v>50</v>
      </c>
      <c r="M219" t="s">
        <v>51</v>
      </c>
      <c r="N219" t="s">
        <v>792</v>
      </c>
      <c r="O219" t="s">
        <v>788</v>
      </c>
      <c r="P219" t="s">
        <v>789</v>
      </c>
      <c r="R219" t="s">
        <v>791</v>
      </c>
      <c r="S219" s="49">
        <v>1</v>
      </c>
      <c r="U219" t="s">
        <v>793</v>
      </c>
      <c r="V219" t="s">
        <v>794</v>
      </c>
      <c r="W219" s="2">
        <v>29682</v>
      </c>
      <c r="X219" s="2">
        <v>19229</v>
      </c>
      <c r="Y219" s="2">
        <v>19406</v>
      </c>
      <c r="Z219" s="2">
        <v>9450</v>
      </c>
      <c r="AA219" s="2">
        <v>1000</v>
      </c>
      <c r="AB219" s="2">
        <v>0</v>
      </c>
      <c r="AC219" s="2">
        <v>0</v>
      </c>
      <c r="AD219" s="2">
        <v>0</v>
      </c>
      <c r="AE219" s="2">
        <v>0</v>
      </c>
      <c r="AF219" s="2">
        <v>9742</v>
      </c>
      <c r="AG219" s="2">
        <v>22904</v>
      </c>
      <c r="AH219" s="2">
        <v>27195</v>
      </c>
      <c r="AI219" s="2">
        <v>138608</v>
      </c>
      <c r="AJ219" t="s">
        <v>67</v>
      </c>
      <c r="AK219" t="s">
        <v>56</v>
      </c>
      <c r="AL219" t="s">
        <v>256</v>
      </c>
      <c r="AM219">
        <v>110</v>
      </c>
      <c r="AN219" t="s">
        <v>58</v>
      </c>
      <c r="AO219" t="s">
        <v>59</v>
      </c>
      <c r="AP219" t="s">
        <v>60</v>
      </c>
      <c r="AQ219">
        <v>21.43</v>
      </c>
      <c r="AR219">
        <v>78.569999999999993</v>
      </c>
      <c r="AZ219" s="2">
        <f>+AI219*'Kalkulator część 1'!$C$32</f>
        <v>138608</v>
      </c>
      <c r="BA219">
        <f t="shared" si="54"/>
        <v>110</v>
      </c>
      <c r="BB219" s="13">
        <f>'Kalkulator część 1'!$C$28*'Kalkulator część 1'!$C$11+'Kalkulator część 1'!$C$12</f>
        <v>0</v>
      </c>
      <c r="BC219" s="13">
        <f>'Kalkulator część 1'!$C$29*'Kalkulator część 1'!$C$11+'Kalkulator część 1'!$C$12</f>
        <v>0</v>
      </c>
      <c r="BD219" s="2">
        <f t="shared" si="55"/>
        <v>0</v>
      </c>
      <c r="BE219" s="2">
        <f t="shared" si="56"/>
        <v>0</v>
      </c>
      <c r="BG219" s="2">
        <f>IF(AJ219=$AU$127,($AV$127*12)+(AZ219*$AX$127/100),IF(AJ219=$AU$128,$AV$128*12+AZ219*$AX$128/100,IF(AJ219=$AU$129,$AV$129*12+$AX$129*AZ219/100,IF(AJ219=$AU$130,$AV$130*12+$AX$130*AZ219/100,IF(AJ219=$AU$131,$AV$131*12+$AX$131*AZ219/100,IF(AJ219=$AU$132,$AW$132*BA219/100*8760+$AX$132*AZ219/100,0))))))*'Kalkulator część 1'!$C$31</f>
        <v>8441.7051600000013</v>
      </c>
      <c r="BH219" s="2">
        <f>+BG219*'Kalkulator część 1'!$C$31</f>
        <v>8863.7904180000023</v>
      </c>
      <c r="BI219" s="2"/>
      <c r="BJ219" s="13">
        <f>+(AQ219*'Kalkulator część 1'!$C$34+'Dane - część 1'!AR219*'Kalkulator część 1'!$C$35)/('Dane - część 1'!AQ219+'Dane - część 1'!AR219)</f>
        <v>3.0642299999999993</v>
      </c>
      <c r="BK219" s="13">
        <f>VLOOKUP(AJ219,'Kalkulator część 1'!$B$17:$C$23,2,TRUE)*12</f>
        <v>0</v>
      </c>
      <c r="BL219" s="2">
        <f t="shared" si="57"/>
        <v>424.72679183999992</v>
      </c>
      <c r="BM219" s="2">
        <f t="shared" si="58"/>
        <v>424.72679183999992</v>
      </c>
      <c r="BO219" s="2">
        <f t="shared" si="59"/>
        <v>8866.4319518400007</v>
      </c>
      <c r="BP219" s="2">
        <f t="shared" si="60"/>
        <v>9288.5172098400017</v>
      </c>
      <c r="BQ219" s="3"/>
      <c r="BR219" s="2">
        <f t="shared" si="61"/>
        <v>10905.711300763202</v>
      </c>
      <c r="BS219" s="2">
        <f t="shared" si="62"/>
        <v>11424.876168103201</v>
      </c>
    </row>
    <row r="220" spans="1:71" x14ac:dyDescent="0.35">
      <c r="A220" t="s">
        <v>644</v>
      </c>
      <c r="B220" t="s">
        <v>786</v>
      </c>
      <c r="C220" t="s">
        <v>787</v>
      </c>
      <c r="D220" t="s">
        <v>788</v>
      </c>
      <c r="E220" t="s">
        <v>789</v>
      </c>
      <c r="F220" t="s">
        <v>790</v>
      </c>
      <c r="G220" t="s">
        <v>791</v>
      </c>
      <c r="H220" s="49">
        <v>1</v>
      </c>
      <c r="J220">
        <v>9210004658</v>
      </c>
      <c r="K220">
        <v>950015078</v>
      </c>
      <c r="L220" t="s">
        <v>50</v>
      </c>
      <c r="M220" t="s">
        <v>51</v>
      </c>
      <c r="N220" t="s">
        <v>795</v>
      </c>
      <c r="O220" t="s">
        <v>796</v>
      </c>
      <c r="P220" t="s">
        <v>797</v>
      </c>
      <c r="R220" t="s">
        <v>650</v>
      </c>
      <c r="S220" s="49" t="s">
        <v>798</v>
      </c>
      <c r="U220" t="s">
        <v>799</v>
      </c>
      <c r="V220" t="s">
        <v>800</v>
      </c>
      <c r="W220" s="2">
        <v>1200</v>
      </c>
      <c r="X220" s="2">
        <v>950</v>
      </c>
      <c r="Y220" s="2">
        <v>890</v>
      </c>
      <c r="Z220" s="2">
        <v>780</v>
      </c>
      <c r="AA220" s="2">
        <v>279</v>
      </c>
      <c r="AB220" s="2">
        <v>40</v>
      </c>
      <c r="AC220" s="2">
        <v>40</v>
      </c>
      <c r="AD220" s="2">
        <v>40</v>
      </c>
      <c r="AE220" s="2">
        <v>40</v>
      </c>
      <c r="AF220" s="2">
        <v>280</v>
      </c>
      <c r="AG220" s="2">
        <v>900</v>
      </c>
      <c r="AH220" s="2">
        <v>1350</v>
      </c>
      <c r="AI220" s="2">
        <v>6789</v>
      </c>
      <c r="AJ220" t="s">
        <v>100</v>
      </c>
      <c r="AK220" t="s">
        <v>56</v>
      </c>
      <c r="AL220" t="s">
        <v>256</v>
      </c>
      <c r="AM220">
        <v>110</v>
      </c>
      <c r="AN220" t="s">
        <v>58</v>
      </c>
      <c r="AO220" t="s">
        <v>59</v>
      </c>
      <c r="AP220" t="s">
        <v>60</v>
      </c>
      <c r="AQ220">
        <v>0</v>
      </c>
      <c r="AR220">
        <v>100</v>
      </c>
      <c r="AZ220" s="2">
        <f>+AI220*'Kalkulator część 1'!$C$32</f>
        <v>6789</v>
      </c>
      <c r="BA220">
        <f t="shared" si="54"/>
        <v>110</v>
      </c>
      <c r="BB220" s="13">
        <f>'Kalkulator część 1'!$C$28*'Kalkulator część 1'!$C$11+'Kalkulator część 1'!$C$12</f>
        <v>0</v>
      </c>
      <c r="BC220" s="13">
        <f>'Kalkulator część 1'!$C$29*'Kalkulator część 1'!$C$11+'Kalkulator część 1'!$C$12</f>
        <v>0</v>
      </c>
      <c r="BD220" s="2">
        <f t="shared" si="55"/>
        <v>0</v>
      </c>
      <c r="BE220" s="2">
        <f t="shared" si="56"/>
        <v>0</v>
      </c>
      <c r="BG220" s="2">
        <f>IF(AJ220=$AU$127,($AV$127*12)+(AZ220*$AX$127/100),IF(AJ220=$AU$128,$AV$128*12+AZ220*$AX$128/100,IF(AJ220=$AU$129,$AV$129*12+$AX$129*AZ220/100,IF(AJ220=$AU$130,$AV$130*12+$AX$130*AZ220/100,IF(AJ220=$AU$131,$AV$131*12+$AX$131*AZ220/100,IF(AJ220=$AU$132,$AW$132*BA220/100*8760+$AX$132*AZ220/100,0))))))*'Kalkulator część 1'!$C$31</f>
        <v>498.13974000000002</v>
      </c>
      <c r="BH220" s="2">
        <f>+BG220*'Kalkulator część 1'!$C$31</f>
        <v>523.04672700000003</v>
      </c>
      <c r="BI220" s="2"/>
      <c r="BJ220" s="13">
        <f>+(AQ220*'Kalkulator część 1'!$C$34+'Dane - część 1'!AR220*'Kalkulator część 1'!$C$35)/('Dane - część 1'!AQ220+'Dane - część 1'!AR220)</f>
        <v>3.9</v>
      </c>
      <c r="BK220" s="13">
        <f>VLOOKUP(AJ220,'Kalkulator część 1'!$B$17:$C$23,2,TRUE)*12</f>
        <v>0</v>
      </c>
      <c r="BL220" s="2">
        <f t="shared" si="57"/>
        <v>26.4771</v>
      </c>
      <c r="BM220" s="2">
        <f t="shared" si="58"/>
        <v>26.4771</v>
      </c>
      <c r="BO220" s="2">
        <f t="shared" si="59"/>
        <v>524.61684000000002</v>
      </c>
      <c r="BP220" s="2">
        <f t="shared" si="60"/>
        <v>549.52382699999998</v>
      </c>
      <c r="BQ220" s="3"/>
      <c r="BR220" s="2">
        <f t="shared" si="61"/>
        <v>645.27871319999997</v>
      </c>
      <c r="BS220" s="2">
        <f t="shared" si="62"/>
        <v>675.91430720999995</v>
      </c>
    </row>
    <row r="221" spans="1:71" x14ac:dyDescent="0.35">
      <c r="A221" t="s">
        <v>644</v>
      </c>
      <c r="B221" t="s">
        <v>786</v>
      </c>
      <c r="C221" t="s">
        <v>787</v>
      </c>
      <c r="D221" t="s">
        <v>788</v>
      </c>
      <c r="E221" t="s">
        <v>789</v>
      </c>
      <c r="F221" t="s">
        <v>790</v>
      </c>
      <c r="G221" t="s">
        <v>791</v>
      </c>
      <c r="H221" s="49">
        <v>1</v>
      </c>
      <c r="J221">
        <v>9210004658</v>
      </c>
      <c r="K221">
        <v>950015078</v>
      </c>
      <c r="L221" t="s">
        <v>50</v>
      </c>
      <c r="M221" t="s">
        <v>51</v>
      </c>
      <c r="N221" t="s">
        <v>213</v>
      </c>
      <c r="O221" t="s">
        <v>788</v>
      </c>
      <c r="P221" t="s">
        <v>789</v>
      </c>
      <c r="Q221" t="s">
        <v>790</v>
      </c>
      <c r="R221" t="s">
        <v>791</v>
      </c>
      <c r="S221" s="49">
        <v>1</v>
      </c>
      <c r="T221">
        <v>7</v>
      </c>
      <c r="U221" t="s">
        <v>801</v>
      </c>
      <c r="V221" t="s">
        <v>802</v>
      </c>
      <c r="W221" s="2">
        <v>0</v>
      </c>
      <c r="X221" s="2">
        <v>0</v>
      </c>
      <c r="Y221" s="2">
        <v>45</v>
      </c>
      <c r="Z221" s="2">
        <v>11</v>
      </c>
      <c r="AA221" s="2">
        <v>0</v>
      </c>
      <c r="AB221" s="2">
        <v>0</v>
      </c>
      <c r="AC221" s="2">
        <v>32</v>
      </c>
      <c r="AD221" s="2">
        <v>32</v>
      </c>
      <c r="AE221" s="2">
        <v>31</v>
      </c>
      <c r="AF221" s="2">
        <v>32</v>
      </c>
      <c r="AG221" s="2">
        <v>37</v>
      </c>
      <c r="AH221" s="2">
        <v>44</v>
      </c>
      <c r="AI221" s="2">
        <v>264</v>
      </c>
      <c r="AJ221" t="s">
        <v>217</v>
      </c>
      <c r="AK221" t="s">
        <v>56</v>
      </c>
      <c r="AL221" t="s">
        <v>256</v>
      </c>
      <c r="AM221">
        <v>110</v>
      </c>
      <c r="AN221" t="s">
        <v>58</v>
      </c>
      <c r="AO221" t="s">
        <v>59</v>
      </c>
      <c r="AP221" t="s">
        <v>60</v>
      </c>
      <c r="AQ221">
        <v>0</v>
      </c>
      <c r="AR221">
        <v>100</v>
      </c>
      <c r="AZ221" s="2">
        <f>+AI221*'Kalkulator część 1'!$C$32</f>
        <v>264</v>
      </c>
      <c r="BA221">
        <f t="shared" si="54"/>
        <v>110</v>
      </c>
      <c r="BB221" s="13">
        <f>'Kalkulator część 1'!$C$28*'Kalkulator część 1'!$C$11+'Kalkulator część 1'!$C$12</f>
        <v>0</v>
      </c>
      <c r="BC221" s="13">
        <f>'Kalkulator część 1'!$C$29*'Kalkulator część 1'!$C$11+'Kalkulator część 1'!$C$12</f>
        <v>0</v>
      </c>
      <c r="BD221" s="2">
        <f t="shared" si="55"/>
        <v>0</v>
      </c>
      <c r="BE221" s="2">
        <f t="shared" si="56"/>
        <v>0</v>
      </c>
      <c r="BG221" s="2">
        <f>IF(AJ221=$AU$127,($AV$127*12)+(AZ221*$AX$127/100),IF(AJ221=$AU$128,$AV$128*12+AZ221*$AX$128/100,IF(AJ221=$AU$129,$AV$129*12+$AX$129*AZ221/100,IF(AJ221=$AU$130,$AV$130*12+$AX$130*AZ221/100,IF(AJ221=$AU$131,$AV$131*12+$AX$131*AZ221/100,IF(AJ221=$AU$132,$AW$132*BA221/100*8760+$AX$132*AZ221/100,0))))))*'Kalkulator część 1'!$C$31</f>
        <v>76.70980800000001</v>
      </c>
      <c r="BH221" s="2">
        <f>+BG221*'Kalkulator część 1'!$C$31</f>
        <v>80.545298400000007</v>
      </c>
      <c r="BI221" s="2"/>
      <c r="BJ221" s="13">
        <f>+(AQ221*'Kalkulator część 1'!$C$34+'Dane - część 1'!AR221*'Kalkulator część 1'!$C$35)/('Dane - część 1'!AQ221+'Dane - część 1'!AR221)</f>
        <v>3.9</v>
      </c>
      <c r="BK221" s="13">
        <f>VLOOKUP(AJ221,'Kalkulator część 1'!$B$17:$C$23,2,TRUE)*12</f>
        <v>0</v>
      </c>
      <c r="BL221" s="2">
        <f t="shared" si="57"/>
        <v>1.0295999999999998</v>
      </c>
      <c r="BM221" s="2">
        <f t="shared" si="58"/>
        <v>1.0295999999999998</v>
      </c>
      <c r="BO221" s="2">
        <f t="shared" si="59"/>
        <v>77.739408000000012</v>
      </c>
      <c r="BP221" s="2">
        <f t="shared" si="60"/>
        <v>81.574898400000009</v>
      </c>
      <c r="BQ221" s="3"/>
      <c r="BR221" s="2">
        <f t="shared" si="61"/>
        <v>95.619471840000017</v>
      </c>
      <c r="BS221" s="2">
        <f t="shared" si="62"/>
        <v>100.337125032</v>
      </c>
    </row>
    <row r="222" spans="1:71" x14ac:dyDescent="0.35">
      <c r="A222" t="s">
        <v>644</v>
      </c>
      <c r="B222" t="s">
        <v>786</v>
      </c>
      <c r="C222" t="s">
        <v>787</v>
      </c>
      <c r="D222" t="s">
        <v>788</v>
      </c>
      <c r="E222" t="s">
        <v>789</v>
      </c>
      <c r="F222" t="s">
        <v>790</v>
      </c>
      <c r="G222" t="s">
        <v>791</v>
      </c>
      <c r="H222" s="49">
        <v>1</v>
      </c>
      <c r="J222">
        <v>9210004658</v>
      </c>
      <c r="K222">
        <v>950015078</v>
      </c>
      <c r="L222" t="s">
        <v>50</v>
      </c>
      <c r="M222" t="s">
        <v>51</v>
      </c>
      <c r="N222" t="s">
        <v>803</v>
      </c>
      <c r="O222" t="s">
        <v>804</v>
      </c>
      <c r="P222" t="s">
        <v>805</v>
      </c>
      <c r="S222" s="49">
        <v>1</v>
      </c>
      <c r="U222" t="s">
        <v>806</v>
      </c>
      <c r="V222" t="s">
        <v>807</v>
      </c>
      <c r="W222" s="2">
        <v>1100</v>
      </c>
      <c r="X222" s="2">
        <v>1000</v>
      </c>
      <c r="Y222" s="2">
        <v>1100</v>
      </c>
      <c r="Z222" s="2">
        <v>450</v>
      </c>
      <c r="AA222" s="2">
        <v>390</v>
      </c>
      <c r="AB222" s="2">
        <v>44</v>
      </c>
      <c r="AC222" s="2">
        <v>127</v>
      </c>
      <c r="AD222" s="2">
        <v>127</v>
      </c>
      <c r="AE222" s="2">
        <v>123</v>
      </c>
      <c r="AF222" s="2">
        <v>127</v>
      </c>
      <c r="AG222" s="2">
        <v>460</v>
      </c>
      <c r="AH222" s="2">
        <v>860</v>
      </c>
      <c r="AI222" s="2">
        <v>5908</v>
      </c>
      <c r="AJ222" t="s">
        <v>100</v>
      </c>
      <c r="AK222" t="s">
        <v>56</v>
      </c>
      <c r="AL222" t="s">
        <v>256</v>
      </c>
      <c r="AM222">
        <v>110</v>
      </c>
      <c r="AN222" t="s">
        <v>58</v>
      </c>
      <c r="AO222" t="s">
        <v>59</v>
      </c>
      <c r="AP222" t="s">
        <v>60</v>
      </c>
      <c r="AQ222">
        <v>0</v>
      </c>
      <c r="AR222">
        <v>100</v>
      </c>
      <c r="AZ222" s="2">
        <f>+AI222*'Kalkulator część 1'!$C$32</f>
        <v>5908</v>
      </c>
      <c r="BA222">
        <f t="shared" si="54"/>
        <v>110</v>
      </c>
      <c r="BB222" s="13">
        <f>'Kalkulator część 1'!$C$28*'Kalkulator część 1'!$C$11+'Kalkulator część 1'!$C$12</f>
        <v>0</v>
      </c>
      <c r="BC222" s="13">
        <f>'Kalkulator część 1'!$C$29*'Kalkulator część 1'!$C$11+'Kalkulator część 1'!$C$12</f>
        <v>0</v>
      </c>
      <c r="BD222" s="2">
        <f t="shared" si="55"/>
        <v>0</v>
      </c>
      <c r="BE222" s="2">
        <f t="shared" si="56"/>
        <v>0</v>
      </c>
      <c r="BG222" s="2">
        <f>IF(AJ222=$AU$127,($AV$127*12)+(AZ222*$AX$127/100),IF(AJ222=$AU$128,$AV$128*12+AZ222*$AX$128/100,IF(AJ222=$AU$129,$AV$129*12+$AX$129*AZ222/100,IF(AJ222=$AU$130,$AV$130*12+$AX$130*AZ222/100,IF(AJ222=$AU$131,$AV$131*12+$AX$131*AZ222/100,IF(AJ222=$AU$132,$AW$132*BA222/100*8760+$AX$132*AZ222/100,0))))))*'Kalkulator część 1'!$C$31</f>
        <v>452.62728000000004</v>
      </c>
      <c r="BH222" s="2">
        <f>+BG222*'Kalkulator część 1'!$C$31</f>
        <v>475.25864400000006</v>
      </c>
      <c r="BI222" s="2"/>
      <c r="BJ222" s="13">
        <f>+(AQ222*'Kalkulator część 1'!$C$34+'Dane - część 1'!AR222*'Kalkulator część 1'!$C$35)/('Dane - część 1'!AQ222+'Dane - część 1'!AR222)</f>
        <v>3.9</v>
      </c>
      <c r="BK222" s="13">
        <f>VLOOKUP(AJ222,'Kalkulator część 1'!$B$17:$C$23,2,TRUE)*12</f>
        <v>0</v>
      </c>
      <c r="BL222" s="2">
        <f t="shared" si="57"/>
        <v>23.0412</v>
      </c>
      <c r="BM222" s="2">
        <f t="shared" si="58"/>
        <v>23.0412</v>
      </c>
      <c r="BO222" s="2">
        <f t="shared" si="59"/>
        <v>475.66848000000005</v>
      </c>
      <c r="BP222" s="2">
        <f t="shared" si="60"/>
        <v>498.29984400000006</v>
      </c>
      <c r="BQ222" s="3"/>
      <c r="BR222" s="2">
        <f t="shared" si="61"/>
        <v>585.07223040000008</v>
      </c>
      <c r="BS222" s="2">
        <f t="shared" si="62"/>
        <v>612.90880812000012</v>
      </c>
    </row>
    <row r="223" spans="1:71" x14ac:dyDescent="0.35">
      <c r="A223" t="s">
        <v>644</v>
      </c>
      <c r="B223" t="s">
        <v>786</v>
      </c>
      <c r="C223" t="s">
        <v>787</v>
      </c>
      <c r="D223" t="s">
        <v>788</v>
      </c>
      <c r="E223" t="s">
        <v>789</v>
      </c>
      <c r="F223" t="s">
        <v>790</v>
      </c>
      <c r="G223" t="s">
        <v>791</v>
      </c>
      <c r="H223" s="49">
        <v>1</v>
      </c>
      <c r="J223">
        <v>9210004658</v>
      </c>
      <c r="K223">
        <v>950015078</v>
      </c>
      <c r="L223" t="s">
        <v>50</v>
      </c>
      <c r="M223" t="s">
        <v>51</v>
      </c>
      <c r="N223" t="s">
        <v>808</v>
      </c>
      <c r="O223" t="s">
        <v>788</v>
      </c>
      <c r="P223" t="s">
        <v>789</v>
      </c>
      <c r="Q223" t="s">
        <v>790</v>
      </c>
      <c r="R223" t="s">
        <v>791</v>
      </c>
      <c r="S223" s="49">
        <v>1</v>
      </c>
      <c r="T223">
        <v>3</v>
      </c>
      <c r="U223" t="s">
        <v>809</v>
      </c>
      <c r="V223" t="s">
        <v>810</v>
      </c>
      <c r="W223" s="2">
        <v>4</v>
      </c>
      <c r="X223" s="2">
        <v>3</v>
      </c>
      <c r="Y223" s="2">
        <v>3</v>
      </c>
      <c r="Z223" s="2">
        <v>2</v>
      </c>
      <c r="AA223" s="2">
        <v>3</v>
      </c>
      <c r="AB223" s="2">
        <v>11</v>
      </c>
      <c r="AC223" s="2">
        <v>7</v>
      </c>
      <c r="AD223" s="2">
        <v>7</v>
      </c>
      <c r="AE223" s="2">
        <v>7</v>
      </c>
      <c r="AF223" s="2">
        <v>7</v>
      </c>
      <c r="AG223" s="2">
        <v>4</v>
      </c>
      <c r="AH223" s="2">
        <v>4</v>
      </c>
      <c r="AI223" s="2">
        <v>62</v>
      </c>
      <c r="AJ223" t="s">
        <v>217</v>
      </c>
      <c r="AK223" t="s">
        <v>56</v>
      </c>
      <c r="AL223" t="s">
        <v>256</v>
      </c>
      <c r="AM223">
        <v>110</v>
      </c>
      <c r="AN223" t="s">
        <v>58</v>
      </c>
      <c r="AO223" t="s">
        <v>59</v>
      </c>
      <c r="AP223" t="s">
        <v>60</v>
      </c>
      <c r="AQ223">
        <v>100</v>
      </c>
      <c r="AR223">
        <v>0</v>
      </c>
      <c r="AZ223" s="2">
        <f>+AI223*'Kalkulator część 1'!$C$32</f>
        <v>62</v>
      </c>
      <c r="BA223">
        <f t="shared" si="54"/>
        <v>110</v>
      </c>
      <c r="BB223" s="13">
        <f>'Kalkulator część 1'!$C$28*'Kalkulator część 1'!$C$11+'Kalkulator część 1'!$C$12</f>
        <v>0</v>
      </c>
      <c r="BC223" s="13">
        <f>'Kalkulator część 1'!$C$29*'Kalkulator część 1'!$C$11+'Kalkulator część 1'!$C$12</f>
        <v>0</v>
      </c>
      <c r="BD223" s="2">
        <f t="shared" si="55"/>
        <v>0</v>
      </c>
      <c r="BE223" s="2">
        <f t="shared" si="56"/>
        <v>0</v>
      </c>
      <c r="BG223" s="2">
        <f>IF(AJ223=$AU$127,($AV$127*12)+(AZ223*$AX$127/100),IF(AJ223=$AU$128,$AV$128*12+AZ223*$AX$128/100,IF(AJ223=$AU$129,$AV$129*12+$AX$129*AZ223/100,IF(AJ223=$AU$130,$AV$130*12+$AX$130*AZ223/100,IF(AJ223=$AU$131,$AV$131*12+$AX$131*AZ223/100,IF(AJ223=$AU$132,$AW$132*BA223/100*8760+$AX$132*AZ223/100,0))))))*'Kalkulator część 1'!$C$31</f>
        <v>62.363363999999997</v>
      </c>
      <c r="BH223" s="2">
        <f>+BG223*'Kalkulator część 1'!$C$31</f>
        <v>65.481532200000004</v>
      </c>
      <c r="BI223" s="2"/>
      <c r="BJ223" s="13">
        <f>+(AQ223*'Kalkulator część 1'!$C$34+'Dane - część 1'!AR223*'Kalkulator część 1'!$C$35)/('Dane - część 1'!AQ223+'Dane - część 1'!AR223)</f>
        <v>0</v>
      </c>
      <c r="BK223" s="13">
        <f>VLOOKUP(AJ223,'Kalkulator część 1'!$B$17:$C$23,2,TRUE)*12</f>
        <v>0</v>
      </c>
      <c r="BL223" s="2">
        <f t="shared" si="57"/>
        <v>0</v>
      </c>
      <c r="BM223" s="2">
        <f t="shared" si="58"/>
        <v>0</v>
      </c>
      <c r="BO223" s="2">
        <f t="shared" si="59"/>
        <v>62.363363999999997</v>
      </c>
      <c r="BP223" s="2">
        <f t="shared" si="60"/>
        <v>65.481532200000004</v>
      </c>
      <c r="BQ223" s="3"/>
      <c r="BR223" s="2">
        <f t="shared" si="61"/>
        <v>76.706937719999999</v>
      </c>
      <c r="BS223" s="2">
        <f t="shared" si="62"/>
        <v>80.54228460600001</v>
      </c>
    </row>
    <row r="224" spans="1:71" x14ac:dyDescent="0.35">
      <c r="A224" t="s">
        <v>644</v>
      </c>
      <c r="B224" t="s">
        <v>811</v>
      </c>
      <c r="C224" t="s">
        <v>812</v>
      </c>
      <c r="D224" t="s">
        <v>813</v>
      </c>
      <c r="E224" t="s">
        <v>814</v>
      </c>
      <c r="F224" t="s">
        <v>814</v>
      </c>
      <c r="G224" t="s">
        <v>815</v>
      </c>
      <c r="H224" s="49">
        <v>35</v>
      </c>
      <c r="J224">
        <v>8620002262</v>
      </c>
      <c r="K224">
        <v>830017452</v>
      </c>
      <c r="L224" t="s">
        <v>50</v>
      </c>
      <c r="M224" t="s">
        <v>51</v>
      </c>
      <c r="N224" t="s">
        <v>816</v>
      </c>
      <c r="O224" t="s">
        <v>813</v>
      </c>
      <c r="P224" t="s">
        <v>814</v>
      </c>
      <c r="Q224" t="s">
        <v>814</v>
      </c>
      <c r="R224" t="s">
        <v>815</v>
      </c>
      <c r="S224" s="49">
        <v>35</v>
      </c>
      <c r="U224" t="s">
        <v>817</v>
      </c>
      <c r="V224" t="s">
        <v>818</v>
      </c>
      <c r="W224" s="2">
        <v>17827</v>
      </c>
      <c r="X224" s="2">
        <v>17826</v>
      </c>
      <c r="Y224" s="2">
        <v>563</v>
      </c>
      <c r="Z224" s="2">
        <v>563</v>
      </c>
      <c r="AA224" s="2">
        <v>21530</v>
      </c>
      <c r="AB224" s="2">
        <v>324</v>
      </c>
      <c r="AC224" s="2">
        <v>0</v>
      </c>
      <c r="AD224" s="2">
        <v>0</v>
      </c>
      <c r="AE224" s="2">
        <v>6307</v>
      </c>
      <c r="AF224" s="2">
        <v>6307</v>
      </c>
      <c r="AG224" s="2">
        <v>6307</v>
      </c>
      <c r="AH224" s="2">
        <v>18538</v>
      </c>
      <c r="AI224" s="2">
        <v>96092</v>
      </c>
      <c r="AJ224" t="s">
        <v>55</v>
      </c>
      <c r="AK224" t="s">
        <v>56</v>
      </c>
      <c r="AL224" t="s">
        <v>256</v>
      </c>
      <c r="AM224">
        <v>110</v>
      </c>
      <c r="AN224" t="s">
        <v>58</v>
      </c>
      <c r="AO224" t="s">
        <v>59</v>
      </c>
      <c r="AP224" t="s">
        <v>60</v>
      </c>
      <c r="AQ224">
        <v>0</v>
      </c>
      <c r="AR224">
        <v>100</v>
      </c>
      <c r="AZ224" s="2">
        <f>+AI224*'Kalkulator część 1'!$C$32</f>
        <v>96092</v>
      </c>
      <c r="BA224">
        <f t="shared" si="54"/>
        <v>110</v>
      </c>
      <c r="BB224" s="13">
        <f>'Kalkulator część 1'!$C$28*'Kalkulator część 1'!$C$11+'Kalkulator część 1'!$C$12</f>
        <v>0</v>
      </c>
      <c r="BC224" s="13">
        <f>'Kalkulator część 1'!$C$29*'Kalkulator część 1'!$C$11+'Kalkulator część 1'!$C$12</f>
        <v>0</v>
      </c>
      <c r="BD224" s="2">
        <f t="shared" si="55"/>
        <v>0</v>
      </c>
      <c r="BE224" s="2">
        <f t="shared" si="56"/>
        <v>0</v>
      </c>
      <c r="BG224" s="2">
        <f>IF(AJ224=$AU$127,($AV$127*12)+(AZ224*$AX$127/100),IF(AJ224=$AU$128,$AV$128*12+AZ224*$AX$128/100,IF(AJ224=$AU$129,$AV$129*12+$AX$129*AZ224/100,IF(AJ224=$AU$130,$AV$130*12+$AX$130*AZ224/100,IF(AJ224=$AU$131,$AV$131*12+$AX$131*AZ224/100,IF(AJ224=$AU$132,$AW$132*BA224/100*8760+$AX$132*AZ224/100,0))))))*'Kalkulator część 1'!$C$31</f>
        <v>4291.4695739999997</v>
      </c>
      <c r="BH224" s="2">
        <f>+BG224*'Kalkulator część 1'!$C$31</f>
        <v>4506.0430526999999</v>
      </c>
      <c r="BI224" s="2"/>
      <c r="BJ224" s="13">
        <f>+(AQ224*'Kalkulator część 1'!$C$34+'Dane - część 1'!AR224*'Kalkulator część 1'!$C$35)/('Dane - część 1'!AQ224+'Dane - część 1'!AR224)</f>
        <v>3.9</v>
      </c>
      <c r="BK224" s="13">
        <f>VLOOKUP(AJ224,'Kalkulator część 1'!$B$17:$C$23,2,TRUE)*12</f>
        <v>0</v>
      </c>
      <c r="BL224" s="2">
        <f t="shared" si="57"/>
        <v>374.75880000000001</v>
      </c>
      <c r="BM224" s="2">
        <f t="shared" si="58"/>
        <v>374.75880000000001</v>
      </c>
      <c r="BO224" s="2">
        <f t="shared" si="59"/>
        <v>4666.2283739999993</v>
      </c>
      <c r="BP224" s="2">
        <f t="shared" si="60"/>
        <v>4880.8018526999995</v>
      </c>
      <c r="BQ224" s="3"/>
      <c r="BR224" s="2">
        <f t="shared" si="61"/>
        <v>5739.4609000199989</v>
      </c>
      <c r="BS224" s="2">
        <f t="shared" si="62"/>
        <v>6003.386278820999</v>
      </c>
    </row>
    <row r="225" spans="1:71" x14ac:dyDescent="0.35">
      <c r="A225" t="s">
        <v>1891</v>
      </c>
      <c r="B225" t="s">
        <v>1892</v>
      </c>
      <c r="C225" t="s">
        <v>1893</v>
      </c>
      <c r="D225" t="s">
        <v>1894</v>
      </c>
      <c r="E225" t="s">
        <v>1895</v>
      </c>
      <c r="F225" t="s">
        <v>1896</v>
      </c>
      <c r="H225" s="49">
        <v>216</v>
      </c>
      <c r="J225">
        <v>6610003922</v>
      </c>
      <c r="K225">
        <v>290020035</v>
      </c>
      <c r="L225" t="s">
        <v>50</v>
      </c>
      <c r="M225" t="s">
        <v>51</v>
      </c>
      <c r="N225" t="s">
        <v>1897</v>
      </c>
      <c r="O225" t="s">
        <v>1894</v>
      </c>
      <c r="P225" t="s">
        <v>1895</v>
      </c>
      <c r="Q225" t="s">
        <v>1896</v>
      </c>
      <c r="S225" s="49">
        <v>216</v>
      </c>
      <c r="U225" t="s">
        <v>1898</v>
      </c>
      <c r="V225" t="s">
        <v>1899</v>
      </c>
      <c r="W225" s="2">
        <v>19088</v>
      </c>
      <c r="X225" s="2">
        <v>18359</v>
      </c>
      <c r="Y225" s="2">
        <v>16471</v>
      </c>
      <c r="Z225" s="2">
        <v>10368</v>
      </c>
      <c r="AA225" s="2">
        <v>5366</v>
      </c>
      <c r="AB225" s="2">
        <v>1778</v>
      </c>
      <c r="AC225" s="2">
        <v>846</v>
      </c>
      <c r="AD225" s="2">
        <v>945</v>
      </c>
      <c r="AE225" s="2">
        <v>896</v>
      </c>
      <c r="AF225" s="2">
        <v>1359</v>
      </c>
      <c r="AG225" s="2">
        <v>15852</v>
      </c>
      <c r="AH225" s="2">
        <v>19868</v>
      </c>
      <c r="AI225" s="2">
        <v>111196</v>
      </c>
      <c r="AJ225" t="s">
        <v>67</v>
      </c>
      <c r="AK225" t="s">
        <v>56</v>
      </c>
      <c r="AL225" t="s">
        <v>256</v>
      </c>
      <c r="AM225">
        <v>110</v>
      </c>
      <c r="AN225" t="s">
        <v>58</v>
      </c>
      <c r="AO225" t="s">
        <v>59</v>
      </c>
      <c r="AP225" t="s">
        <v>60</v>
      </c>
      <c r="AQ225">
        <v>0</v>
      </c>
      <c r="AR225">
        <v>100</v>
      </c>
      <c r="AZ225" s="2">
        <f>+AI225*'Kalkulator część 1'!$C$32</f>
        <v>111196</v>
      </c>
      <c r="BA225">
        <f t="shared" si="54"/>
        <v>110</v>
      </c>
      <c r="BB225" s="13">
        <f>'Kalkulator część 1'!$C$28*'Kalkulator część 1'!$C$11+'Kalkulator część 1'!$C$12</f>
        <v>0</v>
      </c>
      <c r="BC225" s="13">
        <f>'Kalkulator część 1'!$C$29*'Kalkulator część 1'!$C$11+'Kalkulator część 1'!$C$12</f>
        <v>0</v>
      </c>
      <c r="BD225" s="2">
        <f t="shared" si="55"/>
        <v>0</v>
      </c>
      <c r="BE225" s="2">
        <f t="shared" si="56"/>
        <v>0</v>
      </c>
      <c r="BG225" s="2">
        <f>IF(AJ225=$AU$127,($AV$127*12)+(AZ225*$AX$127/100),IF(AJ225=$AU$128,$AV$128*12+AZ225*$AX$128/100,IF(AJ225=$AU$129,$AV$129*12+$AX$129*AZ225/100,IF(AJ225=$AU$130,$AV$130*12+$AX$130*AZ225/100,IF(AJ225=$AU$131,$AV$131*12+$AX$131*AZ225/100,IF(AJ225=$AU$132,$AW$132*BA225/100*8760+$AX$132*AZ225/100,0))))))*'Kalkulator część 1'!$C$31</f>
        <v>7401.2141700000011</v>
      </c>
      <c r="BH225" s="2">
        <f>+BG225*'Kalkulator część 1'!$C$31</f>
        <v>7771.2748785000013</v>
      </c>
      <c r="BI225" s="2"/>
      <c r="BJ225" s="13">
        <f>+(AQ225*'Kalkulator część 1'!$C$34+'Dane - część 1'!AR225*'Kalkulator część 1'!$C$35)/('Dane - część 1'!AQ225+'Dane - część 1'!AR225)</f>
        <v>3.9</v>
      </c>
      <c r="BK225" s="13">
        <f>VLOOKUP(AJ225,'Kalkulator część 1'!$B$17:$C$23,2,TRUE)*12</f>
        <v>0</v>
      </c>
      <c r="BL225" s="2">
        <f t="shared" si="57"/>
        <v>433.66439999999994</v>
      </c>
      <c r="BM225" s="2">
        <f t="shared" si="58"/>
        <v>433.66439999999994</v>
      </c>
      <c r="BO225" s="2">
        <f t="shared" si="59"/>
        <v>7834.8785700000008</v>
      </c>
      <c r="BP225" s="2">
        <f t="shared" si="60"/>
        <v>8204.9392785000018</v>
      </c>
      <c r="BQ225" s="3"/>
      <c r="BR225" s="2">
        <f t="shared" si="61"/>
        <v>9636.9006411000009</v>
      </c>
      <c r="BS225" s="2">
        <f t="shared" si="62"/>
        <v>10092.075312555002</v>
      </c>
    </row>
    <row r="226" spans="1:71" x14ac:dyDescent="0.35">
      <c r="A226" t="s">
        <v>1891</v>
      </c>
      <c r="B226" t="s">
        <v>1900</v>
      </c>
      <c r="C226" t="s">
        <v>1901</v>
      </c>
      <c r="D226" t="s">
        <v>1902</v>
      </c>
      <c r="E226" t="s">
        <v>1903</v>
      </c>
      <c r="F226" t="s">
        <v>1903</v>
      </c>
      <c r="G226" t="s">
        <v>1904</v>
      </c>
      <c r="H226" s="49">
        <v>1</v>
      </c>
      <c r="J226">
        <v>6630006697</v>
      </c>
      <c r="K226">
        <v>290020093</v>
      </c>
      <c r="L226" t="s">
        <v>50</v>
      </c>
      <c r="M226" t="s">
        <v>51</v>
      </c>
      <c r="N226" t="s">
        <v>1905</v>
      </c>
      <c r="O226" t="s">
        <v>1902</v>
      </c>
      <c r="P226" t="s">
        <v>1903</v>
      </c>
      <c r="Q226" t="s">
        <v>1903</v>
      </c>
      <c r="R226" t="s">
        <v>1904</v>
      </c>
      <c r="S226" s="49">
        <v>1</v>
      </c>
      <c r="U226" t="s">
        <v>1906</v>
      </c>
      <c r="V226" t="s">
        <v>1907</v>
      </c>
      <c r="W226" s="2">
        <v>0</v>
      </c>
      <c r="X226" s="2">
        <v>19820</v>
      </c>
      <c r="Y226" s="2">
        <v>7373</v>
      </c>
      <c r="Z226" s="2">
        <v>7131</v>
      </c>
      <c r="AA226" s="2">
        <v>0</v>
      </c>
      <c r="AB226" s="2">
        <v>2422</v>
      </c>
      <c r="AC226" s="2">
        <v>0</v>
      </c>
      <c r="AD226" s="2">
        <v>0</v>
      </c>
      <c r="AE226" s="2">
        <v>1402</v>
      </c>
      <c r="AF226" s="2">
        <v>1449</v>
      </c>
      <c r="AG226" s="2">
        <v>9099</v>
      </c>
      <c r="AH226" s="2">
        <v>9402</v>
      </c>
      <c r="AI226" s="2">
        <v>58098</v>
      </c>
      <c r="AJ226" t="s">
        <v>55</v>
      </c>
      <c r="AK226" t="s">
        <v>56</v>
      </c>
      <c r="AL226" t="s">
        <v>256</v>
      </c>
      <c r="AM226">
        <v>110</v>
      </c>
      <c r="AN226" t="s">
        <v>58</v>
      </c>
      <c r="AO226" t="s">
        <v>59</v>
      </c>
      <c r="AP226" t="s">
        <v>60</v>
      </c>
      <c r="AQ226">
        <v>0</v>
      </c>
      <c r="AR226">
        <v>100</v>
      </c>
      <c r="AZ226" s="2">
        <f>+AI226*'Kalkulator część 1'!$C$32</f>
        <v>58098</v>
      </c>
      <c r="BA226">
        <f t="shared" si="54"/>
        <v>110</v>
      </c>
      <c r="BB226" s="13">
        <f>'Kalkulator część 1'!$C$28*'Kalkulator część 1'!$C$11+'Kalkulator część 1'!$C$12</f>
        <v>0</v>
      </c>
      <c r="BC226" s="13">
        <f>'Kalkulator część 1'!$C$29*'Kalkulator część 1'!$C$11+'Kalkulator część 1'!$C$12</f>
        <v>0</v>
      </c>
      <c r="BD226" s="2">
        <f t="shared" si="55"/>
        <v>0</v>
      </c>
      <c r="BE226" s="2">
        <f t="shared" si="56"/>
        <v>0</v>
      </c>
      <c r="BG226" s="2">
        <f>IF(AJ226=$AU$127,($AV$127*12)+(AZ226*$AX$127/100),IF(AJ226=$AU$128,$AV$128*12+AZ226*$AX$128/100,IF(AJ226=$AU$129,$AV$129*12+$AX$129*AZ226/100,IF(AJ226=$AU$130,$AV$130*12+$AX$130*AZ226/100,IF(AJ226=$AU$131,$AV$131*12+$AX$131*AZ226/100,IF(AJ226=$AU$132,$AW$132*BA226/100*8760+$AX$132*AZ226/100,0))))))*'Kalkulator część 1'!$C$31</f>
        <v>2819.7909810000006</v>
      </c>
      <c r="BH226" s="2">
        <f>+BG226*'Kalkulator część 1'!$C$31</f>
        <v>2960.7805300500008</v>
      </c>
      <c r="BI226" s="2"/>
      <c r="BJ226" s="13">
        <f>+(AQ226*'Kalkulator część 1'!$C$34+'Dane - część 1'!AR226*'Kalkulator część 1'!$C$35)/('Dane - część 1'!AQ226+'Dane - część 1'!AR226)</f>
        <v>3.9</v>
      </c>
      <c r="BK226" s="13">
        <f>VLOOKUP(AJ226,'Kalkulator część 1'!$B$17:$C$23,2,TRUE)*12</f>
        <v>0</v>
      </c>
      <c r="BL226" s="2">
        <f t="shared" si="57"/>
        <v>226.58219999999997</v>
      </c>
      <c r="BM226" s="2">
        <f t="shared" si="58"/>
        <v>226.58219999999997</v>
      </c>
      <c r="BO226" s="2">
        <f t="shared" si="59"/>
        <v>3046.3731810000004</v>
      </c>
      <c r="BP226" s="2">
        <f t="shared" si="60"/>
        <v>3187.3627300500007</v>
      </c>
      <c r="BQ226" s="3"/>
      <c r="BR226" s="2">
        <f t="shared" si="61"/>
        <v>3747.0390126300003</v>
      </c>
      <c r="BS226" s="2">
        <f t="shared" si="62"/>
        <v>3920.4561579615006</v>
      </c>
    </row>
    <row r="227" spans="1:71" x14ac:dyDescent="0.35">
      <c r="A227" t="s">
        <v>1891</v>
      </c>
      <c r="B227" t="s">
        <v>1908</v>
      </c>
      <c r="C227" t="s">
        <v>1909</v>
      </c>
      <c r="D227" t="s">
        <v>1910</v>
      </c>
      <c r="E227" t="s">
        <v>1911</v>
      </c>
      <c r="F227" t="s">
        <v>1911</v>
      </c>
      <c r="G227" t="s">
        <v>1912</v>
      </c>
      <c r="H227" s="49" t="s">
        <v>1913</v>
      </c>
      <c r="J227">
        <v>6640006061</v>
      </c>
      <c r="K227">
        <v>290020101</v>
      </c>
      <c r="L227" t="s">
        <v>50</v>
      </c>
      <c r="M227" t="s">
        <v>51</v>
      </c>
      <c r="N227" t="s">
        <v>1914</v>
      </c>
      <c r="O227" t="s">
        <v>1910</v>
      </c>
      <c r="P227" t="s">
        <v>1911</v>
      </c>
      <c r="Q227" t="s">
        <v>1911</v>
      </c>
      <c r="R227" t="s">
        <v>1912</v>
      </c>
      <c r="S227" s="49" t="s">
        <v>1913</v>
      </c>
      <c r="U227" t="s">
        <v>1915</v>
      </c>
      <c r="V227" t="s">
        <v>1916</v>
      </c>
      <c r="W227" s="2">
        <v>14629</v>
      </c>
      <c r="X227" s="2">
        <v>14866</v>
      </c>
      <c r="Y227" s="2">
        <v>13797</v>
      </c>
      <c r="Z227" s="2">
        <v>9724</v>
      </c>
      <c r="AA227" s="2">
        <v>4106</v>
      </c>
      <c r="AB227" s="2">
        <v>1101</v>
      </c>
      <c r="AC227" s="2">
        <v>1020</v>
      </c>
      <c r="AD227" s="2">
        <v>934</v>
      </c>
      <c r="AE227" s="2">
        <v>1074</v>
      </c>
      <c r="AF227" s="2">
        <v>5258</v>
      </c>
      <c r="AG227" s="2">
        <v>11369</v>
      </c>
      <c r="AH227" s="2">
        <v>15167</v>
      </c>
      <c r="AI227" s="2">
        <v>93045</v>
      </c>
      <c r="AJ227" t="s">
        <v>67</v>
      </c>
      <c r="AK227" t="s">
        <v>56</v>
      </c>
      <c r="AL227" t="s">
        <v>256</v>
      </c>
      <c r="AM227">
        <v>110</v>
      </c>
      <c r="AN227" t="s">
        <v>58</v>
      </c>
      <c r="AO227" t="s">
        <v>59</v>
      </c>
      <c r="AP227" t="s">
        <v>60</v>
      </c>
      <c r="AQ227">
        <v>0</v>
      </c>
      <c r="AR227">
        <v>100</v>
      </c>
      <c r="AZ227" s="2">
        <f>+AI227*'Kalkulator część 1'!$C$32</f>
        <v>93045</v>
      </c>
      <c r="BA227">
        <f t="shared" si="54"/>
        <v>110</v>
      </c>
      <c r="BB227" s="13">
        <f>'Kalkulator część 1'!$C$28*'Kalkulator część 1'!$C$11+'Kalkulator część 1'!$C$12</f>
        <v>0</v>
      </c>
      <c r="BC227" s="13">
        <f>'Kalkulator część 1'!$C$29*'Kalkulator część 1'!$C$11+'Kalkulator część 1'!$C$12</f>
        <v>0</v>
      </c>
      <c r="BD227" s="2">
        <f t="shared" si="55"/>
        <v>0</v>
      </c>
      <c r="BE227" s="2">
        <f t="shared" si="56"/>
        <v>0</v>
      </c>
      <c r="BG227" s="2">
        <f>IF(AJ227=$AU$127,($AV$127*12)+(AZ227*$AX$127/100),IF(AJ227=$AU$128,$AV$128*12+AZ227*$AX$128/100,IF(AJ227=$AU$129,$AV$129*12+$AX$129*AZ227/100,IF(AJ227=$AU$130,$AV$130*12+$AX$130*AZ227/100,IF(AJ227=$AU$131,$AV$131*12+$AX$131*AZ227/100,IF(AJ227=$AU$132,$AW$132*BA227/100*8760+$AX$132*AZ227/100,0))))))*'Kalkulator część 1'!$C$31</f>
        <v>6712.2475875000018</v>
      </c>
      <c r="BH227" s="2">
        <f>+BG227*'Kalkulator część 1'!$C$31</f>
        <v>7047.8599668750021</v>
      </c>
      <c r="BI227" s="2"/>
      <c r="BJ227" s="13">
        <f>+(AQ227*'Kalkulator część 1'!$C$34+'Dane - część 1'!AR227*'Kalkulator część 1'!$C$35)/('Dane - część 1'!AQ227+'Dane - część 1'!AR227)</f>
        <v>3.9</v>
      </c>
      <c r="BK227" s="13">
        <f>VLOOKUP(AJ227,'Kalkulator część 1'!$B$17:$C$23,2,TRUE)*12</f>
        <v>0</v>
      </c>
      <c r="BL227" s="2">
        <f t="shared" si="57"/>
        <v>362.87549999999999</v>
      </c>
      <c r="BM227" s="2">
        <f t="shared" si="58"/>
        <v>362.87549999999999</v>
      </c>
      <c r="BO227" s="2">
        <f t="shared" si="59"/>
        <v>7075.1230875000019</v>
      </c>
      <c r="BP227" s="2">
        <f t="shared" si="60"/>
        <v>7410.7354668750022</v>
      </c>
      <c r="BQ227" s="3"/>
      <c r="BR227" s="2">
        <f t="shared" si="61"/>
        <v>8702.4013976250026</v>
      </c>
      <c r="BS227" s="2">
        <f t="shared" si="62"/>
        <v>9115.2046242562519</v>
      </c>
    </row>
    <row r="228" spans="1:71" x14ac:dyDescent="0.35">
      <c r="A228" t="s">
        <v>1891</v>
      </c>
      <c r="B228" t="s">
        <v>1917</v>
      </c>
      <c r="C228" t="s">
        <v>1918</v>
      </c>
      <c r="D228" t="s">
        <v>1919</v>
      </c>
      <c r="E228" t="s">
        <v>1920</v>
      </c>
      <c r="F228" t="s">
        <v>1920</v>
      </c>
      <c r="G228" t="s">
        <v>1921</v>
      </c>
      <c r="H228" s="49">
        <v>4</v>
      </c>
      <c r="J228">
        <v>8660002481</v>
      </c>
      <c r="K228">
        <v>830017475</v>
      </c>
      <c r="L228" t="s">
        <v>50</v>
      </c>
      <c r="M228" t="s">
        <v>51</v>
      </c>
      <c r="N228" t="s">
        <v>1922</v>
      </c>
      <c r="O228" t="s">
        <v>1919</v>
      </c>
      <c r="P228" t="s">
        <v>1920</v>
      </c>
      <c r="Q228" t="s">
        <v>1920</v>
      </c>
      <c r="R228" t="s">
        <v>1921</v>
      </c>
      <c r="S228" s="49">
        <v>4</v>
      </c>
      <c r="U228" t="s">
        <v>1923</v>
      </c>
      <c r="V228" t="s">
        <v>1924</v>
      </c>
      <c r="W228" s="2">
        <v>852</v>
      </c>
      <c r="X228" s="2">
        <v>852</v>
      </c>
      <c r="Y228" s="2">
        <v>852</v>
      </c>
      <c r="Z228" s="2">
        <v>852</v>
      </c>
      <c r="AA228" s="2">
        <v>560</v>
      </c>
      <c r="AB228" s="2">
        <v>560</v>
      </c>
      <c r="AC228" s="2">
        <v>560</v>
      </c>
      <c r="AD228" s="2">
        <v>560</v>
      </c>
      <c r="AE228" s="2">
        <v>700</v>
      </c>
      <c r="AF228" s="2">
        <v>900</v>
      </c>
      <c r="AG228" s="2">
        <v>1000</v>
      </c>
      <c r="AH228" s="2">
        <v>1200</v>
      </c>
      <c r="AI228" s="2">
        <v>9448</v>
      </c>
      <c r="AJ228" t="s">
        <v>100</v>
      </c>
      <c r="AK228" t="s">
        <v>56</v>
      </c>
      <c r="AL228" t="s">
        <v>256</v>
      </c>
      <c r="AM228">
        <v>110</v>
      </c>
      <c r="AN228" t="s">
        <v>58</v>
      </c>
      <c r="AO228" t="s">
        <v>59</v>
      </c>
      <c r="AP228" t="s">
        <v>60</v>
      </c>
      <c r="AQ228">
        <v>0</v>
      </c>
      <c r="AR228">
        <v>100</v>
      </c>
      <c r="AZ228" s="2">
        <f>+AI228*'Kalkulator część 1'!$C$32</f>
        <v>9448</v>
      </c>
      <c r="BA228">
        <f t="shared" si="54"/>
        <v>110</v>
      </c>
      <c r="BB228" s="13">
        <f>'Kalkulator część 1'!$C$28*'Kalkulator część 1'!$C$11+'Kalkulator część 1'!$C$12</f>
        <v>0</v>
      </c>
      <c r="BC228" s="13">
        <f>'Kalkulator część 1'!$C$29*'Kalkulator część 1'!$C$11+'Kalkulator część 1'!$C$12</f>
        <v>0</v>
      </c>
      <c r="BD228" s="2">
        <f t="shared" si="55"/>
        <v>0</v>
      </c>
      <c r="BE228" s="2">
        <f t="shared" si="56"/>
        <v>0</v>
      </c>
      <c r="BG228" s="2">
        <f>IF(AJ228=$AU$127,($AV$127*12)+(AZ228*$AX$127/100),IF(AJ228=$AU$128,$AV$128*12+AZ228*$AX$128/100,IF(AJ228=$AU$129,$AV$129*12+$AX$129*AZ228/100,IF(AJ228=$AU$130,$AV$130*12+$AX$130*AZ228/100,IF(AJ228=$AU$131,$AV$131*12+$AX$131*AZ228/100,IF(AJ228=$AU$132,$AW$132*BA228/100*8760+$AX$132*AZ228/100,0))))))*'Kalkulator część 1'!$C$31</f>
        <v>635.50367999999992</v>
      </c>
      <c r="BH228" s="2">
        <f>+BG228*'Kalkulator część 1'!$C$31</f>
        <v>667.27886399999988</v>
      </c>
      <c r="BI228" s="2"/>
      <c r="BJ228" s="13">
        <f>+(AQ228*'Kalkulator część 1'!$C$34+'Dane - część 1'!AR228*'Kalkulator część 1'!$C$35)/('Dane - część 1'!AQ228+'Dane - część 1'!AR228)</f>
        <v>3.9</v>
      </c>
      <c r="BK228" s="13">
        <f>VLOOKUP(AJ228,'Kalkulator część 1'!$B$17:$C$23,2,TRUE)*12</f>
        <v>0</v>
      </c>
      <c r="BL228" s="2">
        <f t="shared" si="57"/>
        <v>36.847199999999994</v>
      </c>
      <c r="BM228" s="2">
        <f t="shared" si="58"/>
        <v>36.847199999999994</v>
      </c>
      <c r="BO228" s="2">
        <f t="shared" si="59"/>
        <v>672.35087999999996</v>
      </c>
      <c r="BP228" s="2">
        <f t="shared" si="60"/>
        <v>704.12606399999993</v>
      </c>
      <c r="BQ228" s="3"/>
      <c r="BR228" s="2">
        <f t="shared" si="61"/>
        <v>826.99158239999997</v>
      </c>
      <c r="BS228" s="2">
        <f t="shared" si="62"/>
        <v>866.0750587199999</v>
      </c>
    </row>
    <row r="229" spans="1:71" x14ac:dyDescent="0.35">
      <c r="A229" t="s">
        <v>1891</v>
      </c>
      <c r="B229" t="s">
        <v>1917</v>
      </c>
      <c r="C229" t="s">
        <v>1918</v>
      </c>
      <c r="D229" t="s">
        <v>1919</v>
      </c>
      <c r="E229" t="s">
        <v>1920</v>
      </c>
      <c r="F229" t="s">
        <v>1920</v>
      </c>
      <c r="G229" t="s">
        <v>1921</v>
      </c>
      <c r="H229" s="49">
        <v>4</v>
      </c>
      <c r="J229">
        <v>8660002481</v>
      </c>
      <c r="K229">
        <v>830017475</v>
      </c>
      <c r="L229" t="s">
        <v>50</v>
      </c>
      <c r="M229" t="s">
        <v>51</v>
      </c>
      <c r="N229" t="s">
        <v>1925</v>
      </c>
      <c r="O229" t="s">
        <v>1926</v>
      </c>
      <c r="P229" t="s">
        <v>1927</v>
      </c>
      <c r="Q229" t="s">
        <v>1928</v>
      </c>
      <c r="S229" s="49"/>
      <c r="U229" t="s">
        <v>1929</v>
      </c>
      <c r="V229" t="s">
        <v>1930</v>
      </c>
      <c r="W229" s="2">
        <v>1122</v>
      </c>
      <c r="X229" s="2">
        <v>680</v>
      </c>
      <c r="Y229" s="2">
        <v>680</v>
      </c>
      <c r="Z229" s="2">
        <v>680</v>
      </c>
      <c r="AA229" s="2">
        <v>125</v>
      </c>
      <c r="AB229" s="2">
        <v>115</v>
      </c>
      <c r="AC229" s="2">
        <v>115</v>
      </c>
      <c r="AD229" s="2">
        <v>115</v>
      </c>
      <c r="AE229" s="2">
        <v>340</v>
      </c>
      <c r="AF229" s="2">
        <v>454</v>
      </c>
      <c r="AG229" s="2">
        <v>800</v>
      </c>
      <c r="AH229" s="2">
        <v>800</v>
      </c>
      <c r="AI229" s="2">
        <v>6026</v>
      </c>
      <c r="AJ229" t="s">
        <v>100</v>
      </c>
      <c r="AK229" t="s">
        <v>56</v>
      </c>
      <c r="AL229" t="s">
        <v>256</v>
      </c>
      <c r="AM229">
        <v>110</v>
      </c>
      <c r="AN229" t="s">
        <v>58</v>
      </c>
      <c r="AO229" t="s">
        <v>59</v>
      </c>
      <c r="AP229" t="s">
        <v>60</v>
      </c>
      <c r="AQ229">
        <v>0</v>
      </c>
      <c r="AR229">
        <v>100</v>
      </c>
      <c r="AZ229" s="2">
        <f>+AI229*'Kalkulator część 1'!$C$32</f>
        <v>6026</v>
      </c>
      <c r="BA229">
        <f t="shared" si="54"/>
        <v>110</v>
      </c>
      <c r="BB229" s="13">
        <f>'Kalkulator część 1'!$C$28*'Kalkulator część 1'!$C$11+'Kalkulator część 1'!$C$12</f>
        <v>0</v>
      </c>
      <c r="BC229" s="13">
        <f>'Kalkulator część 1'!$C$29*'Kalkulator część 1'!$C$11+'Kalkulator część 1'!$C$12</f>
        <v>0</v>
      </c>
      <c r="BD229" s="2">
        <f t="shared" si="55"/>
        <v>0</v>
      </c>
      <c r="BE229" s="2">
        <f t="shared" si="56"/>
        <v>0</v>
      </c>
      <c r="BG229" s="2">
        <f>IF(AJ229=$AU$127,($AV$127*12)+(AZ229*$AX$127/100),IF(AJ229=$AU$128,$AV$128*12+AZ229*$AX$128/100,IF(AJ229=$AU$129,$AV$129*12+$AX$129*AZ229/100,IF(AJ229=$AU$130,$AV$130*12+$AX$130*AZ229/100,IF(AJ229=$AU$131,$AV$131*12+$AX$131*AZ229/100,IF(AJ229=$AU$132,$AW$132*BA229/100*8760+$AX$132*AZ229/100,0))))))*'Kalkulator część 1'!$C$31</f>
        <v>458.72316000000001</v>
      </c>
      <c r="BH229" s="2">
        <f>+BG229*'Kalkulator część 1'!$C$31</f>
        <v>481.65931800000004</v>
      </c>
      <c r="BI229" s="2"/>
      <c r="BJ229" s="13">
        <f>+(AQ229*'Kalkulator część 1'!$C$34+'Dane - część 1'!AR229*'Kalkulator część 1'!$C$35)/('Dane - część 1'!AQ229+'Dane - część 1'!AR229)</f>
        <v>3.9</v>
      </c>
      <c r="BK229" s="13">
        <f>VLOOKUP(AJ229,'Kalkulator część 1'!$B$17:$C$23,2,TRUE)*12</f>
        <v>0</v>
      </c>
      <c r="BL229" s="2">
        <f t="shared" si="57"/>
        <v>23.501399999999997</v>
      </c>
      <c r="BM229" s="2">
        <f t="shared" si="58"/>
        <v>23.501399999999997</v>
      </c>
      <c r="BO229" s="2">
        <f t="shared" si="59"/>
        <v>482.22456</v>
      </c>
      <c r="BP229" s="2">
        <f t="shared" si="60"/>
        <v>505.16071800000003</v>
      </c>
      <c r="BQ229" s="3"/>
      <c r="BR229" s="2">
        <f t="shared" si="61"/>
        <v>593.13620879999996</v>
      </c>
      <c r="BS229" s="2">
        <f t="shared" si="62"/>
        <v>621.34768314000007</v>
      </c>
    </row>
    <row r="230" spans="1:71" x14ac:dyDescent="0.35">
      <c r="A230" t="s">
        <v>644</v>
      </c>
      <c r="B230" t="s">
        <v>811</v>
      </c>
      <c r="C230" t="s">
        <v>812</v>
      </c>
      <c r="D230" t="s">
        <v>813</v>
      </c>
      <c r="E230" t="s">
        <v>814</v>
      </c>
      <c r="F230" t="s">
        <v>814</v>
      </c>
      <c r="G230" t="s">
        <v>815</v>
      </c>
      <c r="H230" s="49">
        <v>35</v>
      </c>
      <c r="J230">
        <v>8620002262</v>
      </c>
      <c r="K230">
        <v>830017452</v>
      </c>
      <c r="L230" t="s">
        <v>50</v>
      </c>
      <c r="M230" t="s">
        <v>51</v>
      </c>
      <c r="N230" t="s">
        <v>1974</v>
      </c>
      <c r="O230" t="s">
        <v>813</v>
      </c>
      <c r="P230" t="s">
        <v>814</v>
      </c>
      <c r="Q230" t="s">
        <v>814</v>
      </c>
      <c r="R230" t="s">
        <v>815</v>
      </c>
      <c r="S230" s="49" t="s">
        <v>1975</v>
      </c>
      <c r="U230" t="s">
        <v>1976</v>
      </c>
      <c r="V230">
        <v>143295</v>
      </c>
      <c r="W230" s="2">
        <v>100402</v>
      </c>
      <c r="X230" s="2">
        <v>96678</v>
      </c>
      <c r="Y230" s="2">
        <v>89997</v>
      </c>
      <c r="Z230" s="2">
        <v>61229</v>
      </c>
      <c r="AA230" s="2">
        <v>34957</v>
      </c>
      <c r="AB230" s="2">
        <v>20940</v>
      </c>
      <c r="AC230" s="2">
        <v>21126</v>
      </c>
      <c r="AD230" s="2">
        <v>19989</v>
      </c>
      <c r="AE230" s="2">
        <v>19926</v>
      </c>
      <c r="AF230" s="2">
        <v>55056</v>
      </c>
      <c r="AG230" s="2">
        <v>93008</v>
      </c>
      <c r="AH230" s="2">
        <v>110978</v>
      </c>
      <c r="AI230" s="2">
        <v>724286</v>
      </c>
      <c r="AJ230" t="s">
        <v>209</v>
      </c>
      <c r="AK230" t="s">
        <v>56</v>
      </c>
      <c r="AL230" t="s">
        <v>256</v>
      </c>
      <c r="AM230">
        <v>603</v>
      </c>
      <c r="AN230" t="s">
        <v>58</v>
      </c>
      <c r="AO230" t="s">
        <v>59</v>
      </c>
      <c r="AP230" t="s">
        <v>60</v>
      </c>
      <c r="AQ230">
        <v>0</v>
      </c>
      <c r="AR230">
        <v>100</v>
      </c>
      <c r="AZ230" s="2">
        <f>+AI230*'Kalkulator część 1'!$C$32</f>
        <v>724286</v>
      </c>
      <c r="BA230">
        <f t="shared" si="54"/>
        <v>603</v>
      </c>
      <c r="BB230" s="13">
        <f>'Kalkulator część 1'!$C$28*'Kalkulator część 1'!$C$11+'Kalkulator część 1'!$C$12</f>
        <v>0</v>
      </c>
      <c r="BC230" s="13">
        <f>'Kalkulator część 1'!$C$29*'Kalkulator część 1'!$C$11+'Kalkulator część 1'!$C$12</f>
        <v>0</v>
      </c>
      <c r="BD230" s="2">
        <f t="shared" si="55"/>
        <v>0</v>
      </c>
      <c r="BE230" s="2">
        <f t="shared" si="56"/>
        <v>0</v>
      </c>
      <c r="BG230" s="2">
        <f>IF(AJ230=$AU$127,($AV$127*12)+(AZ230*$AX$127/100),IF(AJ230=$AU$128,$AV$128*12+AZ230*$AX$128/100,IF(AJ230=$AU$129,$AV$129*12+$AX$129*AZ230/100,IF(AJ230=$AU$130,$AV$130*12+$AX$130*AZ230/100,IF(AJ230=$AU$131,$AV$131*12+$AX$131*AZ230/100,IF(AJ230=$AU$132,$AW$132*BA230/100*8760+$AX$132*AZ230/100,0))))))*'Kalkulator część 1'!$C$31</f>
        <v>61202.616593999999</v>
      </c>
      <c r="BH230" s="2">
        <f>+BG230*'Kalkulator część 1'!$C$31</f>
        <v>64262.747423699999</v>
      </c>
      <c r="BI230" s="2"/>
      <c r="BJ230" s="13">
        <f>+(AQ230*'Kalkulator część 1'!$C$34+'Dane - część 1'!AR230*'Kalkulator część 1'!$C$35)/('Dane - część 1'!AQ230+'Dane - część 1'!AR230)</f>
        <v>3.9</v>
      </c>
      <c r="BK230" s="13">
        <f>VLOOKUP(AJ230,'Kalkulator część 1'!$B$17:$C$23,2,TRUE)*12</f>
        <v>0</v>
      </c>
      <c r="BL230" s="2">
        <f t="shared" si="57"/>
        <v>2824.7154</v>
      </c>
      <c r="BM230" s="2">
        <f t="shared" si="58"/>
        <v>2824.7154</v>
      </c>
      <c r="BO230" s="2">
        <f t="shared" si="59"/>
        <v>64027.331994</v>
      </c>
      <c r="BP230" s="2">
        <f t="shared" si="60"/>
        <v>67087.4628237</v>
      </c>
      <c r="BQ230" s="3"/>
      <c r="BR230" s="2">
        <f t="shared" si="61"/>
        <v>78753.618352620004</v>
      </c>
      <c r="BS230" s="2">
        <f t="shared" si="62"/>
        <v>82517.579273151001</v>
      </c>
    </row>
    <row r="231" spans="1:71" x14ac:dyDescent="0.35">
      <c r="A231" t="s">
        <v>410</v>
      </c>
      <c r="B231" t="s">
        <v>1985</v>
      </c>
      <c r="C231" t="s">
        <v>1986</v>
      </c>
      <c r="D231" t="s">
        <v>1987</v>
      </c>
      <c r="E231" t="s">
        <v>1988</v>
      </c>
      <c r="F231" t="s">
        <v>1989</v>
      </c>
      <c r="H231" s="49">
        <v>99</v>
      </c>
      <c r="J231">
        <v>7950010169</v>
      </c>
      <c r="K231">
        <v>650502296</v>
      </c>
      <c r="L231" t="s">
        <v>50</v>
      </c>
      <c r="M231" t="s">
        <v>51</v>
      </c>
      <c r="N231" t="s">
        <v>1990</v>
      </c>
      <c r="O231" t="s">
        <v>1987</v>
      </c>
      <c r="P231" t="s">
        <v>1988</v>
      </c>
      <c r="Q231" t="s">
        <v>1991</v>
      </c>
      <c r="S231" s="49">
        <v>119</v>
      </c>
      <c r="U231" t="s">
        <v>1992</v>
      </c>
      <c r="V231" t="s">
        <v>1993</v>
      </c>
      <c r="W231" s="2">
        <v>980</v>
      </c>
      <c r="X231" s="2">
        <v>800</v>
      </c>
      <c r="Y231" s="2">
        <v>800</v>
      </c>
      <c r="Z231" s="2">
        <v>700</v>
      </c>
      <c r="AA231" s="2">
        <v>680</v>
      </c>
      <c r="AB231" s="2">
        <v>80</v>
      </c>
      <c r="AC231" s="2">
        <v>60</v>
      </c>
      <c r="AD231" s="2">
        <v>60</v>
      </c>
      <c r="AE231" s="2">
        <v>60</v>
      </c>
      <c r="AF231" s="2">
        <v>110</v>
      </c>
      <c r="AG231" s="2">
        <v>850</v>
      </c>
      <c r="AH231" s="2">
        <v>800</v>
      </c>
      <c r="AI231" s="2">
        <v>5980</v>
      </c>
      <c r="AJ231" t="s">
        <v>100</v>
      </c>
      <c r="AK231" t="s">
        <v>56</v>
      </c>
      <c r="AL231" t="s">
        <v>256</v>
      </c>
      <c r="AM231">
        <v>110</v>
      </c>
      <c r="AN231" t="s">
        <v>58</v>
      </c>
      <c r="AO231" t="s">
        <v>59</v>
      </c>
      <c r="AP231" t="s">
        <v>60</v>
      </c>
      <c r="AQ231">
        <v>100</v>
      </c>
      <c r="AR231">
        <v>0</v>
      </c>
      <c r="AZ231" s="2">
        <f>+AI231*'Kalkulator część 1'!$C$32</f>
        <v>5980</v>
      </c>
      <c r="BA231">
        <f t="shared" si="54"/>
        <v>110</v>
      </c>
      <c r="BB231" s="13">
        <f>'Kalkulator część 1'!$C$28*'Kalkulator część 1'!$C$11+'Kalkulator część 1'!$C$12</f>
        <v>0</v>
      </c>
      <c r="BC231" s="13">
        <f>'Kalkulator część 1'!$C$29*'Kalkulator część 1'!$C$11+'Kalkulator część 1'!$C$12</f>
        <v>0</v>
      </c>
      <c r="BD231" s="2">
        <f t="shared" si="55"/>
        <v>0</v>
      </c>
      <c r="BE231" s="2">
        <f t="shared" si="56"/>
        <v>0</v>
      </c>
      <c r="BG231" s="2">
        <f>IF(AJ231=$AU$127,($AV$127*12)+(AZ231*$AX$127/100),IF(AJ231=$AU$128,$AV$128*12+AZ231*$AX$128/100,IF(AJ231=$AU$129,$AV$129*12+$AX$129*AZ231/100,IF(AJ231=$AU$130,$AV$130*12+$AX$130*AZ231/100,IF(AJ231=$AU$131,$AV$131*12+$AX$131*AZ231/100,IF(AJ231=$AU$132,$AW$132*BA231/100*8760+$AX$132*AZ231/100,0))))))*'Kalkulator część 1'!$C$31</f>
        <v>456.34680000000003</v>
      </c>
      <c r="BH231" s="2">
        <f>+BG231*'Kalkulator część 1'!$C$31</f>
        <v>479.16414000000003</v>
      </c>
      <c r="BI231" s="2"/>
      <c r="BJ231" s="13">
        <f>+(AQ231*'Kalkulator część 1'!$C$34+'Dane - część 1'!AR231*'Kalkulator część 1'!$C$35)/('Dane - część 1'!AQ231+'Dane - część 1'!AR231)</f>
        <v>0</v>
      </c>
      <c r="BK231" s="13">
        <f>VLOOKUP(AJ231,'Kalkulator część 1'!$B$17:$C$23,2,TRUE)*12</f>
        <v>0</v>
      </c>
      <c r="BL231" s="2">
        <f t="shared" si="57"/>
        <v>0</v>
      </c>
      <c r="BM231" s="2">
        <f t="shared" si="58"/>
        <v>0</v>
      </c>
      <c r="BO231" s="2">
        <f t="shared" si="59"/>
        <v>456.34680000000003</v>
      </c>
      <c r="BP231" s="2">
        <f t="shared" si="60"/>
        <v>479.16414000000003</v>
      </c>
      <c r="BQ231" s="3"/>
      <c r="BR231" s="2">
        <f t="shared" si="61"/>
        <v>561.30656399999998</v>
      </c>
      <c r="BS231" s="2">
        <f t="shared" si="62"/>
        <v>589.37189220000005</v>
      </c>
    </row>
    <row r="232" spans="1:71" x14ac:dyDescent="0.35">
      <c r="A232" t="s">
        <v>410</v>
      </c>
      <c r="B232" t="s">
        <v>2045</v>
      </c>
      <c r="C232" t="s">
        <v>2046</v>
      </c>
      <c r="D232" t="s">
        <v>2047</v>
      </c>
      <c r="E232" t="s">
        <v>2048</v>
      </c>
      <c r="F232" t="s">
        <v>2049</v>
      </c>
      <c r="H232" s="49">
        <v>8</v>
      </c>
      <c r="J232">
        <v>6880042004</v>
      </c>
      <c r="K232">
        <v>370014449</v>
      </c>
      <c r="L232" t="s">
        <v>50</v>
      </c>
      <c r="M232" t="s">
        <v>51</v>
      </c>
      <c r="N232" t="s">
        <v>2050</v>
      </c>
      <c r="O232" t="s">
        <v>2051</v>
      </c>
      <c r="P232" t="s">
        <v>2050</v>
      </c>
      <c r="Q232" t="s">
        <v>2050</v>
      </c>
      <c r="S232" s="49">
        <v>21</v>
      </c>
      <c r="U232" t="s">
        <v>2052</v>
      </c>
      <c r="V232" t="s">
        <v>2053</v>
      </c>
      <c r="W232" s="2">
        <v>1940</v>
      </c>
      <c r="X232" s="2">
        <v>1760</v>
      </c>
      <c r="Y232" s="2">
        <v>3120</v>
      </c>
      <c r="Z232" s="2">
        <v>1450</v>
      </c>
      <c r="AA232" s="2">
        <v>720</v>
      </c>
      <c r="AB232" s="2">
        <v>140</v>
      </c>
      <c r="AC232" s="2">
        <v>10</v>
      </c>
      <c r="AD232" s="2">
        <v>70</v>
      </c>
      <c r="AE232" s="2">
        <v>80</v>
      </c>
      <c r="AF232" s="2">
        <v>1000</v>
      </c>
      <c r="AG232" s="2">
        <v>1610</v>
      </c>
      <c r="AH232" s="2">
        <v>1660</v>
      </c>
      <c r="AI232" s="2">
        <v>13560</v>
      </c>
      <c r="AJ232" t="s">
        <v>55</v>
      </c>
      <c r="AK232" t="s">
        <v>56</v>
      </c>
      <c r="AL232" t="s">
        <v>256</v>
      </c>
      <c r="AM232">
        <v>110</v>
      </c>
      <c r="AN232" t="s">
        <v>58</v>
      </c>
      <c r="AO232" t="s">
        <v>59</v>
      </c>
      <c r="AP232" t="s">
        <v>60</v>
      </c>
      <c r="AQ232">
        <v>100</v>
      </c>
      <c r="AR232">
        <v>0</v>
      </c>
      <c r="AZ232" s="2">
        <f>+AI232*'Kalkulator część 1'!$C$32</f>
        <v>13560</v>
      </c>
      <c r="BA232">
        <f t="shared" si="54"/>
        <v>110</v>
      </c>
      <c r="BB232" s="13">
        <f>'Kalkulator część 1'!$C$28*'Kalkulator część 1'!$C$11+'Kalkulator część 1'!$C$12</f>
        <v>0</v>
      </c>
      <c r="BC232" s="13">
        <f>'Kalkulator część 1'!$C$29*'Kalkulator część 1'!$C$11+'Kalkulator część 1'!$C$12</f>
        <v>0</v>
      </c>
      <c r="BD232" s="2">
        <f t="shared" si="55"/>
        <v>0</v>
      </c>
      <c r="BE232" s="2">
        <f t="shared" si="56"/>
        <v>0</v>
      </c>
      <c r="BG232" s="2">
        <f>IF(AJ232=$AU$127,($AV$127*12)+(AZ232*$AX$127/100),IF(AJ232=$AU$128,$AV$128*12+AZ232*$AX$128/100,IF(AJ232=$AU$129,$AV$129*12+$AX$129*AZ232/100,IF(AJ232=$AU$130,$AV$130*12+$AX$130*AZ232/100,IF(AJ232=$AU$131,$AV$131*12+$AX$131*AZ232/100,IF(AJ232=$AU$132,$AW$132*BA232/100*8760+$AX$132*AZ232/100,0))))))*'Kalkulator część 1'!$C$31</f>
        <v>1094.63382</v>
      </c>
      <c r="BH232" s="2">
        <f>+BG232*'Kalkulator część 1'!$C$31</f>
        <v>1149.365511</v>
      </c>
      <c r="BI232" s="2"/>
      <c r="BJ232" s="13">
        <f>+(AQ232*'Kalkulator część 1'!$C$34+'Dane - część 1'!AR232*'Kalkulator część 1'!$C$35)/('Dane - część 1'!AQ232+'Dane - część 1'!AR232)</f>
        <v>0</v>
      </c>
      <c r="BK232" s="13">
        <f>VLOOKUP(AJ232,'Kalkulator część 1'!$B$17:$C$23,2,TRUE)*12</f>
        <v>0</v>
      </c>
      <c r="BL232" s="2">
        <f t="shared" si="57"/>
        <v>0</v>
      </c>
      <c r="BM232" s="2">
        <f t="shared" si="58"/>
        <v>0</v>
      </c>
      <c r="BO232" s="2">
        <f t="shared" si="59"/>
        <v>1094.63382</v>
      </c>
      <c r="BP232" s="2">
        <f t="shared" si="60"/>
        <v>1149.365511</v>
      </c>
      <c r="BQ232" s="3"/>
      <c r="BR232" s="2">
        <f t="shared" si="61"/>
        <v>1346.3995986</v>
      </c>
      <c r="BS232" s="2">
        <f t="shared" si="62"/>
        <v>1413.71957853</v>
      </c>
    </row>
    <row r="233" spans="1:71" x14ac:dyDescent="0.35">
      <c r="A233" t="s">
        <v>1413</v>
      </c>
      <c r="B233" t="s">
        <v>2064</v>
      </c>
      <c r="C233" t="s">
        <v>2065</v>
      </c>
      <c r="D233" t="s">
        <v>2066</v>
      </c>
      <c r="E233" t="s">
        <v>2067</v>
      </c>
      <c r="F233" t="s">
        <v>2067</v>
      </c>
      <c r="G233" t="s">
        <v>2068</v>
      </c>
      <c r="H233" s="49">
        <v>86</v>
      </c>
      <c r="J233">
        <v>6720007559</v>
      </c>
      <c r="K233">
        <v>330044329</v>
      </c>
      <c r="L233" t="s">
        <v>857</v>
      </c>
      <c r="M233" t="s">
        <v>51</v>
      </c>
      <c r="N233" t="s">
        <v>363</v>
      </c>
      <c r="O233" t="s">
        <v>2066</v>
      </c>
      <c r="P233" t="s">
        <v>2067</v>
      </c>
      <c r="Q233" t="s">
        <v>2067</v>
      </c>
      <c r="R233" t="s">
        <v>2068</v>
      </c>
      <c r="S233" s="49">
        <v>86</v>
      </c>
      <c r="U233" t="s">
        <v>2069</v>
      </c>
      <c r="V233" t="s">
        <v>2070</v>
      </c>
      <c r="W233" s="2">
        <v>18500</v>
      </c>
      <c r="X233" s="2">
        <v>18500</v>
      </c>
      <c r="Y233" s="2">
        <v>18500</v>
      </c>
      <c r="Z233" s="2">
        <v>18000</v>
      </c>
      <c r="AA233" s="2">
        <v>1000</v>
      </c>
      <c r="AB233" s="2">
        <v>500</v>
      </c>
      <c r="AC233" s="2">
        <v>500</v>
      </c>
      <c r="AD233" s="2">
        <v>500</v>
      </c>
      <c r="AE233" s="2">
        <v>1000</v>
      </c>
      <c r="AF233" s="2">
        <v>18000</v>
      </c>
      <c r="AG233" s="2">
        <v>18500</v>
      </c>
      <c r="AH233" s="2">
        <v>18500</v>
      </c>
      <c r="AI233" s="2">
        <v>132000</v>
      </c>
      <c r="AJ233" t="s">
        <v>67</v>
      </c>
      <c r="AK233" t="s">
        <v>56</v>
      </c>
      <c r="AL233" t="s">
        <v>256</v>
      </c>
      <c r="AM233">
        <v>110</v>
      </c>
      <c r="AN233" t="s">
        <v>58</v>
      </c>
      <c r="AO233" t="s">
        <v>59</v>
      </c>
      <c r="AP233" t="s">
        <v>60</v>
      </c>
      <c r="AQ233">
        <v>0</v>
      </c>
      <c r="AR233">
        <v>100</v>
      </c>
      <c r="AZ233" s="2">
        <f>+AI233*'Kalkulator część 1'!$C$32</f>
        <v>132000</v>
      </c>
      <c r="BA233">
        <f t="shared" si="54"/>
        <v>110</v>
      </c>
      <c r="BB233" s="13">
        <f>'Kalkulator część 1'!$C$28*'Kalkulator część 1'!$C$11+'Kalkulator część 1'!$C$12</f>
        <v>0</v>
      </c>
      <c r="BC233" s="13">
        <f>'Kalkulator część 1'!$C$29*'Kalkulator część 1'!$C$11+'Kalkulator część 1'!$C$12</f>
        <v>0</v>
      </c>
      <c r="BD233" s="2">
        <f t="shared" si="55"/>
        <v>0</v>
      </c>
      <c r="BE233" s="2">
        <f t="shared" si="56"/>
        <v>0</v>
      </c>
      <c r="BG233" s="2">
        <f>IF(AJ233=$AU$127,($AV$127*12)+(AZ233*$AX$127/100),IF(AJ233=$AU$128,$AV$128*12+AZ233*$AX$128/100,IF(AJ233=$AU$129,$AV$129*12+$AX$129*AZ233/100,IF(AJ233=$AU$130,$AV$130*12+$AX$130*AZ233/100,IF(AJ233=$AU$131,$AV$131*12+$AX$131*AZ233/100,IF(AJ233=$AU$132,$AW$132*BA233/100*8760+$AX$132*AZ233/100,0))))))*'Kalkulator część 1'!$C$31</f>
        <v>8190.8820000000005</v>
      </c>
      <c r="BH233" s="2">
        <f>+BG233*'Kalkulator część 1'!$C$31</f>
        <v>8600.4261000000006</v>
      </c>
      <c r="BI233" s="2"/>
      <c r="BJ233" s="13">
        <f>+(AQ233*'Kalkulator część 1'!$C$34+'Dane - część 1'!AR233*'Kalkulator część 1'!$C$35)/('Dane - część 1'!AQ233+'Dane - część 1'!AR233)</f>
        <v>3.9</v>
      </c>
      <c r="BK233" s="13">
        <f>VLOOKUP(AJ233,'Kalkulator część 1'!$B$17:$C$23,2,TRUE)*12</f>
        <v>0</v>
      </c>
      <c r="BL233" s="2">
        <f t="shared" si="57"/>
        <v>514.79999999999995</v>
      </c>
      <c r="BM233" s="2">
        <f t="shared" si="58"/>
        <v>514.79999999999995</v>
      </c>
      <c r="BO233" s="2">
        <f t="shared" si="59"/>
        <v>8705.6820000000007</v>
      </c>
      <c r="BP233" s="2">
        <f t="shared" si="60"/>
        <v>9115.2260999999999</v>
      </c>
      <c r="BQ233" s="3"/>
      <c r="BR233" s="2">
        <f t="shared" si="61"/>
        <v>10707.988860000001</v>
      </c>
      <c r="BS233" s="2">
        <f t="shared" si="62"/>
        <v>11211.728102999999</v>
      </c>
    </row>
    <row r="234" spans="1:71" x14ac:dyDescent="0.35">
      <c r="A234" t="s">
        <v>644</v>
      </c>
      <c r="B234" t="s">
        <v>657</v>
      </c>
      <c r="C234" t="s">
        <v>658</v>
      </c>
      <c r="D234" t="s">
        <v>659</v>
      </c>
      <c r="E234" t="s">
        <v>660</v>
      </c>
      <c r="F234" t="s">
        <v>660</v>
      </c>
      <c r="G234" t="s">
        <v>661</v>
      </c>
      <c r="H234" s="49">
        <v>2</v>
      </c>
      <c r="J234">
        <v>8670005707</v>
      </c>
      <c r="K234">
        <v>830017742</v>
      </c>
      <c r="L234" t="s">
        <v>857</v>
      </c>
      <c r="M234" t="s">
        <v>51</v>
      </c>
      <c r="N234" t="s">
        <v>2071</v>
      </c>
      <c r="O234" t="s">
        <v>2072</v>
      </c>
      <c r="P234" t="s">
        <v>2073</v>
      </c>
      <c r="Q234" t="s">
        <v>2074</v>
      </c>
      <c r="S234" s="49">
        <v>121</v>
      </c>
      <c r="U234" t="s">
        <v>2075</v>
      </c>
      <c r="V234" t="s">
        <v>2076</v>
      </c>
      <c r="W234" s="2">
        <v>527</v>
      </c>
      <c r="X234" s="2">
        <v>132</v>
      </c>
      <c r="Y234" s="2">
        <v>1361</v>
      </c>
      <c r="Z234" s="2">
        <v>823</v>
      </c>
      <c r="AA234" s="2">
        <v>110</v>
      </c>
      <c r="AB234" s="2">
        <v>121</v>
      </c>
      <c r="AC234" s="2">
        <v>132</v>
      </c>
      <c r="AD234" s="2">
        <v>120</v>
      </c>
      <c r="AE234" s="2">
        <v>150</v>
      </c>
      <c r="AF234" s="2">
        <v>230</v>
      </c>
      <c r="AG234" s="2">
        <v>560</v>
      </c>
      <c r="AH234" s="2">
        <v>823</v>
      </c>
      <c r="AI234" s="2">
        <v>5089</v>
      </c>
      <c r="AJ234" t="s">
        <v>100</v>
      </c>
      <c r="AK234" t="s">
        <v>56</v>
      </c>
      <c r="AL234" t="s">
        <v>256</v>
      </c>
      <c r="AM234">
        <v>110</v>
      </c>
      <c r="AN234" t="s">
        <v>58</v>
      </c>
      <c r="AO234" t="s">
        <v>59</v>
      </c>
      <c r="AP234" t="s">
        <v>60</v>
      </c>
      <c r="AQ234">
        <v>100</v>
      </c>
      <c r="AR234">
        <v>0</v>
      </c>
      <c r="AZ234" s="2">
        <f>+AI234*'Kalkulator część 1'!$C$32</f>
        <v>5089</v>
      </c>
      <c r="BA234">
        <f t="shared" si="54"/>
        <v>110</v>
      </c>
      <c r="BB234" s="13">
        <f>'Kalkulator część 1'!$C$28*'Kalkulator część 1'!$C$11+'Kalkulator część 1'!$C$12</f>
        <v>0</v>
      </c>
      <c r="BC234" s="13">
        <f>'Kalkulator część 1'!$C$29*'Kalkulator część 1'!$C$11+'Kalkulator część 1'!$C$12</f>
        <v>0</v>
      </c>
      <c r="BD234" s="2">
        <f t="shared" si="55"/>
        <v>0</v>
      </c>
      <c r="BE234" s="2">
        <f t="shared" si="56"/>
        <v>0</v>
      </c>
      <c r="BG234" s="2">
        <f>IF(AJ234=$AU$127,($AV$127*12)+(AZ234*$AX$127/100),IF(AJ234=$AU$128,$AV$128*12+AZ234*$AX$128/100,IF(AJ234=$AU$129,$AV$129*12+$AX$129*AZ234/100,IF(AJ234=$AU$130,$AV$130*12+$AX$130*AZ234/100,IF(AJ234=$AU$131,$AV$131*12+$AX$131*AZ234/100,IF(AJ234=$AU$132,$AW$132*BA234/100*8760+$AX$132*AZ234/100,0))))))*'Kalkulator część 1'!$C$31</f>
        <v>410.31774000000001</v>
      </c>
      <c r="BH234" s="2">
        <f>+BG234*'Kalkulator część 1'!$C$31</f>
        <v>430.83362700000004</v>
      </c>
      <c r="BI234" s="2"/>
      <c r="BJ234" s="13">
        <f>+(AQ234*'Kalkulator część 1'!$C$34+'Dane - część 1'!AR234*'Kalkulator część 1'!$C$35)/('Dane - część 1'!AQ234+'Dane - część 1'!AR234)</f>
        <v>0</v>
      </c>
      <c r="BK234" s="13">
        <f>VLOOKUP(AJ234,'Kalkulator część 1'!$B$17:$C$23,2,TRUE)*12</f>
        <v>0</v>
      </c>
      <c r="BL234" s="2">
        <f t="shared" si="57"/>
        <v>0</v>
      </c>
      <c r="BM234" s="2">
        <f t="shared" si="58"/>
        <v>0</v>
      </c>
      <c r="BO234" s="2">
        <f t="shared" si="59"/>
        <v>410.31774000000001</v>
      </c>
      <c r="BP234" s="2">
        <f t="shared" si="60"/>
        <v>430.83362700000004</v>
      </c>
      <c r="BQ234" s="3"/>
      <c r="BR234" s="2">
        <f t="shared" si="61"/>
        <v>504.69082020000002</v>
      </c>
      <c r="BS234" s="2">
        <f t="shared" si="62"/>
        <v>529.92536121000001</v>
      </c>
    </row>
    <row r="235" spans="1:71" x14ac:dyDescent="0.35">
      <c r="A235" t="s">
        <v>644</v>
      </c>
      <c r="B235" t="s">
        <v>739</v>
      </c>
      <c r="C235" t="s">
        <v>740</v>
      </c>
      <c r="D235" t="s">
        <v>741</v>
      </c>
      <c r="E235" t="s">
        <v>742</v>
      </c>
      <c r="F235" t="s">
        <v>742</v>
      </c>
      <c r="G235" t="s">
        <v>743</v>
      </c>
      <c r="H235" s="49">
        <v>1</v>
      </c>
      <c r="J235">
        <v>8650003562</v>
      </c>
      <c r="K235">
        <v>830017469</v>
      </c>
      <c r="L235" t="s">
        <v>857</v>
      </c>
      <c r="M235" t="s">
        <v>51</v>
      </c>
      <c r="N235" t="s">
        <v>2100</v>
      </c>
      <c r="O235" t="s">
        <v>741</v>
      </c>
      <c r="P235" t="s">
        <v>742</v>
      </c>
      <c r="Q235" t="s">
        <v>742</v>
      </c>
      <c r="R235" t="s">
        <v>743</v>
      </c>
      <c r="S235" s="49"/>
      <c r="U235" t="s">
        <v>2101</v>
      </c>
      <c r="V235" t="s">
        <v>2102</v>
      </c>
      <c r="W235" s="2">
        <v>2148</v>
      </c>
      <c r="X235" s="2">
        <v>2147</v>
      </c>
      <c r="Y235" s="2">
        <v>1785</v>
      </c>
      <c r="Z235" s="2">
        <v>1725</v>
      </c>
      <c r="AA235" s="2">
        <v>189</v>
      </c>
      <c r="AB235" s="2">
        <v>791</v>
      </c>
      <c r="AC235" s="2">
        <v>33</v>
      </c>
      <c r="AD235" s="2">
        <v>33</v>
      </c>
      <c r="AE235" s="2">
        <v>518</v>
      </c>
      <c r="AF235" s="2">
        <v>535</v>
      </c>
      <c r="AG235" s="2">
        <v>3277</v>
      </c>
      <c r="AH235" s="2">
        <v>3278</v>
      </c>
      <c r="AI235" s="2">
        <v>16458</v>
      </c>
      <c r="AJ235" t="s">
        <v>100</v>
      </c>
      <c r="AK235" t="s">
        <v>56</v>
      </c>
      <c r="AL235" t="s">
        <v>256</v>
      </c>
      <c r="AM235">
        <v>110</v>
      </c>
      <c r="AN235" t="s">
        <v>58</v>
      </c>
      <c r="AO235" t="s">
        <v>59</v>
      </c>
      <c r="AP235" t="s">
        <v>60</v>
      </c>
      <c r="AQ235">
        <v>100</v>
      </c>
      <c r="AR235">
        <v>0</v>
      </c>
      <c r="AZ235" s="2">
        <f>+AI235*'Kalkulator część 1'!$C$32</f>
        <v>16458</v>
      </c>
      <c r="BA235">
        <f t="shared" si="54"/>
        <v>110</v>
      </c>
      <c r="BB235" s="13">
        <f>'Kalkulator część 1'!$C$28*'Kalkulator część 1'!$C$11+'Kalkulator część 1'!$C$12</f>
        <v>0</v>
      </c>
      <c r="BC235" s="13">
        <f>'Kalkulator część 1'!$C$29*'Kalkulator część 1'!$C$11+'Kalkulator część 1'!$C$12</f>
        <v>0</v>
      </c>
      <c r="BD235" s="2">
        <f t="shared" si="55"/>
        <v>0</v>
      </c>
      <c r="BE235" s="2">
        <f t="shared" si="56"/>
        <v>0</v>
      </c>
      <c r="BG235" s="2">
        <f>IF(AJ235=$AU$127,($AV$127*12)+(AZ235*$AX$127/100),IF(AJ235=$AU$128,$AV$128*12+AZ235*$AX$128/100,IF(AJ235=$AU$129,$AV$129*12+$AX$129*AZ235/100,IF(AJ235=$AU$130,$AV$130*12+$AX$130*AZ235/100,IF(AJ235=$AU$131,$AV$131*12+$AX$131*AZ235/100,IF(AJ235=$AU$132,$AW$132*BA235/100*8760+$AX$132*AZ235/100,0))))))*'Kalkulator część 1'!$C$31</f>
        <v>997.64028000000008</v>
      </c>
      <c r="BH235" s="2">
        <f>+BG235*'Kalkulator część 1'!$C$31</f>
        <v>1047.5222940000001</v>
      </c>
      <c r="BI235" s="2"/>
      <c r="BJ235" s="13">
        <f>+(AQ235*'Kalkulator część 1'!$C$34+'Dane - część 1'!AR235*'Kalkulator część 1'!$C$35)/('Dane - część 1'!AQ235+'Dane - część 1'!AR235)</f>
        <v>0</v>
      </c>
      <c r="BK235" s="13">
        <f>VLOOKUP(AJ235,'Kalkulator część 1'!$B$17:$C$23,2,TRUE)*12</f>
        <v>0</v>
      </c>
      <c r="BL235" s="2">
        <f t="shared" si="57"/>
        <v>0</v>
      </c>
      <c r="BM235" s="2">
        <f t="shared" si="58"/>
        <v>0</v>
      </c>
      <c r="BO235" s="2">
        <f t="shared" si="59"/>
        <v>997.64028000000008</v>
      </c>
      <c r="BP235" s="2">
        <f t="shared" si="60"/>
        <v>1047.5222940000001</v>
      </c>
      <c r="BQ235" s="3"/>
      <c r="BR235" s="2">
        <f t="shared" si="61"/>
        <v>1227.0975444000001</v>
      </c>
      <c r="BS235" s="2">
        <f t="shared" si="62"/>
        <v>1288.45242162</v>
      </c>
    </row>
    <row r="236" spans="1:71" x14ac:dyDescent="0.35">
      <c r="A236" t="s">
        <v>1891</v>
      </c>
      <c r="B236" t="s">
        <v>2103</v>
      </c>
      <c r="C236" t="s">
        <v>2104</v>
      </c>
      <c r="D236" t="s">
        <v>2105</v>
      </c>
      <c r="E236" t="s">
        <v>2106</v>
      </c>
      <c r="F236" t="s">
        <v>2106</v>
      </c>
      <c r="G236" t="s">
        <v>2107</v>
      </c>
      <c r="H236" s="49">
        <v>16</v>
      </c>
      <c r="J236">
        <v>6630006711</v>
      </c>
      <c r="K236">
        <v>290020118</v>
      </c>
      <c r="L236" t="s">
        <v>50</v>
      </c>
      <c r="M236" t="s">
        <v>51</v>
      </c>
      <c r="N236" t="s">
        <v>2108</v>
      </c>
      <c r="O236" t="s">
        <v>2105</v>
      </c>
      <c r="P236" t="s">
        <v>2106</v>
      </c>
      <c r="Q236" t="s">
        <v>2106</v>
      </c>
      <c r="R236" t="s">
        <v>2107</v>
      </c>
      <c r="S236" s="49" t="s">
        <v>2109</v>
      </c>
      <c r="U236" t="s">
        <v>2110</v>
      </c>
      <c r="V236" t="s">
        <v>2111</v>
      </c>
      <c r="W236" s="2">
        <v>4200</v>
      </c>
      <c r="X236" s="2">
        <v>3900</v>
      </c>
      <c r="Y236" s="2">
        <v>3600</v>
      </c>
      <c r="Z236" s="2">
        <v>3000</v>
      </c>
      <c r="AA236" s="2">
        <v>1800</v>
      </c>
      <c r="AB236" s="2">
        <v>100</v>
      </c>
      <c r="AC236" s="2">
        <v>50</v>
      </c>
      <c r="AD236" s="2">
        <v>50</v>
      </c>
      <c r="AE236" s="2">
        <v>100</v>
      </c>
      <c r="AF236" s="2">
        <v>2000</v>
      </c>
      <c r="AG236" s="2">
        <v>3000</v>
      </c>
      <c r="AH236" s="2">
        <v>4200</v>
      </c>
      <c r="AI236" s="2">
        <v>26000</v>
      </c>
      <c r="AJ236" t="s">
        <v>217</v>
      </c>
      <c r="AK236" t="s">
        <v>56</v>
      </c>
      <c r="AL236" t="s">
        <v>256</v>
      </c>
      <c r="AM236">
        <v>110</v>
      </c>
      <c r="AN236" t="s">
        <v>58</v>
      </c>
      <c r="AO236" t="s">
        <v>59</v>
      </c>
      <c r="AP236" t="s">
        <v>60</v>
      </c>
      <c r="AQ236">
        <v>0</v>
      </c>
      <c r="AR236">
        <v>100</v>
      </c>
      <c r="AZ236" s="2">
        <f>+AI236*'Kalkulator część 1'!$C$32</f>
        <v>26000</v>
      </c>
      <c r="BA236">
        <f t="shared" si="54"/>
        <v>110</v>
      </c>
      <c r="BB236" s="13">
        <f>'Kalkulator część 1'!$C$28*'Kalkulator część 1'!$C$11+'Kalkulator część 1'!$C$12</f>
        <v>0</v>
      </c>
      <c r="BC236" s="13">
        <f>'Kalkulator część 1'!$C$29*'Kalkulator część 1'!$C$11+'Kalkulator część 1'!$C$12</f>
        <v>0</v>
      </c>
      <c r="BD236" s="2">
        <f t="shared" si="55"/>
        <v>0</v>
      </c>
      <c r="BE236" s="2">
        <f t="shared" si="56"/>
        <v>0</v>
      </c>
      <c r="BG236" s="2">
        <f>IF(AJ236=$AU$127,($AV$127*12)+(AZ236*$AX$127/100),IF(AJ236=$AU$128,$AV$128*12+AZ236*$AX$128/100,IF(AJ236=$AU$129,$AV$129*12+$AX$129*AZ236/100,IF(AJ236=$AU$130,$AV$130*12+$AX$130*AZ236/100,IF(AJ236=$AU$131,$AV$131*12+$AX$131*AZ236/100,IF(AJ236=$AU$132,$AW$132*BA236/100*8760+$AX$132*AZ236/100,0))))))*'Kalkulator część 1'!$C$31</f>
        <v>1904.5320000000002</v>
      </c>
      <c r="BH236" s="2">
        <f>+BG236*'Kalkulator część 1'!$C$31</f>
        <v>1999.7586000000003</v>
      </c>
      <c r="BI236" s="2"/>
      <c r="BJ236" s="13">
        <f>+(AQ236*'Kalkulator część 1'!$C$34+'Dane - część 1'!AR236*'Kalkulator część 1'!$C$35)/('Dane - część 1'!AQ236+'Dane - część 1'!AR236)</f>
        <v>3.9</v>
      </c>
      <c r="BK236" s="13">
        <f>VLOOKUP(AJ236,'Kalkulator część 1'!$B$17:$C$23,2,TRUE)*12</f>
        <v>0</v>
      </c>
      <c r="BL236" s="2">
        <f t="shared" si="57"/>
        <v>101.4</v>
      </c>
      <c r="BM236" s="2">
        <f t="shared" si="58"/>
        <v>101.4</v>
      </c>
      <c r="BO236" s="2">
        <f t="shared" si="59"/>
        <v>2005.9320000000002</v>
      </c>
      <c r="BP236" s="2">
        <f t="shared" si="60"/>
        <v>2101.1586000000002</v>
      </c>
      <c r="BQ236" s="3"/>
      <c r="BR236" s="2">
        <f t="shared" si="61"/>
        <v>2467.2963600000003</v>
      </c>
      <c r="BS236" s="2">
        <f t="shared" si="62"/>
        <v>2584.4250780000002</v>
      </c>
    </row>
    <row r="237" spans="1:71" x14ac:dyDescent="0.35">
      <c r="A237" t="s">
        <v>410</v>
      </c>
      <c r="B237" t="s">
        <v>605</v>
      </c>
      <c r="C237" t="s">
        <v>606</v>
      </c>
      <c r="D237" t="s">
        <v>607</v>
      </c>
      <c r="E237" t="s">
        <v>608</v>
      </c>
      <c r="F237" t="s">
        <v>608</v>
      </c>
      <c r="H237" s="49">
        <v>147</v>
      </c>
      <c r="J237">
        <v>8170006282</v>
      </c>
      <c r="K237">
        <v>690026982</v>
      </c>
      <c r="L237" t="s">
        <v>50</v>
      </c>
      <c r="M237" t="s">
        <v>51</v>
      </c>
      <c r="N237" t="s">
        <v>2116</v>
      </c>
      <c r="O237" t="s">
        <v>619</v>
      </c>
      <c r="P237" t="s">
        <v>620</v>
      </c>
      <c r="Q237" t="s">
        <v>2117</v>
      </c>
      <c r="R237" t="s">
        <v>2117</v>
      </c>
      <c r="S237" s="49" t="s">
        <v>2118</v>
      </c>
      <c r="U237" t="s">
        <v>2119</v>
      </c>
      <c r="V237" t="s">
        <v>2120</v>
      </c>
      <c r="W237" s="2">
        <v>1500</v>
      </c>
      <c r="X237" s="2">
        <v>1400</v>
      </c>
      <c r="Y237" s="2">
        <v>1300</v>
      </c>
      <c r="Z237" s="2">
        <v>1000</v>
      </c>
      <c r="AA237" s="2">
        <v>1000</v>
      </c>
      <c r="AB237" s="2">
        <v>900</v>
      </c>
      <c r="AC237" s="2">
        <v>800</v>
      </c>
      <c r="AD237" s="2">
        <v>900</v>
      </c>
      <c r="AE237" s="2">
        <v>1000</v>
      </c>
      <c r="AF237" s="2">
        <v>1300</v>
      </c>
      <c r="AG237" s="2">
        <v>1400</v>
      </c>
      <c r="AH237" s="2">
        <v>1500</v>
      </c>
      <c r="AI237" s="2">
        <v>14000</v>
      </c>
      <c r="AJ237" t="s">
        <v>100</v>
      </c>
      <c r="AK237" t="s">
        <v>56</v>
      </c>
      <c r="AL237" t="s">
        <v>256</v>
      </c>
      <c r="AM237">
        <v>110</v>
      </c>
      <c r="AN237" t="s">
        <v>58</v>
      </c>
      <c r="AO237" t="s">
        <v>59</v>
      </c>
      <c r="AP237" t="s">
        <v>60</v>
      </c>
      <c r="AQ237">
        <v>100</v>
      </c>
      <c r="AR237">
        <v>0</v>
      </c>
      <c r="AZ237" s="2">
        <f>+AI237*'Kalkulator część 1'!$C$32</f>
        <v>14000</v>
      </c>
      <c r="BA237">
        <f t="shared" si="54"/>
        <v>110</v>
      </c>
      <c r="BB237" s="13">
        <f>'Kalkulator część 1'!$C$28*'Kalkulator część 1'!$C$11+'Kalkulator część 1'!$C$12</f>
        <v>0</v>
      </c>
      <c r="BC237" s="13">
        <f>'Kalkulator część 1'!$C$29*'Kalkulator część 1'!$C$11+'Kalkulator część 1'!$C$12</f>
        <v>0</v>
      </c>
      <c r="BD237" s="2">
        <f t="shared" si="55"/>
        <v>0</v>
      </c>
      <c r="BE237" s="2">
        <f t="shared" si="56"/>
        <v>0</v>
      </c>
      <c r="BG237" s="2">
        <f>IF(AJ237=$AU$127,($AV$127*12)+(AZ237*$AX$127/100),IF(AJ237=$AU$128,$AV$128*12+AZ237*$AX$128/100,IF(AJ237=$AU$129,$AV$129*12+$AX$129*AZ237/100,IF(AJ237=$AU$130,$AV$130*12+$AX$130*AZ237/100,IF(AJ237=$AU$131,$AV$131*12+$AX$131*AZ237/100,IF(AJ237=$AU$132,$AW$132*BA237/100*8760+$AX$132*AZ237/100,0))))))*'Kalkulator część 1'!$C$31</f>
        <v>870.66</v>
      </c>
      <c r="BH237" s="2">
        <f>+BG237*'Kalkulator część 1'!$C$31</f>
        <v>914.19299999999998</v>
      </c>
      <c r="BI237" s="2"/>
      <c r="BJ237" s="13">
        <f>+(AQ237*'Kalkulator część 1'!$C$34+'Dane - część 1'!AR237*'Kalkulator część 1'!$C$35)/('Dane - część 1'!AQ237+'Dane - część 1'!AR237)</f>
        <v>0</v>
      </c>
      <c r="BK237" s="13">
        <f>VLOOKUP(AJ237,'Kalkulator część 1'!$B$17:$C$23,2,TRUE)*12</f>
        <v>0</v>
      </c>
      <c r="BL237" s="2">
        <f t="shared" si="57"/>
        <v>0</v>
      </c>
      <c r="BM237" s="2">
        <f t="shared" si="58"/>
        <v>0</v>
      </c>
      <c r="BO237" s="2">
        <f t="shared" si="59"/>
        <v>870.66</v>
      </c>
      <c r="BP237" s="2">
        <f t="shared" si="60"/>
        <v>914.19299999999998</v>
      </c>
      <c r="BQ237" s="3"/>
      <c r="BR237" s="2">
        <f t="shared" si="61"/>
        <v>1070.9117999999999</v>
      </c>
      <c r="BS237" s="2">
        <f t="shared" si="62"/>
        <v>1124.45739</v>
      </c>
    </row>
    <row r="238" spans="1:71" x14ac:dyDescent="0.35">
      <c r="A238" t="s">
        <v>644</v>
      </c>
      <c r="B238" t="s">
        <v>786</v>
      </c>
      <c r="C238" t="s">
        <v>787</v>
      </c>
      <c r="D238" t="s">
        <v>788</v>
      </c>
      <c r="E238" t="s">
        <v>789</v>
      </c>
      <c r="F238" t="s">
        <v>790</v>
      </c>
      <c r="G238" t="s">
        <v>791</v>
      </c>
      <c r="H238" s="49">
        <v>1</v>
      </c>
      <c r="J238">
        <v>9210004658</v>
      </c>
      <c r="K238">
        <v>950015078</v>
      </c>
      <c r="L238" t="s">
        <v>50</v>
      </c>
      <c r="M238" t="s">
        <v>51</v>
      </c>
      <c r="N238" t="s">
        <v>2141</v>
      </c>
      <c r="O238" t="s">
        <v>804</v>
      </c>
      <c r="P238" t="s">
        <v>805</v>
      </c>
      <c r="Q238" t="s">
        <v>805</v>
      </c>
      <c r="S238" s="49" t="s">
        <v>913</v>
      </c>
      <c r="U238" t="s">
        <v>2142</v>
      </c>
      <c r="V238" t="s">
        <v>2143</v>
      </c>
      <c r="W238" s="2">
        <v>600</v>
      </c>
      <c r="X238" s="2">
        <v>400</v>
      </c>
      <c r="Y238" s="2">
        <v>400</v>
      </c>
      <c r="Z238" s="2">
        <v>350</v>
      </c>
      <c r="AA238" s="2">
        <v>300</v>
      </c>
      <c r="AB238" s="2">
        <v>32</v>
      </c>
      <c r="AC238" s="2">
        <v>32</v>
      </c>
      <c r="AD238" s="2">
        <v>32</v>
      </c>
      <c r="AE238" s="2">
        <v>32</v>
      </c>
      <c r="AF238" s="2">
        <v>32</v>
      </c>
      <c r="AG238" s="2">
        <v>300</v>
      </c>
      <c r="AH238" s="2">
        <v>520</v>
      </c>
      <c r="AI238" s="2">
        <v>3030</v>
      </c>
      <c r="AJ238" t="s">
        <v>100</v>
      </c>
      <c r="AK238" t="s">
        <v>56</v>
      </c>
      <c r="AL238" t="s">
        <v>256</v>
      </c>
      <c r="AM238">
        <v>110</v>
      </c>
      <c r="AN238" t="s">
        <v>58</v>
      </c>
      <c r="AO238" t="s">
        <v>59</v>
      </c>
      <c r="AP238" t="s">
        <v>60</v>
      </c>
      <c r="AQ238">
        <v>0</v>
      </c>
      <c r="AR238">
        <v>100</v>
      </c>
      <c r="AZ238" s="2">
        <f>+AI238*'Kalkulator część 1'!$C$32</f>
        <v>3030</v>
      </c>
      <c r="BA238">
        <f t="shared" si="54"/>
        <v>110</v>
      </c>
      <c r="BB238" s="13">
        <f>'Kalkulator część 1'!$C$28*'Kalkulator część 1'!$C$11+'Kalkulator część 1'!$C$12</f>
        <v>0</v>
      </c>
      <c r="BC238" s="13">
        <f>'Kalkulator część 1'!$C$29*'Kalkulator część 1'!$C$11+'Kalkulator część 1'!$C$12</f>
        <v>0</v>
      </c>
      <c r="BD238" s="2">
        <f t="shared" si="55"/>
        <v>0</v>
      </c>
      <c r="BE238" s="2">
        <f t="shared" si="56"/>
        <v>0</v>
      </c>
      <c r="BG238" s="2">
        <f>IF(AJ238=$AU$127,($AV$127*12)+(AZ238*$AX$127/100),IF(AJ238=$AU$128,$AV$128*12+AZ238*$AX$128/100,IF(AJ238=$AU$129,$AV$129*12+$AX$129*AZ238/100,IF(AJ238=$AU$130,$AV$130*12+$AX$130*AZ238/100,IF(AJ238=$AU$131,$AV$131*12+$AX$131*AZ238/100,IF(AJ238=$AU$132,$AW$132*BA238/100*8760+$AX$132*AZ238/100,0))))))*'Kalkulator część 1'!$C$31</f>
        <v>303.94980000000004</v>
      </c>
      <c r="BH238" s="2">
        <f>+BG238*'Kalkulator część 1'!$C$31</f>
        <v>319.14729000000005</v>
      </c>
      <c r="BI238" s="2"/>
      <c r="BJ238" s="13">
        <f>+(AQ238*'Kalkulator część 1'!$C$34+'Dane - część 1'!AR238*'Kalkulator część 1'!$C$35)/('Dane - część 1'!AQ238+'Dane - część 1'!AR238)</f>
        <v>3.9</v>
      </c>
      <c r="BK238" s="13">
        <f>VLOOKUP(AJ238,'Kalkulator część 1'!$B$17:$C$23,2,TRUE)*12</f>
        <v>0</v>
      </c>
      <c r="BL238" s="2">
        <f t="shared" si="57"/>
        <v>11.817</v>
      </c>
      <c r="BM238" s="2">
        <f t="shared" si="58"/>
        <v>11.817</v>
      </c>
      <c r="BO238" s="2">
        <f t="shared" si="59"/>
        <v>315.76680000000005</v>
      </c>
      <c r="BP238" s="2">
        <f t="shared" si="60"/>
        <v>330.96429000000006</v>
      </c>
      <c r="BQ238" s="3"/>
      <c r="BR238" s="2">
        <f t="shared" si="61"/>
        <v>388.39316400000007</v>
      </c>
      <c r="BS238" s="2">
        <f t="shared" si="62"/>
        <v>407.08607670000009</v>
      </c>
    </row>
    <row r="239" spans="1:71" x14ac:dyDescent="0.35">
      <c r="A239" t="s">
        <v>410</v>
      </c>
      <c r="B239" t="s">
        <v>468</v>
      </c>
      <c r="C239" t="s">
        <v>469</v>
      </c>
      <c r="D239" t="s">
        <v>470</v>
      </c>
      <c r="E239" t="s">
        <v>471</v>
      </c>
      <c r="F239" t="s">
        <v>471</v>
      </c>
      <c r="G239" t="s">
        <v>472</v>
      </c>
      <c r="H239" s="49">
        <v>57</v>
      </c>
      <c r="J239">
        <v>8130004118</v>
      </c>
      <c r="K239">
        <v>690028679</v>
      </c>
      <c r="L239" t="s">
        <v>857</v>
      </c>
      <c r="M239" t="s">
        <v>51</v>
      </c>
      <c r="N239" t="s">
        <v>2171</v>
      </c>
      <c r="O239" t="s">
        <v>470</v>
      </c>
      <c r="P239" t="s">
        <v>471</v>
      </c>
      <c r="Q239" t="s">
        <v>471</v>
      </c>
      <c r="R239" t="s">
        <v>2172</v>
      </c>
      <c r="S239" s="49">
        <v>15</v>
      </c>
      <c r="U239" t="s">
        <v>2173</v>
      </c>
      <c r="V239" t="s">
        <v>2174</v>
      </c>
      <c r="W239" s="2">
        <v>3000</v>
      </c>
      <c r="X239" s="2">
        <v>3000</v>
      </c>
      <c r="Y239" s="2">
        <v>2000</v>
      </c>
      <c r="Z239" s="2">
        <v>1000</v>
      </c>
      <c r="AA239" s="2">
        <v>750</v>
      </c>
      <c r="AB239" s="2">
        <v>500</v>
      </c>
      <c r="AC239" s="2">
        <v>250</v>
      </c>
      <c r="AD239" s="2">
        <v>250</v>
      </c>
      <c r="AE239" s="2">
        <v>500</v>
      </c>
      <c r="AF239" s="2">
        <v>1000</v>
      </c>
      <c r="AG239" s="2">
        <v>1500</v>
      </c>
      <c r="AH239" s="2">
        <v>2500</v>
      </c>
      <c r="AI239" s="2">
        <v>16250</v>
      </c>
      <c r="AJ239" t="s">
        <v>100</v>
      </c>
      <c r="AK239" t="s">
        <v>56</v>
      </c>
      <c r="AL239" t="s">
        <v>256</v>
      </c>
      <c r="AM239">
        <v>110</v>
      </c>
      <c r="AN239" t="s">
        <v>58</v>
      </c>
      <c r="AO239" t="s">
        <v>59</v>
      </c>
      <c r="AP239" t="s">
        <v>60</v>
      </c>
      <c r="AQ239">
        <v>100</v>
      </c>
      <c r="AR239">
        <v>0</v>
      </c>
      <c r="AZ239" s="2">
        <f>+AI239*'Kalkulator część 1'!$C$32</f>
        <v>16250</v>
      </c>
      <c r="BA239">
        <f t="shared" si="54"/>
        <v>110</v>
      </c>
      <c r="BB239" s="13">
        <f>'Kalkulator część 1'!$C$28*'Kalkulator część 1'!$C$11+'Kalkulator część 1'!$C$12</f>
        <v>0</v>
      </c>
      <c r="BC239" s="13">
        <f>'Kalkulator część 1'!$C$29*'Kalkulator część 1'!$C$11+'Kalkulator część 1'!$C$12</f>
        <v>0</v>
      </c>
      <c r="BD239" s="2">
        <f t="shared" si="55"/>
        <v>0</v>
      </c>
      <c r="BE239" s="2">
        <f t="shared" si="56"/>
        <v>0</v>
      </c>
      <c r="BG239" s="2">
        <f>IF(AJ239=$AU$127,($AV$127*12)+(AZ239*$AX$127/100),IF(AJ239=$AU$128,$AV$128*12+AZ239*$AX$128/100,IF(AJ239=$AU$129,$AV$129*12+$AX$129*AZ239/100,IF(AJ239=$AU$130,$AV$130*12+$AX$130*AZ239/100,IF(AJ239=$AU$131,$AV$131*12+$AX$131*AZ239/100,IF(AJ239=$AU$132,$AW$132*BA239/100*8760+$AX$132*AZ239/100,0))))))*'Kalkulator część 1'!$C$31</f>
        <v>986.89499999999998</v>
      </c>
      <c r="BH239" s="2">
        <f>+BG239*'Kalkulator część 1'!$C$31</f>
        <v>1036.23975</v>
      </c>
      <c r="BI239" s="2"/>
      <c r="BJ239" s="13">
        <f>+(AQ239*'Kalkulator część 1'!$C$34+'Dane - część 1'!AR239*'Kalkulator część 1'!$C$35)/('Dane - część 1'!AQ239+'Dane - część 1'!AR239)</f>
        <v>0</v>
      </c>
      <c r="BK239" s="13">
        <f>VLOOKUP(AJ239,'Kalkulator część 1'!$B$17:$C$23,2,TRUE)*12</f>
        <v>0</v>
      </c>
      <c r="BL239" s="2">
        <f t="shared" si="57"/>
        <v>0</v>
      </c>
      <c r="BM239" s="2">
        <f t="shared" si="58"/>
        <v>0</v>
      </c>
      <c r="BO239" s="2">
        <f t="shared" si="59"/>
        <v>986.89499999999998</v>
      </c>
      <c r="BP239" s="2">
        <f t="shared" si="60"/>
        <v>1036.23975</v>
      </c>
      <c r="BQ239" s="3"/>
      <c r="BR239" s="2">
        <f t="shared" si="61"/>
        <v>1213.88085</v>
      </c>
      <c r="BS239" s="2">
        <f t="shared" si="62"/>
        <v>1274.5748925</v>
      </c>
    </row>
    <row r="240" spans="1:71" x14ac:dyDescent="0.35">
      <c r="A240" t="s">
        <v>644</v>
      </c>
      <c r="B240" t="s">
        <v>2195</v>
      </c>
      <c r="C240" t="s">
        <v>2196</v>
      </c>
      <c r="D240" t="s">
        <v>2197</v>
      </c>
      <c r="E240" t="s">
        <v>2198</v>
      </c>
      <c r="F240" t="s">
        <v>2198</v>
      </c>
      <c r="G240" t="s">
        <v>2199</v>
      </c>
      <c r="H240" s="49">
        <v>123</v>
      </c>
      <c r="J240">
        <v>5630004628</v>
      </c>
      <c r="K240">
        <v>110016875</v>
      </c>
      <c r="L240" t="s">
        <v>857</v>
      </c>
      <c r="M240" t="s">
        <v>51</v>
      </c>
      <c r="N240">
        <v>123</v>
      </c>
      <c r="O240" t="s">
        <v>2197</v>
      </c>
      <c r="P240" t="s">
        <v>2198</v>
      </c>
      <c r="Q240" t="s">
        <v>2198</v>
      </c>
      <c r="R240" t="s">
        <v>2199</v>
      </c>
      <c r="S240" s="49">
        <v>123</v>
      </c>
      <c r="U240" t="s">
        <v>2200</v>
      </c>
      <c r="V240" t="s">
        <v>2201</v>
      </c>
      <c r="W240" s="2">
        <v>13100</v>
      </c>
      <c r="X240" s="2">
        <v>20000</v>
      </c>
      <c r="Y240" s="2">
        <v>18960</v>
      </c>
      <c r="Z240" s="2">
        <v>14510</v>
      </c>
      <c r="AA240" s="2">
        <v>910</v>
      </c>
      <c r="AB240" s="2">
        <v>1010</v>
      </c>
      <c r="AC240" s="2">
        <v>0</v>
      </c>
      <c r="AD240" s="2">
        <v>0</v>
      </c>
      <c r="AE240" s="2">
        <v>20</v>
      </c>
      <c r="AF240" s="2">
        <v>8720</v>
      </c>
      <c r="AG240" s="2">
        <v>16120</v>
      </c>
      <c r="AH240" s="2">
        <v>19110</v>
      </c>
      <c r="AI240" s="2">
        <v>112460</v>
      </c>
      <c r="AJ240" t="s">
        <v>55</v>
      </c>
      <c r="AK240" t="s">
        <v>56</v>
      </c>
      <c r="AL240" t="s">
        <v>256</v>
      </c>
      <c r="AM240">
        <v>110</v>
      </c>
      <c r="AN240" t="s">
        <v>58</v>
      </c>
      <c r="AO240" t="s">
        <v>59</v>
      </c>
      <c r="AP240" t="s">
        <v>60</v>
      </c>
      <c r="AQ240">
        <v>100</v>
      </c>
      <c r="AR240">
        <v>0</v>
      </c>
      <c r="AZ240" s="2">
        <f>+AI240*'Kalkulator część 1'!$C$32</f>
        <v>112460</v>
      </c>
      <c r="BA240">
        <f t="shared" si="54"/>
        <v>110</v>
      </c>
      <c r="BB240" s="13">
        <f>'Kalkulator część 1'!$C$28*'Kalkulator część 1'!$C$11+'Kalkulator część 1'!$C$12</f>
        <v>0</v>
      </c>
      <c r="BC240" s="13">
        <f>'Kalkulator część 1'!$C$29*'Kalkulator część 1'!$C$11+'Kalkulator część 1'!$C$12</f>
        <v>0</v>
      </c>
      <c r="BD240" s="2">
        <f t="shared" si="55"/>
        <v>0</v>
      </c>
      <c r="BE240" s="2">
        <f t="shared" si="56"/>
        <v>0</v>
      </c>
      <c r="BG240" s="2">
        <f>IF(AJ240=$AU$127,($AV$127*12)+(AZ240*$AX$127/100),IF(AJ240=$AU$128,$AV$128*12+AZ240*$AX$128/100,IF(AJ240=$AU$129,$AV$129*12+$AX$129*AZ240/100,IF(AJ240=$AU$130,$AV$130*12+$AX$130*AZ240/100,IF(AJ240=$AU$131,$AV$131*12+$AX$131*AZ240/100,IF(AJ240=$AU$132,$AW$132*BA240/100*8760+$AX$132*AZ240/100,0))))))*'Kalkulator część 1'!$C$31</f>
        <v>4925.4758700000002</v>
      </c>
      <c r="BH240" s="2">
        <f>+BG240*'Kalkulator część 1'!$C$31</f>
        <v>5171.7496635000007</v>
      </c>
      <c r="BI240" s="2"/>
      <c r="BJ240" s="13">
        <f>+(AQ240*'Kalkulator część 1'!$C$34+'Dane - część 1'!AR240*'Kalkulator część 1'!$C$35)/('Dane - część 1'!AQ240+'Dane - część 1'!AR240)</f>
        <v>0</v>
      </c>
      <c r="BK240" s="13">
        <f>VLOOKUP(AJ240,'Kalkulator część 1'!$B$17:$C$23,2,TRUE)*12</f>
        <v>0</v>
      </c>
      <c r="BL240" s="2">
        <f t="shared" si="57"/>
        <v>0</v>
      </c>
      <c r="BM240" s="2">
        <f t="shared" si="58"/>
        <v>0</v>
      </c>
      <c r="BO240" s="2">
        <f t="shared" si="59"/>
        <v>4925.4758700000002</v>
      </c>
      <c r="BP240" s="2">
        <f t="shared" si="60"/>
        <v>5171.7496635000007</v>
      </c>
      <c r="BQ240" s="3"/>
      <c r="BR240" s="2">
        <f t="shared" si="61"/>
        <v>6058.3353201</v>
      </c>
      <c r="BS240" s="2">
        <f t="shared" si="62"/>
        <v>6361.2520861050007</v>
      </c>
    </row>
    <row r="241" spans="1:71" x14ac:dyDescent="0.35">
      <c r="A241" t="s">
        <v>644</v>
      </c>
      <c r="B241" t="s">
        <v>2202</v>
      </c>
      <c r="C241" t="s">
        <v>2203</v>
      </c>
      <c r="D241" t="s">
        <v>2204</v>
      </c>
      <c r="E241" t="s">
        <v>2205</v>
      </c>
      <c r="F241" t="s">
        <v>2206</v>
      </c>
      <c r="H241" s="49" t="s">
        <v>2207</v>
      </c>
      <c r="J241">
        <v>8620002256</v>
      </c>
      <c r="K241">
        <v>830017736</v>
      </c>
      <c r="L241" t="s">
        <v>50</v>
      </c>
      <c r="M241" t="s">
        <v>51</v>
      </c>
      <c r="N241" t="s">
        <v>2208</v>
      </c>
      <c r="O241" t="s">
        <v>2209</v>
      </c>
      <c r="P241" t="s">
        <v>2210</v>
      </c>
      <c r="Q241" t="s">
        <v>2211</v>
      </c>
      <c r="S241" s="49">
        <v>62</v>
      </c>
      <c r="U241" t="s">
        <v>2212</v>
      </c>
      <c r="V241" t="s">
        <v>2213</v>
      </c>
      <c r="W241" s="2">
        <v>6075</v>
      </c>
      <c r="X241" s="2">
        <v>7450</v>
      </c>
      <c r="Y241" s="2">
        <v>4200</v>
      </c>
      <c r="Z241" s="2">
        <v>2730</v>
      </c>
      <c r="AA241" s="2">
        <v>1280</v>
      </c>
      <c r="AB241" s="2">
        <v>100</v>
      </c>
      <c r="AC241" s="2">
        <v>0</v>
      </c>
      <c r="AD241" s="2">
        <v>50</v>
      </c>
      <c r="AE241" s="2">
        <v>320</v>
      </c>
      <c r="AF241" s="2">
        <v>590</v>
      </c>
      <c r="AG241" s="2">
        <v>5915</v>
      </c>
      <c r="AH241" s="2">
        <v>9160</v>
      </c>
      <c r="AI241" s="2">
        <v>37870</v>
      </c>
      <c r="AJ241" t="s">
        <v>55</v>
      </c>
      <c r="AK241" t="s">
        <v>56</v>
      </c>
      <c r="AL241" t="s">
        <v>256</v>
      </c>
      <c r="AM241">
        <v>603</v>
      </c>
      <c r="AN241" t="s">
        <v>58</v>
      </c>
      <c r="AO241" t="s">
        <v>59</v>
      </c>
      <c r="AP241" t="s">
        <v>60</v>
      </c>
      <c r="AQ241">
        <v>100</v>
      </c>
      <c r="AR241">
        <v>0</v>
      </c>
      <c r="AZ241" s="2">
        <f>+AI241*'Kalkulator część 1'!$C$32</f>
        <v>37870</v>
      </c>
      <c r="BA241">
        <f t="shared" si="54"/>
        <v>603</v>
      </c>
      <c r="BB241" s="13">
        <f>'Kalkulator część 1'!$C$28*'Kalkulator część 1'!$C$11+'Kalkulator część 1'!$C$12</f>
        <v>0</v>
      </c>
      <c r="BC241" s="13">
        <f>'Kalkulator część 1'!$C$29*'Kalkulator część 1'!$C$11+'Kalkulator część 1'!$C$12</f>
        <v>0</v>
      </c>
      <c r="BD241" s="2">
        <f t="shared" si="55"/>
        <v>0</v>
      </c>
      <c r="BE241" s="2">
        <f t="shared" si="56"/>
        <v>0</v>
      </c>
      <c r="BG241" s="2">
        <f>IF(AJ241=$AU$127,($AV$127*12)+(AZ241*$AX$127/100),IF(AJ241=$AU$128,$AV$128*12+AZ241*$AX$128/100,IF(AJ241=$AU$129,$AV$129*12+$AX$129*AZ241/100,IF(AJ241=$AU$130,$AV$130*12+$AX$130*AZ241/100,IF(AJ241=$AU$131,$AV$131*12+$AX$131*AZ241/100,IF(AJ241=$AU$132,$AW$132*BA241/100*8760+$AX$132*AZ241/100,0))))))*'Kalkulator część 1'!$C$31</f>
        <v>2036.2695150000002</v>
      </c>
      <c r="BH241" s="2">
        <f>+BG241*'Kalkulator część 1'!$C$31</f>
        <v>2138.0829907500001</v>
      </c>
      <c r="BI241" s="2"/>
      <c r="BJ241" s="13">
        <f>+(AQ241*'Kalkulator część 1'!$C$34+'Dane - część 1'!AR241*'Kalkulator część 1'!$C$35)/('Dane - część 1'!AQ241+'Dane - część 1'!AR241)</f>
        <v>0</v>
      </c>
      <c r="BK241" s="13">
        <f>VLOOKUP(AJ241,'Kalkulator część 1'!$B$17:$C$23,2,TRUE)*12</f>
        <v>0</v>
      </c>
      <c r="BL241" s="2">
        <f t="shared" si="57"/>
        <v>0</v>
      </c>
      <c r="BM241" s="2">
        <f t="shared" si="58"/>
        <v>0</v>
      </c>
      <c r="BO241" s="2">
        <f t="shared" si="59"/>
        <v>2036.2695150000002</v>
      </c>
      <c r="BP241" s="2">
        <f t="shared" si="60"/>
        <v>2138.0829907500001</v>
      </c>
      <c r="BQ241" s="3"/>
      <c r="BR241" s="2">
        <f t="shared" si="61"/>
        <v>2504.6115034500003</v>
      </c>
      <c r="BS241" s="2">
        <f t="shared" si="62"/>
        <v>2629.8420786225001</v>
      </c>
    </row>
    <row r="242" spans="1:71" x14ac:dyDescent="0.35">
      <c r="A242" t="s">
        <v>644</v>
      </c>
      <c r="B242" t="s">
        <v>2195</v>
      </c>
      <c r="C242" t="s">
        <v>2196</v>
      </c>
      <c r="D242" t="s">
        <v>2197</v>
      </c>
      <c r="E242" t="s">
        <v>2198</v>
      </c>
      <c r="F242" t="s">
        <v>2198</v>
      </c>
      <c r="G242" t="s">
        <v>2199</v>
      </c>
      <c r="H242" s="49">
        <v>123</v>
      </c>
      <c r="J242">
        <v>5630004628</v>
      </c>
      <c r="K242">
        <v>110016875</v>
      </c>
      <c r="L242" t="s">
        <v>857</v>
      </c>
      <c r="M242" t="s">
        <v>51</v>
      </c>
      <c r="N242" t="s">
        <v>2214</v>
      </c>
      <c r="O242" t="s">
        <v>2197</v>
      </c>
      <c r="P242" t="s">
        <v>2198</v>
      </c>
      <c r="Q242" t="s">
        <v>2198</v>
      </c>
      <c r="R242" t="s">
        <v>2199</v>
      </c>
      <c r="S242" s="49" t="s">
        <v>2215</v>
      </c>
      <c r="T242">
        <v>2</v>
      </c>
      <c r="U242" t="s">
        <v>2216</v>
      </c>
      <c r="V242" t="s">
        <v>2217</v>
      </c>
      <c r="W242" s="2">
        <v>580</v>
      </c>
      <c r="X242" s="2">
        <v>600</v>
      </c>
      <c r="Y242" s="2">
        <v>600</v>
      </c>
      <c r="Z242" s="2">
        <v>590</v>
      </c>
      <c r="AA242" s="2">
        <v>850</v>
      </c>
      <c r="AB242" s="2">
        <v>1460</v>
      </c>
      <c r="AC242" s="2">
        <v>20</v>
      </c>
      <c r="AD242" s="2">
        <v>30</v>
      </c>
      <c r="AE242" s="2">
        <v>0</v>
      </c>
      <c r="AF242" s="2">
        <v>490</v>
      </c>
      <c r="AG242" s="2">
        <v>490</v>
      </c>
      <c r="AH242" s="2">
        <v>730</v>
      </c>
      <c r="AI242" s="2">
        <v>6440</v>
      </c>
      <c r="AJ242" t="s">
        <v>100</v>
      </c>
      <c r="AK242" t="s">
        <v>56</v>
      </c>
      <c r="AL242" t="s">
        <v>256</v>
      </c>
      <c r="AM242">
        <v>110</v>
      </c>
      <c r="AN242" t="s">
        <v>58</v>
      </c>
      <c r="AO242" t="s">
        <v>59</v>
      </c>
      <c r="AP242" t="s">
        <v>60</v>
      </c>
      <c r="AQ242">
        <v>100</v>
      </c>
      <c r="AR242">
        <v>0</v>
      </c>
      <c r="AZ242" s="2">
        <f>+AI242*'Kalkulator część 1'!$C$32</f>
        <v>6440</v>
      </c>
      <c r="BA242">
        <f t="shared" si="54"/>
        <v>110</v>
      </c>
      <c r="BB242" s="13">
        <f>'Kalkulator część 1'!$C$28*'Kalkulator część 1'!$C$11+'Kalkulator część 1'!$C$12</f>
        <v>0</v>
      </c>
      <c r="BC242" s="13">
        <f>'Kalkulator część 1'!$C$29*'Kalkulator część 1'!$C$11+'Kalkulator część 1'!$C$12</f>
        <v>0</v>
      </c>
      <c r="BD242" s="2">
        <f t="shared" si="55"/>
        <v>0</v>
      </c>
      <c r="BE242" s="2">
        <f t="shared" si="56"/>
        <v>0</v>
      </c>
      <c r="BG242" s="2">
        <f>IF(AJ242=$AU$127,($AV$127*12)+(AZ242*$AX$127/100),IF(AJ242=$AU$128,$AV$128*12+AZ242*$AX$128/100,IF(AJ242=$AU$129,$AV$129*12+$AX$129*AZ242/100,IF(AJ242=$AU$130,$AV$130*12+$AX$130*AZ242/100,IF(AJ242=$AU$131,$AV$131*12+$AX$131*AZ242/100,IF(AJ242=$AU$132,$AW$132*BA242/100*8760+$AX$132*AZ242/100,0))))))*'Kalkulator część 1'!$C$31</f>
        <v>480.11040000000003</v>
      </c>
      <c r="BH242" s="2">
        <f>+BG242*'Kalkulator część 1'!$C$31</f>
        <v>504.11592000000007</v>
      </c>
      <c r="BI242" s="2"/>
      <c r="BJ242" s="13">
        <f>+(AQ242*'Kalkulator część 1'!$C$34+'Dane - część 1'!AR242*'Kalkulator część 1'!$C$35)/('Dane - część 1'!AQ242+'Dane - część 1'!AR242)</f>
        <v>0</v>
      </c>
      <c r="BK242" s="13">
        <f>VLOOKUP(AJ242,'Kalkulator część 1'!$B$17:$C$23,2,TRUE)*12</f>
        <v>0</v>
      </c>
      <c r="BL242" s="2">
        <f t="shared" si="57"/>
        <v>0</v>
      </c>
      <c r="BM242" s="2">
        <f t="shared" si="58"/>
        <v>0</v>
      </c>
      <c r="BO242" s="2">
        <f t="shared" si="59"/>
        <v>480.11040000000003</v>
      </c>
      <c r="BP242" s="2">
        <f t="shared" si="60"/>
        <v>504.11592000000007</v>
      </c>
      <c r="BQ242" s="3"/>
      <c r="BR242" s="2">
        <f t="shared" si="61"/>
        <v>590.53579200000001</v>
      </c>
      <c r="BS242" s="2">
        <f t="shared" si="62"/>
        <v>620.06258160000004</v>
      </c>
    </row>
    <row r="243" spans="1:71" x14ac:dyDescent="0.35">
      <c r="A243" t="s">
        <v>644</v>
      </c>
      <c r="B243" t="s">
        <v>2202</v>
      </c>
      <c r="C243" t="s">
        <v>2203</v>
      </c>
      <c r="D243" t="s">
        <v>2204</v>
      </c>
      <c r="E243" t="s">
        <v>2205</v>
      </c>
      <c r="F243" t="s">
        <v>2206</v>
      </c>
      <c r="H243" s="49" t="s">
        <v>2207</v>
      </c>
      <c r="J243">
        <v>8620002256</v>
      </c>
      <c r="K243">
        <v>830017736</v>
      </c>
      <c r="L243" t="s">
        <v>50</v>
      </c>
      <c r="M243" t="s">
        <v>51</v>
      </c>
      <c r="N243" t="s">
        <v>2218</v>
      </c>
      <c r="O243" t="s">
        <v>2219</v>
      </c>
      <c r="P243" t="s">
        <v>2220</v>
      </c>
      <c r="Q243" t="s">
        <v>2221</v>
      </c>
      <c r="R243" t="s">
        <v>791</v>
      </c>
      <c r="S243" s="49" t="s">
        <v>2222</v>
      </c>
      <c r="U243" t="s">
        <v>2223</v>
      </c>
      <c r="V243" t="s">
        <v>2224</v>
      </c>
      <c r="W243" s="2">
        <v>1315</v>
      </c>
      <c r="X243" s="2">
        <v>1465</v>
      </c>
      <c r="Y243" s="2">
        <v>1000</v>
      </c>
      <c r="Z243" s="2">
        <v>740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370</v>
      </c>
      <c r="AG243" s="2">
        <v>1345</v>
      </c>
      <c r="AH243" s="2">
        <v>1455</v>
      </c>
      <c r="AI243" s="2">
        <v>7690</v>
      </c>
      <c r="AJ243" t="s">
        <v>100</v>
      </c>
      <c r="AK243" t="s">
        <v>56</v>
      </c>
      <c r="AL243" t="s">
        <v>256</v>
      </c>
      <c r="AM243">
        <v>603</v>
      </c>
      <c r="AN243" t="s">
        <v>58</v>
      </c>
      <c r="AO243" t="s">
        <v>59</v>
      </c>
      <c r="AP243" t="s">
        <v>60</v>
      </c>
      <c r="AQ243">
        <v>100</v>
      </c>
      <c r="AR243">
        <v>0</v>
      </c>
      <c r="AZ243" s="2">
        <f>+AI243*'Kalkulator część 1'!$C$32</f>
        <v>7690</v>
      </c>
      <c r="BA243">
        <f t="shared" si="54"/>
        <v>603</v>
      </c>
      <c r="BB243" s="13">
        <f>'Kalkulator część 1'!$C$28*'Kalkulator część 1'!$C$11+'Kalkulator część 1'!$C$12</f>
        <v>0</v>
      </c>
      <c r="BC243" s="13">
        <f>'Kalkulator część 1'!$C$29*'Kalkulator część 1'!$C$11+'Kalkulator część 1'!$C$12</f>
        <v>0</v>
      </c>
      <c r="BD243" s="2">
        <f t="shared" si="55"/>
        <v>0</v>
      </c>
      <c r="BE243" s="2">
        <f t="shared" si="56"/>
        <v>0</v>
      </c>
      <c r="BG243" s="2">
        <f>IF(AJ243=$AU$127,($AV$127*12)+(AZ243*$AX$127/100),IF(AJ243=$AU$128,$AV$128*12+AZ243*$AX$128/100,IF(AJ243=$AU$129,$AV$129*12+$AX$129*AZ243/100,IF(AJ243=$AU$130,$AV$130*12+$AX$130*AZ243/100,IF(AJ243=$AU$131,$AV$131*12+$AX$131*AZ243/100,IF(AJ243=$AU$132,$AW$132*BA243/100*8760+$AX$132*AZ243/100,0))))))*'Kalkulator część 1'!$C$31</f>
        <v>544.68540000000007</v>
      </c>
      <c r="BH243" s="2">
        <f>+BG243*'Kalkulator część 1'!$C$31</f>
        <v>571.91967000000011</v>
      </c>
      <c r="BI243" s="2"/>
      <c r="BJ243" s="13">
        <f>+(AQ243*'Kalkulator część 1'!$C$34+'Dane - część 1'!AR243*'Kalkulator część 1'!$C$35)/('Dane - część 1'!AQ243+'Dane - część 1'!AR243)</f>
        <v>0</v>
      </c>
      <c r="BK243" s="13">
        <f>VLOOKUP(AJ243,'Kalkulator część 1'!$B$17:$C$23,2,TRUE)*12</f>
        <v>0</v>
      </c>
      <c r="BL243" s="2">
        <f t="shared" si="57"/>
        <v>0</v>
      </c>
      <c r="BM243" s="2">
        <f t="shared" si="58"/>
        <v>0</v>
      </c>
      <c r="BO243" s="2">
        <f t="shared" si="59"/>
        <v>544.68540000000007</v>
      </c>
      <c r="BP243" s="2">
        <f t="shared" si="60"/>
        <v>571.91967000000011</v>
      </c>
      <c r="BQ243" s="3"/>
      <c r="BR243" s="2">
        <f t="shared" si="61"/>
        <v>669.96304200000009</v>
      </c>
      <c r="BS243" s="2">
        <f t="shared" si="62"/>
        <v>703.46119410000017</v>
      </c>
    </row>
    <row r="244" spans="1:71" x14ac:dyDescent="0.35">
      <c r="A244" t="s">
        <v>644</v>
      </c>
      <c r="B244" t="s">
        <v>2202</v>
      </c>
      <c r="C244" t="s">
        <v>2203</v>
      </c>
      <c r="D244" t="s">
        <v>2204</v>
      </c>
      <c r="E244" t="s">
        <v>2205</v>
      </c>
      <c r="F244" t="s">
        <v>2206</v>
      </c>
      <c r="H244" s="49" t="s">
        <v>2207</v>
      </c>
      <c r="J244">
        <v>8620002256</v>
      </c>
      <c r="K244">
        <v>830017736</v>
      </c>
      <c r="L244" t="s">
        <v>50</v>
      </c>
      <c r="M244" t="s">
        <v>51</v>
      </c>
      <c r="N244" t="s">
        <v>2225</v>
      </c>
      <c r="O244" t="s">
        <v>2204</v>
      </c>
      <c r="P244" t="s">
        <v>2205</v>
      </c>
      <c r="Q244" t="s">
        <v>2226</v>
      </c>
      <c r="S244" s="49">
        <v>5</v>
      </c>
      <c r="U244" t="s">
        <v>2227</v>
      </c>
      <c r="V244" t="s">
        <v>2228</v>
      </c>
      <c r="W244" s="2">
        <v>1020</v>
      </c>
      <c r="X244" s="2">
        <v>1060</v>
      </c>
      <c r="Y244" s="2">
        <v>740</v>
      </c>
      <c r="Z244" s="2">
        <v>275</v>
      </c>
      <c r="AA244" s="2">
        <v>55</v>
      </c>
      <c r="AB244" s="2">
        <v>0</v>
      </c>
      <c r="AC244" s="2">
        <v>0</v>
      </c>
      <c r="AD244" s="2">
        <v>0</v>
      </c>
      <c r="AE244" s="2">
        <v>0</v>
      </c>
      <c r="AF244" s="2">
        <v>240</v>
      </c>
      <c r="AG244" s="2">
        <v>860</v>
      </c>
      <c r="AH244" s="2">
        <v>1500</v>
      </c>
      <c r="AI244" s="2">
        <v>5750</v>
      </c>
      <c r="AJ244" t="s">
        <v>100</v>
      </c>
      <c r="AK244" t="s">
        <v>56</v>
      </c>
      <c r="AL244" t="s">
        <v>256</v>
      </c>
      <c r="AM244">
        <v>603</v>
      </c>
      <c r="AN244" t="s">
        <v>58</v>
      </c>
      <c r="AO244" t="s">
        <v>59</v>
      </c>
      <c r="AP244" t="s">
        <v>60</v>
      </c>
      <c r="AQ244">
        <v>100</v>
      </c>
      <c r="AR244">
        <v>0</v>
      </c>
      <c r="AZ244" s="2">
        <f>+AI244*'Kalkulator część 1'!$C$32</f>
        <v>5750</v>
      </c>
      <c r="BA244">
        <f t="shared" si="54"/>
        <v>603</v>
      </c>
      <c r="BB244" s="13">
        <f>'Kalkulator część 1'!$C$28*'Kalkulator część 1'!$C$11+'Kalkulator część 1'!$C$12</f>
        <v>0</v>
      </c>
      <c r="BC244" s="13">
        <f>'Kalkulator część 1'!$C$29*'Kalkulator część 1'!$C$11+'Kalkulator część 1'!$C$12</f>
        <v>0</v>
      </c>
      <c r="BD244" s="2">
        <f t="shared" si="55"/>
        <v>0</v>
      </c>
      <c r="BE244" s="2">
        <f t="shared" si="56"/>
        <v>0</v>
      </c>
      <c r="BG244" s="2">
        <f>IF(AJ244=$AU$127,($AV$127*12)+(AZ244*$AX$127/100),IF(AJ244=$AU$128,$AV$128*12+AZ244*$AX$128/100,IF(AJ244=$AU$129,$AV$129*12+$AX$129*AZ244/100,IF(AJ244=$AU$130,$AV$130*12+$AX$130*AZ244/100,IF(AJ244=$AU$131,$AV$131*12+$AX$131*AZ244/100,IF(AJ244=$AU$132,$AW$132*BA244/100*8760+$AX$132*AZ244/100,0))))))*'Kalkulator część 1'!$C$31</f>
        <v>444.46499999999997</v>
      </c>
      <c r="BH244" s="2">
        <f>+BG244*'Kalkulator część 1'!$C$31</f>
        <v>466.68824999999998</v>
      </c>
      <c r="BI244" s="2"/>
      <c r="BJ244" s="13">
        <f>+(AQ244*'Kalkulator część 1'!$C$34+'Dane - część 1'!AR244*'Kalkulator część 1'!$C$35)/('Dane - część 1'!AQ244+'Dane - część 1'!AR244)</f>
        <v>0</v>
      </c>
      <c r="BK244" s="13">
        <f>VLOOKUP(AJ244,'Kalkulator część 1'!$B$17:$C$23,2,TRUE)*12</f>
        <v>0</v>
      </c>
      <c r="BL244" s="2">
        <f t="shared" si="57"/>
        <v>0</v>
      </c>
      <c r="BM244" s="2">
        <f t="shared" si="58"/>
        <v>0</v>
      </c>
      <c r="BO244" s="2">
        <f t="shared" si="59"/>
        <v>444.46499999999997</v>
      </c>
      <c r="BP244" s="2">
        <f t="shared" si="60"/>
        <v>466.68824999999998</v>
      </c>
      <c r="BQ244" s="3"/>
      <c r="BR244" s="2">
        <f t="shared" si="61"/>
        <v>546.69194999999991</v>
      </c>
      <c r="BS244" s="2">
        <f t="shared" si="62"/>
        <v>574.02654749999999</v>
      </c>
    </row>
    <row r="245" spans="1:71" x14ac:dyDescent="0.35">
      <c r="A245" t="s">
        <v>644</v>
      </c>
      <c r="B245" t="s">
        <v>2202</v>
      </c>
      <c r="C245" t="s">
        <v>2203</v>
      </c>
      <c r="D245" t="s">
        <v>2204</v>
      </c>
      <c r="E245" t="s">
        <v>2205</v>
      </c>
      <c r="F245" t="s">
        <v>2206</v>
      </c>
      <c r="H245" s="49" t="s">
        <v>2207</v>
      </c>
      <c r="J245">
        <v>8620002256</v>
      </c>
      <c r="K245">
        <v>830017736</v>
      </c>
      <c r="L245" t="s">
        <v>50</v>
      </c>
      <c r="M245" t="s">
        <v>51</v>
      </c>
      <c r="N245" t="s">
        <v>2229</v>
      </c>
      <c r="O245" t="s">
        <v>2204</v>
      </c>
      <c r="P245" t="s">
        <v>2205</v>
      </c>
      <c r="Q245" t="s">
        <v>2206</v>
      </c>
      <c r="S245" s="49" t="s">
        <v>2207</v>
      </c>
      <c r="U245" t="s">
        <v>2230</v>
      </c>
      <c r="V245" t="s">
        <v>2231</v>
      </c>
      <c r="W245" s="2">
        <v>9970</v>
      </c>
      <c r="X245" s="2">
        <v>8800</v>
      </c>
      <c r="Y245" s="2">
        <v>5860</v>
      </c>
      <c r="Z245" s="2">
        <v>4660</v>
      </c>
      <c r="AA245" s="2">
        <v>1300</v>
      </c>
      <c r="AB245" s="2">
        <v>10</v>
      </c>
      <c r="AC245" s="2">
        <v>0</v>
      </c>
      <c r="AD245" s="2">
        <v>0</v>
      </c>
      <c r="AE245" s="2">
        <v>0</v>
      </c>
      <c r="AF245" s="2">
        <v>2800</v>
      </c>
      <c r="AG245" s="2">
        <v>5600</v>
      </c>
      <c r="AH245" s="2">
        <v>12000</v>
      </c>
      <c r="AI245" s="2">
        <v>51000</v>
      </c>
      <c r="AJ245" t="s">
        <v>55</v>
      </c>
      <c r="AK245" t="s">
        <v>56</v>
      </c>
      <c r="AL245" t="s">
        <v>256</v>
      </c>
      <c r="AM245">
        <v>603</v>
      </c>
      <c r="AN245" t="s">
        <v>58</v>
      </c>
      <c r="AO245" t="s">
        <v>59</v>
      </c>
      <c r="AP245" t="s">
        <v>60</v>
      </c>
      <c r="AQ245">
        <v>100</v>
      </c>
      <c r="AR245">
        <v>0</v>
      </c>
      <c r="AZ245" s="2">
        <f>+AI245*'Kalkulator część 1'!$C$32</f>
        <v>51000</v>
      </c>
      <c r="BA245">
        <f t="shared" si="54"/>
        <v>603</v>
      </c>
      <c r="BB245" s="13">
        <f>'Kalkulator część 1'!$C$28*'Kalkulator część 1'!$C$11+'Kalkulator część 1'!$C$12</f>
        <v>0</v>
      </c>
      <c r="BC245" s="13">
        <f>'Kalkulator część 1'!$C$29*'Kalkulator część 1'!$C$11+'Kalkulator część 1'!$C$12</f>
        <v>0</v>
      </c>
      <c r="BD245" s="2">
        <f t="shared" si="55"/>
        <v>0</v>
      </c>
      <c r="BE245" s="2">
        <f t="shared" si="56"/>
        <v>0</v>
      </c>
      <c r="BG245" s="2">
        <f>IF(AJ245=$AU$127,($AV$127*12)+(AZ245*$AX$127/100),IF(AJ245=$AU$128,$AV$128*12+AZ245*$AX$128/100,IF(AJ245=$AU$129,$AV$129*12+$AX$129*AZ245/100,IF(AJ245=$AU$130,$AV$130*12+$AX$130*AZ245/100,IF(AJ245=$AU$131,$AV$131*12+$AX$131*AZ245/100,IF(AJ245=$AU$132,$AW$132*BA245/100*8760+$AX$132*AZ245/100,0))))))*'Kalkulator część 1'!$C$31</f>
        <v>2544.8535000000002</v>
      </c>
      <c r="BH245" s="2">
        <f>+BG245*'Kalkulator część 1'!$C$31</f>
        <v>2672.0961750000001</v>
      </c>
      <c r="BI245" s="2"/>
      <c r="BJ245" s="13">
        <f>+(AQ245*'Kalkulator część 1'!$C$34+'Dane - część 1'!AR245*'Kalkulator część 1'!$C$35)/('Dane - część 1'!AQ245+'Dane - część 1'!AR245)</f>
        <v>0</v>
      </c>
      <c r="BK245" s="13">
        <f>VLOOKUP(AJ245,'Kalkulator część 1'!$B$17:$C$23,2,TRUE)*12</f>
        <v>0</v>
      </c>
      <c r="BL245" s="2">
        <f t="shared" si="57"/>
        <v>0</v>
      </c>
      <c r="BM245" s="2">
        <f t="shared" si="58"/>
        <v>0</v>
      </c>
      <c r="BO245" s="2">
        <f t="shared" si="59"/>
        <v>2544.8535000000002</v>
      </c>
      <c r="BP245" s="2">
        <f t="shared" si="60"/>
        <v>2672.0961750000001</v>
      </c>
      <c r="BQ245" s="3"/>
      <c r="BR245" s="2">
        <f t="shared" si="61"/>
        <v>3130.169805</v>
      </c>
      <c r="BS245" s="2">
        <f t="shared" si="62"/>
        <v>3286.6782952500002</v>
      </c>
    </row>
    <row r="246" spans="1:71" x14ac:dyDescent="0.35">
      <c r="A246" t="s">
        <v>644</v>
      </c>
      <c r="B246" t="s">
        <v>2202</v>
      </c>
      <c r="C246" t="s">
        <v>2203</v>
      </c>
      <c r="D246" t="s">
        <v>2204</v>
      </c>
      <c r="E246" t="s">
        <v>2205</v>
      </c>
      <c r="F246" t="s">
        <v>2206</v>
      </c>
      <c r="H246" s="49" t="s">
        <v>2207</v>
      </c>
      <c r="J246">
        <v>8620002256</v>
      </c>
      <c r="K246">
        <v>830017736</v>
      </c>
      <c r="L246" t="s">
        <v>50</v>
      </c>
      <c r="M246" t="s">
        <v>51</v>
      </c>
      <c r="N246" t="s">
        <v>2232</v>
      </c>
      <c r="O246" t="s">
        <v>2204</v>
      </c>
      <c r="P246" t="s">
        <v>2205</v>
      </c>
      <c r="Q246" t="s">
        <v>2205</v>
      </c>
      <c r="R246" t="s">
        <v>2206</v>
      </c>
      <c r="S246" s="49" t="s">
        <v>2233</v>
      </c>
      <c r="U246" t="s">
        <v>2234</v>
      </c>
      <c r="V246" t="s">
        <v>2235</v>
      </c>
      <c r="W246" s="2">
        <v>1540</v>
      </c>
      <c r="X246" s="2">
        <v>1270</v>
      </c>
      <c r="Y246" s="2">
        <v>1200</v>
      </c>
      <c r="Z246" s="2">
        <v>830</v>
      </c>
      <c r="AA246" s="2">
        <v>375</v>
      </c>
      <c r="AB246" s="2">
        <v>45</v>
      </c>
      <c r="AC246" s="2">
        <v>10</v>
      </c>
      <c r="AD246" s="2">
        <v>10</v>
      </c>
      <c r="AE246" s="2">
        <v>0</v>
      </c>
      <c r="AF246" s="2">
        <v>470</v>
      </c>
      <c r="AG246" s="2">
        <v>1170</v>
      </c>
      <c r="AH246" s="2">
        <v>1700</v>
      </c>
      <c r="AI246" s="2">
        <v>8620</v>
      </c>
      <c r="AJ246" t="s">
        <v>100</v>
      </c>
      <c r="AK246" t="s">
        <v>56</v>
      </c>
      <c r="AL246" t="s">
        <v>256</v>
      </c>
      <c r="AM246">
        <v>603</v>
      </c>
      <c r="AN246" t="s">
        <v>58</v>
      </c>
      <c r="AO246" t="s">
        <v>59</v>
      </c>
      <c r="AP246" t="s">
        <v>60</v>
      </c>
      <c r="AQ246">
        <v>100</v>
      </c>
      <c r="AR246">
        <v>0</v>
      </c>
      <c r="AZ246" s="2">
        <f>+AI246*'Kalkulator część 1'!$C$32</f>
        <v>8620</v>
      </c>
      <c r="BA246">
        <f t="shared" si="54"/>
        <v>603</v>
      </c>
      <c r="BB246" s="13">
        <f>'Kalkulator część 1'!$C$28*'Kalkulator część 1'!$C$11+'Kalkulator część 1'!$C$12</f>
        <v>0</v>
      </c>
      <c r="BC246" s="13">
        <f>'Kalkulator część 1'!$C$29*'Kalkulator część 1'!$C$11+'Kalkulator część 1'!$C$12</f>
        <v>0</v>
      </c>
      <c r="BD246" s="2">
        <f t="shared" si="55"/>
        <v>0</v>
      </c>
      <c r="BE246" s="2">
        <f t="shared" si="56"/>
        <v>0</v>
      </c>
      <c r="BG246" s="2">
        <f>IF(AJ246=$AU$127,($AV$127*12)+(AZ246*$AX$127/100),IF(AJ246=$AU$128,$AV$128*12+AZ246*$AX$128/100,IF(AJ246=$AU$129,$AV$129*12+$AX$129*AZ246/100,IF(AJ246=$AU$130,$AV$130*12+$AX$130*AZ246/100,IF(AJ246=$AU$131,$AV$131*12+$AX$131*AZ246/100,IF(AJ246=$AU$132,$AW$132*BA246/100*8760+$AX$132*AZ246/100,0))))))*'Kalkulator część 1'!$C$31</f>
        <v>592.72919999999999</v>
      </c>
      <c r="BH246" s="2">
        <f>+BG246*'Kalkulator część 1'!$C$31</f>
        <v>622.36566000000005</v>
      </c>
      <c r="BI246" s="2"/>
      <c r="BJ246" s="13">
        <f>+(AQ246*'Kalkulator część 1'!$C$34+'Dane - część 1'!AR246*'Kalkulator część 1'!$C$35)/('Dane - część 1'!AQ246+'Dane - część 1'!AR246)</f>
        <v>0</v>
      </c>
      <c r="BK246" s="13">
        <f>VLOOKUP(AJ246,'Kalkulator część 1'!$B$17:$C$23,2,TRUE)*12</f>
        <v>0</v>
      </c>
      <c r="BL246" s="2">
        <f t="shared" si="57"/>
        <v>0</v>
      </c>
      <c r="BM246" s="2">
        <f t="shared" si="58"/>
        <v>0</v>
      </c>
      <c r="BO246" s="2">
        <f t="shared" si="59"/>
        <v>592.72919999999999</v>
      </c>
      <c r="BP246" s="2">
        <f t="shared" si="60"/>
        <v>622.36566000000005</v>
      </c>
      <c r="BQ246" s="3"/>
      <c r="BR246" s="2">
        <f t="shared" si="61"/>
        <v>729.056916</v>
      </c>
      <c r="BS246" s="2">
        <f t="shared" si="62"/>
        <v>765.50976180000009</v>
      </c>
    </row>
    <row r="247" spans="1:71" x14ac:dyDescent="0.35">
      <c r="A247" t="s">
        <v>1891</v>
      </c>
      <c r="B247" t="s">
        <v>2253</v>
      </c>
      <c r="C247" t="s">
        <v>2254</v>
      </c>
      <c r="D247" t="s">
        <v>2255</v>
      </c>
      <c r="E247" t="s">
        <v>2256</v>
      </c>
      <c r="F247" t="s">
        <v>2256</v>
      </c>
      <c r="G247" t="s">
        <v>743</v>
      </c>
      <c r="H247" s="49" t="s">
        <v>2257</v>
      </c>
      <c r="J247">
        <v>6570083658</v>
      </c>
      <c r="K247">
        <v>290020130</v>
      </c>
      <c r="L247" t="s">
        <v>50</v>
      </c>
      <c r="M247" t="s">
        <v>51</v>
      </c>
      <c r="N247" t="s">
        <v>2258</v>
      </c>
      <c r="O247" t="s">
        <v>2255</v>
      </c>
      <c r="P247" t="s">
        <v>2256</v>
      </c>
      <c r="Q247" t="s">
        <v>2256</v>
      </c>
      <c r="R247" t="s">
        <v>743</v>
      </c>
      <c r="S247" s="49" t="s">
        <v>2257</v>
      </c>
      <c r="U247" t="s">
        <v>2259</v>
      </c>
      <c r="V247" t="s">
        <v>2260</v>
      </c>
      <c r="W247" s="2">
        <v>26000</v>
      </c>
      <c r="X247" s="2">
        <v>25000</v>
      </c>
      <c r="Y247" s="2">
        <v>25000</v>
      </c>
      <c r="Z247" s="2">
        <v>18000</v>
      </c>
      <c r="AA247" s="2">
        <v>6000</v>
      </c>
      <c r="AB247" s="2">
        <v>10</v>
      </c>
      <c r="AC247" s="2">
        <v>10</v>
      </c>
      <c r="AD247" s="2">
        <v>10</v>
      </c>
      <c r="AE247" s="2">
        <v>10</v>
      </c>
      <c r="AF247" s="2">
        <v>13000</v>
      </c>
      <c r="AG247" s="2">
        <v>22000</v>
      </c>
      <c r="AH247" s="2">
        <v>26000</v>
      </c>
      <c r="AI247" s="2">
        <v>161040</v>
      </c>
      <c r="AJ247" t="s">
        <v>67</v>
      </c>
      <c r="AK247" t="s">
        <v>56</v>
      </c>
      <c r="AL247" t="s">
        <v>256</v>
      </c>
      <c r="AM247">
        <v>110</v>
      </c>
      <c r="AN247" t="s">
        <v>58</v>
      </c>
      <c r="AO247" t="s">
        <v>59</v>
      </c>
      <c r="AP247" t="s">
        <v>60</v>
      </c>
      <c r="AQ247">
        <v>0</v>
      </c>
      <c r="AR247">
        <v>100</v>
      </c>
      <c r="AZ247" s="2">
        <f>+AI247*'Kalkulator część 1'!$C$32</f>
        <v>161040</v>
      </c>
      <c r="BA247">
        <f t="shared" si="54"/>
        <v>110</v>
      </c>
      <c r="BB247" s="13">
        <f>'Kalkulator część 1'!$C$28*'Kalkulator część 1'!$C$11+'Kalkulator część 1'!$C$12</f>
        <v>0</v>
      </c>
      <c r="BC247" s="13">
        <f>'Kalkulator część 1'!$C$29*'Kalkulator część 1'!$C$11+'Kalkulator część 1'!$C$12</f>
        <v>0</v>
      </c>
      <c r="BD247" s="2">
        <f t="shared" si="55"/>
        <v>0</v>
      </c>
      <c r="BE247" s="2">
        <f t="shared" si="56"/>
        <v>0</v>
      </c>
      <c r="BG247" s="2">
        <f>IF(AJ247=$AU$127,($AV$127*12)+(AZ247*$AX$127/100),IF(AJ247=$AU$128,$AV$128*12+AZ247*$AX$128/100,IF(AJ247=$AU$129,$AV$129*12+$AX$129*AZ247/100,IF(AJ247=$AU$130,$AV$130*12+$AX$130*AZ247/100,IF(AJ247=$AU$131,$AV$131*12+$AX$131*AZ247/100,IF(AJ247=$AU$132,$AW$132*BA247/100*8760+$AX$132*AZ247/100,0))))))*'Kalkulator część 1'!$C$31</f>
        <v>9293.1677999999993</v>
      </c>
      <c r="BH247" s="2">
        <f>+BG247*'Kalkulator część 1'!$C$31</f>
        <v>9757.8261899999998</v>
      </c>
      <c r="BI247" s="2"/>
      <c r="BJ247" s="13">
        <f>+(AQ247*'Kalkulator część 1'!$C$34+'Dane - część 1'!AR247*'Kalkulator część 1'!$C$35)/('Dane - część 1'!AQ247+'Dane - część 1'!AR247)</f>
        <v>3.9</v>
      </c>
      <c r="BK247" s="13">
        <f>VLOOKUP(AJ247,'Kalkulator część 1'!$B$17:$C$23,2,TRUE)*12</f>
        <v>0</v>
      </c>
      <c r="BL247" s="2">
        <f t="shared" si="57"/>
        <v>628.05600000000004</v>
      </c>
      <c r="BM247" s="2">
        <f t="shared" si="58"/>
        <v>628.05600000000004</v>
      </c>
      <c r="BO247" s="2">
        <f t="shared" si="59"/>
        <v>9921.2237999999998</v>
      </c>
      <c r="BP247" s="2">
        <f t="shared" si="60"/>
        <v>10385.88219</v>
      </c>
      <c r="BQ247" s="3"/>
      <c r="BR247" s="2">
        <f t="shared" si="61"/>
        <v>12203.105274</v>
      </c>
      <c r="BS247" s="2">
        <f t="shared" si="62"/>
        <v>12774.635093700001</v>
      </c>
    </row>
    <row r="248" spans="1:71" x14ac:dyDescent="0.35">
      <c r="A248" t="s">
        <v>644</v>
      </c>
      <c r="B248" t="s">
        <v>645</v>
      </c>
      <c r="C248" t="s">
        <v>646</v>
      </c>
      <c r="D248" t="s">
        <v>647</v>
      </c>
      <c r="E248" t="s">
        <v>648</v>
      </c>
      <c r="F248" t="s">
        <v>649</v>
      </c>
      <c r="G248" t="s">
        <v>650</v>
      </c>
      <c r="H248" s="49">
        <v>96</v>
      </c>
      <c r="J248">
        <v>9180004196</v>
      </c>
      <c r="K248">
        <v>950014995</v>
      </c>
      <c r="L248" t="s">
        <v>2305</v>
      </c>
      <c r="M248" t="s">
        <v>51</v>
      </c>
      <c r="N248" t="s">
        <v>2306</v>
      </c>
      <c r="O248" t="s">
        <v>647</v>
      </c>
      <c r="P248" t="s">
        <v>648</v>
      </c>
      <c r="Q248" t="s">
        <v>648</v>
      </c>
      <c r="R248" t="s">
        <v>650</v>
      </c>
      <c r="S248" s="49">
        <v>94</v>
      </c>
      <c r="U248" t="s">
        <v>2307</v>
      </c>
      <c r="V248" t="s">
        <v>2308</v>
      </c>
      <c r="W248" s="2">
        <v>0</v>
      </c>
      <c r="X248" s="2">
        <v>0</v>
      </c>
      <c r="Y248" s="2">
        <v>0</v>
      </c>
      <c r="Z248" s="2">
        <v>0</v>
      </c>
      <c r="AA248" s="2">
        <v>11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11</v>
      </c>
      <c r="AJ248" t="s">
        <v>217</v>
      </c>
      <c r="AK248" t="s">
        <v>56</v>
      </c>
      <c r="AL248" t="s">
        <v>256</v>
      </c>
      <c r="AM248">
        <v>110</v>
      </c>
      <c r="AN248" t="s">
        <v>58</v>
      </c>
      <c r="AO248" t="s">
        <v>59</v>
      </c>
      <c r="AP248" t="s">
        <v>60</v>
      </c>
      <c r="AQ248">
        <v>0</v>
      </c>
      <c r="AR248">
        <v>100</v>
      </c>
      <c r="AZ248" s="2">
        <f>+AI248*'Kalkulator część 1'!$C$32</f>
        <v>11</v>
      </c>
      <c r="BA248">
        <f t="shared" si="54"/>
        <v>110</v>
      </c>
      <c r="BB248" s="13">
        <f>'Kalkulator część 1'!$C$28*'Kalkulator część 1'!$C$11+'Kalkulator część 1'!$C$12</f>
        <v>0</v>
      </c>
      <c r="BC248" s="13">
        <f>'Kalkulator część 1'!$C$29*'Kalkulator część 1'!$C$11+'Kalkulator część 1'!$C$12</f>
        <v>0</v>
      </c>
      <c r="BD248" s="2">
        <f t="shared" si="55"/>
        <v>0</v>
      </c>
      <c r="BE248" s="2">
        <f t="shared" si="56"/>
        <v>0</v>
      </c>
      <c r="BG248" s="2">
        <f>IF(AJ248=$AU$127,($AV$127*12)+(AZ248*$AX$127/100),IF(AJ248=$AU$128,$AV$128*12+AZ248*$AX$128/100,IF(AJ248=$AU$129,$AV$129*12+$AX$129*AZ248/100,IF(AJ248=$AU$130,$AV$130*12+$AX$130*AZ248/100,IF(AJ248=$AU$131,$AV$131*12+$AX$131*AZ248/100,IF(AJ248=$AU$132,$AW$132*BA248/100*8760+$AX$132*AZ248/100,0))))))*'Kalkulator część 1'!$C$31</f>
        <v>58.741241999999993</v>
      </c>
      <c r="BH248" s="2">
        <f>+BG248*'Kalkulator część 1'!$C$31</f>
        <v>61.678304099999998</v>
      </c>
      <c r="BI248" s="2"/>
      <c r="BJ248" s="13">
        <f>+(AQ248*'Kalkulator część 1'!$C$34+'Dane - część 1'!AR248*'Kalkulator część 1'!$C$35)/('Dane - część 1'!AQ248+'Dane - część 1'!AR248)</f>
        <v>3.9</v>
      </c>
      <c r="BK248" s="13">
        <f>VLOOKUP(AJ248,'Kalkulator część 1'!$B$17:$C$23,2,TRUE)*12</f>
        <v>0</v>
      </c>
      <c r="BL248" s="2">
        <f t="shared" si="57"/>
        <v>4.2900000000000001E-2</v>
      </c>
      <c r="BM248" s="2">
        <f t="shared" si="58"/>
        <v>4.2900000000000001E-2</v>
      </c>
      <c r="BO248" s="2">
        <f t="shared" si="59"/>
        <v>58.784141999999996</v>
      </c>
      <c r="BP248" s="2">
        <f t="shared" si="60"/>
        <v>61.721204100000001</v>
      </c>
      <c r="BQ248" s="3"/>
      <c r="BR248" s="2">
        <f t="shared" si="61"/>
        <v>72.304494659999989</v>
      </c>
      <c r="BS248" s="2">
        <f t="shared" si="62"/>
        <v>75.917081042999996</v>
      </c>
    </row>
    <row r="249" spans="1:71" x14ac:dyDescent="0.35">
      <c r="A249" t="s">
        <v>43</v>
      </c>
      <c r="B249" t="s">
        <v>44</v>
      </c>
      <c r="C249" t="s">
        <v>45</v>
      </c>
      <c r="D249" t="s">
        <v>46</v>
      </c>
      <c r="E249" t="s">
        <v>47</v>
      </c>
      <c r="F249" t="s">
        <v>48</v>
      </c>
      <c r="G249" t="s">
        <v>49</v>
      </c>
      <c r="H249" s="49">
        <v>12</v>
      </c>
      <c r="J249">
        <v>8450006478</v>
      </c>
      <c r="K249">
        <v>790504941</v>
      </c>
      <c r="L249" t="s">
        <v>50</v>
      </c>
      <c r="M249" t="s">
        <v>51</v>
      </c>
      <c r="N249" t="s">
        <v>52</v>
      </c>
      <c r="O249" t="s">
        <v>46</v>
      </c>
      <c r="P249" t="s">
        <v>47</v>
      </c>
      <c r="Q249" t="s">
        <v>48</v>
      </c>
      <c r="R249" t="s">
        <v>49</v>
      </c>
      <c r="S249" s="49">
        <v>12</v>
      </c>
      <c r="U249" t="s">
        <v>53</v>
      </c>
      <c r="V249" t="s">
        <v>54</v>
      </c>
      <c r="W249" s="2">
        <v>1200</v>
      </c>
      <c r="X249" s="2">
        <v>5002</v>
      </c>
      <c r="Y249" s="2">
        <v>4977</v>
      </c>
      <c r="Z249" s="2">
        <v>2279</v>
      </c>
      <c r="AA249" s="2">
        <v>1030</v>
      </c>
      <c r="AB249" s="2">
        <v>970</v>
      </c>
      <c r="AC249" s="2">
        <v>562</v>
      </c>
      <c r="AD249" s="2">
        <v>794</v>
      </c>
      <c r="AE249" s="2">
        <v>891</v>
      </c>
      <c r="AF249" s="2">
        <v>1040</v>
      </c>
      <c r="AG249" s="2">
        <v>1146</v>
      </c>
      <c r="AH249" s="2">
        <v>1184</v>
      </c>
      <c r="AI249" s="2">
        <v>21075</v>
      </c>
      <c r="AJ249" t="s">
        <v>55</v>
      </c>
      <c r="AK249" t="s">
        <v>56</v>
      </c>
      <c r="AL249" t="s">
        <v>57</v>
      </c>
      <c r="AM249">
        <v>110</v>
      </c>
      <c r="AN249" t="s">
        <v>58</v>
      </c>
      <c r="AO249" t="s">
        <v>59</v>
      </c>
      <c r="AP249" t="s">
        <v>60</v>
      </c>
      <c r="AQ249">
        <v>100</v>
      </c>
      <c r="AR249">
        <v>0</v>
      </c>
      <c r="AV249" t="s">
        <v>2343</v>
      </c>
      <c r="AX249" s="1" t="s">
        <v>2350</v>
      </c>
      <c r="AZ249" s="2">
        <f>+AI249*'Kalkulator część 1'!$C$32</f>
        <v>21075</v>
      </c>
      <c r="BA249">
        <f t="shared" si="54"/>
        <v>110</v>
      </c>
      <c r="BB249" s="13">
        <f>'Kalkulator część 1'!$C$28*'Kalkulator część 1'!$C$11+'Kalkulator część 1'!$C$12</f>
        <v>0</v>
      </c>
      <c r="BC249" s="13">
        <f>'Kalkulator część 1'!$C$29*'Kalkulator część 1'!$C$11+'Kalkulator część 1'!$C$12</f>
        <v>0</v>
      </c>
      <c r="BD249" s="2">
        <f t="shared" si="55"/>
        <v>0</v>
      </c>
      <c r="BE249" s="2">
        <f t="shared" si="56"/>
        <v>0</v>
      </c>
      <c r="BG249" s="2">
        <f>IF(AJ249=$AU$251,($AV$251*12)+(AZ249*$AX$251/100),IF(AJ249=$AU$252,$AV$252*12+AZ249*$AX$252/100,IF(AJ249=$AU$253,$AV$253*12+$AX$253*AZ249/100,IF(AJ249=$AU$254,$AV$254*12+$AX$254*AZ249/100,IF(AJ249=$AU$255,$AV$255*12+$AX$255*AZ249/100,IF(AJ249=$AU$256,$AW$256*BA249/100*8760+$AX$256*AZ249/100,0))))))*'Kalkulator część 1'!$C$31</f>
        <v>1351.115325</v>
      </c>
      <c r="BH249" s="2">
        <f>+BG249*'Kalkulator część 1'!$C$31</f>
        <v>1418.67109125</v>
      </c>
      <c r="BI249" s="2"/>
      <c r="BJ249" s="13">
        <f>+(AQ249*'Kalkulator część 1'!$C$34+'Dane - część 1'!AR249*'Kalkulator część 1'!$C$35)/('Dane - część 1'!AQ249+'Dane - część 1'!AR249)</f>
        <v>0</v>
      </c>
      <c r="BK249" s="13">
        <f>VLOOKUP(AJ249,'Kalkulator część 1'!$B$17:$C$23,2,TRUE)*12</f>
        <v>0</v>
      </c>
      <c r="BL249" s="2">
        <f t="shared" si="57"/>
        <v>0</v>
      </c>
      <c r="BM249" s="2">
        <f t="shared" si="58"/>
        <v>0</v>
      </c>
      <c r="BO249" s="2">
        <f t="shared" si="59"/>
        <v>1351.115325</v>
      </c>
      <c r="BP249" s="2">
        <f t="shared" si="60"/>
        <v>1418.67109125</v>
      </c>
      <c r="BQ249" s="3"/>
      <c r="BR249" s="2">
        <f t="shared" si="61"/>
        <v>1661.8718497499999</v>
      </c>
      <c r="BS249" s="2">
        <f t="shared" si="62"/>
        <v>1744.9654422374999</v>
      </c>
    </row>
    <row r="250" spans="1:71" x14ac:dyDescent="0.35">
      <c r="A250" t="s">
        <v>43</v>
      </c>
      <c r="B250" t="s">
        <v>61</v>
      </c>
      <c r="C250" t="s">
        <v>62</v>
      </c>
      <c r="D250" t="s">
        <v>63</v>
      </c>
      <c r="E250" t="s">
        <v>64</v>
      </c>
      <c r="F250" t="s">
        <v>64</v>
      </c>
      <c r="G250" t="s">
        <v>65</v>
      </c>
      <c r="H250" s="49">
        <v>60</v>
      </c>
      <c r="J250">
        <v>7180002871</v>
      </c>
      <c r="K250">
        <v>450017970</v>
      </c>
      <c r="L250" t="s">
        <v>50</v>
      </c>
      <c r="M250" t="s">
        <v>51</v>
      </c>
      <c r="S250" s="49"/>
      <c r="U250" t="s">
        <v>66</v>
      </c>
      <c r="W250" s="2">
        <v>14042</v>
      </c>
      <c r="X250" s="2">
        <v>14475</v>
      </c>
      <c r="Y250" s="2">
        <v>14279</v>
      </c>
      <c r="Z250" s="2">
        <v>10302</v>
      </c>
      <c r="AA250" s="2">
        <v>2338</v>
      </c>
      <c r="AB250" s="2">
        <v>0</v>
      </c>
      <c r="AC250" s="2">
        <v>0</v>
      </c>
      <c r="AD250" s="2">
        <v>0</v>
      </c>
      <c r="AE250" s="2">
        <v>4109</v>
      </c>
      <c r="AF250" s="2">
        <v>4246</v>
      </c>
      <c r="AG250" s="2">
        <v>14405</v>
      </c>
      <c r="AH250" s="2">
        <v>14885</v>
      </c>
      <c r="AI250" s="2">
        <v>93081</v>
      </c>
      <c r="AJ250" t="s">
        <v>67</v>
      </c>
      <c r="AK250" t="s">
        <v>56</v>
      </c>
      <c r="AL250" t="s">
        <v>57</v>
      </c>
      <c r="AM250">
        <v>110</v>
      </c>
      <c r="AN250" t="s">
        <v>58</v>
      </c>
      <c r="AO250" t="s">
        <v>59</v>
      </c>
      <c r="AP250" t="s">
        <v>60</v>
      </c>
      <c r="AQ250">
        <v>0</v>
      </c>
      <c r="AR250">
        <v>100</v>
      </c>
      <c r="AU250" t="s">
        <v>2345</v>
      </c>
      <c r="AV250" t="s">
        <v>2346</v>
      </c>
      <c r="AW250" t="s">
        <v>2347</v>
      </c>
      <c r="AX250" t="s">
        <v>2348</v>
      </c>
      <c r="AZ250" s="2">
        <f>+AI250*'Kalkulator część 1'!$C$32</f>
        <v>93081</v>
      </c>
      <c r="BA250">
        <f t="shared" si="54"/>
        <v>110</v>
      </c>
      <c r="BB250" s="13">
        <f>'Kalkulator część 1'!$C$28*'Kalkulator część 1'!$C$11+'Kalkulator część 1'!$C$12</f>
        <v>0</v>
      </c>
      <c r="BC250" s="13">
        <f>'Kalkulator część 1'!$C$29*'Kalkulator część 1'!$C$11+'Kalkulator część 1'!$C$12</f>
        <v>0</v>
      </c>
      <c r="BD250" s="2">
        <f t="shared" si="55"/>
        <v>0</v>
      </c>
      <c r="BE250" s="2">
        <f t="shared" si="56"/>
        <v>0</v>
      </c>
      <c r="BG250" s="2">
        <f>IF(AJ250=$AU$251,($AV$251*12)+(AZ250*$AX$251/100),IF(AJ250=$AU$252,$AV$252*12+AZ250*$AX$252/100,IF(AJ250=$AU$253,$AV$253*12+$AX$253*AZ250/100,IF(AJ250=$AU$254,$AV$254*12+$AX$254*AZ250/100,IF(AJ250=$AU$255,$AV$255*12+$AX$255*AZ250/100,IF(AJ250=$AU$256,$AW$256*BA250/100*8760+$AX$256*AZ250/100,0))))))*'Kalkulator część 1'!$C$31</f>
        <v>6673.9926015000001</v>
      </c>
      <c r="BH250" s="2">
        <f>+BG250*'Kalkulator część 1'!$C$31</f>
        <v>7007.6922315750007</v>
      </c>
      <c r="BI250" s="2"/>
      <c r="BJ250" s="13">
        <f>+(AQ250*'Kalkulator część 1'!$C$34+'Dane - część 1'!AR250*'Kalkulator część 1'!$C$35)/('Dane - część 1'!AQ250+'Dane - część 1'!AR250)</f>
        <v>3.9</v>
      </c>
      <c r="BK250" s="13">
        <f>VLOOKUP(AJ250,'Kalkulator część 1'!$B$17:$C$23,2,TRUE)*12</f>
        <v>0</v>
      </c>
      <c r="BL250" s="2">
        <f t="shared" si="57"/>
        <v>363.01589999999999</v>
      </c>
      <c r="BM250" s="2">
        <f t="shared" si="58"/>
        <v>363.01589999999999</v>
      </c>
      <c r="BO250" s="2">
        <f t="shared" si="59"/>
        <v>7037.0085015000004</v>
      </c>
      <c r="BP250" s="2">
        <f t="shared" si="60"/>
        <v>7370.7081315750011</v>
      </c>
      <c r="BQ250" s="3"/>
      <c r="BR250" s="2">
        <f t="shared" si="61"/>
        <v>8655.5204568450008</v>
      </c>
      <c r="BS250" s="2">
        <f t="shared" si="62"/>
        <v>9065.9710018372516</v>
      </c>
    </row>
    <row r="251" spans="1:71" x14ac:dyDescent="0.35">
      <c r="A251" t="s">
        <v>43</v>
      </c>
      <c r="B251" t="s">
        <v>68</v>
      </c>
      <c r="C251" t="s">
        <v>69</v>
      </c>
      <c r="D251" t="s">
        <v>70</v>
      </c>
      <c r="E251" t="s">
        <v>71</v>
      </c>
      <c r="F251" t="s">
        <v>71</v>
      </c>
      <c r="G251" t="s">
        <v>72</v>
      </c>
      <c r="H251" s="49">
        <v>8</v>
      </c>
      <c r="J251">
        <v>5420303678</v>
      </c>
      <c r="K251">
        <v>50026650</v>
      </c>
      <c r="L251" t="s">
        <v>50</v>
      </c>
      <c r="M251" t="s">
        <v>51</v>
      </c>
      <c r="N251" t="s">
        <v>73</v>
      </c>
      <c r="O251" t="s">
        <v>70</v>
      </c>
      <c r="P251" t="s">
        <v>71</v>
      </c>
      <c r="Q251" t="s">
        <v>71</v>
      </c>
      <c r="R251" t="s">
        <v>72</v>
      </c>
      <c r="S251" s="49">
        <v>8</v>
      </c>
      <c r="U251" t="s">
        <v>74</v>
      </c>
      <c r="V251" t="s">
        <v>75</v>
      </c>
      <c r="W251" s="2">
        <v>13602</v>
      </c>
      <c r="X251" s="2">
        <v>8795</v>
      </c>
      <c r="Y251" s="2">
        <v>7921</v>
      </c>
      <c r="Z251" s="2">
        <v>3794</v>
      </c>
      <c r="AA251" s="2">
        <v>2208</v>
      </c>
      <c r="AB251" s="2">
        <v>681</v>
      </c>
      <c r="AC251" s="2">
        <v>357</v>
      </c>
      <c r="AD251" s="2">
        <v>724</v>
      </c>
      <c r="AE251" s="2">
        <v>804</v>
      </c>
      <c r="AF251" s="2">
        <v>7323</v>
      </c>
      <c r="AG251" s="2">
        <v>8595</v>
      </c>
      <c r="AH251" s="2">
        <v>10537</v>
      </c>
      <c r="AI251" s="2">
        <v>65341</v>
      </c>
      <c r="AJ251" t="s">
        <v>55</v>
      </c>
      <c r="AK251" t="s">
        <v>56</v>
      </c>
      <c r="AL251" t="s">
        <v>57</v>
      </c>
      <c r="AM251">
        <v>110</v>
      </c>
      <c r="AN251" t="s">
        <v>58</v>
      </c>
      <c r="AO251" t="s">
        <v>59</v>
      </c>
      <c r="AP251" t="s">
        <v>60</v>
      </c>
      <c r="AQ251">
        <v>100</v>
      </c>
      <c r="AR251">
        <v>0</v>
      </c>
      <c r="AU251" t="s">
        <v>217</v>
      </c>
      <c r="AV251">
        <v>4.95</v>
      </c>
      <c r="AW251" t="s">
        <v>2349</v>
      </c>
      <c r="AX251">
        <v>5.6680000000000001</v>
      </c>
      <c r="AZ251" s="2">
        <f>+AI251*'Kalkulator część 1'!$C$32</f>
        <v>65341</v>
      </c>
      <c r="BA251">
        <f t="shared" ref="BA251:BA314" si="63">+AM251</f>
        <v>110</v>
      </c>
      <c r="BB251" s="13">
        <f>'Kalkulator część 1'!$C$28*'Kalkulator część 1'!$C$11+'Kalkulator część 1'!$C$12</f>
        <v>0</v>
      </c>
      <c r="BC251" s="13">
        <f>'Kalkulator część 1'!$C$29*'Kalkulator część 1'!$C$11+'Kalkulator część 1'!$C$12</f>
        <v>0</v>
      </c>
      <c r="BD251" s="2">
        <f t="shared" ref="BD251:BD314" si="64">+AZ251*BB251/1000</f>
        <v>0</v>
      </c>
      <c r="BE251" s="2">
        <f t="shared" ref="BE251:BE314" si="65">+AZ251*BC251/1000</f>
        <v>0</v>
      </c>
      <c r="BG251" s="2">
        <f>IF(AJ251=$AU$251,($AV$251*12)+(AZ251*$AX$251/100),IF(AJ251=$AU$252,$AV$252*12+AZ251*$AX$252/100,IF(AJ251=$AU$253,$AV$253*12+$AX$253*AZ251/100,IF(AJ251=$AU$254,$AV$254*12+$AX$254*AZ251/100,IF(AJ251=$AU$255,$AV$255*12+$AX$255*AZ251/100,IF(AJ251=$AU$256,$AW$256*BA251/100*8760+$AX$256*AZ251/100,0))))))*'Kalkulator część 1'!$C$31</f>
        <v>2811.4949310000002</v>
      </c>
      <c r="BH251" s="2">
        <f>+BG251*'Kalkulator część 1'!$C$31</f>
        <v>2952.0696775500005</v>
      </c>
      <c r="BI251" s="2"/>
      <c r="BJ251" s="13">
        <f>+(AQ251*'Kalkulator część 1'!$C$34+'Dane - część 1'!AR251*'Kalkulator część 1'!$C$35)/('Dane - część 1'!AQ251+'Dane - część 1'!AR251)</f>
        <v>0</v>
      </c>
      <c r="BK251" s="13">
        <f>VLOOKUP(AJ251,'Kalkulator część 1'!$B$17:$C$23,2,TRUE)*12</f>
        <v>0</v>
      </c>
      <c r="BL251" s="2">
        <f t="shared" ref="BL251:BL314" si="66">(BB251+BJ251)*AZ251/1000+BK251</f>
        <v>0</v>
      </c>
      <c r="BM251" s="2">
        <f t="shared" ref="BM251:BM314" si="67">(BC251+BJ251)*AZ251/1000+BK251</f>
        <v>0</v>
      </c>
      <c r="BO251" s="2">
        <f t="shared" ref="BO251:BO314" si="68">BL251+BG251</f>
        <v>2811.4949310000002</v>
      </c>
      <c r="BP251" s="2">
        <f t="shared" ref="BP251:BP314" si="69">BM251+BH251</f>
        <v>2952.0696775500005</v>
      </c>
      <c r="BQ251" s="3"/>
      <c r="BR251" s="2">
        <f t="shared" ref="BR251:BR314" si="70">BO251*1.23</f>
        <v>3458.1387651300001</v>
      </c>
      <c r="BS251" s="2">
        <f t="shared" ref="BS251:BS314" si="71">BP251*1.23</f>
        <v>3631.0457033865005</v>
      </c>
    </row>
    <row r="252" spans="1:71" x14ac:dyDescent="0.35">
      <c r="A252" t="s">
        <v>43</v>
      </c>
      <c r="B252" t="s">
        <v>68</v>
      </c>
      <c r="C252" t="s">
        <v>69</v>
      </c>
      <c r="D252" t="s">
        <v>70</v>
      </c>
      <c r="E252" t="s">
        <v>71</v>
      </c>
      <c r="F252" t="s">
        <v>71</v>
      </c>
      <c r="G252" t="s">
        <v>72</v>
      </c>
      <c r="H252" s="49">
        <v>8</v>
      </c>
      <c r="J252">
        <v>5420303678</v>
      </c>
      <c r="K252">
        <v>50026650</v>
      </c>
      <c r="L252" t="s">
        <v>50</v>
      </c>
      <c r="M252" t="s">
        <v>51</v>
      </c>
      <c r="N252" t="s">
        <v>76</v>
      </c>
      <c r="O252" t="s">
        <v>70</v>
      </c>
      <c r="P252" t="s">
        <v>71</v>
      </c>
      <c r="Q252" t="s">
        <v>71</v>
      </c>
      <c r="R252" t="s">
        <v>72</v>
      </c>
      <c r="S252" s="49">
        <v>8</v>
      </c>
      <c r="T252">
        <v>1</v>
      </c>
      <c r="U252" t="s">
        <v>77</v>
      </c>
      <c r="V252" t="s">
        <v>78</v>
      </c>
      <c r="W252" s="2">
        <v>5954</v>
      </c>
      <c r="X252" s="2">
        <v>3775</v>
      </c>
      <c r="Y252" s="2">
        <v>3362</v>
      </c>
      <c r="Z252" s="2">
        <v>2586</v>
      </c>
      <c r="AA252" s="2">
        <v>463</v>
      </c>
      <c r="AB252" s="2">
        <v>288</v>
      </c>
      <c r="AC252" s="2">
        <v>160</v>
      </c>
      <c r="AD252" s="2">
        <v>249</v>
      </c>
      <c r="AE252" s="2">
        <v>266</v>
      </c>
      <c r="AF252" s="2">
        <v>2800</v>
      </c>
      <c r="AG252" s="2">
        <v>3297</v>
      </c>
      <c r="AH252" s="2">
        <v>4015</v>
      </c>
      <c r="AI252" s="2">
        <v>27215</v>
      </c>
      <c r="AJ252" t="s">
        <v>55</v>
      </c>
      <c r="AK252" t="s">
        <v>56</v>
      </c>
      <c r="AL252" t="s">
        <v>57</v>
      </c>
      <c r="AM252">
        <v>110</v>
      </c>
      <c r="AN252" t="s">
        <v>58</v>
      </c>
      <c r="AO252" t="s">
        <v>59</v>
      </c>
      <c r="AP252" t="s">
        <v>60</v>
      </c>
      <c r="AQ252">
        <v>100</v>
      </c>
      <c r="AR252">
        <v>0</v>
      </c>
      <c r="AU252" t="s">
        <v>100</v>
      </c>
      <c r="AV252">
        <v>14.8</v>
      </c>
      <c r="AW252" t="s">
        <v>2349</v>
      </c>
      <c r="AX252">
        <v>3.5649999999999999</v>
      </c>
      <c r="AZ252" s="2">
        <f>+AI252*'Kalkulator część 1'!$C$32</f>
        <v>27215</v>
      </c>
      <c r="BA252">
        <f t="shared" si="63"/>
        <v>110</v>
      </c>
      <c r="BB252" s="13">
        <f>'Kalkulator część 1'!$C$28*'Kalkulator część 1'!$C$11+'Kalkulator część 1'!$C$12</f>
        <v>0</v>
      </c>
      <c r="BC252" s="13">
        <f>'Kalkulator część 1'!$C$29*'Kalkulator część 1'!$C$11+'Kalkulator część 1'!$C$12</f>
        <v>0</v>
      </c>
      <c r="BD252" s="2">
        <f t="shared" si="64"/>
        <v>0</v>
      </c>
      <c r="BE252" s="2">
        <f t="shared" si="65"/>
        <v>0</v>
      </c>
      <c r="BG252" s="2">
        <f>IF(AJ252=$AU$251,($AV$251*12)+(AZ252*$AX$251/100),IF(AJ252=$AU$252,$AV$252*12+AZ252*$AX$252/100,IF(AJ252=$AU$253,$AV$253*12+$AX$253*AZ252/100,IF(AJ252=$AU$254,$AV$254*12+$AX$254*AZ252/100,IF(AJ252=$AU$255,$AV$255*12+$AX$255*AZ252/100,IF(AJ252=$AU$256,$AW$256*BA252/100*8760+$AX$256*AZ252/100,0))))))*'Kalkulator część 1'!$C$31</f>
        <v>1553.680065</v>
      </c>
      <c r="BH252" s="2">
        <f>+BG252*'Kalkulator część 1'!$C$31</f>
        <v>1631.3640682500002</v>
      </c>
      <c r="BI252" s="2"/>
      <c r="BJ252" s="13">
        <f>+(AQ252*'Kalkulator część 1'!$C$34+'Dane - część 1'!AR252*'Kalkulator część 1'!$C$35)/('Dane - część 1'!AQ252+'Dane - część 1'!AR252)</f>
        <v>0</v>
      </c>
      <c r="BK252" s="13">
        <f>VLOOKUP(AJ252,'Kalkulator część 1'!$B$17:$C$23,2,TRUE)*12</f>
        <v>0</v>
      </c>
      <c r="BL252" s="2">
        <f t="shared" si="66"/>
        <v>0</v>
      </c>
      <c r="BM252" s="2">
        <f t="shared" si="67"/>
        <v>0</v>
      </c>
      <c r="BO252" s="2">
        <f t="shared" si="68"/>
        <v>1553.680065</v>
      </c>
      <c r="BP252" s="2">
        <f t="shared" si="69"/>
        <v>1631.3640682500002</v>
      </c>
      <c r="BQ252" s="3"/>
      <c r="BR252" s="2">
        <f t="shared" si="70"/>
        <v>1911.0264799500001</v>
      </c>
      <c r="BS252" s="2">
        <f t="shared" si="71"/>
        <v>2006.5778039475001</v>
      </c>
    </row>
    <row r="253" spans="1:71" x14ac:dyDescent="0.35">
      <c r="A253" t="s">
        <v>43</v>
      </c>
      <c r="B253" t="s">
        <v>68</v>
      </c>
      <c r="C253" t="s">
        <v>69</v>
      </c>
      <c r="D253" t="s">
        <v>70</v>
      </c>
      <c r="E253" t="s">
        <v>71</v>
      </c>
      <c r="F253" t="s">
        <v>71</v>
      </c>
      <c r="G253" t="s">
        <v>72</v>
      </c>
      <c r="H253" s="49">
        <v>8</v>
      </c>
      <c r="J253">
        <v>5420303678</v>
      </c>
      <c r="K253">
        <v>50026650</v>
      </c>
      <c r="L253" t="s">
        <v>50</v>
      </c>
      <c r="M253" t="s">
        <v>51</v>
      </c>
      <c r="N253" t="s">
        <v>79</v>
      </c>
      <c r="O253" t="s">
        <v>70</v>
      </c>
      <c r="P253" t="s">
        <v>71</v>
      </c>
      <c r="Q253" t="s">
        <v>71</v>
      </c>
      <c r="R253" t="s">
        <v>80</v>
      </c>
      <c r="S253" s="49" t="s">
        <v>81</v>
      </c>
      <c r="U253" t="s">
        <v>82</v>
      </c>
      <c r="V253" t="s">
        <v>83</v>
      </c>
      <c r="W253" s="2">
        <v>4531</v>
      </c>
      <c r="X253" s="2">
        <v>2523</v>
      </c>
      <c r="Y253" s="2">
        <v>2112</v>
      </c>
      <c r="Z253" s="2">
        <v>904</v>
      </c>
      <c r="AA253" s="2">
        <v>451</v>
      </c>
      <c r="AB253" s="2">
        <v>358</v>
      </c>
      <c r="AC253" s="2">
        <v>160</v>
      </c>
      <c r="AD253" s="2">
        <v>115</v>
      </c>
      <c r="AE253" s="2">
        <v>98</v>
      </c>
      <c r="AF253" s="2">
        <v>1827</v>
      </c>
      <c r="AG253" s="2">
        <v>2169</v>
      </c>
      <c r="AH253" s="2">
        <v>3008</v>
      </c>
      <c r="AI253" s="2">
        <v>18256</v>
      </c>
      <c r="AJ253" t="s">
        <v>55</v>
      </c>
      <c r="AK253" t="s">
        <v>56</v>
      </c>
      <c r="AL253" t="s">
        <v>57</v>
      </c>
      <c r="AM253">
        <v>110</v>
      </c>
      <c r="AN253" t="s">
        <v>58</v>
      </c>
      <c r="AO253" t="s">
        <v>59</v>
      </c>
      <c r="AP253" t="s">
        <v>60</v>
      </c>
      <c r="AQ253">
        <v>100</v>
      </c>
      <c r="AR253">
        <v>0</v>
      </c>
      <c r="AU253" t="s">
        <v>55</v>
      </c>
      <c r="AV253">
        <v>52.05</v>
      </c>
      <c r="AW253" t="s">
        <v>2349</v>
      </c>
      <c r="AX253">
        <v>3.1419999999999999</v>
      </c>
      <c r="AZ253" s="2">
        <f>+AI253*'Kalkulator część 1'!$C$32</f>
        <v>18256</v>
      </c>
      <c r="BA253">
        <f t="shared" si="63"/>
        <v>110</v>
      </c>
      <c r="BB253" s="13">
        <f>'Kalkulator część 1'!$C$28*'Kalkulator część 1'!$C$11+'Kalkulator część 1'!$C$12</f>
        <v>0</v>
      </c>
      <c r="BC253" s="13">
        <f>'Kalkulator część 1'!$C$29*'Kalkulator część 1'!$C$11+'Kalkulator część 1'!$C$12</f>
        <v>0</v>
      </c>
      <c r="BD253" s="2">
        <f t="shared" si="64"/>
        <v>0</v>
      </c>
      <c r="BE253" s="2">
        <f t="shared" si="65"/>
        <v>0</v>
      </c>
      <c r="BG253" s="2">
        <f>IF(AJ253=$AU$251,($AV$251*12)+(AZ253*$AX$251/100),IF(AJ253=$AU$252,$AV$252*12+AZ253*$AX$252/100,IF(AJ253=$AU$253,$AV$253*12+$AX$253*AZ253/100,IF(AJ253=$AU$254,$AV$254*12+$AX$254*AZ253/100,IF(AJ253=$AU$255,$AV$255*12+$AX$255*AZ253/100,IF(AJ253=$AU$256,$AW$256*BA253/100*8760+$AX$256*AZ253/100,0))))))*'Kalkulator część 1'!$C$31</f>
        <v>1258.1136960000001</v>
      </c>
      <c r="BH253" s="2">
        <f>+BG253*'Kalkulator część 1'!$C$31</f>
        <v>1321.0193808000001</v>
      </c>
      <c r="BI253" s="2"/>
      <c r="BJ253" s="13">
        <f>+(AQ253*'Kalkulator część 1'!$C$34+'Dane - część 1'!AR253*'Kalkulator część 1'!$C$35)/('Dane - część 1'!AQ253+'Dane - część 1'!AR253)</f>
        <v>0</v>
      </c>
      <c r="BK253" s="13">
        <f>VLOOKUP(AJ253,'Kalkulator część 1'!$B$17:$C$23,2,TRUE)*12</f>
        <v>0</v>
      </c>
      <c r="BL253" s="2">
        <f t="shared" si="66"/>
        <v>0</v>
      </c>
      <c r="BM253" s="2">
        <f t="shared" si="67"/>
        <v>0</v>
      </c>
      <c r="BO253" s="2">
        <f t="shared" si="68"/>
        <v>1258.1136960000001</v>
      </c>
      <c r="BP253" s="2">
        <f t="shared" si="69"/>
        <v>1321.0193808000001</v>
      </c>
      <c r="BQ253" s="3"/>
      <c r="BR253" s="2">
        <f t="shared" si="70"/>
        <v>1547.47984608</v>
      </c>
      <c r="BS253" s="2">
        <f t="shared" si="71"/>
        <v>1624.8538383840003</v>
      </c>
    </row>
    <row r="254" spans="1:71" x14ac:dyDescent="0.35">
      <c r="A254" t="s">
        <v>644</v>
      </c>
      <c r="B254" t="s">
        <v>717</v>
      </c>
      <c r="C254" t="s">
        <v>718</v>
      </c>
      <c r="D254" t="s">
        <v>719</v>
      </c>
      <c r="E254" t="s">
        <v>720</v>
      </c>
      <c r="F254" t="s">
        <v>720</v>
      </c>
      <c r="G254" t="s">
        <v>721</v>
      </c>
      <c r="H254" s="49">
        <v>139</v>
      </c>
      <c r="J254">
        <v>7150202424</v>
      </c>
      <c r="K254">
        <v>430516200</v>
      </c>
      <c r="L254" t="s">
        <v>50</v>
      </c>
      <c r="M254" t="s">
        <v>51</v>
      </c>
      <c r="N254" t="s">
        <v>722</v>
      </c>
      <c r="O254" t="s">
        <v>719</v>
      </c>
      <c r="P254" t="s">
        <v>720</v>
      </c>
      <c r="Q254" t="s">
        <v>720</v>
      </c>
      <c r="R254" t="s">
        <v>721</v>
      </c>
      <c r="S254" s="49">
        <v>139</v>
      </c>
      <c r="U254" t="s">
        <v>723</v>
      </c>
      <c r="V254" t="s">
        <v>724</v>
      </c>
      <c r="W254" s="2">
        <v>14248</v>
      </c>
      <c r="X254" s="2">
        <v>10263</v>
      </c>
      <c r="Y254" s="2">
        <v>4444</v>
      </c>
      <c r="Z254" s="2">
        <v>5542</v>
      </c>
      <c r="AA254" s="2">
        <v>446</v>
      </c>
      <c r="AB254" s="2">
        <v>276</v>
      </c>
      <c r="AC254" s="2">
        <v>0</v>
      </c>
      <c r="AD254" s="2">
        <v>808</v>
      </c>
      <c r="AE254" s="2">
        <v>808</v>
      </c>
      <c r="AF254" s="2">
        <v>808</v>
      </c>
      <c r="AG254" s="2">
        <v>9413</v>
      </c>
      <c r="AH254" s="2">
        <v>13813</v>
      </c>
      <c r="AI254" s="2">
        <v>60869</v>
      </c>
      <c r="AJ254" t="s">
        <v>55</v>
      </c>
      <c r="AK254" t="s">
        <v>56</v>
      </c>
      <c r="AL254" t="s">
        <v>57</v>
      </c>
      <c r="AM254">
        <v>54</v>
      </c>
      <c r="AN254" t="s">
        <v>58</v>
      </c>
      <c r="AO254" t="s">
        <v>59</v>
      </c>
      <c r="AP254" t="s">
        <v>60</v>
      </c>
      <c r="AQ254">
        <v>0</v>
      </c>
      <c r="AR254">
        <v>100</v>
      </c>
      <c r="AU254" t="s">
        <v>730</v>
      </c>
      <c r="AV254">
        <v>55.06</v>
      </c>
      <c r="AW254" t="s">
        <v>2349</v>
      </c>
      <c r="AX254">
        <v>3.1419999999999999</v>
      </c>
      <c r="AZ254" s="2">
        <f>+AI254*'Kalkulator część 1'!$C$32</f>
        <v>60869</v>
      </c>
      <c r="BA254">
        <f t="shared" si="63"/>
        <v>54</v>
      </c>
      <c r="BB254" s="13">
        <f>'Kalkulator część 1'!$C$28*'Kalkulator część 1'!$C$11+'Kalkulator część 1'!$C$12</f>
        <v>0</v>
      </c>
      <c r="BC254" s="13">
        <f>'Kalkulator część 1'!$C$29*'Kalkulator część 1'!$C$11+'Kalkulator część 1'!$C$12</f>
        <v>0</v>
      </c>
      <c r="BD254" s="2">
        <f t="shared" si="64"/>
        <v>0</v>
      </c>
      <c r="BE254" s="2">
        <f t="shared" si="65"/>
        <v>0</v>
      </c>
      <c r="BG254" s="2">
        <f>IF(AJ254=$AU$251,($AV$251*12)+(AZ254*$AX$251/100),IF(AJ254=$AU$252,$AV$252*12+AZ254*$AX$252/100,IF(AJ254=$AU$253,$AV$253*12+$AX$253*AZ254/100,IF(AJ254=$AU$254,$AV$254*12+$AX$254*AZ254/100,IF(AJ254=$AU$255,$AV$255*12+$AX$255*AZ254/100,IF(AJ254=$AU$256,$AW$256*BA254/100*8760+$AX$256*AZ254/100,0))))))*'Kalkulator część 1'!$C$31</f>
        <v>2663.9591789999999</v>
      </c>
      <c r="BH254" s="2">
        <f>+BG254*'Kalkulator część 1'!$C$31</f>
        <v>2797.1571379500001</v>
      </c>
      <c r="BI254" s="2"/>
      <c r="BJ254" s="13">
        <f>+(AQ254*'Kalkulator część 1'!$C$34+'Dane - część 1'!AR254*'Kalkulator część 1'!$C$35)/('Dane - część 1'!AQ254+'Dane - część 1'!AR254)</f>
        <v>3.9</v>
      </c>
      <c r="BK254" s="13">
        <f>VLOOKUP(AJ254,'Kalkulator część 1'!$B$17:$C$23,2,TRUE)*12</f>
        <v>0</v>
      </c>
      <c r="BL254" s="2">
        <f t="shared" si="66"/>
        <v>237.38910000000001</v>
      </c>
      <c r="BM254" s="2">
        <f t="shared" si="67"/>
        <v>237.38910000000001</v>
      </c>
      <c r="BO254" s="2">
        <f t="shared" si="68"/>
        <v>2901.3482789999998</v>
      </c>
      <c r="BP254" s="2">
        <f t="shared" si="69"/>
        <v>3034.54623795</v>
      </c>
      <c r="BQ254" s="3"/>
      <c r="BR254" s="2">
        <f t="shared" si="70"/>
        <v>3568.6583831699995</v>
      </c>
      <c r="BS254" s="2">
        <f t="shared" si="71"/>
        <v>3732.4918726784999</v>
      </c>
    </row>
    <row r="255" spans="1:71" x14ac:dyDescent="0.35">
      <c r="A255" t="s">
        <v>644</v>
      </c>
      <c r="B255" t="s">
        <v>731</v>
      </c>
      <c r="C255" t="s">
        <v>732</v>
      </c>
      <c r="D255" t="s">
        <v>733</v>
      </c>
      <c r="E255" t="s">
        <v>734</v>
      </c>
      <c r="G255" t="s">
        <v>735</v>
      </c>
      <c r="H255" s="49">
        <v>1</v>
      </c>
      <c r="J255">
        <v>5380004744</v>
      </c>
      <c r="K255">
        <v>30011032</v>
      </c>
      <c r="L255" t="s">
        <v>50</v>
      </c>
      <c r="M255" t="s">
        <v>51</v>
      </c>
      <c r="N255" t="s">
        <v>148</v>
      </c>
      <c r="O255" t="s">
        <v>733</v>
      </c>
      <c r="P255" t="s">
        <v>734</v>
      </c>
      <c r="Q255" t="s">
        <v>734</v>
      </c>
      <c r="R255" t="s">
        <v>736</v>
      </c>
      <c r="S255" s="49">
        <v>131</v>
      </c>
      <c r="U255" t="s">
        <v>737</v>
      </c>
      <c r="V255" t="s">
        <v>738</v>
      </c>
      <c r="W255" s="2">
        <v>0</v>
      </c>
      <c r="X255" s="2">
        <v>0</v>
      </c>
      <c r="Y255" s="2">
        <v>10996</v>
      </c>
      <c r="Z255" s="2">
        <v>2084</v>
      </c>
      <c r="AA255" s="2">
        <v>3763</v>
      </c>
      <c r="AB255" s="2">
        <v>705</v>
      </c>
      <c r="AC255" s="2">
        <v>235</v>
      </c>
      <c r="AD255" s="2">
        <v>270</v>
      </c>
      <c r="AE255" s="2">
        <v>1465</v>
      </c>
      <c r="AF255" s="2">
        <v>2233</v>
      </c>
      <c r="AG255" s="2">
        <v>3850</v>
      </c>
      <c r="AH255" s="2">
        <v>5313</v>
      </c>
      <c r="AI255" s="2">
        <v>30914</v>
      </c>
      <c r="AJ255" t="s">
        <v>55</v>
      </c>
      <c r="AK255" t="s">
        <v>56</v>
      </c>
      <c r="AL255" t="s">
        <v>57</v>
      </c>
      <c r="AM255">
        <v>110</v>
      </c>
      <c r="AN255" t="s">
        <v>58</v>
      </c>
      <c r="AO255" t="s">
        <v>59</v>
      </c>
      <c r="AP255" t="s">
        <v>60</v>
      </c>
      <c r="AQ255">
        <v>0</v>
      </c>
      <c r="AR255">
        <v>100</v>
      </c>
      <c r="AU255" t="s">
        <v>67</v>
      </c>
      <c r="AV255">
        <v>288.99</v>
      </c>
      <c r="AW255" t="s">
        <v>2349</v>
      </c>
      <c r="AX255">
        <v>3.1030000000000002</v>
      </c>
      <c r="AZ255" s="2">
        <f>+AI255*'Kalkulator część 1'!$C$32</f>
        <v>30914</v>
      </c>
      <c r="BA255">
        <f t="shared" si="63"/>
        <v>110</v>
      </c>
      <c r="BB255" s="13">
        <f>'Kalkulator część 1'!$C$28*'Kalkulator część 1'!$C$11+'Kalkulator część 1'!$C$12</f>
        <v>0</v>
      </c>
      <c r="BC255" s="13">
        <f>'Kalkulator część 1'!$C$29*'Kalkulator część 1'!$C$11+'Kalkulator część 1'!$C$12</f>
        <v>0</v>
      </c>
      <c r="BD255" s="2">
        <f t="shared" si="64"/>
        <v>0</v>
      </c>
      <c r="BE255" s="2">
        <f t="shared" si="65"/>
        <v>0</v>
      </c>
      <c r="BG255" s="2">
        <f>IF(AJ255=$AU$251,($AV$251*12)+(AZ255*$AX$251/100),IF(AJ255=$AU$252,$AV$252*12+AZ255*$AX$252/100,IF(AJ255=$AU$253,$AV$253*12+$AX$253*AZ255/100,IF(AJ255=$AU$254,$AV$254*12+$AX$254*AZ255/100,IF(AJ255=$AU$255,$AV$255*12+$AX$255*AZ255/100,IF(AJ255=$AU$256,$AW$256*BA255/100*8760+$AX$256*AZ255/100,0))))))*'Kalkulator część 1'!$C$31</f>
        <v>1675.7137740000001</v>
      </c>
      <c r="BH255" s="2">
        <f>+BG255*'Kalkulator część 1'!$C$31</f>
        <v>1759.4994627000001</v>
      </c>
      <c r="BI255" s="2"/>
      <c r="BJ255" s="13">
        <f>+(AQ255*'Kalkulator część 1'!$C$34+'Dane - część 1'!AR255*'Kalkulator część 1'!$C$35)/('Dane - część 1'!AQ255+'Dane - część 1'!AR255)</f>
        <v>3.9</v>
      </c>
      <c r="BK255" s="13">
        <f>VLOOKUP(AJ255,'Kalkulator część 1'!$B$17:$C$23,2,TRUE)*12</f>
        <v>0</v>
      </c>
      <c r="BL255" s="2">
        <f t="shared" si="66"/>
        <v>120.56459999999998</v>
      </c>
      <c r="BM255" s="2">
        <f t="shared" si="67"/>
        <v>120.56459999999998</v>
      </c>
      <c r="BO255" s="2">
        <f t="shared" si="68"/>
        <v>1796.278374</v>
      </c>
      <c r="BP255" s="2">
        <f t="shared" si="69"/>
        <v>1880.0640627</v>
      </c>
      <c r="BQ255" s="3"/>
      <c r="BR255" s="2">
        <f t="shared" si="70"/>
        <v>2209.4224000200002</v>
      </c>
      <c r="BS255" s="2">
        <f t="shared" si="71"/>
        <v>2312.4787971209998</v>
      </c>
    </row>
    <row r="256" spans="1:71" x14ac:dyDescent="0.35">
      <c r="A256" t="s">
        <v>644</v>
      </c>
      <c r="B256" t="s">
        <v>766</v>
      </c>
      <c r="C256" t="s">
        <v>767</v>
      </c>
      <c r="D256" t="s">
        <v>768</v>
      </c>
      <c r="E256" t="s">
        <v>769</v>
      </c>
      <c r="F256" t="s">
        <v>769</v>
      </c>
      <c r="G256" t="s">
        <v>205</v>
      </c>
      <c r="H256" s="49">
        <v>6</v>
      </c>
      <c r="I256">
        <v>4</v>
      </c>
      <c r="J256">
        <v>5410000924</v>
      </c>
      <c r="K256">
        <v>30011262</v>
      </c>
      <c r="L256" t="s">
        <v>50</v>
      </c>
      <c r="M256" t="s">
        <v>51</v>
      </c>
      <c r="N256" t="s">
        <v>711</v>
      </c>
      <c r="O256" t="s">
        <v>768</v>
      </c>
      <c r="P256" t="s">
        <v>769</v>
      </c>
      <c r="Q256" t="s">
        <v>769</v>
      </c>
      <c r="R256" t="s">
        <v>205</v>
      </c>
      <c r="S256" s="49">
        <v>6</v>
      </c>
      <c r="T256">
        <v>2</v>
      </c>
      <c r="U256" t="s">
        <v>770</v>
      </c>
      <c r="V256" t="s">
        <v>771</v>
      </c>
      <c r="W256" s="2">
        <v>0</v>
      </c>
      <c r="X256" s="2">
        <v>0</v>
      </c>
      <c r="Y256" s="2">
        <v>6065</v>
      </c>
      <c r="Z256" s="2">
        <v>590</v>
      </c>
      <c r="AA256" s="2">
        <v>372</v>
      </c>
      <c r="AB256" s="2">
        <v>70</v>
      </c>
      <c r="AC256" s="2">
        <v>0</v>
      </c>
      <c r="AD256" s="2">
        <v>0</v>
      </c>
      <c r="AE256" s="2">
        <v>545</v>
      </c>
      <c r="AF256" s="2">
        <v>994</v>
      </c>
      <c r="AG256" s="2">
        <v>1834</v>
      </c>
      <c r="AH256" s="2">
        <v>2346</v>
      </c>
      <c r="AI256" s="2">
        <v>12816</v>
      </c>
      <c r="AJ256" t="s">
        <v>55</v>
      </c>
      <c r="AK256" t="s">
        <v>56</v>
      </c>
      <c r="AL256" t="s">
        <v>57</v>
      </c>
      <c r="AM256">
        <v>110</v>
      </c>
      <c r="AN256" t="s">
        <v>58</v>
      </c>
      <c r="AO256" t="s">
        <v>59</v>
      </c>
      <c r="AP256" t="s">
        <v>60</v>
      </c>
      <c r="AQ256">
        <v>100</v>
      </c>
      <c r="AR256">
        <v>0</v>
      </c>
      <c r="AU256" t="s">
        <v>209</v>
      </c>
      <c r="AV256" t="s">
        <v>2349</v>
      </c>
      <c r="AW256">
        <v>0.79500000000000004</v>
      </c>
      <c r="AX256">
        <v>2.2069999999999999</v>
      </c>
      <c r="AZ256" s="2">
        <f>+AI256*'Kalkulator część 1'!$C$32</f>
        <v>12816</v>
      </c>
      <c r="BA256">
        <f t="shared" si="63"/>
        <v>110</v>
      </c>
      <c r="BB256" s="13">
        <f>'Kalkulator część 1'!$C$28*'Kalkulator część 1'!$C$11+'Kalkulator część 1'!$C$12</f>
        <v>0</v>
      </c>
      <c r="BC256" s="13">
        <f>'Kalkulator część 1'!$C$29*'Kalkulator część 1'!$C$11+'Kalkulator część 1'!$C$12</f>
        <v>0</v>
      </c>
      <c r="BD256" s="2">
        <f t="shared" si="64"/>
        <v>0</v>
      </c>
      <c r="BE256" s="2">
        <f t="shared" si="65"/>
        <v>0</v>
      </c>
      <c r="BG256" s="2">
        <f>IF(AJ256=$AU$251,($AV$251*12)+(AZ256*$AX$251/100),IF(AJ256=$AU$252,$AV$252*12+AZ256*$AX$252/100,IF(AJ256=$AU$253,$AV$253*12+$AX$253*AZ256/100,IF(AJ256=$AU$254,$AV$254*12+$AX$254*AZ256/100,IF(AJ256=$AU$255,$AV$255*12+$AX$255*AZ256/100,IF(AJ256=$AU$256,$AW$256*BA256/100*8760+$AX$256*AZ256/100,0))))))*'Kalkulator część 1'!$C$31</f>
        <v>1078.6426559999998</v>
      </c>
      <c r="BH256" s="2">
        <f>+BG256*'Kalkulator część 1'!$C$31</f>
        <v>1132.5747887999999</v>
      </c>
      <c r="BI256" s="2"/>
      <c r="BJ256" s="13">
        <f>+(AQ256*'Kalkulator część 1'!$C$34+'Dane - część 1'!AR256*'Kalkulator część 1'!$C$35)/('Dane - część 1'!AQ256+'Dane - część 1'!AR256)</f>
        <v>0</v>
      </c>
      <c r="BK256" s="13">
        <f>VLOOKUP(AJ256,'Kalkulator część 1'!$B$17:$C$23,2,TRUE)*12</f>
        <v>0</v>
      </c>
      <c r="BL256" s="2">
        <f t="shared" si="66"/>
        <v>0</v>
      </c>
      <c r="BM256" s="2">
        <f t="shared" si="67"/>
        <v>0</v>
      </c>
      <c r="BO256" s="2">
        <f t="shared" si="68"/>
        <v>1078.6426559999998</v>
      </c>
      <c r="BP256" s="2">
        <f t="shared" si="69"/>
        <v>1132.5747887999999</v>
      </c>
      <c r="BQ256" s="3"/>
      <c r="BR256" s="2">
        <f t="shared" si="70"/>
        <v>1326.7304668799998</v>
      </c>
      <c r="BS256" s="2">
        <f t="shared" si="71"/>
        <v>1393.0669902239997</v>
      </c>
    </row>
    <row r="257" spans="1:71" x14ac:dyDescent="0.35">
      <c r="A257" t="s">
        <v>644</v>
      </c>
      <c r="B257" t="s">
        <v>766</v>
      </c>
      <c r="C257" t="s">
        <v>767</v>
      </c>
      <c r="D257" t="s">
        <v>768</v>
      </c>
      <c r="E257" t="s">
        <v>769</v>
      </c>
      <c r="F257" t="s">
        <v>769</v>
      </c>
      <c r="G257" t="s">
        <v>205</v>
      </c>
      <c r="H257" s="49">
        <v>6</v>
      </c>
      <c r="I257">
        <v>4</v>
      </c>
      <c r="J257">
        <v>5410000924</v>
      </c>
      <c r="K257">
        <v>30011262</v>
      </c>
      <c r="L257" t="s">
        <v>50</v>
      </c>
      <c r="M257" t="s">
        <v>51</v>
      </c>
      <c r="N257" t="s">
        <v>772</v>
      </c>
      <c r="O257" t="s">
        <v>768</v>
      </c>
      <c r="P257" t="s">
        <v>769</v>
      </c>
      <c r="Q257" t="s">
        <v>769</v>
      </c>
      <c r="R257" t="s">
        <v>205</v>
      </c>
      <c r="S257" s="49">
        <v>6</v>
      </c>
      <c r="T257">
        <v>4</v>
      </c>
      <c r="U257" t="s">
        <v>773</v>
      </c>
      <c r="V257" t="s">
        <v>774</v>
      </c>
      <c r="W257" s="2">
        <v>14791</v>
      </c>
      <c r="X257" s="2">
        <v>14544</v>
      </c>
      <c r="Y257" s="2">
        <v>13677</v>
      </c>
      <c r="Z257" s="2">
        <v>9621</v>
      </c>
      <c r="AA257" s="2">
        <v>2963</v>
      </c>
      <c r="AB257" s="2">
        <v>12</v>
      </c>
      <c r="AC257" s="2">
        <v>0</v>
      </c>
      <c r="AD257" s="2">
        <v>0</v>
      </c>
      <c r="AE257" s="2">
        <v>0</v>
      </c>
      <c r="AF257" s="2">
        <v>6653</v>
      </c>
      <c r="AG257" s="2">
        <v>14300</v>
      </c>
      <c r="AH257" s="2">
        <v>16068</v>
      </c>
      <c r="AI257" s="2">
        <v>92629</v>
      </c>
      <c r="AJ257" t="s">
        <v>67</v>
      </c>
      <c r="AK257" t="s">
        <v>56</v>
      </c>
      <c r="AL257" t="s">
        <v>57</v>
      </c>
      <c r="AM257">
        <v>110</v>
      </c>
      <c r="AN257" t="s">
        <v>58</v>
      </c>
      <c r="AO257" t="s">
        <v>59</v>
      </c>
      <c r="AP257" t="s">
        <v>60</v>
      </c>
      <c r="AQ257">
        <v>100</v>
      </c>
      <c r="AR257">
        <v>0</v>
      </c>
      <c r="AU257" s="1" t="s">
        <v>2351</v>
      </c>
      <c r="AV257" t="s">
        <v>2349</v>
      </c>
      <c r="AW257">
        <v>0.63100000000000001</v>
      </c>
      <c r="AX257">
        <v>1.292</v>
      </c>
      <c r="AZ257" s="2">
        <f>+AI257*'Kalkulator część 1'!$C$32</f>
        <v>92629</v>
      </c>
      <c r="BA257">
        <f t="shared" si="63"/>
        <v>110</v>
      </c>
      <c r="BB257" s="13">
        <f>'Kalkulator część 1'!$C$28*'Kalkulator część 1'!$C$11+'Kalkulator część 1'!$C$12</f>
        <v>0</v>
      </c>
      <c r="BC257" s="13">
        <f>'Kalkulator część 1'!$C$29*'Kalkulator część 1'!$C$11+'Kalkulator część 1'!$C$12</f>
        <v>0</v>
      </c>
      <c r="BD257" s="2">
        <f t="shared" si="64"/>
        <v>0</v>
      </c>
      <c r="BE257" s="2">
        <f t="shared" si="65"/>
        <v>0</v>
      </c>
      <c r="BG257" s="2">
        <f>IF(AJ257=$AU$251,($AV$251*12)+(AZ257*$AX$251/100),IF(AJ257=$AU$252,$AV$252*12+AZ257*$AX$252/100,IF(AJ257=$AU$253,$AV$253*12+$AX$253*AZ257/100,IF(AJ257=$AU$254,$AV$254*12+$AX$254*AZ257/100,IF(AJ257=$AU$255,$AV$255*12+$AX$255*AZ257/100,IF(AJ257=$AU$256,$AW$256*BA257/100*8760+$AX$256*AZ257/100,0))))))*'Kalkulator część 1'!$C$31</f>
        <v>6659.2657635000005</v>
      </c>
      <c r="BH257" s="2">
        <f>+BG257*'Kalkulator część 1'!$C$31</f>
        <v>6992.2290516750008</v>
      </c>
      <c r="BI257" s="2"/>
      <c r="BJ257" s="13">
        <f>+(AQ257*'Kalkulator część 1'!$C$34+'Dane - część 1'!AR257*'Kalkulator część 1'!$C$35)/('Dane - część 1'!AQ257+'Dane - część 1'!AR257)</f>
        <v>0</v>
      </c>
      <c r="BK257" s="13">
        <f>VLOOKUP(AJ257,'Kalkulator część 1'!$B$17:$C$23,2,TRUE)*12</f>
        <v>0</v>
      </c>
      <c r="BL257" s="2">
        <f t="shared" si="66"/>
        <v>0</v>
      </c>
      <c r="BM257" s="2">
        <f t="shared" si="67"/>
        <v>0</v>
      </c>
      <c r="BO257" s="2">
        <f t="shared" si="68"/>
        <v>6659.2657635000005</v>
      </c>
      <c r="BP257" s="2">
        <f t="shared" si="69"/>
        <v>6992.2290516750008</v>
      </c>
      <c r="BQ257" s="3"/>
      <c r="BR257" s="2">
        <f t="shared" si="70"/>
        <v>8190.8968891050008</v>
      </c>
      <c r="BS257" s="2">
        <f t="shared" si="71"/>
        <v>8600.4417335602502</v>
      </c>
    </row>
    <row r="258" spans="1:71" x14ac:dyDescent="0.35">
      <c r="A258" t="s">
        <v>819</v>
      </c>
      <c r="B258" t="s">
        <v>820</v>
      </c>
      <c r="C258" t="s">
        <v>821</v>
      </c>
      <c r="D258" t="s">
        <v>822</v>
      </c>
      <c r="E258" t="s">
        <v>823</v>
      </c>
      <c r="F258" t="s">
        <v>824</v>
      </c>
      <c r="G258" t="s">
        <v>152</v>
      </c>
      <c r="H258" s="49">
        <v>3</v>
      </c>
      <c r="J258">
        <v>7730013378</v>
      </c>
      <c r="K258">
        <v>590019169</v>
      </c>
      <c r="L258" t="s">
        <v>50</v>
      </c>
      <c r="M258" t="s">
        <v>51</v>
      </c>
      <c r="N258" t="s">
        <v>825</v>
      </c>
      <c r="O258" t="s">
        <v>822</v>
      </c>
      <c r="P258" t="s">
        <v>823</v>
      </c>
      <c r="Q258" t="s">
        <v>824</v>
      </c>
      <c r="R258" t="s">
        <v>152</v>
      </c>
      <c r="S258" s="49">
        <v>3</v>
      </c>
      <c r="U258" t="s">
        <v>826</v>
      </c>
      <c r="V258" t="s">
        <v>827</v>
      </c>
      <c r="W258" s="2">
        <v>7345</v>
      </c>
      <c r="X258" s="2">
        <v>6000</v>
      </c>
      <c r="Y258" s="2">
        <v>6606</v>
      </c>
      <c r="Z258" s="2">
        <v>4604</v>
      </c>
      <c r="AA258" s="2">
        <v>1019</v>
      </c>
      <c r="AB258" s="2">
        <v>566</v>
      </c>
      <c r="AC258" s="2">
        <v>0</v>
      </c>
      <c r="AD258" s="2">
        <v>94</v>
      </c>
      <c r="AE258" s="2">
        <v>353</v>
      </c>
      <c r="AF258" s="2">
        <v>3092</v>
      </c>
      <c r="AG258" s="2">
        <v>5806</v>
      </c>
      <c r="AH258" s="2">
        <v>5610</v>
      </c>
      <c r="AI258" s="2">
        <v>41095</v>
      </c>
      <c r="AJ258" t="s">
        <v>55</v>
      </c>
      <c r="AK258" t="s">
        <v>56</v>
      </c>
      <c r="AL258" t="s">
        <v>57</v>
      </c>
      <c r="AM258">
        <v>110</v>
      </c>
      <c r="AN258" t="s">
        <v>58</v>
      </c>
      <c r="AO258" t="s">
        <v>59</v>
      </c>
      <c r="AP258" t="s">
        <v>60</v>
      </c>
      <c r="AQ258">
        <v>0</v>
      </c>
      <c r="AR258">
        <v>100</v>
      </c>
      <c r="AZ258" s="2">
        <f>+AI258*'Kalkulator część 1'!$C$32</f>
        <v>41095</v>
      </c>
      <c r="BA258">
        <f t="shared" si="63"/>
        <v>110</v>
      </c>
      <c r="BB258" s="13">
        <f>'Kalkulator część 1'!$C$28*'Kalkulator część 1'!$C$11+'Kalkulator część 1'!$C$12</f>
        <v>0</v>
      </c>
      <c r="BC258" s="13">
        <f>'Kalkulator część 1'!$C$29*'Kalkulator część 1'!$C$11+'Kalkulator część 1'!$C$12</f>
        <v>0</v>
      </c>
      <c r="BD258" s="2">
        <f t="shared" si="64"/>
        <v>0</v>
      </c>
      <c r="BE258" s="2">
        <f t="shared" si="65"/>
        <v>0</v>
      </c>
      <c r="BG258" s="2">
        <f>IF(AJ258=$AU$251,($AV$251*12)+(AZ258*$AX$251/100),IF(AJ258=$AU$252,$AV$252*12+AZ258*$AX$252/100,IF(AJ258=$AU$253,$AV$253*12+$AX$253*AZ258/100,IF(AJ258=$AU$254,$AV$254*12+$AX$254*AZ258/100,IF(AJ258=$AU$255,$AV$255*12+$AX$255*AZ258/100,IF(AJ258=$AU$256,$AW$256*BA258/100*8760+$AX$256*AZ258/100,0))))))*'Kalkulator część 1'!$C$31</f>
        <v>2011.595145</v>
      </c>
      <c r="BH258" s="2">
        <f>+BG258*'Kalkulator część 1'!$C$31</f>
        <v>2112.1749022500003</v>
      </c>
      <c r="BI258" s="2"/>
      <c r="BJ258" s="13">
        <f>+(AQ258*'Kalkulator część 1'!$C$34+'Dane - część 1'!AR258*'Kalkulator część 1'!$C$35)/('Dane - część 1'!AQ258+'Dane - część 1'!AR258)</f>
        <v>3.9</v>
      </c>
      <c r="BK258" s="13">
        <f>VLOOKUP(AJ258,'Kalkulator część 1'!$B$17:$C$23,2,TRUE)*12</f>
        <v>0</v>
      </c>
      <c r="BL258" s="2">
        <f t="shared" si="66"/>
        <v>160.2705</v>
      </c>
      <c r="BM258" s="2">
        <f t="shared" si="67"/>
        <v>160.2705</v>
      </c>
      <c r="BO258" s="2">
        <f t="shared" si="68"/>
        <v>2171.8656449999999</v>
      </c>
      <c r="BP258" s="2">
        <f t="shared" si="69"/>
        <v>2272.4454022500004</v>
      </c>
      <c r="BQ258" s="3"/>
      <c r="BR258" s="2">
        <f t="shared" si="70"/>
        <v>2671.3947433499998</v>
      </c>
      <c r="BS258" s="2">
        <f t="shared" si="71"/>
        <v>2795.1078447675004</v>
      </c>
    </row>
    <row r="259" spans="1:71" x14ac:dyDescent="0.35">
      <c r="A259" t="s">
        <v>819</v>
      </c>
      <c r="B259" t="s">
        <v>828</v>
      </c>
      <c r="C259" t="s">
        <v>829</v>
      </c>
      <c r="D259" t="s">
        <v>830</v>
      </c>
      <c r="E259" t="s">
        <v>831</v>
      </c>
      <c r="F259" t="s">
        <v>831</v>
      </c>
      <c r="G259" t="s">
        <v>832</v>
      </c>
      <c r="H259" s="49" t="s">
        <v>833</v>
      </c>
      <c r="J259">
        <v>8310005214</v>
      </c>
      <c r="K259">
        <v>730020960</v>
      </c>
      <c r="L259" t="s">
        <v>50</v>
      </c>
      <c r="M259" t="s">
        <v>51</v>
      </c>
      <c r="N259" t="s">
        <v>336</v>
      </c>
      <c r="O259" t="s">
        <v>830</v>
      </c>
      <c r="P259" t="s">
        <v>831</v>
      </c>
      <c r="Q259" t="s">
        <v>831</v>
      </c>
      <c r="R259" t="s">
        <v>832</v>
      </c>
      <c r="S259" s="49" t="s">
        <v>833</v>
      </c>
      <c r="U259" t="s">
        <v>834</v>
      </c>
      <c r="V259" t="s">
        <v>835</v>
      </c>
      <c r="W259" s="2">
        <v>25024</v>
      </c>
      <c r="X259" s="2">
        <v>26793</v>
      </c>
      <c r="Y259" s="2">
        <v>22449</v>
      </c>
      <c r="Z259" s="2">
        <v>17215</v>
      </c>
      <c r="AA259" s="2">
        <v>7861</v>
      </c>
      <c r="AB259" s="2">
        <v>93</v>
      </c>
      <c r="AC259" s="2">
        <v>0</v>
      </c>
      <c r="AD259" s="2">
        <v>23</v>
      </c>
      <c r="AE259" s="2">
        <v>0</v>
      </c>
      <c r="AF259" s="2">
        <v>12899</v>
      </c>
      <c r="AG259" s="2">
        <v>23429</v>
      </c>
      <c r="AH259" s="2">
        <v>29267</v>
      </c>
      <c r="AI259" s="2">
        <v>165053</v>
      </c>
      <c r="AJ259" t="s">
        <v>209</v>
      </c>
      <c r="AK259" t="s">
        <v>56</v>
      </c>
      <c r="AL259" t="s">
        <v>57</v>
      </c>
      <c r="AM259">
        <v>187</v>
      </c>
      <c r="AN259" t="s">
        <v>58</v>
      </c>
      <c r="AO259" t="s">
        <v>59</v>
      </c>
      <c r="AP259" t="s">
        <v>60</v>
      </c>
      <c r="AQ259">
        <v>0</v>
      </c>
      <c r="AR259">
        <v>100</v>
      </c>
      <c r="AU259" s="1"/>
      <c r="AX259" s="5"/>
      <c r="AZ259" s="2">
        <f>+AI259*'Kalkulator część 1'!$C$32</f>
        <v>165053</v>
      </c>
      <c r="BA259">
        <f t="shared" si="63"/>
        <v>187</v>
      </c>
      <c r="BB259" s="13">
        <f>'Kalkulator część 1'!$C$28*'Kalkulator część 1'!$C$11+'Kalkulator część 1'!$C$12</f>
        <v>0</v>
      </c>
      <c r="BC259" s="13">
        <f>'Kalkulator część 1'!$C$29*'Kalkulator część 1'!$C$11+'Kalkulator część 1'!$C$12</f>
        <v>0</v>
      </c>
      <c r="BD259" s="2">
        <f t="shared" si="64"/>
        <v>0</v>
      </c>
      <c r="BE259" s="2">
        <f t="shared" si="65"/>
        <v>0</v>
      </c>
      <c r="BG259" s="2">
        <f>IF(AJ259=$AU$251,($AV$251*12)+(AZ259*$AX$251/100),IF(AJ259=$AU$252,$AV$252*12+AZ259*$AX$252/100,IF(AJ259=$AU$253,$AV$253*12+$AX$253*AZ259/100,IF(AJ259=$AU$254,$AV$254*12+$AX$254*AZ259/100,IF(AJ259=$AU$255,$AV$255*12+$AX$255*AZ259/100,IF(AJ259=$AU$256,$AW$256*BA259/100*8760+$AX$256*AZ259/100,0))))))*'Kalkulator część 1'!$C$31</f>
        <v>17499.062395500001</v>
      </c>
      <c r="BH259" s="2">
        <f>+BG259*'Kalkulator część 1'!$C$31</f>
        <v>18374.015515275001</v>
      </c>
      <c r="BI259" s="2"/>
      <c r="BJ259" s="13">
        <f>+(AQ259*'Kalkulator część 1'!$C$34+'Dane - część 1'!AR259*'Kalkulator część 1'!$C$35)/('Dane - część 1'!AQ259+'Dane - część 1'!AR259)</f>
        <v>3.9</v>
      </c>
      <c r="BK259" s="13">
        <f>VLOOKUP(AJ259,'Kalkulator część 1'!$B$17:$C$23,2,TRUE)*12</f>
        <v>0</v>
      </c>
      <c r="BL259" s="2">
        <f t="shared" si="66"/>
        <v>643.70669999999996</v>
      </c>
      <c r="BM259" s="2">
        <f t="shared" si="67"/>
        <v>643.70669999999996</v>
      </c>
      <c r="BO259" s="2">
        <f t="shared" si="68"/>
        <v>18142.7690955</v>
      </c>
      <c r="BP259" s="2">
        <f t="shared" si="69"/>
        <v>19017.722215275</v>
      </c>
      <c r="BQ259" s="3"/>
      <c r="BR259" s="2">
        <f t="shared" si="70"/>
        <v>22315.605987464998</v>
      </c>
      <c r="BS259" s="2">
        <f t="shared" si="71"/>
        <v>23391.798324788251</v>
      </c>
    </row>
    <row r="260" spans="1:71" x14ac:dyDescent="0.35">
      <c r="A260" t="s">
        <v>819</v>
      </c>
      <c r="B260" t="s">
        <v>836</v>
      </c>
      <c r="C260" t="s">
        <v>837</v>
      </c>
      <c r="D260" t="s">
        <v>838</v>
      </c>
      <c r="E260" t="s">
        <v>839</v>
      </c>
      <c r="F260" t="s">
        <v>840</v>
      </c>
      <c r="G260" t="s">
        <v>840</v>
      </c>
      <c r="H260" s="49">
        <v>24</v>
      </c>
      <c r="J260">
        <v>7740007089</v>
      </c>
      <c r="K260">
        <v>610021978</v>
      </c>
      <c r="L260" t="s">
        <v>50</v>
      </c>
      <c r="M260" t="s">
        <v>51</v>
      </c>
      <c r="S260" s="49"/>
      <c r="U260" t="s">
        <v>841</v>
      </c>
      <c r="V260" t="s">
        <v>842</v>
      </c>
      <c r="W260" s="2">
        <v>0</v>
      </c>
      <c r="X260" s="2">
        <v>0</v>
      </c>
      <c r="Y260" s="2">
        <v>5727</v>
      </c>
      <c r="Z260" s="2">
        <v>1526</v>
      </c>
      <c r="AA260" s="2">
        <v>0</v>
      </c>
      <c r="AB260" s="2">
        <v>0</v>
      </c>
      <c r="AC260" s="2">
        <v>2061</v>
      </c>
      <c r="AD260" s="2">
        <v>2061</v>
      </c>
      <c r="AE260" s="2">
        <v>1995</v>
      </c>
      <c r="AF260" s="2">
        <v>2061</v>
      </c>
      <c r="AG260" s="2">
        <v>1995</v>
      </c>
      <c r="AH260" s="2">
        <v>2061</v>
      </c>
      <c r="AI260" s="2">
        <v>19487</v>
      </c>
      <c r="AJ260" t="s">
        <v>100</v>
      </c>
      <c r="AK260" t="s">
        <v>56</v>
      </c>
      <c r="AL260" t="s">
        <v>57</v>
      </c>
      <c r="AM260">
        <v>110</v>
      </c>
      <c r="AN260" t="s">
        <v>58</v>
      </c>
      <c r="AO260" t="s">
        <v>59</v>
      </c>
      <c r="AP260" t="s">
        <v>60</v>
      </c>
      <c r="AQ260">
        <v>100</v>
      </c>
      <c r="AR260">
        <v>0</v>
      </c>
      <c r="AU260" s="1"/>
      <c r="AX260" s="5"/>
      <c r="AZ260" s="2">
        <f>+AI260*'Kalkulator część 1'!$C$32</f>
        <v>19487</v>
      </c>
      <c r="BA260">
        <f t="shared" si="63"/>
        <v>110</v>
      </c>
      <c r="BB260" s="13">
        <f>'Kalkulator część 1'!$C$28*'Kalkulator część 1'!$C$11+'Kalkulator część 1'!$C$12</f>
        <v>0</v>
      </c>
      <c r="BC260" s="13">
        <f>'Kalkulator część 1'!$C$29*'Kalkulator część 1'!$C$11+'Kalkulator część 1'!$C$12</f>
        <v>0</v>
      </c>
      <c r="BD260" s="2">
        <f t="shared" si="64"/>
        <v>0</v>
      </c>
      <c r="BE260" s="2">
        <f t="shared" si="65"/>
        <v>0</v>
      </c>
      <c r="BG260" s="2">
        <f>IF(AJ260=$AU$251,($AV$251*12)+(AZ260*$AX$251/100),IF(AJ260=$AU$252,$AV$252*12+AZ260*$AX$252/100,IF(AJ260=$AU$253,$AV$253*12+$AX$253*AZ260/100,IF(AJ260=$AU$254,$AV$254*12+$AX$254*AZ260/100,IF(AJ260=$AU$255,$AV$255*12+$AX$255*AZ260/100,IF(AJ260=$AU$256,$AW$256*BA260/100*8760+$AX$256*AZ260/100,0))))))*'Kalkulator część 1'!$C$31</f>
        <v>915.9271275000001</v>
      </c>
      <c r="BH260" s="2">
        <f>+BG260*'Kalkulator część 1'!$C$31</f>
        <v>961.72348387500017</v>
      </c>
      <c r="BI260" s="2"/>
      <c r="BJ260" s="13">
        <f>+(AQ260*'Kalkulator część 1'!$C$34+'Dane - część 1'!AR260*'Kalkulator część 1'!$C$35)/('Dane - część 1'!AQ260+'Dane - część 1'!AR260)</f>
        <v>0</v>
      </c>
      <c r="BK260" s="13">
        <f>VLOOKUP(AJ260,'Kalkulator część 1'!$B$17:$C$23,2,TRUE)*12</f>
        <v>0</v>
      </c>
      <c r="BL260" s="2">
        <f t="shared" si="66"/>
        <v>0</v>
      </c>
      <c r="BM260" s="2">
        <f t="shared" si="67"/>
        <v>0</v>
      </c>
      <c r="BO260" s="2">
        <f t="shared" si="68"/>
        <v>915.9271275000001</v>
      </c>
      <c r="BP260" s="2">
        <f t="shared" si="69"/>
        <v>961.72348387500017</v>
      </c>
      <c r="BQ260" s="3"/>
      <c r="BR260" s="2">
        <f t="shared" si="70"/>
        <v>1126.590366825</v>
      </c>
      <c r="BS260" s="2">
        <f t="shared" si="71"/>
        <v>1182.9198851662502</v>
      </c>
    </row>
    <row r="261" spans="1:71" x14ac:dyDescent="0.35">
      <c r="A261" t="s">
        <v>819</v>
      </c>
      <c r="B261" t="s">
        <v>843</v>
      </c>
      <c r="C261" t="s">
        <v>844</v>
      </c>
      <c r="D261" t="s">
        <v>845</v>
      </c>
      <c r="E261" t="s">
        <v>846</v>
      </c>
      <c r="F261" t="s">
        <v>846</v>
      </c>
      <c r="G261" t="s">
        <v>847</v>
      </c>
      <c r="H261" s="49">
        <v>6</v>
      </c>
      <c r="I261">
        <v>8</v>
      </c>
      <c r="J261">
        <v>7320016466</v>
      </c>
      <c r="K261">
        <v>470022842</v>
      </c>
      <c r="L261" t="s">
        <v>50</v>
      </c>
      <c r="M261" t="s">
        <v>51</v>
      </c>
      <c r="N261" t="s">
        <v>848</v>
      </c>
      <c r="O261" t="s">
        <v>845</v>
      </c>
      <c r="P261" t="s">
        <v>846</v>
      </c>
      <c r="Q261" t="s">
        <v>846</v>
      </c>
      <c r="R261" t="s">
        <v>847</v>
      </c>
      <c r="S261" s="49">
        <v>6</v>
      </c>
      <c r="T261">
        <v>8</v>
      </c>
      <c r="U261" t="s">
        <v>849</v>
      </c>
      <c r="V261" t="s">
        <v>850</v>
      </c>
      <c r="W261" s="2">
        <v>26793</v>
      </c>
      <c r="X261" s="2">
        <v>24200</v>
      </c>
      <c r="Y261" s="2">
        <v>23910</v>
      </c>
      <c r="Z261" s="2">
        <v>15810</v>
      </c>
      <c r="AA261" s="2">
        <v>8376</v>
      </c>
      <c r="AB261" s="2">
        <v>3688</v>
      </c>
      <c r="AC261" s="2">
        <v>2569</v>
      </c>
      <c r="AD261" s="2">
        <v>2692</v>
      </c>
      <c r="AE261" s="2">
        <v>3074</v>
      </c>
      <c r="AF261" s="2">
        <v>13287</v>
      </c>
      <c r="AG261" s="2">
        <v>23456</v>
      </c>
      <c r="AH261" s="2">
        <v>28398</v>
      </c>
      <c r="AI261" s="2">
        <v>176253</v>
      </c>
      <c r="AJ261" t="s">
        <v>67</v>
      </c>
      <c r="AK261" t="s">
        <v>56</v>
      </c>
      <c r="AL261" t="s">
        <v>57</v>
      </c>
      <c r="AM261">
        <v>110</v>
      </c>
      <c r="AN261" t="s">
        <v>58</v>
      </c>
      <c r="AO261" t="s">
        <v>59</v>
      </c>
      <c r="AP261" t="s">
        <v>60</v>
      </c>
      <c r="AQ261">
        <v>21.91</v>
      </c>
      <c r="AR261">
        <v>78.09</v>
      </c>
      <c r="AZ261" s="2">
        <f>+AI261*'Kalkulator część 1'!$C$32</f>
        <v>176253</v>
      </c>
      <c r="BA261">
        <f t="shared" si="63"/>
        <v>110</v>
      </c>
      <c r="BB261" s="13">
        <f>'Kalkulator część 1'!$C$28*'Kalkulator część 1'!$C$11+'Kalkulator część 1'!$C$12</f>
        <v>0</v>
      </c>
      <c r="BC261" s="13">
        <f>'Kalkulator część 1'!$C$29*'Kalkulator część 1'!$C$11+'Kalkulator część 1'!$C$12</f>
        <v>0</v>
      </c>
      <c r="BD261" s="2">
        <f t="shared" si="64"/>
        <v>0</v>
      </c>
      <c r="BE261" s="2">
        <f t="shared" si="65"/>
        <v>0</v>
      </c>
      <c r="BG261" s="2">
        <f>IF(AJ261=$AU$251,($AV$251*12)+(AZ261*$AX$251/100),IF(AJ261=$AU$252,$AV$252*12+AZ261*$AX$252/100,IF(AJ261=$AU$253,$AV$253*12+$AX$253*AZ261/100,IF(AJ261=$AU$254,$AV$254*12+$AX$254*AZ261/100,IF(AJ261=$AU$255,$AV$255*12+$AX$255*AZ261/100,IF(AJ261=$AU$256,$AW$256*BA261/100*8760+$AX$256*AZ261/100,0))))))*'Kalkulator część 1'!$C$31</f>
        <v>9383.8611194999994</v>
      </c>
      <c r="BH261" s="2">
        <f>+BG261*'Kalkulator część 1'!$C$31</f>
        <v>9853.0541754749993</v>
      </c>
      <c r="BI261" s="2"/>
      <c r="BJ261" s="13">
        <f>+(AQ261*'Kalkulator część 1'!$C$34+'Dane - część 1'!AR261*'Kalkulator część 1'!$C$35)/('Dane - część 1'!AQ261+'Dane - część 1'!AR261)</f>
        <v>3.0455099999999997</v>
      </c>
      <c r="BK261" s="13">
        <f>VLOOKUP(AJ261,'Kalkulator część 1'!$B$17:$C$23,2,TRUE)*12</f>
        <v>0</v>
      </c>
      <c r="BL261" s="2">
        <f t="shared" si="66"/>
        <v>536.78027402999999</v>
      </c>
      <c r="BM261" s="2">
        <f t="shared" si="67"/>
        <v>536.78027402999999</v>
      </c>
      <c r="BO261" s="2">
        <f t="shared" si="68"/>
        <v>9920.6413935299988</v>
      </c>
      <c r="BP261" s="2">
        <f t="shared" si="69"/>
        <v>10389.834449504999</v>
      </c>
      <c r="BQ261" s="3"/>
      <c r="BR261" s="2">
        <f t="shared" si="70"/>
        <v>12202.388914041898</v>
      </c>
      <c r="BS261" s="2">
        <f t="shared" si="71"/>
        <v>12779.496372891148</v>
      </c>
    </row>
    <row r="262" spans="1:71" x14ac:dyDescent="0.35">
      <c r="A262" t="s">
        <v>819</v>
      </c>
      <c r="B262" t="s">
        <v>867</v>
      </c>
      <c r="C262" t="s">
        <v>868</v>
      </c>
      <c r="D262" t="s">
        <v>869</v>
      </c>
      <c r="E262" t="s">
        <v>854</v>
      </c>
      <c r="F262" t="s">
        <v>854</v>
      </c>
      <c r="G262" t="s">
        <v>870</v>
      </c>
      <c r="H262" s="49">
        <v>113</v>
      </c>
      <c r="J262">
        <v>7250028434</v>
      </c>
      <c r="K262">
        <v>470742683</v>
      </c>
      <c r="L262" t="s">
        <v>50</v>
      </c>
      <c r="M262" t="s">
        <v>51</v>
      </c>
      <c r="S262" s="49"/>
      <c r="U262" t="s">
        <v>871</v>
      </c>
      <c r="V262">
        <v>5208645</v>
      </c>
      <c r="W262" s="2">
        <v>30695</v>
      </c>
      <c r="X262" s="2">
        <v>30827</v>
      </c>
      <c r="Y262" s="2">
        <v>32348</v>
      </c>
      <c r="Z262" s="2">
        <v>20030</v>
      </c>
      <c r="AA262" s="2">
        <v>1718</v>
      </c>
      <c r="AB262" s="2">
        <v>3484</v>
      </c>
      <c r="AC262" s="2">
        <v>4176</v>
      </c>
      <c r="AD262" s="2">
        <v>3134</v>
      </c>
      <c r="AE262" s="2">
        <v>2374</v>
      </c>
      <c r="AF262" s="2">
        <v>18821</v>
      </c>
      <c r="AG262" s="2">
        <v>28061</v>
      </c>
      <c r="AH262" s="2">
        <v>34881</v>
      </c>
      <c r="AI262" s="2">
        <v>210549</v>
      </c>
      <c r="AJ262" t="s">
        <v>209</v>
      </c>
      <c r="AK262" t="s">
        <v>56</v>
      </c>
      <c r="AL262" t="s">
        <v>57</v>
      </c>
      <c r="AM262">
        <v>219</v>
      </c>
      <c r="AN262" t="s">
        <v>58</v>
      </c>
      <c r="AO262" t="s">
        <v>59</v>
      </c>
      <c r="AP262" t="s">
        <v>60</v>
      </c>
      <c r="AQ262">
        <v>0</v>
      </c>
      <c r="AR262">
        <v>100</v>
      </c>
      <c r="AX262" s="5"/>
      <c r="AZ262" s="2">
        <f>+AI262*'Kalkulator część 1'!$C$32</f>
        <v>210549</v>
      </c>
      <c r="BA262">
        <f t="shared" si="63"/>
        <v>219</v>
      </c>
      <c r="BB262" s="13">
        <f>'Kalkulator część 1'!$C$28*'Kalkulator część 1'!$C$11+'Kalkulator część 1'!$C$12</f>
        <v>0</v>
      </c>
      <c r="BC262" s="13">
        <f>'Kalkulator część 1'!$C$29*'Kalkulator część 1'!$C$11+'Kalkulator część 1'!$C$12</f>
        <v>0</v>
      </c>
      <c r="BD262" s="2">
        <f t="shared" si="64"/>
        <v>0</v>
      </c>
      <c r="BE262" s="2">
        <f t="shared" si="65"/>
        <v>0</v>
      </c>
      <c r="BG262" s="2">
        <f>IF(AJ262=$AU$251,($AV$251*12)+(AZ262*$AX$251/100),IF(AJ262=$AU$252,$AV$252*12+AZ262*$AX$252/100,IF(AJ262=$AU$253,$AV$253*12+$AX$253*AZ262/100,IF(AJ262=$AU$254,$AV$254*12+$AX$254*AZ262/100,IF(AJ262=$AU$255,$AV$255*12+$AX$255*AZ262/100,IF(AJ262=$AU$256,$AW$256*BA262/100*8760+$AX$256*AZ262/100,0))))))*'Kalkulator część 1'!$C$31</f>
        <v>20893.335151500003</v>
      </c>
      <c r="BH262" s="2">
        <f>+BG262*'Kalkulator część 1'!$C$31</f>
        <v>21938.001909075003</v>
      </c>
      <c r="BI262" s="2"/>
      <c r="BJ262" s="13">
        <f>+(AQ262*'Kalkulator część 1'!$C$34+'Dane - część 1'!AR262*'Kalkulator część 1'!$C$35)/('Dane - część 1'!AQ262+'Dane - część 1'!AR262)</f>
        <v>3.9</v>
      </c>
      <c r="BK262" s="13">
        <f>VLOOKUP(AJ262,'Kalkulator część 1'!$B$17:$C$23,2,TRUE)*12</f>
        <v>0</v>
      </c>
      <c r="BL262" s="2">
        <f t="shared" si="66"/>
        <v>821.14109999999994</v>
      </c>
      <c r="BM262" s="2">
        <f t="shared" si="67"/>
        <v>821.14109999999994</v>
      </c>
      <c r="BO262" s="2">
        <f t="shared" si="68"/>
        <v>21714.476251500004</v>
      </c>
      <c r="BP262" s="2">
        <f t="shared" si="69"/>
        <v>22759.143009075004</v>
      </c>
      <c r="BQ262" s="3"/>
      <c r="BR262" s="2">
        <f t="shared" si="70"/>
        <v>26708.805789345006</v>
      </c>
      <c r="BS262" s="2">
        <f t="shared" si="71"/>
        <v>27993.745901162252</v>
      </c>
    </row>
    <row r="263" spans="1:71" x14ac:dyDescent="0.35">
      <c r="A263" t="s">
        <v>872</v>
      </c>
      <c r="B263" t="s">
        <v>881</v>
      </c>
      <c r="C263" t="s">
        <v>882</v>
      </c>
      <c r="D263" t="s">
        <v>883</v>
      </c>
      <c r="E263" t="s">
        <v>884</v>
      </c>
      <c r="F263" t="s">
        <v>884</v>
      </c>
      <c r="G263" t="s">
        <v>885</v>
      </c>
      <c r="H263" s="49" t="s">
        <v>886</v>
      </c>
      <c r="J263">
        <v>5660010154</v>
      </c>
      <c r="K263">
        <v>130014381</v>
      </c>
      <c r="L263" t="s">
        <v>50</v>
      </c>
      <c r="M263" t="s">
        <v>51</v>
      </c>
      <c r="N263" t="s">
        <v>363</v>
      </c>
      <c r="O263" t="s">
        <v>883</v>
      </c>
      <c r="P263" t="s">
        <v>884</v>
      </c>
      <c r="Q263" t="s">
        <v>884</v>
      </c>
      <c r="R263" t="s">
        <v>885</v>
      </c>
      <c r="S263" s="49" t="s">
        <v>886</v>
      </c>
      <c r="U263" t="s">
        <v>887</v>
      </c>
      <c r="V263" t="s">
        <v>888</v>
      </c>
      <c r="W263" s="2">
        <v>8180</v>
      </c>
      <c r="X263" s="2">
        <v>8179</v>
      </c>
      <c r="Y263" s="2">
        <v>8179</v>
      </c>
      <c r="Z263" s="2">
        <v>8179</v>
      </c>
      <c r="AA263" s="2">
        <v>2798</v>
      </c>
      <c r="AB263" s="2">
        <v>543</v>
      </c>
      <c r="AC263" s="2">
        <v>0</v>
      </c>
      <c r="AD263" s="2">
        <v>0</v>
      </c>
      <c r="AE263" s="2">
        <v>636</v>
      </c>
      <c r="AF263" s="2">
        <v>6535</v>
      </c>
      <c r="AG263" s="2">
        <v>6535</v>
      </c>
      <c r="AH263" s="2">
        <v>6535</v>
      </c>
      <c r="AI263" s="2">
        <v>56299</v>
      </c>
      <c r="AJ263" t="s">
        <v>55</v>
      </c>
      <c r="AK263" t="s">
        <v>56</v>
      </c>
      <c r="AL263" t="s">
        <v>57</v>
      </c>
      <c r="AM263">
        <v>110</v>
      </c>
      <c r="AN263" t="s">
        <v>58</v>
      </c>
      <c r="AO263" t="s">
        <v>59</v>
      </c>
      <c r="AP263" t="s">
        <v>60</v>
      </c>
      <c r="AQ263">
        <v>0</v>
      </c>
      <c r="AR263">
        <v>100</v>
      </c>
      <c r="AU263" s="1"/>
      <c r="AX263" s="5"/>
      <c r="AZ263" s="2">
        <f>+AI263*'Kalkulator część 1'!$C$32</f>
        <v>56299</v>
      </c>
      <c r="BA263">
        <f t="shared" si="63"/>
        <v>110</v>
      </c>
      <c r="BB263" s="13">
        <f>'Kalkulator część 1'!$C$28*'Kalkulator część 1'!$C$11+'Kalkulator część 1'!$C$12</f>
        <v>0</v>
      </c>
      <c r="BC263" s="13">
        <f>'Kalkulator część 1'!$C$29*'Kalkulator część 1'!$C$11+'Kalkulator część 1'!$C$12</f>
        <v>0</v>
      </c>
      <c r="BD263" s="2">
        <f t="shared" si="64"/>
        <v>0</v>
      </c>
      <c r="BE263" s="2">
        <f t="shared" si="65"/>
        <v>0</v>
      </c>
      <c r="BG263" s="2">
        <f>IF(AJ263=$AU$251,($AV$251*12)+(AZ263*$AX$251/100),IF(AJ263=$AU$252,$AV$252*12+AZ263*$AX$252/100,IF(AJ263=$AU$253,$AV$253*12+$AX$253*AZ263/100,IF(AJ263=$AU$254,$AV$254*12+$AX$254*AZ263/100,IF(AJ263=$AU$255,$AV$255*12+$AX$255*AZ263/100,IF(AJ263=$AU$256,$AW$256*BA263/100*8760+$AX$256*AZ263/100,0))))))*'Kalkulator część 1'!$C$31</f>
        <v>2513.1903090000001</v>
      </c>
      <c r="BH263" s="2">
        <f>+BG263*'Kalkulator część 1'!$C$31</f>
        <v>2638.8498244500001</v>
      </c>
      <c r="BI263" s="2"/>
      <c r="BJ263" s="13">
        <f>+(AQ263*'Kalkulator część 1'!$C$34+'Dane - część 1'!AR263*'Kalkulator część 1'!$C$35)/('Dane - część 1'!AQ263+'Dane - część 1'!AR263)</f>
        <v>3.9</v>
      </c>
      <c r="BK263" s="13">
        <f>VLOOKUP(AJ263,'Kalkulator część 1'!$B$17:$C$23,2,TRUE)*12</f>
        <v>0</v>
      </c>
      <c r="BL263" s="2">
        <f t="shared" si="66"/>
        <v>219.56610000000001</v>
      </c>
      <c r="BM263" s="2">
        <f t="shared" si="67"/>
        <v>219.56610000000001</v>
      </c>
      <c r="BO263" s="2">
        <f t="shared" si="68"/>
        <v>2732.7564090000001</v>
      </c>
      <c r="BP263" s="2">
        <f t="shared" si="69"/>
        <v>2858.4159244500001</v>
      </c>
      <c r="BQ263" s="3"/>
      <c r="BR263" s="2">
        <f t="shared" si="70"/>
        <v>3361.2903830700002</v>
      </c>
      <c r="BS263" s="2">
        <f t="shared" si="71"/>
        <v>3515.8515870735</v>
      </c>
    </row>
    <row r="264" spans="1:71" x14ac:dyDescent="0.35">
      <c r="A264" t="s">
        <v>1252</v>
      </c>
      <c r="B264" t="s">
        <v>1268</v>
      </c>
      <c r="C264" t="s">
        <v>1269</v>
      </c>
      <c r="D264" t="s">
        <v>1270</v>
      </c>
      <c r="E264" t="s">
        <v>1271</v>
      </c>
      <c r="F264" t="s">
        <v>1271</v>
      </c>
      <c r="G264" t="s">
        <v>1272</v>
      </c>
      <c r="H264" s="49">
        <v>33</v>
      </c>
      <c r="J264">
        <v>5970008631</v>
      </c>
      <c r="K264">
        <v>810539077</v>
      </c>
      <c r="L264" t="s">
        <v>50</v>
      </c>
      <c r="M264" t="s">
        <v>51</v>
      </c>
      <c r="N264" t="s">
        <v>1273</v>
      </c>
      <c r="O264" t="s">
        <v>1270</v>
      </c>
      <c r="P264" t="s">
        <v>1271</v>
      </c>
      <c r="Q264" t="s">
        <v>1271</v>
      </c>
      <c r="R264" t="s">
        <v>1272</v>
      </c>
      <c r="S264" s="49">
        <v>33</v>
      </c>
      <c r="U264" t="s">
        <v>1274</v>
      </c>
      <c r="V264" t="s">
        <v>1275</v>
      </c>
      <c r="W264" s="2">
        <v>20256</v>
      </c>
      <c r="X264" s="2">
        <v>7070</v>
      </c>
      <c r="Y264" s="2">
        <v>10715</v>
      </c>
      <c r="Z264" s="2">
        <v>17154</v>
      </c>
      <c r="AA264" s="2">
        <v>10927</v>
      </c>
      <c r="AB264" s="2">
        <v>3105</v>
      </c>
      <c r="AC264" s="2">
        <v>0</v>
      </c>
      <c r="AD264" s="2">
        <v>11</v>
      </c>
      <c r="AE264" s="2">
        <v>3629</v>
      </c>
      <c r="AF264" s="2">
        <v>5412</v>
      </c>
      <c r="AG264" s="2">
        <v>18223</v>
      </c>
      <c r="AH264" s="2">
        <v>17442</v>
      </c>
      <c r="AI264" s="2">
        <v>113944</v>
      </c>
      <c r="AJ264" t="s">
        <v>67</v>
      </c>
      <c r="AK264" t="s">
        <v>56</v>
      </c>
      <c r="AL264" t="s">
        <v>57</v>
      </c>
      <c r="AM264">
        <v>110</v>
      </c>
      <c r="AN264" t="s">
        <v>58</v>
      </c>
      <c r="AO264" t="s">
        <v>59</v>
      </c>
      <c r="AP264" t="s">
        <v>60</v>
      </c>
      <c r="AQ264">
        <v>100</v>
      </c>
      <c r="AR264">
        <v>0</v>
      </c>
      <c r="AZ264" s="2">
        <f>+AI264*'Kalkulator część 1'!$C$32</f>
        <v>113944</v>
      </c>
      <c r="BA264">
        <f t="shared" si="63"/>
        <v>110</v>
      </c>
      <c r="BB264" s="13">
        <f>'Kalkulator część 1'!$C$28*'Kalkulator część 1'!$C$11+'Kalkulator część 1'!$C$12</f>
        <v>0</v>
      </c>
      <c r="BC264" s="13">
        <f>'Kalkulator część 1'!$C$29*'Kalkulator część 1'!$C$11+'Kalkulator część 1'!$C$12</f>
        <v>0</v>
      </c>
      <c r="BD264" s="2">
        <f t="shared" si="64"/>
        <v>0</v>
      </c>
      <c r="BE264" s="2">
        <f t="shared" si="65"/>
        <v>0</v>
      </c>
      <c r="BG264" s="2">
        <f>IF(AJ264=$AU$251,($AV$251*12)+(AZ264*$AX$251/100),IF(AJ264=$AU$252,$AV$252*12+AZ264*$AX$252/100,IF(AJ264=$AU$253,$AV$253*12+$AX$253*AZ264/100,IF(AJ264=$AU$254,$AV$254*12+$AX$254*AZ264/100,IF(AJ264=$AU$255,$AV$255*12+$AX$255*AZ264/100,IF(AJ264=$AU$256,$AW$256*BA264/100*8760+$AX$256*AZ264/100,0))))))*'Kalkulator część 1'!$C$31</f>
        <v>7353.740436000001</v>
      </c>
      <c r="BH264" s="2">
        <f>+BG264*'Kalkulator część 1'!$C$31</f>
        <v>7721.4274578000013</v>
      </c>
      <c r="BI264" s="2"/>
      <c r="BJ264" s="13">
        <f>+(AQ264*'Kalkulator część 1'!$C$34+'Dane - część 1'!AR264*'Kalkulator część 1'!$C$35)/('Dane - część 1'!AQ264+'Dane - część 1'!AR264)</f>
        <v>0</v>
      </c>
      <c r="BK264" s="13">
        <f>VLOOKUP(AJ264,'Kalkulator część 1'!$B$17:$C$23,2,TRUE)*12</f>
        <v>0</v>
      </c>
      <c r="BL264" s="2">
        <f t="shared" si="66"/>
        <v>0</v>
      </c>
      <c r="BM264" s="2">
        <f t="shared" si="67"/>
        <v>0</v>
      </c>
      <c r="BO264" s="2">
        <f t="shared" si="68"/>
        <v>7353.740436000001</v>
      </c>
      <c r="BP264" s="2">
        <f t="shared" si="69"/>
        <v>7721.4274578000013</v>
      </c>
      <c r="BQ264" s="3"/>
      <c r="BR264" s="2">
        <f t="shared" si="70"/>
        <v>9045.100736280001</v>
      </c>
      <c r="BS264" s="2">
        <f t="shared" si="71"/>
        <v>9497.3557730940011</v>
      </c>
    </row>
    <row r="265" spans="1:71" x14ac:dyDescent="0.35">
      <c r="A265" t="s">
        <v>1931</v>
      </c>
      <c r="B265" t="s">
        <v>1932</v>
      </c>
      <c r="C265" t="s">
        <v>1933</v>
      </c>
      <c r="D265" t="s">
        <v>1934</v>
      </c>
      <c r="E265" t="s">
        <v>1935</v>
      </c>
      <c r="F265" t="s">
        <v>1935</v>
      </c>
      <c r="G265" t="s">
        <v>999</v>
      </c>
      <c r="H265" s="49">
        <v>31</v>
      </c>
      <c r="J265">
        <v>1250001432</v>
      </c>
      <c r="K265">
        <v>12567140</v>
      </c>
      <c r="L265" t="s">
        <v>50</v>
      </c>
      <c r="M265" t="s">
        <v>51</v>
      </c>
      <c r="N265" t="s">
        <v>1933</v>
      </c>
      <c r="O265" t="s">
        <v>1934</v>
      </c>
      <c r="P265" t="s">
        <v>1935</v>
      </c>
      <c r="Q265" t="s">
        <v>1935</v>
      </c>
      <c r="R265" t="s">
        <v>999</v>
      </c>
      <c r="S265" s="49">
        <v>31</v>
      </c>
      <c r="U265" t="s">
        <v>1936</v>
      </c>
      <c r="V265" t="s">
        <v>1937</v>
      </c>
      <c r="W265" s="2">
        <v>0</v>
      </c>
      <c r="X265" s="2">
        <v>19604</v>
      </c>
      <c r="Y265" s="2">
        <v>10521</v>
      </c>
      <c r="Z265" s="2">
        <v>3119</v>
      </c>
      <c r="AA265" s="2">
        <v>4683</v>
      </c>
      <c r="AB265" s="2">
        <v>1814</v>
      </c>
      <c r="AC265" s="2">
        <v>215</v>
      </c>
      <c r="AD265" s="2">
        <v>375</v>
      </c>
      <c r="AE265" s="2">
        <v>426</v>
      </c>
      <c r="AF265" s="2">
        <v>6149</v>
      </c>
      <c r="AG265" s="2">
        <v>7013</v>
      </c>
      <c r="AH265" s="2">
        <v>11651</v>
      </c>
      <c r="AI265" s="2">
        <v>65570</v>
      </c>
      <c r="AJ265" t="s">
        <v>55</v>
      </c>
      <c r="AK265" t="s">
        <v>56</v>
      </c>
      <c r="AL265" t="s">
        <v>57</v>
      </c>
      <c r="AM265">
        <v>110</v>
      </c>
      <c r="AN265" t="s">
        <v>58</v>
      </c>
      <c r="AO265" t="s">
        <v>59</v>
      </c>
      <c r="AP265" t="s">
        <v>60</v>
      </c>
      <c r="AQ265">
        <v>100</v>
      </c>
      <c r="AR265">
        <v>0</v>
      </c>
      <c r="AU265" s="1"/>
      <c r="AX265" s="5"/>
      <c r="AZ265" s="2">
        <f>+AI265*'Kalkulator część 1'!$C$32</f>
        <v>65570</v>
      </c>
      <c r="BA265">
        <f t="shared" si="63"/>
        <v>110</v>
      </c>
      <c r="BB265" s="13">
        <f>'Kalkulator część 1'!$C$28*'Kalkulator część 1'!$C$11+'Kalkulator część 1'!$C$12</f>
        <v>0</v>
      </c>
      <c r="BC265" s="13">
        <f>'Kalkulator część 1'!$C$29*'Kalkulator część 1'!$C$11+'Kalkulator część 1'!$C$12</f>
        <v>0</v>
      </c>
      <c r="BD265" s="2">
        <f t="shared" si="64"/>
        <v>0</v>
      </c>
      <c r="BE265" s="2">
        <f t="shared" si="65"/>
        <v>0</v>
      </c>
      <c r="BG265" s="2">
        <f>IF(AJ265=$AU$251,($AV$251*12)+(AZ265*$AX$251/100),IF(AJ265=$AU$252,$AV$252*12+AZ265*$AX$252/100,IF(AJ265=$AU$253,$AV$253*12+$AX$253*AZ265/100,IF(AJ265=$AU$254,$AV$254*12+$AX$254*AZ265/100,IF(AJ265=$AU$255,$AV$255*12+$AX$255*AZ265/100,IF(AJ265=$AU$256,$AW$256*BA265/100*8760+$AX$256*AZ265/100,0))))))*'Kalkulator część 1'!$C$31</f>
        <v>2819.0498700000003</v>
      </c>
      <c r="BH265" s="2">
        <f>+BG265*'Kalkulator część 1'!$C$31</f>
        <v>2960.0023635000002</v>
      </c>
      <c r="BI265" s="2"/>
      <c r="BJ265" s="13">
        <f>+(AQ265*'Kalkulator część 1'!$C$34+'Dane - część 1'!AR265*'Kalkulator część 1'!$C$35)/('Dane - część 1'!AQ265+'Dane - część 1'!AR265)</f>
        <v>0</v>
      </c>
      <c r="BK265" s="13">
        <f>VLOOKUP(AJ265,'Kalkulator część 1'!$B$17:$C$23,2,TRUE)*12</f>
        <v>0</v>
      </c>
      <c r="BL265" s="2">
        <f t="shared" si="66"/>
        <v>0</v>
      </c>
      <c r="BM265" s="2">
        <f t="shared" si="67"/>
        <v>0</v>
      </c>
      <c r="BO265" s="2">
        <f t="shared" si="68"/>
        <v>2819.0498700000003</v>
      </c>
      <c r="BP265" s="2">
        <f t="shared" si="69"/>
        <v>2960.0023635000002</v>
      </c>
      <c r="BQ265" s="3"/>
      <c r="BR265" s="2">
        <f t="shared" si="70"/>
        <v>3467.4313401000004</v>
      </c>
      <c r="BS265" s="2">
        <f t="shared" si="71"/>
        <v>3640.802907105</v>
      </c>
    </row>
    <row r="266" spans="1:71" x14ac:dyDescent="0.35">
      <c r="A266" t="s">
        <v>1931</v>
      </c>
      <c r="B266" t="s">
        <v>1932</v>
      </c>
      <c r="C266" t="s">
        <v>1933</v>
      </c>
      <c r="D266" t="s">
        <v>1934</v>
      </c>
      <c r="E266" t="s">
        <v>1935</v>
      </c>
      <c r="F266" t="s">
        <v>1935</v>
      </c>
      <c r="G266" t="s">
        <v>999</v>
      </c>
      <c r="H266" s="49">
        <v>31</v>
      </c>
      <c r="J266">
        <v>1250001432</v>
      </c>
      <c r="K266">
        <v>12567140</v>
      </c>
      <c r="L266" t="s">
        <v>50</v>
      </c>
      <c r="M266" t="s">
        <v>51</v>
      </c>
      <c r="N266" t="s">
        <v>1938</v>
      </c>
      <c r="O266" t="s">
        <v>1939</v>
      </c>
      <c r="P266" t="s">
        <v>1940</v>
      </c>
      <c r="Q266" t="s">
        <v>1940</v>
      </c>
      <c r="R266" t="s">
        <v>1941</v>
      </c>
      <c r="S266" s="49" t="s">
        <v>1942</v>
      </c>
      <c r="U266" t="s">
        <v>1943</v>
      </c>
      <c r="V266" t="s">
        <v>1944</v>
      </c>
      <c r="W266" s="2">
        <v>2409</v>
      </c>
      <c r="X266" s="2">
        <v>0</v>
      </c>
      <c r="Y266" s="2">
        <v>8076</v>
      </c>
      <c r="Z266" s="2">
        <v>1319</v>
      </c>
      <c r="AA266" s="2">
        <v>891</v>
      </c>
      <c r="AB266" s="2">
        <v>82</v>
      </c>
      <c r="AC266" s="2">
        <v>103</v>
      </c>
      <c r="AD266" s="2">
        <v>0</v>
      </c>
      <c r="AE266" s="2">
        <v>389</v>
      </c>
      <c r="AF266" s="2">
        <v>1339</v>
      </c>
      <c r="AG266" s="2">
        <v>2438</v>
      </c>
      <c r="AH266" s="2">
        <v>3551</v>
      </c>
      <c r="AI266" s="2">
        <v>20597</v>
      </c>
      <c r="AJ266" t="s">
        <v>55</v>
      </c>
      <c r="AK266" t="s">
        <v>56</v>
      </c>
      <c r="AL266" t="s">
        <v>57</v>
      </c>
      <c r="AM266">
        <v>110</v>
      </c>
      <c r="AN266" t="s">
        <v>58</v>
      </c>
      <c r="AO266" t="s">
        <v>59</v>
      </c>
      <c r="AP266" t="s">
        <v>60</v>
      </c>
      <c r="AQ266">
        <v>100</v>
      </c>
      <c r="AR266">
        <v>0</v>
      </c>
      <c r="AX266" s="5"/>
      <c r="AZ266" s="2">
        <f>+AI266*'Kalkulator część 1'!$C$32</f>
        <v>20597</v>
      </c>
      <c r="BA266">
        <f t="shared" si="63"/>
        <v>110</v>
      </c>
      <c r="BB266" s="13">
        <f>'Kalkulator część 1'!$C$28*'Kalkulator część 1'!$C$11+'Kalkulator część 1'!$C$12</f>
        <v>0</v>
      </c>
      <c r="BC266" s="13">
        <f>'Kalkulator część 1'!$C$29*'Kalkulator część 1'!$C$11+'Kalkulator część 1'!$C$12</f>
        <v>0</v>
      </c>
      <c r="BD266" s="2">
        <f t="shared" si="64"/>
        <v>0</v>
      </c>
      <c r="BE266" s="2">
        <f t="shared" si="65"/>
        <v>0</v>
      </c>
      <c r="BG266" s="2">
        <f>IF(AJ266=$AU$251,($AV$251*12)+(AZ266*$AX$251/100),IF(AJ266=$AU$252,$AV$252*12+AZ266*$AX$252/100,IF(AJ266=$AU$253,$AV$253*12+$AX$253*AZ266/100,IF(AJ266=$AU$254,$AV$254*12+$AX$254*AZ266/100,IF(AJ266=$AU$255,$AV$255*12+$AX$255*AZ266/100,IF(AJ266=$AU$256,$AW$256*BA266/100*8760+$AX$256*AZ266/100,0))))))*'Kalkulator część 1'!$C$31</f>
        <v>1335.3456270000001</v>
      </c>
      <c r="BH266" s="2">
        <f>+BG266*'Kalkulator część 1'!$C$31</f>
        <v>1402.1129083500002</v>
      </c>
      <c r="BI266" s="2"/>
      <c r="BJ266" s="13">
        <f>+(AQ266*'Kalkulator część 1'!$C$34+'Dane - część 1'!AR266*'Kalkulator część 1'!$C$35)/('Dane - część 1'!AQ266+'Dane - część 1'!AR266)</f>
        <v>0</v>
      </c>
      <c r="BK266" s="13">
        <f>VLOOKUP(AJ266,'Kalkulator część 1'!$B$17:$C$23,2,TRUE)*12</f>
        <v>0</v>
      </c>
      <c r="BL266" s="2">
        <f t="shared" si="66"/>
        <v>0</v>
      </c>
      <c r="BM266" s="2">
        <f t="shared" si="67"/>
        <v>0</v>
      </c>
      <c r="BO266" s="2">
        <f t="shared" si="68"/>
        <v>1335.3456270000001</v>
      </c>
      <c r="BP266" s="2">
        <f t="shared" si="69"/>
        <v>1402.1129083500002</v>
      </c>
      <c r="BQ266" s="3"/>
      <c r="BR266" s="2">
        <f t="shared" si="70"/>
        <v>1642.4751212100002</v>
      </c>
      <c r="BS266" s="2">
        <f t="shared" si="71"/>
        <v>1724.5988772705002</v>
      </c>
    </row>
    <row r="267" spans="1:71" x14ac:dyDescent="0.35">
      <c r="A267" t="s">
        <v>1931</v>
      </c>
      <c r="B267" t="s">
        <v>1945</v>
      </c>
      <c r="C267" t="s">
        <v>1946</v>
      </c>
      <c r="D267" t="s">
        <v>1947</v>
      </c>
      <c r="E267" t="s">
        <v>1948</v>
      </c>
      <c r="F267" t="s">
        <v>1948</v>
      </c>
      <c r="G267" t="s">
        <v>1904</v>
      </c>
      <c r="H267" s="49">
        <v>20</v>
      </c>
      <c r="J267">
        <v>5250010924</v>
      </c>
      <c r="K267">
        <v>12567157</v>
      </c>
      <c r="L267" t="s">
        <v>50</v>
      </c>
      <c r="M267" t="s">
        <v>51</v>
      </c>
      <c r="N267" t="s">
        <v>363</v>
      </c>
      <c r="O267" t="s">
        <v>1947</v>
      </c>
      <c r="P267" t="s">
        <v>1948</v>
      </c>
      <c r="Q267" t="s">
        <v>1948</v>
      </c>
      <c r="R267" t="s">
        <v>1904</v>
      </c>
      <c r="S267" s="49">
        <v>20</v>
      </c>
      <c r="U267" t="s">
        <v>1949</v>
      </c>
      <c r="V267" t="s">
        <v>1950</v>
      </c>
      <c r="W267" s="2">
        <v>7955</v>
      </c>
      <c r="X267" s="2">
        <v>8020</v>
      </c>
      <c r="Y267" s="2">
        <v>8020</v>
      </c>
      <c r="Z267" s="2">
        <v>7084</v>
      </c>
      <c r="AA267" s="2">
        <v>1713</v>
      </c>
      <c r="AB267" s="2">
        <v>1213</v>
      </c>
      <c r="AC267" s="2">
        <v>732</v>
      </c>
      <c r="AD267" s="2">
        <v>908</v>
      </c>
      <c r="AE267" s="2">
        <v>1228</v>
      </c>
      <c r="AF267" s="2">
        <v>4523</v>
      </c>
      <c r="AG267" s="2">
        <v>7086</v>
      </c>
      <c r="AH267" s="2">
        <v>10122</v>
      </c>
      <c r="AI267" s="2">
        <v>58604</v>
      </c>
      <c r="AJ267" t="s">
        <v>55</v>
      </c>
      <c r="AK267" t="s">
        <v>56</v>
      </c>
      <c r="AL267" t="s">
        <v>57</v>
      </c>
      <c r="AM267">
        <v>110</v>
      </c>
      <c r="AN267" t="s">
        <v>58</v>
      </c>
      <c r="AO267" t="s">
        <v>59</v>
      </c>
      <c r="AP267" t="s">
        <v>60</v>
      </c>
      <c r="AQ267">
        <v>100</v>
      </c>
      <c r="AR267">
        <v>0</v>
      </c>
      <c r="AZ267" s="2">
        <f>+AI267*'Kalkulator część 1'!$C$32</f>
        <v>58604</v>
      </c>
      <c r="BA267">
        <f t="shared" si="63"/>
        <v>110</v>
      </c>
      <c r="BB267" s="13">
        <f>'Kalkulator część 1'!$C$28*'Kalkulator część 1'!$C$11+'Kalkulator część 1'!$C$12</f>
        <v>0</v>
      </c>
      <c r="BC267" s="13">
        <f>'Kalkulator część 1'!$C$29*'Kalkulator część 1'!$C$11+'Kalkulator część 1'!$C$12</f>
        <v>0</v>
      </c>
      <c r="BD267" s="2">
        <f t="shared" si="64"/>
        <v>0</v>
      </c>
      <c r="BE267" s="2">
        <f t="shared" si="65"/>
        <v>0</v>
      </c>
      <c r="BG267" s="2">
        <f>IF(AJ267=$AU$251,($AV$251*12)+(AZ267*$AX$251/100),IF(AJ267=$AU$252,$AV$252*12+AZ267*$AX$252/100,IF(AJ267=$AU$253,$AV$253*12+$AX$253*AZ267/100,IF(AJ267=$AU$254,$AV$254*12+$AX$254*AZ267/100,IF(AJ267=$AU$255,$AV$255*12+$AX$255*AZ267/100,IF(AJ267=$AU$256,$AW$256*BA267/100*8760+$AX$256*AZ267/100,0))))))*'Kalkulator część 1'!$C$31</f>
        <v>2589.2345640000003</v>
      </c>
      <c r="BH267" s="2">
        <f>+BG267*'Kalkulator część 1'!$C$31</f>
        <v>2718.6962922000002</v>
      </c>
      <c r="BI267" s="2"/>
      <c r="BJ267" s="13">
        <f>+(AQ267*'Kalkulator część 1'!$C$34+'Dane - część 1'!AR267*'Kalkulator część 1'!$C$35)/('Dane - część 1'!AQ267+'Dane - część 1'!AR267)</f>
        <v>0</v>
      </c>
      <c r="BK267" s="13">
        <f>VLOOKUP(AJ267,'Kalkulator część 1'!$B$17:$C$23,2,TRUE)*12</f>
        <v>0</v>
      </c>
      <c r="BL267" s="2">
        <f t="shared" si="66"/>
        <v>0</v>
      </c>
      <c r="BM267" s="2">
        <f t="shared" si="67"/>
        <v>0</v>
      </c>
      <c r="BO267" s="2">
        <f t="shared" si="68"/>
        <v>2589.2345640000003</v>
      </c>
      <c r="BP267" s="2">
        <f t="shared" si="69"/>
        <v>2718.6962922000002</v>
      </c>
      <c r="BQ267" s="3"/>
      <c r="BR267" s="2">
        <f t="shared" si="70"/>
        <v>3184.7585137200003</v>
      </c>
      <c r="BS267" s="2">
        <f t="shared" si="71"/>
        <v>3343.9964394060003</v>
      </c>
    </row>
    <row r="268" spans="1:71" x14ac:dyDescent="0.35">
      <c r="A268" t="s">
        <v>1931</v>
      </c>
      <c r="B268" t="s">
        <v>1951</v>
      </c>
      <c r="C268" t="s">
        <v>1952</v>
      </c>
      <c r="D268" t="s">
        <v>1953</v>
      </c>
      <c r="E268" t="s">
        <v>1954</v>
      </c>
      <c r="F268" t="s">
        <v>1954</v>
      </c>
      <c r="G268" t="s">
        <v>1955</v>
      </c>
      <c r="H268" s="49">
        <v>50</v>
      </c>
      <c r="J268">
        <v>5680003950</v>
      </c>
      <c r="K268">
        <v>130014659</v>
      </c>
      <c r="L268" t="s">
        <v>50</v>
      </c>
      <c r="M268" t="s">
        <v>51</v>
      </c>
      <c r="N268" t="s">
        <v>1120</v>
      </c>
      <c r="O268" t="s">
        <v>1953</v>
      </c>
      <c r="P268" t="s">
        <v>1954</v>
      </c>
      <c r="Q268" t="s">
        <v>1954</v>
      </c>
      <c r="R268" t="s">
        <v>1955</v>
      </c>
      <c r="S268" s="49">
        <v>50</v>
      </c>
      <c r="U268" t="s">
        <v>1956</v>
      </c>
      <c r="V268" t="s">
        <v>1957</v>
      </c>
      <c r="W268" s="2">
        <v>15310</v>
      </c>
      <c r="X268" s="2">
        <v>14833</v>
      </c>
      <c r="Y268" s="2">
        <v>13456</v>
      </c>
      <c r="Z268" s="2">
        <v>7957</v>
      </c>
      <c r="AA268" s="2">
        <v>3287</v>
      </c>
      <c r="AB268" s="2">
        <v>0</v>
      </c>
      <c r="AC268" s="2">
        <v>0</v>
      </c>
      <c r="AD268" s="2">
        <v>0</v>
      </c>
      <c r="AE268" s="2">
        <v>3591</v>
      </c>
      <c r="AF268" s="2">
        <v>3711</v>
      </c>
      <c r="AG268" s="2">
        <v>15304</v>
      </c>
      <c r="AH268" s="2">
        <v>15814</v>
      </c>
      <c r="AI268" s="2">
        <v>93263</v>
      </c>
      <c r="AJ268" t="s">
        <v>55</v>
      </c>
      <c r="AK268" t="s">
        <v>56</v>
      </c>
      <c r="AL268" t="s">
        <v>57</v>
      </c>
      <c r="AM268">
        <v>110</v>
      </c>
      <c r="AN268" t="s">
        <v>58</v>
      </c>
      <c r="AO268" t="s">
        <v>59</v>
      </c>
      <c r="AP268" t="s">
        <v>60</v>
      </c>
      <c r="AQ268">
        <v>0</v>
      </c>
      <c r="AR268">
        <v>100</v>
      </c>
      <c r="AZ268" s="2">
        <f>+AI268*'Kalkulator część 1'!$C$32</f>
        <v>93263</v>
      </c>
      <c r="BA268">
        <f t="shared" si="63"/>
        <v>110</v>
      </c>
      <c r="BB268" s="13">
        <f>'Kalkulator część 1'!$C$28*'Kalkulator część 1'!$C$11+'Kalkulator część 1'!$C$12</f>
        <v>0</v>
      </c>
      <c r="BC268" s="13">
        <f>'Kalkulator część 1'!$C$29*'Kalkulator część 1'!$C$11+'Kalkulator część 1'!$C$12</f>
        <v>0</v>
      </c>
      <c r="BD268" s="2">
        <f t="shared" si="64"/>
        <v>0</v>
      </c>
      <c r="BE268" s="2">
        <f t="shared" si="65"/>
        <v>0</v>
      </c>
      <c r="BG268" s="2">
        <f>IF(AJ268=$AU$251,($AV$251*12)+(AZ268*$AX$251/100),IF(AJ268=$AU$252,$AV$252*12+AZ268*$AX$252/100,IF(AJ268=$AU$253,$AV$253*12+$AX$253*AZ268/100,IF(AJ268=$AU$254,$AV$254*12+$AX$254*AZ268/100,IF(AJ268=$AU$255,$AV$255*12+$AX$255*AZ268/100,IF(AJ268=$AU$256,$AW$256*BA268/100*8760+$AX$256*AZ268/100,0))))))*'Kalkulator część 1'!$C$31</f>
        <v>3732.669633</v>
      </c>
      <c r="BH268" s="2">
        <f>+BG268*'Kalkulator część 1'!$C$31</f>
        <v>3919.3031146500002</v>
      </c>
      <c r="BI268" s="2"/>
      <c r="BJ268" s="13">
        <f>+(AQ268*'Kalkulator część 1'!$C$34+'Dane - część 1'!AR268*'Kalkulator część 1'!$C$35)/('Dane - część 1'!AQ268+'Dane - część 1'!AR268)</f>
        <v>3.9</v>
      </c>
      <c r="BK268" s="13">
        <f>VLOOKUP(AJ268,'Kalkulator część 1'!$B$17:$C$23,2,TRUE)*12</f>
        <v>0</v>
      </c>
      <c r="BL268" s="2">
        <f t="shared" si="66"/>
        <v>363.72570000000002</v>
      </c>
      <c r="BM268" s="2">
        <f t="shared" si="67"/>
        <v>363.72570000000002</v>
      </c>
      <c r="BO268" s="2">
        <f t="shared" si="68"/>
        <v>4096.3953330000004</v>
      </c>
      <c r="BP268" s="2">
        <f t="shared" si="69"/>
        <v>4283.0288146500006</v>
      </c>
      <c r="BQ268" s="3"/>
      <c r="BR268" s="2">
        <f t="shared" si="70"/>
        <v>5038.5662595900003</v>
      </c>
      <c r="BS268" s="2">
        <f t="shared" si="71"/>
        <v>5268.125442019501</v>
      </c>
    </row>
    <row r="269" spans="1:71" x14ac:dyDescent="0.35">
      <c r="A269" t="s">
        <v>1931</v>
      </c>
      <c r="B269" t="s">
        <v>1965</v>
      </c>
      <c r="C269" t="s">
        <v>1966</v>
      </c>
      <c r="D269" t="s">
        <v>1967</v>
      </c>
      <c r="E269" t="s">
        <v>1968</v>
      </c>
      <c r="F269" t="s">
        <v>1968</v>
      </c>
      <c r="G269" t="s">
        <v>1969</v>
      </c>
      <c r="H269" s="49" t="s">
        <v>1970</v>
      </c>
      <c r="J269">
        <v>8230002567</v>
      </c>
      <c r="K269">
        <v>12567217</v>
      </c>
      <c r="L269" t="s">
        <v>50</v>
      </c>
      <c r="M269" t="s">
        <v>51</v>
      </c>
      <c r="N269" t="s">
        <v>1971</v>
      </c>
      <c r="O269" t="s">
        <v>1967</v>
      </c>
      <c r="P269" t="s">
        <v>1968</v>
      </c>
      <c r="Q269" t="s">
        <v>1968</v>
      </c>
      <c r="R269" t="s">
        <v>1969</v>
      </c>
      <c r="S269" s="49" t="s">
        <v>1970</v>
      </c>
      <c r="U269" t="s">
        <v>1972</v>
      </c>
      <c r="V269" t="s">
        <v>1973</v>
      </c>
      <c r="W269" s="2">
        <v>8663</v>
      </c>
      <c r="X269" s="2">
        <v>7508</v>
      </c>
      <c r="Y269" s="2">
        <v>5198</v>
      </c>
      <c r="Z269" s="2">
        <v>4043</v>
      </c>
      <c r="AA269" s="2">
        <v>924</v>
      </c>
      <c r="AB269" s="2">
        <v>0</v>
      </c>
      <c r="AC269" s="2">
        <v>0</v>
      </c>
      <c r="AD269" s="2">
        <v>0</v>
      </c>
      <c r="AE269" s="2">
        <v>924</v>
      </c>
      <c r="AF269" s="2">
        <v>2772</v>
      </c>
      <c r="AG269" s="2">
        <v>7508</v>
      </c>
      <c r="AH269" s="2">
        <v>8663</v>
      </c>
      <c r="AI269" s="2">
        <v>46203</v>
      </c>
      <c r="AJ269" t="s">
        <v>55</v>
      </c>
      <c r="AK269" t="s">
        <v>56</v>
      </c>
      <c r="AL269" t="s">
        <v>57</v>
      </c>
      <c r="AM269">
        <v>110</v>
      </c>
      <c r="AN269" t="s">
        <v>58</v>
      </c>
      <c r="AO269" t="s">
        <v>59</v>
      </c>
      <c r="AP269" t="s">
        <v>60</v>
      </c>
      <c r="AQ269">
        <v>100</v>
      </c>
      <c r="AR269">
        <v>0</v>
      </c>
      <c r="AZ269" s="2">
        <f>+AI269*'Kalkulator część 1'!$C$32</f>
        <v>46203</v>
      </c>
      <c r="BA269">
        <f t="shared" si="63"/>
        <v>110</v>
      </c>
      <c r="BB269" s="13">
        <f>'Kalkulator część 1'!$C$28*'Kalkulator część 1'!$C$11+'Kalkulator część 1'!$C$12</f>
        <v>0</v>
      </c>
      <c r="BC269" s="13">
        <f>'Kalkulator część 1'!$C$29*'Kalkulator część 1'!$C$11+'Kalkulator część 1'!$C$12</f>
        <v>0</v>
      </c>
      <c r="BD269" s="2">
        <f t="shared" si="64"/>
        <v>0</v>
      </c>
      <c r="BE269" s="2">
        <f t="shared" si="65"/>
        <v>0</v>
      </c>
      <c r="BG269" s="2">
        <f>IF(AJ269=$AU$251,($AV$251*12)+(AZ269*$AX$251/100),IF(AJ269=$AU$252,$AV$252*12+AZ269*$AX$252/100,IF(AJ269=$AU$253,$AV$253*12+$AX$253*AZ269/100,IF(AJ269=$AU$254,$AV$254*12+$AX$254*AZ269/100,IF(AJ269=$AU$255,$AV$255*12+$AX$255*AZ269/100,IF(AJ269=$AU$256,$AW$256*BA269/100*8760+$AX$256*AZ269/100,0))))))*'Kalkulator część 1'!$C$31</f>
        <v>2180.1131730000002</v>
      </c>
      <c r="BH269" s="2">
        <f>+BG269*'Kalkulator część 1'!$C$31</f>
        <v>2289.1188316500002</v>
      </c>
      <c r="BI269" s="2"/>
      <c r="BJ269" s="13">
        <f>+(AQ269*'Kalkulator część 1'!$C$34+'Dane - część 1'!AR269*'Kalkulator część 1'!$C$35)/('Dane - część 1'!AQ269+'Dane - część 1'!AR269)</f>
        <v>0</v>
      </c>
      <c r="BK269" s="13">
        <f>VLOOKUP(AJ269,'Kalkulator część 1'!$B$17:$C$23,2,TRUE)*12</f>
        <v>0</v>
      </c>
      <c r="BL269" s="2">
        <f t="shared" si="66"/>
        <v>0</v>
      </c>
      <c r="BM269" s="2">
        <f t="shared" si="67"/>
        <v>0</v>
      </c>
      <c r="BO269" s="2">
        <f t="shared" si="68"/>
        <v>2180.1131730000002</v>
      </c>
      <c r="BP269" s="2">
        <f t="shared" si="69"/>
        <v>2289.1188316500002</v>
      </c>
      <c r="BQ269" s="3"/>
      <c r="BR269" s="2">
        <f t="shared" si="70"/>
        <v>2681.5392027900002</v>
      </c>
      <c r="BS269" s="2">
        <f t="shared" si="71"/>
        <v>2815.6161629295002</v>
      </c>
    </row>
    <row r="270" spans="1:71" x14ac:dyDescent="0.35">
      <c r="A270" t="s">
        <v>1931</v>
      </c>
      <c r="B270" t="s">
        <v>1994</v>
      </c>
      <c r="C270" t="s">
        <v>1995</v>
      </c>
      <c r="D270" t="s">
        <v>1996</v>
      </c>
      <c r="E270" t="s">
        <v>1997</v>
      </c>
      <c r="F270" t="s">
        <v>1997</v>
      </c>
      <c r="G270" t="s">
        <v>1623</v>
      </c>
      <c r="H270" s="49">
        <v>58</v>
      </c>
      <c r="J270">
        <v>5320101461</v>
      </c>
      <c r="K270">
        <v>10158302</v>
      </c>
      <c r="L270" t="s">
        <v>50</v>
      </c>
      <c r="M270" t="s">
        <v>51</v>
      </c>
      <c r="N270" t="s">
        <v>106</v>
      </c>
      <c r="O270" t="s">
        <v>1996</v>
      </c>
      <c r="P270" t="s">
        <v>1997</v>
      </c>
      <c r="Q270" t="s">
        <v>1997</v>
      </c>
      <c r="R270" t="s">
        <v>1623</v>
      </c>
      <c r="S270" s="49">
        <v>58</v>
      </c>
      <c r="U270" t="s">
        <v>1998</v>
      </c>
      <c r="V270" t="s">
        <v>1999</v>
      </c>
      <c r="W270" s="2">
        <v>10698</v>
      </c>
      <c r="X270" s="2">
        <v>0</v>
      </c>
      <c r="Y270" s="2">
        <v>25400</v>
      </c>
      <c r="Z270" s="2">
        <v>5973</v>
      </c>
      <c r="AA270" s="2">
        <v>1134</v>
      </c>
      <c r="AB270" s="2">
        <v>23</v>
      </c>
      <c r="AC270" s="2">
        <v>0</v>
      </c>
      <c r="AD270" s="2">
        <v>0</v>
      </c>
      <c r="AE270" s="2">
        <v>0</v>
      </c>
      <c r="AF270" s="2">
        <v>7572</v>
      </c>
      <c r="AG270" s="2">
        <v>11500</v>
      </c>
      <c r="AH270" s="2">
        <v>11500</v>
      </c>
      <c r="AI270" s="2">
        <v>73800</v>
      </c>
      <c r="AJ270" t="s">
        <v>55</v>
      </c>
      <c r="AK270" t="s">
        <v>56</v>
      </c>
      <c r="AL270" t="s">
        <v>57</v>
      </c>
      <c r="AM270">
        <v>110</v>
      </c>
      <c r="AN270" t="s">
        <v>58</v>
      </c>
      <c r="AO270" t="s">
        <v>59</v>
      </c>
      <c r="AP270" t="s">
        <v>60</v>
      </c>
      <c r="AQ270">
        <v>100</v>
      </c>
      <c r="AR270">
        <v>0</v>
      </c>
      <c r="AZ270" s="2">
        <f>+AI270*'Kalkulator część 1'!$C$32</f>
        <v>73800</v>
      </c>
      <c r="BA270">
        <f t="shared" si="63"/>
        <v>110</v>
      </c>
      <c r="BB270" s="13">
        <f>'Kalkulator część 1'!$C$28*'Kalkulator część 1'!$C$11+'Kalkulator część 1'!$C$12</f>
        <v>0</v>
      </c>
      <c r="BC270" s="13">
        <f>'Kalkulator część 1'!$C$29*'Kalkulator część 1'!$C$11+'Kalkulator część 1'!$C$12</f>
        <v>0</v>
      </c>
      <c r="BD270" s="2">
        <f t="shared" si="64"/>
        <v>0</v>
      </c>
      <c r="BE270" s="2">
        <f t="shared" si="65"/>
        <v>0</v>
      </c>
      <c r="BG270" s="2">
        <f>IF(AJ270=$AU$251,($AV$251*12)+(AZ270*$AX$251/100),IF(AJ270=$AU$252,$AV$252*12+AZ270*$AX$252/100,IF(AJ270=$AU$253,$AV$253*12+$AX$253*AZ270/100,IF(AJ270=$AU$254,$AV$254*12+$AX$254*AZ270/100,IF(AJ270=$AU$255,$AV$255*12+$AX$255*AZ270/100,IF(AJ270=$AU$256,$AW$256*BA270/100*8760+$AX$256*AZ270/100,0))))))*'Kalkulator część 1'!$C$31</f>
        <v>3090.5658000000003</v>
      </c>
      <c r="BH270" s="2">
        <f>+BG270*'Kalkulator część 1'!$C$31</f>
        <v>3245.0940900000005</v>
      </c>
      <c r="BI270" s="2"/>
      <c r="BJ270" s="13">
        <f>+(AQ270*'Kalkulator część 1'!$C$34+'Dane - część 1'!AR270*'Kalkulator część 1'!$C$35)/('Dane - część 1'!AQ270+'Dane - część 1'!AR270)</f>
        <v>0</v>
      </c>
      <c r="BK270" s="13">
        <f>VLOOKUP(AJ270,'Kalkulator część 1'!$B$17:$C$23,2,TRUE)*12</f>
        <v>0</v>
      </c>
      <c r="BL270" s="2">
        <f t="shared" si="66"/>
        <v>0</v>
      </c>
      <c r="BM270" s="2">
        <f t="shared" si="67"/>
        <v>0</v>
      </c>
      <c r="BO270" s="2">
        <f t="shared" si="68"/>
        <v>3090.5658000000003</v>
      </c>
      <c r="BP270" s="2">
        <f t="shared" si="69"/>
        <v>3245.0940900000005</v>
      </c>
      <c r="BQ270" s="3"/>
      <c r="BR270" s="2">
        <f t="shared" si="70"/>
        <v>3801.3959340000001</v>
      </c>
      <c r="BS270" s="2">
        <f t="shared" si="71"/>
        <v>3991.4657307000007</v>
      </c>
    </row>
    <row r="271" spans="1:71" x14ac:dyDescent="0.35">
      <c r="A271" t="s">
        <v>1931</v>
      </c>
      <c r="B271" t="s">
        <v>2000</v>
      </c>
      <c r="C271" t="s">
        <v>2001</v>
      </c>
      <c r="D271" t="s">
        <v>2002</v>
      </c>
      <c r="E271" t="s">
        <v>2003</v>
      </c>
      <c r="F271" t="s">
        <v>2003</v>
      </c>
      <c r="G271" t="s">
        <v>152</v>
      </c>
      <c r="H271" s="49">
        <v>3</v>
      </c>
      <c r="J271">
        <v>8260006104</v>
      </c>
      <c r="K271">
        <v>12567163</v>
      </c>
      <c r="L271" t="s">
        <v>50</v>
      </c>
      <c r="M271" t="s">
        <v>51</v>
      </c>
      <c r="N271" t="s">
        <v>106</v>
      </c>
      <c r="O271" t="s">
        <v>2002</v>
      </c>
      <c r="P271" t="s">
        <v>2003</v>
      </c>
      <c r="Q271" t="s">
        <v>2003</v>
      </c>
      <c r="R271" t="s">
        <v>152</v>
      </c>
      <c r="S271" s="49">
        <v>3</v>
      </c>
      <c r="U271" t="s">
        <v>2004</v>
      </c>
      <c r="V271" t="s">
        <v>2005</v>
      </c>
      <c r="W271" s="2">
        <v>12500</v>
      </c>
      <c r="X271" s="2">
        <v>10000</v>
      </c>
      <c r="Y271" s="2">
        <v>11000</v>
      </c>
      <c r="Z271" s="2">
        <v>6500</v>
      </c>
      <c r="AA271" s="2">
        <v>2000</v>
      </c>
      <c r="AB271" s="2">
        <v>0</v>
      </c>
      <c r="AC271" s="2">
        <v>0</v>
      </c>
      <c r="AD271" s="2">
        <v>0</v>
      </c>
      <c r="AE271" s="2">
        <v>5000</v>
      </c>
      <c r="AF271" s="2">
        <v>8000</v>
      </c>
      <c r="AG271" s="2">
        <v>10500</v>
      </c>
      <c r="AH271" s="2">
        <v>12500</v>
      </c>
      <c r="AI271" s="2">
        <v>78000</v>
      </c>
      <c r="AJ271" t="s">
        <v>55</v>
      </c>
      <c r="AK271" t="s">
        <v>56</v>
      </c>
      <c r="AL271" t="s">
        <v>57</v>
      </c>
      <c r="AM271">
        <v>110</v>
      </c>
      <c r="AN271" t="s">
        <v>58</v>
      </c>
      <c r="AO271" t="s">
        <v>59</v>
      </c>
      <c r="AP271" t="s">
        <v>60</v>
      </c>
      <c r="AQ271">
        <v>100</v>
      </c>
      <c r="AR271">
        <v>0</v>
      </c>
      <c r="AZ271" s="2">
        <f>+AI271*'Kalkulator część 1'!$C$32</f>
        <v>78000</v>
      </c>
      <c r="BA271">
        <f t="shared" si="63"/>
        <v>110</v>
      </c>
      <c r="BB271" s="13">
        <f>'Kalkulator część 1'!$C$28*'Kalkulator część 1'!$C$11+'Kalkulator część 1'!$C$12</f>
        <v>0</v>
      </c>
      <c r="BC271" s="13">
        <f>'Kalkulator część 1'!$C$29*'Kalkulator część 1'!$C$11+'Kalkulator część 1'!$C$12</f>
        <v>0</v>
      </c>
      <c r="BD271" s="2">
        <f t="shared" si="64"/>
        <v>0</v>
      </c>
      <c r="BE271" s="2">
        <f t="shared" si="65"/>
        <v>0</v>
      </c>
      <c r="BG271" s="2">
        <f>IF(AJ271=$AU$251,($AV$251*12)+(AZ271*$AX$251/100),IF(AJ271=$AU$252,$AV$252*12+AZ271*$AX$252/100,IF(AJ271=$AU$253,$AV$253*12+$AX$253*AZ271/100,IF(AJ271=$AU$254,$AV$254*12+$AX$254*AZ271/100,IF(AJ271=$AU$255,$AV$255*12+$AX$255*AZ271/100,IF(AJ271=$AU$256,$AW$256*BA271/100*8760+$AX$256*AZ271/100,0))))))*'Kalkulator część 1'!$C$31</f>
        <v>3229.1280000000002</v>
      </c>
      <c r="BH271" s="2">
        <f>+BG271*'Kalkulator część 1'!$C$31</f>
        <v>3390.5844000000002</v>
      </c>
      <c r="BI271" s="2"/>
      <c r="BJ271" s="13">
        <f>+(AQ271*'Kalkulator część 1'!$C$34+'Dane - część 1'!AR271*'Kalkulator część 1'!$C$35)/('Dane - część 1'!AQ271+'Dane - część 1'!AR271)</f>
        <v>0</v>
      </c>
      <c r="BK271" s="13">
        <f>VLOOKUP(AJ271,'Kalkulator część 1'!$B$17:$C$23,2,TRUE)*12</f>
        <v>0</v>
      </c>
      <c r="BL271" s="2">
        <f t="shared" si="66"/>
        <v>0</v>
      </c>
      <c r="BM271" s="2">
        <f t="shared" si="67"/>
        <v>0</v>
      </c>
      <c r="BO271" s="2">
        <f t="shared" si="68"/>
        <v>3229.1280000000002</v>
      </c>
      <c r="BP271" s="2">
        <f t="shared" si="69"/>
        <v>3390.5844000000002</v>
      </c>
      <c r="BQ271" s="3"/>
      <c r="BR271" s="2">
        <f t="shared" si="70"/>
        <v>3971.82744</v>
      </c>
      <c r="BS271" s="2">
        <f t="shared" si="71"/>
        <v>4170.4188119999999</v>
      </c>
    </row>
    <row r="272" spans="1:71" x14ac:dyDescent="0.35">
      <c r="A272" t="s">
        <v>1931</v>
      </c>
      <c r="B272" t="s">
        <v>2000</v>
      </c>
      <c r="C272" t="s">
        <v>2001</v>
      </c>
      <c r="D272" t="s">
        <v>2002</v>
      </c>
      <c r="E272" t="s">
        <v>2003</v>
      </c>
      <c r="F272" t="s">
        <v>2003</v>
      </c>
      <c r="G272" t="s">
        <v>152</v>
      </c>
      <c r="H272" s="49">
        <v>3</v>
      </c>
      <c r="J272">
        <v>8260006104</v>
      </c>
      <c r="K272">
        <v>12567163</v>
      </c>
      <c r="L272" t="s">
        <v>50</v>
      </c>
      <c r="M272" t="s">
        <v>51</v>
      </c>
      <c r="N272" t="s">
        <v>2006</v>
      </c>
      <c r="O272" t="s">
        <v>2002</v>
      </c>
      <c r="P272" t="s">
        <v>2003</v>
      </c>
      <c r="Q272" t="s">
        <v>2003</v>
      </c>
      <c r="R272" t="s">
        <v>152</v>
      </c>
      <c r="S272" s="49">
        <v>3</v>
      </c>
      <c r="U272" t="s">
        <v>2007</v>
      </c>
      <c r="V272" t="s">
        <v>2008</v>
      </c>
      <c r="W272" s="2">
        <v>0</v>
      </c>
      <c r="X272" s="2">
        <v>25</v>
      </c>
      <c r="Y272" s="2">
        <v>100</v>
      </c>
      <c r="Z272" s="2">
        <v>100</v>
      </c>
      <c r="AA272" s="2">
        <v>50</v>
      </c>
      <c r="AB272" s="2">
        <v>0</v>
      </c>
      <c r="AC272" s="2">
        <v>0</v>
      </c>
      <c r="AD272" s="2">
        <v>0</v>
      </c>
      <c r="AE272" s="2">
        <v>50</v>
      </c>
      <c r="AF272" s="2">
        <v>150</v>
      </c>
      <c r="AG272" s="2">
        <v>25</v>
      </c>
      <c r="AH272" s="2">
        <v>0</v>
      </c>
      <c r="AI272" s="2">
        <v>500</v>
      </c>
      <c r="AJ272" t="s">
        <v>217</v>
      </c>
      <c r="AK272" t="s">
        <v>56</v>
      </c>
      <c r="AL272" t="s">
        <v>57</v>
      </c>
      <c r="AM272">
        <v>110</v>
      </c>
      <c r="AN272" t="s">
        <v>58</v>
      </c>
      <c r="AO272" t="s">
        <v>59</v>
      </c>
      <c r="AP272" t="s">
        <v>60</v>
      </c>
      <c r="AQ272">
        <v>100</v>
      </c>
      <c r="AR272">
        <v>0</v>
      </c>
      <c r="AZ272" s="2">
        <f>+AI272*'Kalkulator część 1'!$C$32</f>
        <v>500</v>
      </c>
      <c r="BA272">
        <f t="shared" si="63"/>
        <v>110</v>
      </c>
      <c r="BB272" s="13">
        <f>'Kalkulator część 1'!$C$28*'Kalkulator część 1'!$C$11+'Kalkulator część 1'!$C$12</f>
        <v>0</v>
      </c>
      <c r="BC272" s="13">
        <f>'Kalkulator część 1'!$C$29*'Kalkulator część 1'!$C$11+'Kalkulator część 1'!$C$12</f>
        <v>0</v>
      </c>
      <c r="BD272" s="2">
        <f t="shared" si="64"/>
        <v>0</v>
      </c>
      <c r="BE272" s="2">
        <f t="shared" si="65"/>
        <v>0</v>
      </c>
      <c r="BG272" s="2">
        <f>IF(AJ272=$AU$251,($AV$251*12)+(AZ272*$AX$251/100),IF(AJ272=$AU$252,$AV$252*12+AZ272*$AX$252/100,IF(AJ272=$AU$253,$AV$253*12+$AX$253*AZ272/100,IF(AJ272=$AU$254,$AV$254*12+$AX$254*AZ272/100,IF(AJ272=$AU$255,$AV$255*12+$AX$255*AZ272/100,IF(AJ272=$AU$256,$AW$256*BA272/100*8760+$AX$256*AZ272/100,0))))))*'Kalkulator część 1'!$C$31</f>
        <v>92.12700000000001</v>
      </c>
      <c r="BH272" s="2">
        <f>+BG272*'Kalkulator część 1'!$C$31</f>
        <v>96.733350000000016</v>
      </c>
      <c r="BI272" s="2"/>
      <c r="BJ272" s="13">
        <f>+(AQ272*'Kalkulator część 1'!$C$34+'Dane - część 1'!AR272*'Kalkulator część 1'!$C$35)/('Dane - część 1'!AQ272+'Dane - część 1'!AR272)</f>
        <v>0</v>
      </c>
      <c r="BK272" s="13">
        <f>VLOOKUP(AJ272,'Kalkulator część 1'!$B$17:$C$23,2,TRUE)*12</f>
        <v>0</v>
      </c>
      <c r="BL272" s="2">
        <f t="shared" si="66"/>
        <v>0</v>
      </c>
      <c r="BM272" s="2">
        <f t="shared" si="67"/>
        <v>0</v>
      </c>
      <c r="BO272" s="2">
        <f t="shared" si="68"/>
        <v>92.12700000000001</v>
      </c>
      <c r="BP272" s="2">
        <f t="shared" si="69"/>
        <v>96.733350000000016</v>
      </c>
      <c r="BQ272" s="3"/>
      <c r="BR272" s="2">
        <f t="shared" si="70"/>
        <v>113.31621000000001</v>
      </c>
      <c r="BS272" s="2">
        <f t="shared" si="71"/>
        <v>118.98202050000002</v>
      </c>
    </row>
    <row r="273" spans="1:71" x14ac:dyDescent="0.35">
      <c r="A273" t="s">
        <v>1931</v>
      </c>
      <c r="B273" t="s">
        <v>1951</v>
      </c>
      <c r="C273" t="s">
        <v>1952</v>
      </c>
      <c r="D273" t="s">
        <v>1953</v>
      </c>
      <c r="E273" t="s">
        <v>1954</v>
      </c>
      <c r="F273" t="s">
        <v>1954</v>
      </c>
      <c r="G273" t="s">
        <v>1955</v>
      </c>
      <c r="H273" s="49">
        <v>50</v>
      </c>
      <c r="J273">
        <v>5680003950</v>
      </c>
      <c r="K273">
        <v>130014659</v>
      </c>
      <c r="L273" t="s">
        <v>857</v>
      </c>
      <c r="M273" t="s">
        <v>51</v>
      </c>
      <c r="N273" t="s">
        <v>2054</v>
      </c>
      <c r="O273" t="s">
        <v>1953</v>
      </c>
      <c r="P273" t="s">
        <v>1954</v>
      </c>
      <c r="Q273" t="s">
        <v>1954</v>
      </c>
      <c r="R273" t="s">
        <v>1955</v>
      </c>
      <c r="S273" s="49">
        <v>50</v>
      </c>
      <c r="U273" t="s">
        <v>2055</v>
      </c>
      <c r="V273" t="s">
        <v>2056</v>
      </c>
      <c r="W273" s="2">
        <v>3800</v>
      </c>
      <c r="X273" s="2">
        <v>3500</v>
      </c>
      <c r="Y273" s="2">
        <v>1100</v>
      </c>
      <c r="Z273" s="2">
        <v>1100</v>
      </c>
      <c r="AA273" s="2">
        <v>500</v>
      </c>
      <c r="AB273" s="2">
        <v>0</v>
      </c>
      <c r="AC273" s="2">
        <v>0</v>
      </c>
      <c r="AD273" s="2">
        <v>0</v>
      </c>
      <c r="AE273" s="2">
        <v>500</v>
      </c>
      <c r="AF273" s="2">
        <v>1500</v>
      </c>
      <c r="AG273" s="2">
        <v>3000</v>
      </c>
      <c r="AH273" s="2">
        <v>3500</v>
      </c>
      <c r="AI273" s="2">
        <v>18500</v>
      </c>
      <c r="AJ273" t="s">
        <v>55</v>
      </c>
      <c r="AK273" t="s">
        <v>56</v>
      </c>
      <c r="AL273" t="s">
        <v>57</v>
      </c>
      <c r="AM273">
        <v>110</v>
      </c>
      <c r="AN273" t="s">
        <v>58</v>
      </c>
      <c r="AO273" t="s">
        <v>59</v>
      </c>
      <c r="AP273" t="s">
        <v>60</v>
      </c>
      <c r="AQ273">
        <v>100</v>
      </c>
      <c r="AR273">
        <v>0</v>
      </c>
      <c r="AZ273" s="2">
        <f>+AI273*'Kalkulator część 1'!$C$32</f>
        <v>18500</v>
      </c>
      <c r="BA273">
        <f t="shared" si="63"/>
        <v>110</v>
      </c>
      <c r="BB273" s="13">
        <f>'Kalkulator część 1'!$C$28*'Kalkulator część 1'!$C$11+'Kalkulator część 1'!$C$12</f>
        <v>0</v>
      </c>
      <c r="BC273" s="13">
        <f>'Kalkulator część 1'!$C$29*'Kalkulator część 1'!$C$11+'Kalkulator część 1'!$C$12</f>
        <v>0</v>
      </c>
      <c r="BD273" s="2">
        <f t="shared" si="64"/>
        <v>0</v>
      </c>
      <c r="BE273" s="2">
        <f t="shared" si="65"/>
        <v>0</v>
      </c>
      <c r="BG273" s="2">
        <f>IF(AJ273=$AU$251,($AV$251*12)+(AZ273*$AX$251/100),IF(AJ273=$AU$252,$AV$252*12+AZ273*$AX$252/100,IF(AJ273=$AU$253,$AV$253*12+$AX$253*AZ273/100,IF(AJ273=$AU$254,$AV$254*12+$AX$254*AZ273/100,IF(AJ273=$AU$255,$AV$255*12+$AX$255*AZ273/100,IF(AJ273=$AU$256,$AW$256*BA273/100*8760+$AX$256*AZ273/100,0))))))*'Kalkulator część 1'!$C$31</f>
        <v>1266.1634999999999</v>
      </c>
      <c r="BH273" s="2">
        <f>+BG273*'Kalkulator część 1'!$C$31</f>
        <v>1329.471675</v>
      </c>
      <c r="BI273" s="2"/>
      <c r="BJ273" s="13">
        <f>+(AQ273*'Kalkulator część 1'!$C$34+'Dane - część 1'!AR273*'Kalkulator część 1'!$C$35)/('Dane - część 1'!AQ273+'Dane - część 1'!AR273)</f>
        <v>0</v>
      </c>
      <c r="BK273" s="13">
        <f>VLOOKUP(AJ273,'Kalkulator część 1'!$B$17:$C$23,2,TRUE)*12</f>
        <v>0</v>
      </c>
      <c r="BL273" s="2">
        <f t="shared" si="66"/>
        <v>0</v>
      </c>
      <c r="BM273" s="2">
        <f t="shared" si="67"/>
        <v>0</v>
      </c>
      <c r="BO273" s="2">
        <f t="shared" si="68"/>
        <v>1266.1634999999999</v>
      </c>
      <c r="BP273" s="2">
        <f t="shared" si="69"/>
        <v>1329.471675</v>
      </c>
      <c r="BQ273" s="3"/>
      <c r="BR273" s="2">
        <f t="shared" si="70"/>
        <v>1557.3811049999999</v>
      </c>
      <c r="BS273" s="2">
        <f t="shared" si="71"/>
        <v>1635.2501602499999</v>
      </c>
    </row>
    <row r="274" spans="1:71" x14ac:dyDescent="0.35">
      <c r="A274" t="s">
        <v>43</v>
      </c>
      <c r="B274" t="s">
        <v>44</v>
      </c>
      <c r="C274" t="s">
        <v>45</v>
      </c>
      <c r="D274" t="s">
        <v>46</v>
      </c>
      <c r="E274" t="s">
        <v>47</v>
      </c>
      <c r="F274" t="s">
        <v>48</v>
      </c>
      <c r="G274" t="s">
        <v>49</v>
      </c>
      <c r="H274" s="49">
        <v>12</v>
      </c>
      <c r="J274">
        <v>8450006478</v>
      </c>
      <c r="K274">
        <v>790504941</v>
      </c>
      <c r="L274" t="s">
        <v>857</v>
      </c>
      <c r="M274" t="s">
        <v>51</v>
      </c>
      <c r="N274" t="s">
        <v>2060</v>
      </c>
      <c r="O274" t="s">
        <v>46</v>
      </c>
      <c r="P274" t="s">
        <v>2061</v>
      </c>
      <c r="Q274" t="s">
        <v>48</v>
      </c>
      <c r="R274" t="s">
        <v>49</v>
      </c>
      <c r="S274" s="49">
        <v>10</v>
      </c>
      <c r="U274" t="s">
        <v>2062</v>
      </c>
      <c r="V274" t="s">
        <v>2063</v>
      </c>
      <c r="W274" s="2">
        <v>3160</v>
      </c>
      <c r="X274" s="2">
        <v>3065</v>
      </c>
      <c r="Y274" s="2">
        <v>3020</v>
      </c>
      <c r="Z274" s="2">
        <v>2842</v>
      </c>
      <c r="AA274" s="2">
        <v>2450</v>
      </c>
      <c r="AB274" s="2">
        <v>1850</v>
      </c>
      <c r="AC274" s="2">
        <v>1400</v>
      </c>
      <c r="AD274" s="2">
        <v>1650</v>
      </c>
      <c r="AE274" s="2">
        <v>2600</v>
      </c>
      <c r="AF274" s="2">
        <v>3005</v>
      </c>
      <c r="AG274" s="2">
        <v>3027</v>
      </c>
      <c r="AH274" s="2">
        <v>3050</v>
      </c>
      <c r="AI274" s="2">
        <v>31119</v>
      </c>
      <c r="AJ274" t="s">
        <v>55</v>
      </c>
      <c r="AK274" t="s">
        <v>56</v>
      </c>
      <c r="AL274" t="s">
        <v>57</v>
      </c>
      <c r="AM274">
        <v>110</v>
      </c>
      <c r="AN274" t="s">
        <v>58</v>
      </c>
      <c r="AO274" t="s">
        <v>59</v>
      </c>
      <c r="AP274" t="s">
        <v>60</v>
      </c>
      <c r="AQ274">
        <v>30</v>
      </c>
      <c r="AR274">
        <v>70</v>
      </c>
      <c r="AZ274" s="2">
        <f>+AI274*'Kalkulator część 1'!$C$32</f>
        <v>31119</v>
      </c>
      <c r="BA274">
        <f t="shared" si="63"/>
        <v>110</v>
      </c>
      <c r="BB274" s="13">
        <f>'Kalkulator część 1'!$C$28*'Kalkulator część 1'!$C$11+'Kalkulator część 1'!$C$12</f>
        <v>0</v>
      </c>
      <c r="BC274" s="13">
        <f>'Kalkulator część 1'!$C$29*'Kalkulator część 1'!$C$11+'Kalkulator część 1'!$C$12</f>
        <v>0</v>
      </c>
      <c r="BD274" s="2">
        <f t="shared" si="64"/>
        <v>0</v>
      </c>
      <c r="BE274" s="2">
        <f t="shared" si="65"/>
        <v>0</v>
      </c>
      <c r="BG274" s="2">
        <f>IF(AJ274=$AU$251,($AV$251*12)+(AZ274*$AX$251/100),IF(AJ274=$AU$252,$AV$252*12+AZ274*$AX$252/100,IF(AJ274=$AU$253,$AV$253*12+$AX$253*AZ274/100,IF(AJ274=$AU$254,$AV$254*12+$AX$254*AZ274/100,IF(AJ274=$AU$255,$AV$255*12+$AX$255*AZ274/100,IF(AJ274=$AU$256,$AW$256*BA274/100*8760+$AX$256*AZ274/100,0))))))*'Kalkulator część 1'!$C$31</f>
        <v>1682.4769290000002</v>
      </c>
      <c r="BH274" s="2">
        <f>+BG274*'Kalkulator część 1'!$C$31</f>
        <v>1766.6007754500001</v>
      </c>
      <c r="BI274" s="2"/>
      <c r="BJ274" s="13">
        <f>+(AQ274*'Kalkulator część 1'!$C$34+'Dane - część 1'!AR274*'Kalkulator część 1'!$C$35)/('Dane - część 1'!AQ274+'Dane - część 1'!AR274)</f>
        <v>2.73</v>
      </c>
      <c r="BK274" s="13">
        <f>VLOOKUP(AJ274,'Kalkulator część 1'!$B$17:$C$23,2,TRUE)*12</f>
        <v>0</v>
      </c>
      <c r="BL274" s="2">
        <f t="shared" si="66"/>
        <v>84.95487</v>
      </c>
      <c r="BM274" s="2">
        <f t="shared" si="67"/>
        <v>84.95487</v>
      </c>
      <c r="BO274" s="2">
        <f t="shared" si="68"/>
        <v>1767.4317990000002</v>
      </c>
      <c r="BP274" s="2">
        <f t="shared" si="69"/>
        <v>1851.5556454500002</v>
      </c>
      <c r="BQ274" s="3"/>
      <c r="BR274" s="2">
        <f t="shared" si="70"/>
        <v>2173.94111277</v>
      </c>
      <c r="BS274" s="2">
        <f t="shared" si="71"/>
        <v>2277.4134439035001</v>
      </c>
    </row>
    <row r="275" spans="1:71" x14ac:dyDescent="0.35">
      <c r="A275" t="s">
        <v>1931</v>
      </c>
      <c r="B275" t="s">
        <v>2077</v>
      </c>
      <c r="C275" t="s">
        <v>2078</v>
      </c>
      <c r="D275" t="s">
        <v>2079</v>
      </c>
      <c r="E275" t="s">
        <v>2080</v>
      </c>
      <c r="F275" t="s">
        <v>2080</v>
      </c>
      <c r="G275" t="s">
        <v>2081</v>
      </c>
      <c r="H275" s="49">
        <v>27</v>
      </c>
      <c r="J275">
        <v>7620005225</v>
      </c>
      <c r="K275">
        <v>550326891</v>
      </c>
      <c r="L275" t="s">
        <v>50</v>
      </c>
      <c r="M275" t="s">
        <v>51</v>
      </c>
      <c r="N275" t="s">
        <v>2082</v>
      </c>
      <c r="O275" t="s">
        <v>2079</v>
      </c>
      <c r="P275" t="s">
        <v>2083</v>
      </c>
      <c r="Q275" t="s">
        <v>2083</v>
      </c>
      <c r="R275" t="s">
        <v>2081</v>
      </c>
      <c r="S275" s="49">
        <v>27</v>
      </c>
      <c r="U275" t="s">
        <v>2082</v>
      </c>
      <c r="V275" t="s">
        <v>2084</v>
      </c>
      <c r="W275" s="2">
        <v>76277</v>
      </c>
      <c r="X275" s="2">
        <v>74402</v>
      </c>
      <c r="Y275" s="2">
        <v>73828</v>
      </c>
      <c r="Z275" s="2">
        <v>55449</v>
      </c>
      <c r="AA275" s="2">
        <v>24968</v>
      </c>
      <c r="AB275" s="2">
        <v>0</v>
      </c>
      <c r="AC275" s="2">
        <v>0</v>
      </c>
      <c r="AD275" s="2">
        <v>0</v>
      </c>
      <c r="AE275" s="2">
        <v>0</v>
      </c>
      <c r="AF275" s="2">
        <v>37206</v>
      </c>
      <c r="AG275" s="2">
        <v>70073</v>
      </c>
      <c r="AH275" s="2">
        <v>79877</v>
      </c>
      <c r="AI275" s="2">
        <v>492080</v>
      </c>
      <c r="AJ275" t="s">
        <v>209</v>
      </c>
      <c r="AK275" t="s">
        <v>56</v>
      </c>
      <c r="AL275" t="s">
        <v>57</v>
      </c>
      <c r="AM275">
        <v>150</v>
      </c>
      <c r="AN275" t="s">
        <v>58</v>
      </c>
      <c r="AO275" t="s">
        <v>59</v>
      </c>
      <c r="AP275" t="s">
        <v>60</v>
      </c>
      <c r="AQ275">
        <v>100</v>
      </c>
      <c r="AR275">
        <v>0</v>
      </c>
      <c r="AZ275" s="2">
        <f>+AI275*'Kalkulator część 1'!$C$32</f>
        <v>492080</v>
      </c>
      <c r="BA275">
        <f t="shared" si="63"/>
        <v>150</v>
      </c>
      <c r="BB275" s="13">
        <f>'Kalkulator część 1'!$C$28*'Kalkulator część 1'!$C$11+'Kalkulator część 1'!$C$12</f>
        <v>0</v>
      </c>
      <c r="BC275" s="13">
        <f>'Kalkulator część 1'!$C$29*'Kalkulator część 1'!$C$11+'Kalkulator część 1'!$C$12</f>
        <v>0</v>
      </c>
      <c r="BD275" s="2">
        <f t="shared" si="64"/>
        <v>0</v>
      </c>
      <c r="BE275" s="2">
        <f t="shared" si="65"/>
        <v>0</v>
      </c>
      <c r="BG275" s="2">
        <f>IF(AJ275=$AU$251,($AV$251*12)+(AZ275*$AX$251/100),IF(AJ275=$AU$252,$AV$252*12+AZ275*$AX$252/100,IF(AJ275=$AU$253,$AV$253*12+$AX$253*AZ275/100,IF(AJ275=$AU$254,$AV$254*12+$AX$254*AZ275/100,IF(AJ275=$AU$255,$AV$255*12+$AX$255*AZ275/100,IF(AJ275=$AU$256,$AW$256*BA275/100*8760+$AX$256*AZ275/100,0))))))*'Kalkulator część 1'!$C$31</f>
        <v>22371.830879999998</v>
      </c>
      <c r="BH275" s="2">
        <f>+BG275*'Kalkulator część 1'!$C$31</f>
        <v>23490.422424</v>
      </c>
      <c r="BI275" s="2"/>
      <c r="BJ275" s="13">
        <f>+(AQ275*'Kalkulator część 1'!$C$34+'Dane - część 1'!AR275*'Kalkulator część 1'!$C$35)/('Dane - część 1'!AQ275+'Dane - część 1'!AR275)</f>
        <v>0</v>
      </c>
      <c r="BK275" s="13">
        <f>VLOOKUP(AJ275,'Kalkulator część 1'!$B$17:$C$23,2,TRUE)*12</f>
        <v>0</v>
      </c>
      <c r="BL275" s="2">
        <f t="shared" si="66"/>
        <v>0</v>
      </c>
      <c r="BM275" s="2">
        <f t="shared" si="67"/>
        <v>0</v>
      </c>
      <c r="BO275" s="2">
        <f t="shared" si="68"/>
        <v>22371.830879999998</v>
      </c>
      <c r="BP275" s="2">
        <f t="shared" si="69"/>
        <v>23490.422424</v>
      </c>
      <c r="BQ275" s="3"/>
      <c r="BR275" s="2">
        <f t="shared" si="70"/>
        <v>27517.351982399996</v>
      </c>
      <c r="BS275" s="2">
        <f t="shared" si="71"/>
        <v>28893.219581519999</v>
      </c>
    </row>
    <row r="276" spans="1:71" x14ac:dyDescent="0.35">
      <c r="A276" t="s">
        <v>644</v>
      </c>
      <c r="B276" t="s">
        <v>2093</v>
      </c>
      <c r="C276" t="s">
        <v>2094</v>
      </c>
      <c r="D276" t="s">
        <v>2095</v>
      </c>
      <c r="E276" t="s">
        <v>2096</v>
      </c>
      <c r="F276" t="s">
        <v>2096</v>
      </c>
      <c r="G276" t="s">
        <v>736</v>
      </c>
      <c r="H276" s="49">
        <v>37</v>
      </c>
      <c r="J276">
        <v>5370009355</v>
      </c>
      <c r="K276">
        <v>3001131600000</v>
      </c>
      <c r="L276" t="s">
        <v>50</v>
      </c>
      <c r="M276" t="s">
        <v>51</v>
      </c>
      <c r="N276" t="s">
        <v>2097</v>
      </c>
      <c r="O276" t="s">
        <v>2095</v>
      </c>
      <c r="P276" t="s">
        <v>2096</v>
      </c>
      <c r="Q276" t="s">
        <v>2096</v>
      </c>
      <c r="R276" t="s">
        <v>736</v>
      </c>
      <c r="S276" s="49">
        <v>37</v>
      </c>
      <c r="U276" t="s">
        <v>2098</v>
      </c>
      <c r="V276" t="s">
        <v>2099</v>
      </c>
      <c r="W276" s="2">
        <v>15788</v>
      </c>
      <c r="X276" s="2">
        <v>15787</v>
      </c>
      <c r="Y276" s="2">
        <v>13503</v>
      </c>
      <c r="Z276" s="2">
        <v>8478</v>
      </c>
      <c r="AA276" s="2">
        <v>3993</v>
      </c>
      <c r="AB276" s="2">
        <v>831</v>
      </c>
      <c r="AC276" s="2">
        <v>0</v>
      </c>
      <c r="AD276" s="2">
        <v>23</v>
      </c>
      <c r="AE276" s="2">
        <v>0</v>
      </c>
      <c r="AF276" s="2">
        <v>7877</v>
      </c>
      <c r="AG276" s="2">
        <v>14935</v>
      </c>
      <c r="AH276" s="2">
        <v>17528</v>
      </c>
      <c r="AI276" s="2">
        <v>98743</v>
      </c>
      <c r="AJ276" t="s">
        <v>67</v>
      </c>
      <c r="AK276" t="s">
        <v>56</v>
      </c>
      <c r="AL276" t="s">
        <v>57</v>
      </c>
      <c r="AM276">
        <v>70</v>
      </c>
      <c r="AN276" t="s">
        <v>58</v>
      </c>
      <c r="AO276" t="s">
        <v>59</v>
      </c>
      <c r="AP276" t="s">
        <v>60</v>
      </c>
      <c r="AQ276">
        <v>100</v>
      </c>
      <c r="AR276">
        <v>0</v>
      </c>
      <c r="AZ276" s="2">
        <f>+AI276*'Kalkulator część 1'!$C$32</f>
        <v>98743</v>
      </c>
      <c r="BA276">
        <f t="shared" si="63"/>
        <v>70</v>
      </c>
      <c r="BB276" s="13">
        <f>'Kalkulator część 1'!$C$28*'Kalkulator część 1'!$C$11+'Kalkulator część 1'!$C$12</f>
        <v>0</v>
      </c>
      <c r="BC276" s="13">
        <f>'Kalkulator część 1'!$C$29*'Kalkulator część 1'!$C$11+'Kalkulator część 1'!$C$12</f>
        <v>0</v>
      </c>
      <c r="BD276" s="2">
        <f t="shared" si="64"/>
        <v>0</v>
      </c>
      <c r="BE276" s="2">
        <f t="shared" si="65"/>
        <v>0</v>
      </c>
      <c r="BG276" s="2">
        <f>IF(AJ276=$AU$251,($AV$251*12)+(AZ276*$AX$251/100),IF(AJ276=$AU$252,$AV$252*12+AZ276*$AX$252/100,IF(AJ276=$AU$253,$AV$253*12+$AX$253*AZ276/100,IF(AJ276=$AU$254,$AV$254*12+$AX$254*AZ276/100,IF(AJ276=$AU$255,$AV$255*12+$AX$255*AZ276/100,IF(AJ276=$AU$256,$AW$256*BA276/100*8760+$AX$256*AZ276/100,0))))))*'Kalkulator część 1'!$C$31</f>
        <v>6858.4690545000003</v>
      </c>
      <c r="BH276" s="2">
        <f>+BG276*'Kalkulator część 1'!$C$31</f>
        <v>7201.3925072250004</v>
      </c>
      <c r="BI276" s="2"/>
      <c r="BJ276" s="13">
        <f>+(AQ276*'Kalkulator część 1'!$C$34+'Dane - część 1'!AR276*'Kalkulator część 1'!$C$35)/('Dane - część 1'!AQ276+'Dane - część 1'!AR276)</f>
        <v>0</v>
      </c>
      <c r="BK276" s="13">
        <f>VLOOKUP(AJ276,'Kalkulator część 1'!$B$17:$C$23,2,TRUE)*12</f>
        <v>0</v>
      </c>
      <c r="BL276" s="2">
        <f t="shared" si="66"/>
        <v>0</v>
      </c>
      <c r="BM276" s="2">
        <f t="shared" si="67"/>
        <v>0</v>
      </c>
      <c r="BO276" s="2">
        <f t="shared" si="68"/>
        <v>6858.4690545000003</v>
      </c>
      <c r="BP276" s="2">
        <f t="shared" si="69"/>
        <v>7201.3925072250004</v>
      </c>
      <c r="BQ276" s="3"/>
      <c r="BR276" s="2">
        <f t="shared" si="70"/>
        <v>8435.916937035001</v>
      </c>
      <c r="BS276" s="2">
        <f t="shared" si="71"/>
        <v>8857.7127838867509</v>
      </c>
    </row>
    <row r="277" spans="1:71" x14ac:dyDescent="0.35">
      <c r="A277" t="s">
        <v>1931</v>
      </c>
      <c r="B277" t="s">
        <v>2144</v>
      </c>
      <c r="C277" t="s">
        <v>2145</v>
      </c>
      <c r="D277" t="s">
        <v>2146</v>
      </c>
      <c r="E277" t="s">
        <v>2147</v>
      </c>
      <c r="F277" t="s">
        <v>2148</v>
      </c>
      <c r="G277" t="s">
        <v>2149</v>
      </c>
      <c r="H277" s="49">
        <v>13</v>
      </c>
      <c r="J277">
        <v>1230014006</v>
      </c>
      <c r="K277">
        <v>12567080</v>
      </c>
      <c r="L277" t="s">
        <v>50</v>
      </c>
      <c r="M277" t="s">
        <v>51</v>
      </c>
      <c r="N277" t="s">
        <v>2150</v>
      </c>
      <c r="O277" t="s">
        <v>2151</v>
      </c>
      <c r="P277" t="s">
        <v>2152</v>
      </c>
      <c r="Q277" t="s">
        <v>2153</v>
      </c>
      <c r="R277" t="s">
        <v>2081</v>
      </c>
      <c r="S277" s="49">
        <v>21</v>
      </c>
      <c r="U277" t="s">
        <v>2154</v>
      </c>
      <c r="V277" t="s">
        <v>2155</v>
      </c>
      <c r="W277" s="2">
        <v>82716</v>
      </c>
      <c r="X277" s="2">
        <v>80411</v>
      </c>
      <c r="Y277" s="2">
        <v>70871</v>
      </c>
      <c r="Z277" s="2">
        <v>48712</v>
      </c>
      <c r="AA277" s="2">
        <v>31623</v>
      </c>
      <c r="AB277" s="2">
        <v>11963</v>
      </c>
      <c r="AC277" s="2">
        <v>12474</v>
      </c>
      <c r="AD277" s="2">
        <v>12394</v>
      </c>
      <c r="AE277" s="2">
        <v>12394</v>
      </c>
      <c r="AF277" s="2">
        <v>40636</v>
      </c>
      <c r="AG277" s="2">
        <v>75812</v>
      </c>
      <c r="AH277" s="2">
        <v>85480</v>
      </c>
      <c r="AI277" s="2">
        <v>565486</v>
      </c>
      <c r="AJ277" t="s">
        <v>209</v>
      </c>
      <c r="AK277" t="s">
        <v>56</v>
      </c>
      <c r="AL277" t="s">
        <v>57</v>
      </c>
      <c r="AM277">
        <v>329</v>
      </c>
      <c r="AN277" t="s">
        <v>58</v>
      </c>
      <c r="AO277" t="s">
        <v>59</v>
      </c>
      <c r="AP277" t="s">
        <v>60</v>
      </c>
      <c r="AQ277">
        <v>100</v>
      </c>
      <c r="AR277">
        <v>0</v>
      </c>
      <c r="AZ277" s="2">
        <f>+AI277*'Kalkulator część 1'!$C$32</f>
        <v>565486</v>
      </c>
      <c r="BA277">
        <f t="shared" si="63"/>
        <v>329</v>
      </c>
      <c r="BB277" s="13">
        <f>'Kalkulator część 1'!$C$28*'Kalkulator część 1'!$C$11+'Kalkulator część 1'!$C$12</f>
        <v>0</v>
      </c>
      <c r="BC277" s="13">
        <f>'Kalkulator część 1'!$C$29*'Kalkulator część 1'!$C$11+'Kalkulator część 1'!$C$12</f>
        <v>0</v>
      </c>
      <c r="BD277" s="2">
        <f t="shared" si="64"/>
        <v>0</v>
      </c>
      <c r="BE277" s="2">
        <f t="shared" si="65"/>
        <v>0</v>
      </c>
      <c r="BG277" s="2">
        <f>IF(AJ277=$AU$251,($AV$251*12)+(AZ277*$AX$251/100),IF(AJ277=$AU$252,$AV$252*12+AZ277*$AX$252/100,IF(AJ277=$AU$253,$AV$253*12+$AX$253*AZ277/100,IF(AJ277=$AU$254,$AV$254*12+$AX$254*AZ277/100,IF(AJ277=$AU$255,$AV$255*12+$AX$255*AZ277/100,IF(AJ277=$AU$256,$AW$256*BA277/100*8760+$AX$256*AZ277/100,0))))))*'Kalkulator część 1'!$C$31</f>
        <v>37162.118720999999</v>
      </c>
      <c r="BH277" s="2">
        <f>+BG277*'Kalkulator część 1'!$C$31</f>
        <v>39020.224657049999</v>
      </c>
      <c r="BI277" s="2"/>
      <c r="BJ277" s="13">
        <f>+(AQ277*'Kalkulator część 1'!$C$34+'Dane - część 1'!AR277*'Kalkulator część 1'!$C$35)/('Dane - część 1'!AQ277+'Dane - część 1'!AR277)</f>
        <v>0</v>
      </c>
      <c r="BK277" s="13">
        <f>VLOOKUP(AJ277,'Kalkulator część 1'!$B$17:$C$23,2,TRUE)*12</f>
        <v>0</v>
      </c>
      <c r="BL277" s="2">
        <f t="shared" si="66"/>
        <v>0</v>
      </c>
      <c r="BM277" s="2">
        <f t="shared" si="67"/>
        <v>0</v>
      </c>
      <c r="BO277" s="2">
        <f t="shared" si="68"/>
        <v>37162.118720999999</v>
      </c>
      <c r="BP277" s="2">
        <f t="shared" si="69"/>
        <v>39020.224657049999</v>
      </c>
      <c r="BQ277" s="3"/>
      <c r="BR277" s="2">
        <f t="shared" si="70"/>
        <v>45709.406026829995</v>
      </c>
      <c r="BS277" s="2">
        <f t="shared" si="71"/>
        <v>47994.8763281715</v>
      </c>
    </row>
    <row r="278" spans="1:71" x14ac:dyDescent="0.35">
      <c r="A278" t="s">
        <v>1931</v>
      </c>
      <c r="B278" t="s">
        <v>2144</v>
      </c>
      <c r="C278" t="s">
        <v>2145</v>
      </c>
      <c r="D278" t="s">
        <v>2146</v>
      </c>
      <c r="E278" t="s">
        <v>2147</v>
      </c>
      <c r="F278" t="s">
        <v>2148</v>
      </c>
      <c r="G278" t="s">
        <v>2149</v>
      </c>
      <c r="H278" s="49">
        <v>13</v>
      </c>
      <c r="J278">
        <v>1230014006</v>
      </c>
      <c r="K278">
        <v>12567080</v>
      </c>
      <c r="L278" t="s">
        <v>50</v>
      </c>
      <c r="M278" t="s">
        <v>51</v>
      </c>
      <c r="N278" t="s">
        <v>363</v>
      </c>
      <c r="O278" t="s">
        <v>2146</v>
      </c>
      <c r="P278" t="s">
        <v>2147</v>
      </c>
      <c r="Q278" t="s">
        <v>2148</v>
      </c>
      <c r="R278" t="s">
        <v>2149</v>
      </c>
      <c r="S278" s="49">
        <v>13</v>
      </c>
      <c r="U278" t="s">
        <v>2156</v>
      </c>
      <c r="V278" t="s">
        <v>2157</v>
      </c>
      <c r="W278" s="2">
        <v>11128</v>
      </c>
      <c r="X278" s="2">
        <v>5822</v>
      </c>
      <c r="Y278" s="2">
        <v>8716</v>
      </c>
      <c r="Z278" s="2">
        <v>6191</v>
      </c>
      <c r="AA278" s="2">
        <v>1007</v>
      </c>
      <c r="AB278" s="2">
        <v>1121</v>
      </c>
      <c r="AC278" s="2">
        <v>170</v>
      </c>
      <c r="AD278" s="2">
        <v>222</v>
      </c>
      <c r="AE278" s="2">
        <v>3224</v>
      </c>
      <c r="AF278" s="2">
        <v>4537</v>
      </c>
      <c r="AG278" s="2">
        <v>4921</v>
      </c>
      <c r="AH278" s="2">
        <v>10018</v>
      </c>
      <c r="AI278" s="2">
        <v>57077</v>
      </c>
      <c r="AJ278" t="s">
        <v>55</v>
      </c>
      <c r="AK278" t="s">
        <v>56</v>
      </c>
      <c r="AL278" t="s">
        <v>57</v>
      </c>
      <c r="AM278">
        <v>110</v>
      </c>
      <c r="AN278" t="s">
        <v>58</v>
      </c>
      <c r="AO278" t="s">
        <v>59</v>
      </c>
      <c r="AP278" t="s">
        <v>60</v>
      </c>
      <c r="AQ278">
        <v>100</v>
      </c>
      <c r="AR278">
        <v>0</v>
      </c>
      <c r="AZ278" s="2">
        <f>+AI278*'Kalkulator część 1'!$C$32</f>
        <v>57077</v>
      </c>
      <c r="BA278">
        <f t="shared" si="63"/>
        <v>110</v>
      </c>
      <c r="BB278" s="13">
        <f>'Kalkulator część 1'!$C$28*'Kalkulator część 1'!$C$11+'Kalkulator część 1'!$C$12</f>
        <v>0</v>
      </c>
      <c r="BC278" s="13">
        <f>'Kalkulator część 1'!$C$29*'Kalkulator część 1'!$C$11+'Kalkulator część 1'!$C$12</f>
        <v>0</v>
      </c>
      <c r="BD278" s="2">
        <f t="shared" si="64"/>
        <v>0</v>
      </c>
      <c r="BE278" s="2">
        <f t="shared" si="65"/>
        <v>0</v>
      </c>
      <c r="BG278" s="2">
        <f>IF(AJ278=$AU$251,($AV$251*12)+(AZ278*$AX$251/100),IF(AJ278=$AU$252,$AV$252*12+AZ278*$AX$252/100,IF(AJ278=$AU$253,$AV$253*12+$AX$253*AZ278/100,IF(AJ278=$AU$254,$AV$254*12+$AX$254*AZ278/100,IF(AJ278=$AU$255,$AV$255*12+$AX$255*AZ278/100,IF(AJ278=$AU$256,$AW$256*BA278/100*8760+$AX$256*AZ278/100,0))))))*'Kalkulator część 1'!$C$31</f>
        <v>2538.8573069999998</v>
      </c>
      <c r="BH278" s="2">
        <f>+BG278*'Kalkulator część 1'!$C$31</f>
        <v>2665.8001723499997</v>
      </c>
      <c r="BI278" s="2"/>
      <c r="BJ278" s="13">
        <f>+(AQ278*'Kalkulator część 1'!$C$34+'Dane - część 1'!AR278*'Kalkulator część 1'!$C$35)/('Dane - część 1'!AQ278+'Dane - część 1'!AR278)</f>
        <v>0</v>
      </c>
      <c r="BK278" s="13">
        <f>VLOOKUP(AJ278,'Kalkulator część 1'!$B$17:$C$23,2,TRUE)*12</f>
        <v>0</v>
      </c>
      <c r="BL278" s="2">
        <f t="shared" si="66"/>
        <v>0</v>
      </c>
      <c r="BM278" s="2">
        <f t="shared" si="67"/>
        <v>0</v>
      </c>
      <c r="BO278" s="2">
        <f t="shared" si="68"/>
        <v>2538.8573069999998</v>
      </c>
      <c r="BP278" s="2">
        <f t="shared" si="69"/>
        <v>2665.8001723499997</v>
      </c>
      <c r="BQ278" s="3"/>
      <c r="BR278" s="2">
        <f t="shared" si="70"/>
        <v>3122.7944876099996</v>
      </c>
      <c r="BS278" s="2">
        <f t="shared" si="71"/>
        <v>3278.9342119904995</v>
      </c>
    </row>
    <row r="279" spans="1:71" x14ac:dyDescent="0.35">
      <c r="A279" t="s">
        <v>1931</v>
      </c>
      <c r="B279" t="s">
        <v>2144</v>
      </c>
      <c r="C279" t="s">
        <v>2145</v>
      </c>
      <c r="D279" t="s">
        <v>2146</v>
      </c>
      <c r="E279" t="s">
        <v>2147</v>
      </c>
      <c r="F279" t="s">
        <v>2148</v>
      </c>
      <c r="G279" t="s">
        <v>2149</v>
      </c>
      <c r="H279" s="49">
        <v>13</v>
      </c>
      <c r="J279">
        <v>1230014006</v>
      </c>
      <c r="K279">
        <v>12567080</v>
      </c>
      <c r="L279" t="s">
        <v>50</v>
      </c>
      <c r="M279" t="s">
        <v>51</v>
      </c>
      <c r="N279" t="s">
        <v>213</v>
      </c>
      <c r="O279" t="s">
        <v>2146</v>
      </c>
      <c r="P279" t="s">
        <v>2147</v>
      </c>
      <c r="Q279" t="s">
        <v>2148</v>
      </c>
      <c r="R279" t="s">
        <v>2149</v>
      </c>
      <c r="S279" s="49" t="s">
        <v>2158</v>
      </c>
      <c r="U279" t="s">
        <v>2159</v>
      </c>
      <c r="V279" t="s">
        <v>2160</v>
      </c>
      <c r="W279" s="2">
        <v>600</v>
      </c>
      <c r="X279" s="2">
        <v>805</v>
      </c>
      <c r="Y279" s="2">
        <v>891</v>
      </c>
      <c r="Z279" s="2">
        <v>863</v>
      </c>
      <c r="AA279" s="2">
        <v>0</v>
      </c>
      <c r="AB279" s="2">
        <v>0</v>
      </c>
      <c r="AC279" s="2">
        <v>185</v>
      </c>
      <c r="AD279" s="2">
        <v>185</v>
      </c>
      <c r="AE279" s="2">
        <v>179</v>
      </c>
      <c r="AF279" s="2">
        <v>185</v>
      </c>
      <c r="AG279" s="2">
        <v>179</v>
      </c>
      <c r="AH279" s="2">
        <v>185</v>
      </c>
      <c r="AI279" s="2">
        <v>4257</v>
      </c>
      <c r="AJ279" t="s">
        <v>217</v>
      </c>
      <c r="AK279" t="s">
        <v>56</v>
      </c>
      <c r="AL279" t="s">
        <v>57</v>
      </c>
      <c r="AM279">
        <v>110</v>
      </c>
      <c r="AN279" t="s">
        <v>58</v>
      </c>
      <c r="AO279" t="s">
        <v>59</v>
      </c>
      <c r="AP279" t="s">
        <v>60</v>
      </c>
      <c r="AQ279">
        <v>100</v>
      </c>
      <c r="AR279">
        <v>0</v>
      </c>
      <c r="AZ279" s="2">
        <f>+AI279*'Kalkulator część 1'!$C$32</f>
        <v>4257</v>
      </c>
      <c r="BA279">
        <f t="shared" si="63"/>
        <v>110</v>
      </c>
      <c r="BB279" s="13">
        <f>'Kalkulator część 1'!$C$28*'Kalkulator część 1'!$C$11+'Kalkulator część 1'!$C$12</f>
        <v>0</v>
      </c>
      <c r="BC279" s="13">
        <f>'Kalkulator część 1'!$C$29*'Kalkulator część 1'!$C$11+'Kalkulator część 1'!$C$12</f>
        <v>0</v>
      </c>
      <c r="BD279" s="2">
        <f t="shared" si="64"/>
        <v>0</v>
      </c>
      <c r="BE279" s="2">
        <f t="shared" si="65"/>
        <v>0</v>
      </c>
      <c r="BG279" s="2">
        <f>IF(AJ279=$AU$251,($AV$251*12)+(AZ279*$AX$251/100),IF(AJ279=$AU$252,$AV$252*12+AZ279*$AX$252/100,IF(AJ279=$AU$253,$AV$253*12+$AX$253*AZ279/100,IF(AJ279=$AU$254,$AV$254*12+$AX$254*AZ279/100,IF(AJ279=$AU$255,$AV$255*12+$AX$255*AZ279/100,IF(AJ279=$AU$256,$AW$256*BA279/100*8760+$AX$256*AZ279/100,0))))))*'Kalkulator część 1'!$C$31</f>
        <v>315.72109799999998</v>
      </c>
      <c r="BH279" s="2">
        <f>+BG279*'Kalkulator część 1'!$C$31</f>
        <v>331.50715289999999</v>
      </c>
      <c r="BI279" s="2"/>
      <c r="BJ279" s="13">
        <f>+(AQ279*'Kalkulator część 1'!$C$34+'Dane - część 1'!AR279*'Kalkulator część 1'!$C$35)/('Dane - część 1'!AQ279+'Dane - część 1'!AR279)</f>
        <v>0</v>
      </c>
      <c r="BK279" s="13">
        <f>VLOOKUP(AJ279,'Kalkulator część 1'!$B$17:$C$23,2,TRUE)*12</f>
        <v>0</v>
      </c>
      <c r="BL279" s="2">
        <f t="shared" si="66"/>
        <v>0</v>
      </c>
      <c r="BM279" s="2">
        <f t="shared" si="67"/>
        <v>0</v>
      </c>
      <c r="BO279" s="2">
        <f t="shared" si="68"/>
        <v>315.72109799999998</v>
      </c>
      <c r="BP279" s="2">
        <f t="shared" si="69"/>
        <v>331.50715289999999</v>
      </c>
      <c r="BQ279" s="3"/>
      <c r="BR279" s="2">
        <f t="shared" si="70"/>
        <v>388.33695053999998</v>
      </c>
      <c r="BS279" s="2">
        <f t="shared" si="71"/>
        <v>407.75379806699999</v>
      </c>
    </row>
    <row r="280" spans="1:71" x14ac:dyDescent="0.35">
      <c r="A280" t="s">
        <v>1891</v>
      </c>
      <c r="B280" t="s">
        <v>2236</v>
      </c>
      <c r="C280" t="s">
        <v>2237</v>
      </c>
      <c r="D280" t="s">
        <v>2238</v>
      </c>
      <c r="E280" t="s">
        <v>2239</v>
      </c>
      <c r="F280" t="s">
        <v>2239</v>
      </c>
      <c r="G280" t="s">
        <v>2240</v>
      </c>
      <c r="H280" s="49">
        <v>48</v>
      </c>
      <c r="I280" t="s">
        <v>2241</v>
      </c>
      <c r="J280">
        <v>7960081840</v>
      </c>
      <c r="K280">
        <v>670080744</v>
      </c>
      <c r="L280" t="s">
        <v>2242</v>
      </c>
      <c r="M280" t="s">
        <v>51</v>
      </c>
      <c r="N280" t="s">
        <v>1273</v>
      </c>
      <c r="O280" t="s">
        <v>2238</v>
      </c>
      <c r="P280" t="s">
        <v>2239</v>
      </c>
      <c r="Q280" t="s">
        <v>2239</v>
      </c>
      <c r="R280" t="s">
        <v>2240</v>
      </c>
      <c r="S280" s="49">
        <v>48</v>
      </c>
      <c r="T280" t="s">
        <v>2241</v>
      </c>
      <c r="U280" t="s">
        <v>2243</v>
      </c>
      <c r="V280" t="s">
        <v>2244</v>
      </c>
      <c r="W280" s="2">
        <v>21583</v>
      </c>
      <c r="X280" s="2">
        <v>36337</v>
      </c>
      <c r="Y280" s="2">
        <v>15845</v>
      </c>
      <c r="Z280" s="2">
        <v>10198</v>
      </c>
      <c r="AA280" s="2">
        <v>289</v>
      </c>
      <c r="AB280" s="2">
        <v>0</v>
      </c>
      <c r="AC280" s="2">
        <v>0</v>
      </c>
      <c r="AD280" s="2">
        <v>0</v>
      </c>
      <c r="AE280" s="2">
        <v>0</v>
      </c>
      <c r="AF280" s="2">
        <v>10153</v>
      </c>
      <c r="AG280" s="2">
        <v>21655</v>
      </c>
      <c r="AH280" s="2">
        <v>21655</v>
      </c>
      <c r="AI280" s="2">
        <v>137715</v>
      </c>
      <c r="AJ280" t="s">
        <v>55</v>
      </c>
      <c r="AK280" t="s">
        <v>56</v>
      </c>
      <c r="AL280" t="s">
        <v>57</v>
      </c>
      <c r="AM280">
        <v>110</v>
      </c>
      <c r="AN280" t="s">
        <v>58</v>
      </c>
      <c r="AO280" t="s">
        <v>59</v>
      </c>
      <c r="AP280" t="s">
        <v>60</v>
      </c>
      <c r="AQ280">
        <v>100</v>
      </c>
      <c r="AR280">
        <v>0</v>
      </c>
      <c r="AZ280" s="2">
        <f>+AI280*'Kalkulator część 1'!$C$32</f>
        <v>137715</v>
      </c>
      <c r="BA280">
        <f t="shared" si="63"/>
        <v>110</v>
      </c>
      <c r="BB280" s="13">
        <f>'Kalkulator część 1'!$C$28*'Kalkulator część 1'!$C$11+'Kalkulator część 1'!$C$12</f>
        <v>0</v>
      </c>
      <c r="BC280" s="13">
        <f>'Kalkulator część 1'!$C$29*'Kalkulator część 1'!$C$11+'Kalkulator część 1'!$C$12</f>
        <v>0</v>
      </c>
      <c r="BD280" s="2">
        <f t="shared" si="64"/>
        <v>0</v>
      </c>
      <c r="BE280" s="2">
        <f t="shared" si="65"/>
        <v>0</v>
      </c>
      <c r="BG280" s="2">
        <f>IF(AJ280=$AU$251,($AV$251*12)+(AZ280*$AX$251/100),IF(AJ280=$AU$252,$AV$252*12+AZ280*$AX$252/100,IF(AJ280=$AU$253,$AV$253*12+$AX$253*AZ280/100,IF(AJ280=$AU$254,$AV$254*12+$AX$254*AZ280/100,IF(AJ280=$AU$255,$AV$255*12+$AX$255*AZ280/100,IF(AJ280=$AU$256,$AW$256*BA280/100*8760+$AX$256*AZ280/100,0))))))*'Kalkulator część 1'!$C$31</f>
        <v>5199.1855649999998</v>
      </c>
      <c r="BH280" s="2">
        <f>+BG280*'Kalkulator część 1'!$C$31</f>
        <v>5459.1448432500001</v>
      </c>
      <c r="BI280" s="2"/>
      <c r="BJ280" s="13">
        <f>+(AQ280*'Kalkulator część 1'!$C$34+'Dane - część 1'!AR280*'Kalkulator część 1'!$C$35)/('Dane - część 1'!AQ280+'Dane - część 1'!AR280)</f>
        <v>0</v>
      </c>
      <c r="BK280" s="13">
        <f>VLOOKUP(AJ280,'Kalkulator część 1'!$B$17:$C$23,2,TRUE)*12</f>
        <v>0</v>
      </c>
      <c r="BL280" s="2">
        <f t="shared" si="66"/>
        <v>0</v>
      </c>
      <c r="BM280" s="2">
        <f t="shared" si="67"/>
        <v>0</v>
      </c>
      <c r="BO280" s="2">
        <f t="shared" si="68"/>
        <v>5199.1855649999998</v>
      </c>
      <c r="BP280" s="2">
        <f t="shared" si="69"/>
        <v>5459.1448432500001</v>
      </c>
      <c r="BQ280" s="3"/>
      <c r="BR280" s="2">
        <f t="shared" si="70"/>
        <v>6394.9982449499994</v>
      </c>
      <c r="BS280" s="2">
        <f t="shared" si="71"/>
        <v>6714.7481571975004</v>
      </c>
    </row>
    <row r="281" spans="1:71" x14ac:dyDescent="0.35">
      <c r="A281" t="s">
        <v>1891</v>
      </c>
      <c r="B281" t="s">
        <v>2261</v>
      </c>
      <c r="C281" t="s">
        <v>2262</v>
      </c>
      <c r="D281" t="s">
        <v>2263</v>
      </c>
      <c r="E281" t="s">
        <v>2264</v>
      </c>
      <c r="F281" t="s">
        <v>2264</v>
      </c>
      <c r="G281" t="s">
        <v>2265</v>
      </c>
      <c r="H281" s="49">
        <v>62</v>
      </c>
      <c r="J281">
        <v>8120006765</v>
      </c>
      <c r="K281">
        <v>670080750</v>
      </c>
      <c r="L281" t="s">
        <v>50</v>
      </c>
      <c r="M281" t="s">
        <v>51</v>
      </c>
      <c r="N281" t="s">
        <v>2266</v>
      </c>
      <c r="O281" t="s">
        <v>2263</v>
      </c>
      <c r="P281" t="s">
        <v>2264</v>
      </c>
      <c r="Q281" t="s">
        <v>2264</v>
      </c>
      <c r="R281" t="s">
        <v>2265</v>
      </c>
      <c r="S281" s="49">
        <v>62</v>
      </c>
      <c r="U281" t="s">
        <v>2267</v>
      </c>
      <c r="V281" t="s">
        <v>2268</v>
      </c>
      <c r="W281" s="2">
        <v>15345</v>
      </c>
      <c r="X281" s="2">
        <v>13276</v>
      </c>
      <c r="Y281" s="2">
        <v>13276</v>
      </c>
      <c r="Z281" s="2">
        <v>8258</v>
      </c>
      <c r="AA281" s="2">
        <v>718</v>
      </c>
      <c r="AB281" s="2">
        <v>2183</v>
      </c>
      <c r="AC281" s="2">
        <v>1882</v>
      </c>
      <c r="AD281" s="2">
        <v>1758</v>
      </c>
      <c r="AE281" s="2">
        <v>1759</v>
      </c>
      <c r="AF281" s="2">
        <v>7923</v>
      </c>
      <c r="AG281" s="2">
        <v>7924</v>
      </c>
      <c r="AH281" s="2">
        <v>14337</v>
      </c>
      <c r="AI281" s="2">
        <v>88639</v>
      </c>
      <c r="AJ281" t="s">
        <v>55</v>
      </c>
      <c r="AK281" t="s">
        <v>56</v>
      </c>
      <c r="AL281" t="s">
        <v>57</v>
      </c>
      <c r="AM281">
        <v>110</v>
      </c>
      <c r="AN281" t="s">
        <v>58</v>
      </c>
      <c r="AO281" t="s">
        <v>59</v>
      </c>
      <c r="AP281" t="s">
        <v>60</v>
      </c>
      <c r="AQ281">
        <v>100</v>
      </c>
      <c r="AR281">
        <v>0</v>
      </c>
      <c r="AZ281" s="2">
        <f>+AI281*'Kalkulator część 1'!$C$32</f>
        <v>88639</v>
      </c>
      <c r="BA281">
        <f t="shared" si="63"/>
        <v>110</v>
      </c>
      <c r="BB281" s="13">
        <f>'Kalkulator część 1'!$C$28*'Kalkulator część 1'!$C$11+'Kalkulator część 1'!$C$12</f>
        <v>0</v>
      </c>
      <c r="BC281" s="13">
        <f>'Kalkulator część 1'!$C$29*'Kalkulator część 1'!$C$11+'Kalkulator część 1'!$C$12</f>
        <v>0</v>
      </c>
      <c r="BD281" s="2">
        <f t="shared" si="64"/>
        <v>0</v>
      </c>
      <c r="BE281" s="2">
        <f t="shared" si="65"/>
        <v>0</v>
      </c>
      <c r="BG281" s="2">
        <f>IF(AJ281=$AU$251,($AV$251*12)+(AZ281*$AX$251/100),IF(AJ281=$AU$252,$AV$252*12+AZ281*$AX$252/100,IF(AJ281=$AU$253,$AV$253*12+$AX$253*AZ281/100,IF(AJ281=$AU$254,$AV$254*12+$AX$254*AZ281/100,IF(AJ281=$AU$255,$AV$255*12+$AX$255*AZ281/100,IF(AJ281=$AU$256,$AW$256*BA281/100*8760+$AX$256*AZ281/100,0))))))*'Kalkulator część 1'!$C$31</f>
        <v>3580.1192490000003</v>
      </c>
      <c r="BH281" s="2">
        <f>+BG281*'Kalkulator część 1'!$C$31</f>
        <v>3759.1252114500003</v>
      </c>
      <c r="BI281" s="2"/>
      <c r="BJ281" s="13">
        <f>+(AQ281*'Kalkulator część 1'!$C$34+'Dane - część 1'!AR281*'Kalkulator część 1'!$C$35)/('Dane - część 1'!AQ281+'Dane - część 1'!AR281)</f>
        <v>0</v>
      </c>
      <c r="BK281" s="13">
        <f>VLOOKUP(AJ281,'Kalkulator część 1'!$B$17:$C$23,2,TRUE)*12</f>
        <v>0</v>
      </c>
      <c r="BL281" s="2">
        <f t="shared" si="66"/>
        <v>0</v>
      </c>
      <c r="BM281" s="2">
        <f t="shared" si="67"/>
        <v>0</v>
      </c>
      <c r="BO281" s="2">
        <f t="shared" si="68"/>
        <v>3580.1192490000003</v>
      </c>
      <c r="BP281" s="2">
        <f t="shared" si="69"/>
        <v>3759.1252114500003</v>
      </c>
      <c r="BQ281" s="3"/>
      <c r="BR281" s="2">
        <f t="shared" si="70"/>
        <v>4403.5466762700007</v>
      </c>
      <c r="BS281" s="2">
        <f t="shared" si="71"/>
        <v>4623.7240100835006</v>
      </c>
    </row>
    <row r="282" spans="1:71" x14ac:dyDescent="0.35">
      <c r="A282" t="s">
        <v>644</v>
      </c>
      <c r="B282" t="s">
        <v>2297</v>
      </c>
      <c r="C282" t="s">
        <v>2298</v>
      </c>
      <c r="D282" t="s">
        <v>2299</v>
      </c>
      <c r="E282" t="s">
        <v>2300</v>
      </c>
      <c r="F282" t="s">
        <v>2301</v>
      </c>
      <c r="G282" t="s">
        <v>147</v>
      </c>
      <c r="H282" s="49">
        <v>8</v>
      </c>
      <c r="J282">
        <v>5380004738</v>
      </c>
      <c r="K282">
        <v>30011026</v>
      </c>
      <c r="L282" t="s">
        <v>50</v>
      </c>
      <c r="M282" t="s">
        <v>51</v>
      </c>
      <c r="N282" t="s">
        <v>2302</v>
      </c>
      <c r="O282" t="s">
        <v>2299</v>
      </c>
      <c r="P282" t="s">
        <v>2300</v>
      </c>
      <c r="Q282" t="s">
        <v>2301</v>
      </c>
      <c r="R282" t="s">
        <v>147</v>
      </c>
      <c r="S282" s="49">
        <v>8</v>
      </c>
      <c r="U282" t="s">
        <v>2303</v>
      </c>
      <c r="V282" t="s">
        <v>2304</v>
      </c>
      <c r="W282" s="2">
        <v>0</v>
      </c>
      <c r="X282" s="2">
        <v>32005</v>
      </c>
      <c r="Y282" s="2">
        <v>11205</v>
      </c>
      <c r="Z282" s="2">
        <v>6214</v>
      </c>
      <c r="AA282" s="2">
        <v>3010</v>
      </c>
      <c r="AB282" s="2">
        <v>774</v>
      </c>
      <c r="AC282" s="2">
        <v>242</v>
      </c>
      <c r="AD282" s="2">
        <v>231</v>
      </c>
      <c r="AE282" s="2">
        <v>591</v>
      </c>
      <c r="AF282" s="2">
        <v>4735</v>
      </c>
      <c r="AG282" s="2">
        <v>11146</v>
      </c>
      <c r="AH282" s="2">
        <v>14192</v>
      </c>
      <c r="AI282" s="2">
        <v>84345</v>
      </c>
      <c r="AJ282" t="s">
        <v>55</v>
      </c>
      <c r="AK282" t="s">
        <v>56</v>
      </c>
      <c r="AL282" t="s">
        <v>57</v>
      </c>
      <c r="AM282">
        <v>110</v>
      </c>
      <c r="AN282" t="s">
        <v>58</v>
      </c>
      <c r="AO282" t="s">
        <v>59</v>
      </c>
      <c r="AP282" t="s">
        <v>60</v>
      </c>
      <c r="AQ282">
        <v>0</v>
      </c>
      <c r="AR282">
        <v>100</v>
      </c>
      <c r="AZ282" s="2">
        <f>+AI282*'Kalkulator część 1'!$C$32</f>
        <v>84345</v>
      </c>
      <c r="BA282">
        <f t="shared" si="63"/>
        <v>110</v>
      </c>
      <c r="BB282" s="13">
        <f>'Kalkulator część 1'!$C$28*'Kalkulator część 1'!$C$11+'Kalkulator część 1'!$C$12</f>
        <v>0</v>
      </c>
      <c r="BC282" s="13">
        <f>'Kalkulator część 1'!$C$29*'Kalkulator część 1'!$C$11+'Kalkulator część 1'!$C$12</f>
        <v>0</v>
      </c>
      <c r="BD282" s="2">
        <f t="shared" si="64"/>
        <v>0</v>
      </c>
      <c r="BE282" s="2">
        <f t="shared" si="65"/>
        <v>0</v>
      </c>
      <c r="BG282" s="2">
        <f>IF(AJ282=$AU$251,($AV$251*12)+(AZ282*$AX$251/100),IF(AJ282=$AU$252,$AV$252*12+AZ282*$AX$252/100,IF(AJ282=$AU$253,$AV$253*12+$AX$253*AZ282/100,IF(AJ282=$AU$254,$AV$254*12+$AX$254*AZ282/100,IF(AJ282=$AU$255,$AV$255*12+$AX$255*AZ282/100,IF(AJ282=$AU$256,$AW$256*BA282/100*8760+$AX$256*AZ282/100,0))))))*'Kalkulator część 1'!$C$31</f>
        <v>3438.4558949999996</v>
      </c>
      <c r="BH282" s="2">
        <f>+BG282*'Kalkulator część 1'!$C$31</f>
        <v>3610.3786897499999</v>
      </c>
      <c r="BI282" s="2"/>
      <c r="BJ282" s="13">
        <f>+(AQ282*'Kalkulator część 1'!$C$34+'Dane - część 1'!AR282*'Kalkulator część 1'!$C$35)/('Dane - część 1'!AQ282+'Dane - część 1'!AR282)</f>
        <v>3.9</v>
      </c>
      <c r="BK282" s="13">
        <f>VLOOKUP(AJ282,'Kalkulator część 1'!$B$17:$C$23,2,TRUE)*12</f>
        <v>0</v>
      </c>
      <c r="BL282" s="2">
        <f t="shared" si="66"/>
        <v>328.94549999999998</v>
      </c>
      <c r="BM282" s="2">
        <f t="shared" si="67"/>
        <v>328.94549999999998</v>
      </c>
      <c r="BO282" s="2">
        <f t="shared" si="68"/>
        <v>3767.4013949999994</v>
      </c>
      <c r="BP282" s="2">
        <f t="shared" si="69"/>
        <v>3939.3241897499997</v>
      </c>
      <c r="BQ282" s="3"/>
      <c r="BR282" s="2">
        <f t="shared" si="70"/>
        <v>4633.9037158499996</v>
      </c>
      <c r="BS282" s="2">
        <f t="shared" si="71"/>
        <v>4845.3687533924995</v>
      </c>
    </row>
    <row r="283" spans="1:71" x14ac:dyDescent="0.35">
      <c r="A283" t="s">
        <v>872</v>
      </c>
      <c r="B283" t="s">
        <v>2309</v>
      </c>
      <c r="C283" t="s">
        <v>2310</v>
      </c>
      <c r="D283" t="s">
        <v>2311</v>
      </c>
      <c r="E283" t="s">
        <v>2312</v>
      </c>
      <c r="F283" t="s">
        <v>2312</v>
      </c>
      <c r="G283" t="s">
        <v>2313</v>
      </c>
      <c r="H283" s="49">
        <v>4</v>
      </c>
      <c r="J283">
        <v>7580005867</v>
      </c>
      <c r="K283">
        <v>550326939</v>
      </c>
      <c r="L283" t="s">
        <v>50</v>
      </c>
      <c r="M283" t="s">
        <v>51</v>
      </c>
      <c r="N283" t="s">
        <v>2314</v>
      </c>
      <c r="O283" t="s">
        <v>2311</v>
      </c>
      <c r="P283" t="s">
        <v>2312</v>
      </c>
      <c r="Q283" t="s">
        <v>2312</v>
      </c>
      <c r="R283" t="s">
        <v>2313</v>
      </c>
      <c r="S283" s="49">
        <v>4</v>
      </c>
      <c r="U283" t="s">
        <v>2315</v>
      </c>
      <c r="V283" t="s">
        <v>2316</v>
      </c>
      <c r="W283" s="2">
        <v>17823</v>
      </c>
      <c r="X283" s="2">
        <v>17300</v>
      </c>
      <c r="Y283" s="2">
        <v>15462</v>
      </c>
      <c r="Z283" s="2">
        <v>8500</v>
      </c>
      <c r="AA283" s="2">
        <v>4132</v>
      </c>
      <c r="AB283" s="2">
        <v>843</v>
      </c>
      <c r="AC283" s="2">
        <v>658</v>
      </c>
      <c r="AD283" s="2">
        <v>681</v>
      </c>
      <c r="AE283" s="2">
        <v>788</v>
      </c>
      <c r="AF283" s="2">
        <v>9494</v>
      </c>
      <c r="AG283" s="2">
        <v>18481</v>
      </c>
      <c r="AH283" s="2">
        <v>25267</v>
      </c>
      <c r="AI283" s="2">
        <v>119429</v>
      </c>
      <c r="AJ283" t="s">
        <v>67</v>
      </c>
      <c r="AK283" t="s">
        <v>56</v>
      </c>
      <c r="AL283" t="s">
        <v>57</v>
      </c>
      <c r="AM283">
        <v>110</v>
      </c>
      <c r="AN283" t="s">
        <v>58</v>
      </c>
      <c r="AO283" t="s">
        <v>59</v>
      </c>
      <c r="AP283" t="s">
        <v>60</v>
      </c>
      <c r="AQ283">
        <v>0</v>
      </c>
      <c r="AR283">
        <v>100</v>
      </c>
      <c r="AZ283" s="2">
        <f>+AI283*'Kalkulator część 1'!$C$32</f>
        <v>119429</v>
      </c>
      <c r="BA283">
        <f t="shared" si="63"/>
        <v>110</v>
      </c>
      <c r="BB283" s="13">
        <f>'Kalkulator część 1'!$C$28*'Kalkulator część 1'!$C$11+'Kalkulator część 1'!$C$12</f>
        <v>0</v>
      </c>
      <c r="BC283" s="13">
        <f>'Kalkulator część 1'!$C$29*'Kalkulator część 1'!$C$11+'Kalkulator część 1'!$C$12</f>
        <v>0</v>
      </c>
      <c r="BD283" s="2">
        <f t="shared" si="64"/>
        <v>0</v>
      </c>
      <c r="BE283" s="2">
        <f t="shared" si="65"/>
        <v>0</v>
      </c>
      <c r="BG283" s="2">
        <f>IF(AJ283=$AU$251,($AV$251*12)+(AZ283*$AX$251/100),IF(AJ283=$AU$252,$AV$252*12+AZ283*$AX$252/100,IF(AJ283=$AU$253,$AV$253*12+$AX$253*AZ283/100,IF(AJ283=$AU$254,$AV$254*12+$AX$254*AZ283/100,IF(AJ283=$AU$255,$AV$255*12+$AX$255*AZ283/100,IF(AJ283=$AU$256,$AW$256*BA283/100*8760+$AX$256*AZ283/100,0))))))*'Kalkulator część 1'!$C$31</f>
        <v>7532.4499635000002</v>
      </c>
      <c r="BH283" s="2">
        <f>+BG283*'Kalkulator część 1'!$C$31</f>
        <v>7909.0724616750003</v>
      </c>
      <c r="BI283" s="2"/>
      <c r="BJ283" s="13">
        <f>+(AQ283*'Kalkulator część 1'!$C$34+'Dane - część 1'!AR283*'Kalkulator część 1'!$C$35)/('Dane - część 1'!AQ283+'Dane - część 1'!AR283)</f>
        <v>3.9</v>
      </c>
      <c r="BK283" s="13">
        <f>VLOOKUP(AJ283,'Kalkulator część 1'!$B$17:$C$23,2,TRUE)*12</f>
        <v>0</v>
      </c>
      <c r="BL283" s="2">
        <f t="shared" si="66"/>
        <v>465.7731</v>
      </c>
      <c r="BM283" s="2">
        <f t="shared" si="67"/>
        <v>465.7731</v>
      </c>
      <c r="BO283" s="2">
        <f t="shared" si="68"/>
        <v>7998.2230635000005</v>
      </c>
      <c r="BP283" s="2">
        <f t="shared" si="69"/>
        <v>8374.8455616749998</v>
      </c>
      <c r="BQ283" s="3"/>
      <c r="BR283" s="2">
        <f t="shared" si="70"/>
        <v>9837.8143681050005</v>
      </c>
      <c r="BS283" s="2">
        <f t="shared" si="71"/>
        <v>10301.06004086025</v>
      </c>
    </row>
    <row r="284" spans="1:71" x14ac:dyDescent="0.35">
      <c r="A284" t="s">
        <v>872</v>
      </c>
      <c r="B284" t="s">
        <v>2309</v>
      </c>
      <c r="C284" t="s">
        <v>2310</v>
      </c>
      <c r="D284" t="s">
        <v>2311</v>
      </c>
      <c r="E284" t="s">
        <v>2312</v>
      </c>
      <c r="F284" t="s">
        <v>2312</v>
      </c>
      <c r="G284" t="s">
        <v>2313</v>
      </c>
      <c r="H284" s="49">
        <v>4</v>
      </c>
      <c r="J284">
        <v>7580005867</v>
      </c>
      <c r="K284">
        <v>550326939</v>
      </c>
      <c r="L284" t="s">
        <v>857</v>
      </c>
      <c r="M284" t="s">
        <v>51</v>
      </c>
      <c r="N284" t="s">
        <v>2317</v>
      </c>
      <c r="O284" t="s">
        <v>2318</v>
      </c>
      <c r="P284" t="s">
        <v>2319</v>
      </c>
      <c r="Q284" t="s">
        <v>2319</v>
      </c>
      <c r="R284" t="s">
        <v>743</v>
      </c>
      <c r="S284" s="49"/>
      <c r="U284" t="s">
        <v>2320</v>
      </c>
      <c r="V284" t="s">
        <v>2321</v>
      </c>
      <c r="W284" s="2">
        <v>291</v>
      </c>
      <c r="X284" s="2">
        <v>605</v>
      </c>
      <c r="Y284" s="2">
        <v>417</v>
      </c>
      <c r="Z284" s="2">
        <v>330</v>
      </c>
      <c r="AA284" s="2">
        <v>104</v>
      </c>
      <c r="AB284" s="2">
        <v>6</v>
      </c>
      <c r="AC284" s="2">
        <v>5</v>
      </c>
      <c r="AD284" s="2">
        <v>15</v>
      </c>
      <c r="AE284" s="2">
        <v>240</v>
      </c>
      <c r="AF284" s="2">
        <v>250</v>
      </c>
      <c r="AG284" s="2">
        <v>255</v>
      </c>
      <c r="AH284" s="2">
        <v>700</v>
      </c>
      <c r="AI284" s="2">
        <v>3218</v>
      </c>
      <c r="AJ284" t="s">
        <v>100</v>
      </c>
      <c r="AK284" t="s">
        <v>56</v>
      </c>
      <c r="AL284" t="s">
        <v>57</v>
      </c>
      <c r="AM284">
        <v>110</v>
      </c>
      <c r="AN284" t="s">
        <v>58</v>
      </c>
      <c r="AO284" t="s">
        <v>59</v>
      </c>
      <c r="AP284" t="s">
        <v>60</v>
      </c>
      <c r="AQ284">
        <v>0</v>
      </c>
      <c r="AR284">
        <v>100</v>
      </c>
      <c r="AZ284" s="2">
        <f>+AI284*'Kalkulator część 1'!$C$32</f>
        <v>3218</v>
      </c>
      <c r="BA284">
        <f t="shared" si="63"/>
        <v>110</v>
      </c>
      <c r="BB284" s="13">
        <f>'Kalkulator część 1'!$C$28*'Kalkulator część 1'!$C$11+'Kalkulator część 1'!$C$12</f>
        <v>0</v>
      </c>
      <c r="BC284" s="13">
        <f>'Kalkulator część 1'!$C$29*'Kalkulator część 1'!$C$11+'Kalkulator część 1'!$C$12</f>
        <v>0</v>
      </c>
      <c r="BD284" s="2">
        <f t="shared" si="64"/>
        <v>0</v>
      </c>
      <c r="BE284" s="2">
        <f t="shared" si="65"/>
        <v>0</v>
      </c>
      <c r="BG284" s="2">
        <f>IF(AJ284=$AU$251,($AV$251*12)+(AZ284*$AX$251/100),IF(AJ284=$AU$252,$AV$252*12+AZ284*$AX$252/100,IF(AJ284=$AU$253,$AV$253*12+$AX$253*AZ284/100,IF(AJ284=$AU$254,$AV$254*12+$AX$254*AZ284/100,IF(AJ284=$AU$255,$AV$255*12+$AX$255*AZ284/100,IF(AJ284=$AU$256,$AW$256*BA284/100*8760+$AX$256*AZ284/100,0))))))*'Kalkulator część 1'!$C$31</f>
        <v>306.93778500000002</v>
      </c>
      <c r="BH284" s="2">
        <f>+BG284*'Kalkulator część 1'!$C$31</f>
        <v>322.28467425000002</v>
      </c>
      <c r="BI284" s="2"/>
      <c r="BJ284" s="13">
        <f>+(AQ284*'Kalkulator część 1'!$C$34+'Dane - część 1'!AR284*'Kalkulator część 1'!$C$35)/('Dane - część 1'!AQ284+'Dane - część 1'!AR284)</f>
        <v>3.9</v>
      </c>
      <c r="BK284" s="13">
        <f>VLOOKUP(AJ284,'Kalkulator część 1'!$B$17:$C$23,2,TRUE)*12</f>
        <v>0</v>
      </c>
      <c r="BL284" s="2">
        <f t="shared" si="66"/>
        <v>12.550199999999998</v>
      </c>
      <c r="BM284" s="2">
        <f t="shared" si="67"/>
        <v>12.550199999999998</v>
      </c>
      <c r="BO284" s="2">
        <f t="shared" si="68"/>
        <v>319.48798500000004</v>
      </c>
      <c r="BP284" s="2">
        <f t="shared" si="69"/>
        <v>334.83487425000004</v>
      </c>
      <c r="BQ284" s="3"/>
      <c r="BR284" s="2">
        <f t="shared" si="70"/>
        <v>392.97022155000002</v>
      </c>
      <c r="BS284" s="2">
        <f t="shared" si="71"/>
        <v>411.84689532750002</v>
      </c>
    </row>
    <row r="285" spans="1:71" x14ac:dyDescent="0.35">
      <c r="A285" t="s">
        <v>872</v>
      </c>
      <c r="B285" t="s">
        <v>2309</v>
      </c>
      <c r="C285" t="s">
        <v>2310</v>
      </c>
      <c r="D285" t="s">
        <v>2311</v>
      </c>
      <c r="E285" t="s">
        <v>2312</v>
      </c>
      <c r="F285" t="s">
        <v>2312</v>
      </c>
      <c r="G285" t="s">
        <v>2313</v>
      </c>
      <c r="H285" s="49">
        <v>4</v>
      </c>
      <c r="J285">
        <v>7580005867</v>
      </c>
      <c r="K285">
        <v>550326939</v>
      </c>
      <c r="L285" t="s">
        <v>50</v>
      </c>
      <c r="M285" t="s">
        <v>51</v>
      </c>
      <c r="N285" t="s">
        <v>2322</v>
      </c>
      <c r="O285" t="s">
        <v>2323</v>
      </c>
      <c r="P285" t="s">
        <v>2324</v>
      </c>
      <c r="Q285" t="s">
        <v>2324</v>
      </c>
      <c r="R285" t="s">
        <v>2325</v>
      </c>
      <c r="S285" s="49">
        <v>34</v>
      </c>
      <c r="U285" t="s">
        <v>2326</v>
      </c>
      <c r="V285" t="s">
        <v>2327</v>
      </c>
      <c r="W285" s="2">
        <v>578</v>
      </c>
      <c r="X285" s="2">
        <v>1190</v>
      </c>
      <c r="Y285" s="2">
        <v>834</v>
      </c>
      <c r="Z285" s="2">
        <v>660</v>
      </c>
      <c r="AA285" s="2">
        <v>208</v>
      </c>
      <c r="AB285" s="2">
        <v>12</v>
      </c>
      <c r="AC285" s="2">
        <v>10</v>
      </c>
      <c r="AD285" s="2">
        <v>30</v>
      </c>
      <c r="AE285" s="2">
        <v>479</v>
      </c>
      <c r="AF285" s="2">
        <v>479</v>
      </c>
      <c r="AG285" s="2">
        <v>479</v>
      </c>
      <c r="AH285" s="2">
        <v>1400</v>
      </c>
      <c r="AI285" s="2">
        <v>6359</v>
      </c>
      <c r="AJ285" t="s">
        <v>100</v>
      </c>
      <c r="AK285" t="s">
        <v>56</v>
      </c>
      <c r="AL285" t="s">
        <v>57</v>
      </c>
      <c r="AM285">
        <v>110</v>
      </c>
      <c r="AN285" t="s">
        <v>58</v>
      </c>
      <c r="AO285" t="s">
        <v>59</v>
      </c>
      <c r="AP285" t="s">
        <v>60</v>
      </c>
      <c r="AQ285">
        <v>0</v>
      </c>
      <c r="AR285">
        <v>100</v>
      </c>
      <c r="AZ285" s="2">
        <f>+AI285*'Kalkulator część 1'!$C$32</f>
        <v>6359</v>
      </c>
      <c r="BA285">
        <f t="shared" si="63"/>
        <v>110</v>
      </c>
      <c r="BB285" s="13">
        <f>'Kalkulator część 1'!$C$28*'Kalkulator część 1'!$C$11+'Kalkulator część 1'!$C$12</f>
        <v>0</v>
      </c>
      <c r="BC285" s="13">
        <f>'Kalkulator część 1'!$C$29*'Kalkulator część 1'!$C$11+'Kalkulator część 1'!$C$12</f>
        <v>0</v>
      </c>
      <c r="BD285" s="2">
        <f t="shared" si="64"/>
        <v>0</v>
      </c>
      <c r="BE285" s="2">
        <f t="shared" si="65"/>
        <v>0</v>
      </c>
      <c r="BG285" s="2">
        <f>IF(AJ285=$AU$251,($AV$251*12)+(AZ285*$AX$251/100),IF(AJ285=$AU$252,$AV$252*12+AZ285*$AX$252/100,IF(AJ285=$AU$253,$AV$253*12+$AX$253*AZ285/100,IF(AJ285=$AU$254,$AV$254*12+$AX$254*AZ285/100,IF(AJ285=$AU$255,$AV$255*12+$AX$255*AZ285/100,IF(AJ285=$AU$256,$AW$256*BA285/100*8760+$AX$256*AZ285/100,0))))))*'Kalkulator część 1'!$C$31</f>
        <v>424.51326750000004</v>
      </c>
      <c r="BH285" s="2">
        <f>+BG285*'Kalkulator część 1'!$C$31</f>
        <v>445.73893087500005</v>
      </c>
      <c r="BI285" s="2"/>
      <c r="BJ285" s="13">
        <f>+(AQ285*'Kalkulator część 1'!$C$34+'Dane - część 1'!AR285*'Kalkulator część 1'!$C$35)/('Dane - część 1'!AQ285+'Dane - część 1'!AR285)</f>
        <v>3.9</v>
      </c>
      <c r="BK285" s="13">
        <f>VLOOKUP(AJ285,'Kalkulator część 1'!$B$17:$C$23,2,TRUE)*12</f>
        <v>0</v>
      </c>
      <c r="BL285" s="2">
        <f t="shared" si="66"/>
        <v>24.800099999999997</v>
      </c>
      <c r="BM285" s="2">
        <f t="shared" si="67"/>
        <v>24.800099999999997</v>
      </c>
      <c r="BO285" s="2">
        <f t="shared" si="68"/>
        <v>449.31336750000003</v>
      </c>
      <c r="BP285" s="2">
        <f t="shared" si="69"/>
        <v>470.53903087500004</v>
      </c>
      <c r="BQ285" s="3"/>
      <c r="BR285" s="2">
        <f t="shared" si="70"/>
        <v>552.65544202500007</v>
      </c>
      <c r="BS285" s="2">
        <f t="shared" si="71"/>
        <v>578.76300797625004</v>
      </c>
    </row>
    <row r="286" spans="1:71" x14ac:dyDescent="0.35">
      <c r="A286" t="s">
        <v>1531</v>
      </c>
      <c r="B286" t="s">
        <v>1532</v>
      </c>
      <c r="C286" t="s">
        <v>2434</v>
      </c>
      <c r="H286" s="49"/>
      <c r="J286">
        <v>8870000459</v>
      </c>
      <c r="K286">
        <v>931023871</v>
      </c>
      <c r="L286" t="s">
        <v>50</v>
      </c>
      <c r="M286" t="s">
        <v>51</v>
      </c>
      <c r="N286" t="s">
        <v>1533</v>
      </c>
      <c r="O286" t="s">
        <v>1534</v>
      </c>
      <c r="P286" t="s">
        <v>1535</v>
      </c>
      <c r="Q286" t="s">
        <v>1535</v>
      </c>
      <c r="R286" t="s">
        <v>1536</v>
      </c>
      <c r="S286" s="49" t="s">
        <v>1537</v>
      </c>
      <c r="U286" t="s">
        <v>1538</v>
      </c>
      <c r="V286" t="s">
        <v>1539</v>
      </c>
      <c r="W286" s="2">
        <v>6495</v>
      </c>
      <c r="X286" s="2">
        <v>0</v>
      </c>
      <c r="Y286" s="2">
        <v>19802</v>
      </c>
      <c r="Z286" s="2">
        <v>4900</v>
      </c>
      <c r="AA286" s="2">
        <v>3462</v>
      </c>
      <c r="AB286" s="2">
        <v>1316</v>
      </c>
      <c r="AC286" s="2">
        <v>357</v>
      </c>
      <c r="AD286" s="2">
        <v>425</v>
      </c>
      <c r="AE286" s="2">
        <v>1711</v>
      </c>
      <c r="AF286" s="2">
        <v>3783</v>
      </c>
      <c r="AG286" s="2">
        <v>6397</v>
      </c>
      <c r="AH286" s="2">
        <v>10224</v>
      </c>
      <c r="AI286" s="2">
        <v>58872</v>
      </c>
      <c r="AJ286" t="s">
        <v>55</v>
      </c>
      <c r="AK286" t="s">
        <v>56</v>
      </c>
      <c r="AL286" t="s">
        <v>1540</v>
      </c>
      <c r="AM286">
        <v>110</v>
      </c>
      <c r="AN286" t="s">
        <v>58</v>
      </c>
      <c r="AO286" t="s">
        <v>59</v>
      </c>
      <c r="AP286" t="s">
        <v>60</v>
      </c>
      <c r="AQ286">
        <v>5.84</v>
      </c>
      <c r="AR286">
        <v>94.16</v>
      </c>
      <c r="AV286" t="s">
        <v>2343</v>
      </c>
      <c r="AX286" s="1" t="s">
        <v>2350</v>
      </c>
      <c r="AZ286" s="2">
        <f>+AI286*'Kalkulator część 1'!$C$32</f>
        <v>58872</v>
      </c>
      <c r="BA286">
        <f t="shared" si="63"/>
        <v>110</v>
      </c>
      <c r="BB286" s="13">
        <f>'Kalkulator część 1'!$C$28*'Kalkulator część 1'!$C$11+'Kalkulator część 1'!$C$12</f>
        <v>0</v>
      </c>
      <c r="BC286" s="13">
        <f>'Kalkulator część 1'!$C$29*'Kalkulator część 1'!$C$11+'Kalkulator część 1'!$C$12</f>
        <v>0</v>
      </c>
      <c r="BD286" s="2">
        <f t="shared" si="64"/>
        <v>0</v>
      </c>
      <c r="BE286" s="2">
        <f t="shared" si="65"/>
        <v>0</v>
      </c>
      <c r="BG286" s="2">
        <f>IF(AJ286=$AU$288,($AV$288*12)+(AZ286*$AX$288/100),IF(AJ286=$AU$289,$AV$289*12+AZ286*$AX$289/100,IF(AJ286=$AU$290,$AV$290*12+$AX$290*AZ286/100,IF(AJ286=$AU$291,$AV$291*12+$AX$291*AZ286/100,IF(AJ286=$AU$292,$AV$292*12+$AX$292*AZ286/100,IF(AJ286=$AU$293,$AW$293*BA286/100*8760+$AX$293*AZ286/100,0))))))*'Kalkulator część 1'!C$31</f>
        <v>3266.6155199999998</v>
      </c>
      <c r="BH286" s="2">
        <f>+BG286*'Kalkulator część 1'!$C$31</f>
        <v>3429.9462960000001</v>
      </c>
      <c r="BI286" s="2"/>
      <c r="BJ286" s="13">
        <f>+(AQ286*'Kalkulator część 1'!$C$34+'Dane - część 1'!AR286*'Kalkulator część 1'!$C$35)/('Dane - część 1'!AQ286+'Dane - część 1'!AR286)</f>
        <v>3.6722399999999999</v>
      </c>
      <c r="BK286" s="13">
        <f>VLOOKUP(AJ286,'Kalkulator część 1'!$B$17:$C$23,2,TRUE)*12</f>
        <v>0</v>
      </c>
      <c r="BL286" s="2">
        <f t="shared" si="66"/>
        <v>216.19211328</v>
      </c>
      <c r="BM286" s="2">
        <f t="shared" si="67"/>
        <v>216.19211328</v>
      </c>
      <c r="BO286" s="2">
        <f t="shared" si="68"/>
        <v>3482.8076332799997</v>
      </c>
      <c r="BP286" s="2">
        <f t="shared" si="69"/>
        <v>3646.1384092799999</v>
      </c>
      <c r="BQ286" s="3"/>
      <c r="BR286" s="2">
        <f t="shared" si="70"/>
        <v>4283.8533889343998</v>
      </c>
      <c r="BS286" s="2">
        <f t="shared" si="71"/>
        <v>4484.7502434143998</v>
      </c>
    </row>
    <row r="287" spans="1:71" x14ac:dyDescent="0.35">
      <c r="A287" t="s">
        <v>1531</v>
      </c>
      <c r="B287" t="s">
        <v>1541</v>
      </c>
      <c r="C287" t="s">
        <v>1542</v>
      </c>
      <c r="D287" t="s">
        <v>1543</v>
      </c>
      <c r="E287" t="s">
        <v>1544</v>
      </c>
      <c r="F287" t="s">
        <v>1544</v>
      </c>
      <c r="G287" t="s">
        <v>1545</v>
      </c>
      <c r="H287" s="49" t="s">
        <v>913</v>
      </c>
      <c r="J287">
        <v>6120004245</v>
      </c>
      <c r="K287">
        <v>931023888</v>
      </c>
      <c r="L287" t="s">
        <v>50</v>
      </c>
      <c r="M287" t="s">
        <v>51</v>
      </c>
      <c r="N287" t="s">
        <v>90</v>
      </c>
      <c r="O287" t="s">
        <v>1543</v>
      </c>
      <c r="P287" t="s">
        <v>1544</v>
      </c>
      <c r="Q287" t="s">
        <v>1544</v>
      </c>
      <c r="R287" t="s">
        <v>1545</v>
      </c>
      <c r="S287" s="49" t="s">
        <v>913</v>
      </c>
      <c r="U287" t="s">
        <v>1546</v>
      </c>
      <c r="V287" t="s">
        <v>1547</v>
      </c>
      <c r="W287" s="2">
        <v>0</v>
      </c>
      <c r="X287" s="2">
        <v>20984</v>
      </c>
      <c r="Y287" s="2">
        <v>8540</v>
      </c>
      <c r="Z287" s="2">
        <v>7963</v>
      </c>
      <c r="AA287" s="2">
        <v>3121</v>
      </c>
      <c r="AB287" s="2">
        <v>2426</v>
      </c>
      <c r="AC287" s="2">
        <v>1215</v>
      </c>
      <c r="AD287" s="2">
        <v>1215</v>
      </c>
      <c r="AE287" s="2">
        <v>2787</v>
      </c>
      <c r="AF287" s="2">
        <v>2880</v>
      </c>
      <c r="AG287" s="2">
        <v>10407</v>
      </c>
      <c r="AH287" s="2">
        <v>10753</v>
      </c>
      <c r="AI287" s="2">
        <v>72291</v>
      </c>
      <c r="AJ287" t="s">
        <v>55</v>
      </c>
      <c r="AK287" t="s">
        <v>56</v>
      </c>
      <c r="AL287" t="s">
        <v>1540</v>
      </c>
      <c r="AM287">
        <v>110</v>
      </c>
      <c r="AN287" t="s">
        <v>58</v>
      </c>
      <c r="AO287" t="s">
        <v>59</v>
      </c>
      <c r="AP287" t="s">
        <v>60</v>
      </c>
      <c r="AQ287">
        <v>0</v>
      </c>
      <c r="AR287">
        <v>100</v>
      </c>
      <c r="AU287" t="s">
        <v>2345</v>
      </c>
      <c r="AV287" t="s">
        <v>2346</v>
      </c>
      <c r="AW287" t="s">
        <v>2347</v>
      </c>
      <c r="AX287" t="s">
        <v>2348</v>
      </c>
      <c r="AZ287" s="2">
        <f>+AI287*'Kalkulator część 1'!$C$32</f>
        <v>72291</v>
      </c>
      <c r="BA287">
        <f t="shared" si="63"/>
        <v>110</v>
      </c>
      <c r="BB287" s="13">
        <f>'Kalkulator część 1'!$C$28*'Kalkulator część 1'!$C$11+'Kalkulator część 1'!$C$12</f>
        <v>0</v>
      </c>
      <c r="BC287" s="13">
        <f>'Kalkulator część 1'!$C$29*'Kalkulator część 1'!$C$11+'Kalkulator część 1'!$C$12</f>
        <v>0</v>
      </c>
      <c r="BD287" s="2">
        <f t="shared" si="64"/>
        <v>0</v>
      </c>
      <c r="BE287" s="2">
        <f t="shared" si="65"/>
        <v>0</v>
      </c>
      <c r="BG287" s="2">
        <f>IF(AJ287=$AU$288,($AV$288*12)+(AZ287*$AX$288/100),IF(AJ287=$AU$289,$AV$289*12+AZ287*$AX$289/100,IF(AJ287=$AU$290,$AV$290*12+$AX$290*AZ287/100,IF(AJ287=$AU$291,$AV$291*12+$AX$291*AZ287/100,IF(AJ287=$AU$292,$AV$292*12+$AX$292*AZ287/100,IF(AJ287=$AU$293,$AW$293*BA287/100*8760+$AX$293*AZ287/100,0))))))*'Kalkulator część 1'!C$31</f>
        <v>3889.39131</v>
      </c>
      <c r="BH287" s="2">
        <f>+BG287*'Kalkulator część 1'!$C$31</f>
        <v>4083.8608755</v>
      </c>
      <c r="BI287" s="2"/>
      <c r="BJ287" s="13">
        <f>+(AQ287*'Kalkulator część 1'!$C$34+'Dane - część 1'!AR287*'Kalkulator część 1'!$C$35)/('Dane - część 1'!AQ287+'Dane - część 1'!AR287)</f>
        <v>3.9</v>
      </c>
      <c r="BK287" s="13">
        <f>VLOOKUP(AJ287,'Kalkulator część 1'!$B$17:$C$23,2,TRUE)*12</f>
        <v>0</v>
      </c>
      <c r="BL287" s="2">
        <f t="shared" si="66"/>
        <v>281.93489999999997</v>
      </c>
      <c r="BM287" s="2">
        <f t="shared" si="67"/>
        <v>281.93489999999997</v>
      </c>
      <c r="BO287" s="2">
        <f t="shared" si="68"/>
        <v>4171.3262100000002</v>
      </c>
      <c r="BP287" s="2">
        <f t="shared" si="69"/>
        <v>4365.7957754999998</v>
      </c>
      <c r="BQ287" s="3"/>
      <c r="BR287" s="2">
        <f t="shared" si="70"/>
        <v>5130.7312382999999</v>
      </c>
      <c r="BS287" s="2">
        <f t="shared" si="71"/>
        <v>5369.9288038649993</v>
      </c>
    </row>
    <row r="288" spans="1:71" x14ac:dyDescent="0.35">
      <c r="A288" t="s">
        <v>1531</v>
      </c>
      <c r="B288" t="s">
        <v>1541</v>
      </c>
      <c r="C288" t="s">
        <v>1542</v>
      </c>
      <c r="D288" t="s">
        <v>1543</v>
      </c>
      <c r="E288" t="s">
        <v>1544</v>
      </c>
      <c r="F288" t="s">
        <v>1544</v>
      </c>
      <c r="G288" t="s">
        <v>1545</v>
      </c>
      <c r="H288" s="49" t="s">
        <v>913</v>
      </c>
      <c r="J288">
        <v>6120004245</v>
      </c>
      <c r="K288">
        <v>931023888</v>
      </c>
      <c r="L288" t="s">
        <v>50</v>
      </c>
      <c r="M288" t="s">
        <v>51</v>
      </c>
      <c r="N288" t="s">
        <v>213</v>
      </c>
      <c r="O288" t="s">
        <v>1543</v>
      </c>
      <c r="P288" t="s">
        <v>1544</v>
      </c>
      <c r="Q288" t="s">
        <v>1544</v>
      </c>
      <c r="R288" t="s">
        <v>1545</v>
      </c>
      <c r="S288" s="49">
        <v>2</v>
      </c>
      <c r="T288" t="s">
        <v>1548</v>
      </c>
      <c r="U288" t="s">
        <v>1549</v>
      </c>
      <c r="V288" t="s">
        <v>1550</v>
      </c>
      <c r="W288" s="2">
        <v>0</v>
      </c>
      <c r="X288" s="2">
        <v>0</v>
      </c>
      <c r="Y288" s="2">
        <v>80</v>
      </c>
      <c r="Z288" s="2">
        <v>0</v>
      </c>
      <c r="AA288" s="2">
        <v>0</v>
      </c>
      <c r="AB288" s="2">
        <v>0</v>
      </c>
      <c r="AC288" s="2">
        <v>346</v>
      </c>
      <c r="AD288" s="2">
        <v>346</v>
      </c>
      <c r="AE288" s="2">
        <v>335</v>
      </c>
      <c r="AF288" s="2">
        <v>346</v>
      </c>
      <c r="AG288" s="2">
        <v>335</v>
      </c>
      <c r="AH288" s="2">
        <v>346</v>
      </c>
      <c r="AI288" s="2">
        <v>2134</v>
      </c>
      <c r="AJ288" t="s">
        <v>100</v>
      </c>
      <c r="AK288" t="s">
        <v>56</v>
      </c>
      <c r="AL288" t="s">
        <v>1540</v>
      </c>
      <c r="AM288">
        <v>110</v>
      </c>
      <c r="AN288" t="s">
        <v>58</v>
      </c>
      <c r="AO288" t="s">
        <v>59</v>
      </c>
      <c r="AP288" t="s">
        <v>60</v>
      </c>
      <c r="AQ288">
        <v>0</v>
      </c>
      <c r="AR288">
        <v>100</v>
      </c>
      <c r="AU288" t="s">
        <v>217</v>
      </c>
      <c r="AV288">
        <v>6.01</v>
      </c>
      <c r="AW288" t="s">
        <v>2349</v>
      </c>
      <c r="AX288">
        <v>5.7060000000000004</v>
      </c>
      <c r="AZ288" s="2">
        <f>+AI288*'Kalkulator część 1'!$C$32</f>
        <v>2134</v>
      </c>
      <c r="BA288">
        <f t="shared" si="63"/>
        <v>110</v>
      </c>
      <c r="BB288" s="13">
        <f>'Kalkulator część 1'!$C$28*'Kalkulator część 1'!$C$11+'Kalkulator część 1'!$C$12</f>
        <v>0</v>
      </c>
      <c r="BC288" s="13">
        <f>'Kalkulator część 1'!$C$29*'Kalkulator część 1'!$C$11+'Kalkulator część 1'!$C$12</f>
        <v>0</v>
      </c>
      <c r="BD288" s="2">
        <f t="shared" si="64"/>
        <v>0</v>
      </c>
      <c r="BE288" s="2">
        <f t="shared" si="65"/>
        <v>0</v>
      </c>
      <c r="BG288" s="2">
        <f>IF(AJ288=$AU$288,($AV$288*12)+(AZ288*$AX$288/100),IF(AJ288=$AU$289,$AV$289*12+AZ288*$AX$289/100,IF(AJ288=$AU$290,$AV$290*12+$AX$290*AZ288/100,IF(AJ288=$AU$291,$AV$291*12+$AX$291*AZ288/100,IF(AJ288=$AU$292,$AV$292*12+$AX$292*AZ288/100,IF(AJ288=$AU$293,$AW$293*BA288/100*8760+$AX$293*AZ288/100,0))))))*'Kalkulator część 1'!C$31</f>
        <v>270.871692</v>
      </c>
      <c r="BH288" s="2">
        <f>+BG288*'Kalkulator część 1'!$C$31</f>
        <v>284.41527660000003</v>
      </c>
      <c r="BI288" s="2"/>
      <c r="BJ288" s="13">
        <f>+(AQ288*'Kalkulator część 1'!$C$34+'Dane - część 1'!AR288*'Kalkulator część 1'!$C$35)/('Dane - część 1'!AQ288+'Dane - część 1'!AR288)</f>
        <v>3.9</v>
      </c>
      <c r="BK288" s="13">
        <f>VLOOKUP(AJ288,'Kalkulator część 1'!$B$17:$C$23,2,TRUE)*12</f>
        <v>0</v>
      </c>
      <c r="BL288" s="2">
        <f t="shared" si="66"/>
        <v>8.3225999999999996</v>
      </c>
      <c r="BM288" s="2">
        <f t="shared" si="67"/>
        <v>8.3225999999999996</v>
      </c>
      <c r="BO288" s="2">
        <f t="shared" si="68"/>
        <v>279.19429200000002</v>
      </c>
      <c r="BP288" s="2">
        <f t="shared" si="69"/>
        <v>292.73787660000005</v>
      </c>
      <c r="BQ288" s="3"/>
      <c r="BR288" s="2">
        <f t="shared" si="70"/>
        <v>343.40897916</v>
      </c>
      <c r="BS288" s="2">
        <f t="shared" si="71"/>
        <v>360.06758821800008</v>
      </c>
    </row>
    <row r="289" spans="1:71" x14ac:dyDescent="0.35">
      <c r="A289" t="s">
        <v>1531</v>
      </c>
      <c r="B289" t="s">
        <v>1563</v>
      </c>
      <c r="C289" t="s">
        <v>1564</v>
      </c>
      <c r="D289" t="s">
        <v>1565</v>
      </c>
      <c r="E289" t="s">
        <v>1566</v>
      </c>
      <c r="F289" t="s">
        <v>1566</v>
      </c>
      <c r="G289" t="s">
        <v>147</v>
      </c>
      <c r="H289" s="49">
        <v>37</v>
      </c>
      <c r="J289">
        <v>9170002818</v>
      </c>
      <c r="K289">
        <v>931024132</v>
      </c>
      <c r="L289" t="s">
        <v>50</v>
      </c>
      <c r="M289" t="s">
        <v>51</v>
      </c>
      <c r="S289" s="49"/>
      <c r="U289" t="s">
        <v>1567</v>
      </c>
      <c r="V289" t="s">
        <v>1568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576</v>
      </c>
      <c r="AD289" s="2">
        <v>150</v>
      </c>
      <c r="AE289" s="2">
        <v>0</v>
      </c>
      <c r="AF289" s="2">
        <v>4052</v>
      </c>
      <c r="AG289" s="2">
        <v>12281</v>
      </c>
      <c r="AH289" s="2">
        <v>17539</v>
      </c>
      <c r="AI289" s="2">
        <v>34598</v>
      </c>
      <c r="AJ289" t="s">
        <v>67</v>
      </c>
      <c r="AK289" t="s">
        <v>56</v>
      </c>
      <c r="AL289" t="s">
        <v>1540</v>
      </c>
      <c r="AM289">
        <v>110</v>
      </c>
      <c r="AN289" t="s">
        <v>58</v>
      </c>
      <c r="AO289" t="s">
        <v>59</v>
      </c>
      <c r="AP289" t="s">
        <v>60</v>
      </c>
      <c r="AQ289">
        <v>0</v>
      </c>
      <c r="AR289">
        <v>100</v>
      </c>
      <c r="AU289" t="s">
        <v>100</v>
      </c>
      <c r="AV289">
        <v>13.04</v>
      </c>
      <c r="AW289" t="s">
        <v>2349</v>
      </c>
      <c r="AX289">
        <v>4.7560000000000002</v>
      </c>
      <c r="AZ289" s="2">
        <f>+AI289*'Kalkulator część 1'!$C$32</f>
        <v>34598</v>
      </c>
      <c r="BA289">
        <f t="shared" si="63"/>
        <v>110</v>
      </c>
      <c r="BB289" s="13">
        <f>'Kalkulator część 1'!$C$28*'Kalkulator część 1'!$C$11+'Kalkulator część 1'!$C$12</f>
        <v>0</v>
      </c>
      <c r="BC289" s="13">
        <f>'Kalkulator część 1'!$C$29*'Kalkulator część 1'!$C$11+'Kalkulator część 1'!$C$12</f>
        <v>0</v>
      </c>
      <c r="BD289" s="2">
        <f t="shared" si="64"/>
        <v>0</v>
      </c>
      <c r="BE289" s="2">
        <f t="shared" si="65"/>
        <v>0</v>
      </c>
      <c r="BG289" s="2">
        <f>IF(AJ289=$AU$288,($AV$288*12)+(AZ289*$AX$288/100),IF(AJ289=$AU$289,$AV$289*12+AZ289*$AX$289/100,IF(AJ289=$AU$290,$AV$290*12+$AX$290*AZ289/100,IF(AJ289=$AU$291,$AV$291*12+$AX$291*AZ289/100,IF(AJ289=$AU$292,$AV$292*12+$AX$292*AZ289/100,IF(AJ289=$AU$293,$AW$293*BA289/100*8760+$AX$293*AZ289/100,0))))))*'Kalkulator część 1'!C$31</f>
        <v>4181.072553</v>
      </c>
      <c r="BH289" s="2">
        <f>+BG289*'Kalkulator część 1'!$C$31</f>
        <v>4390.1261806500006</v>
      </c>
      <c r="BI289" s="2"/>
      <c r="BJ289" s="13">
        <f>+(AQ289*'Kalkulator część 1'!$C$34+'Dane - część 1'!AR289*'Kalkulator część 1'!$C$35)/('Dane - część 1'!AQ289+'Dane - część 1'!AR289)</f>
        <v>3.9</v>
      </c>
      <c r="BK289" s="13">
        <f>VLOOKUP(AJ289,'Kalkulator część 1'!$B$17:$C$23,2,TRUE)*12</f>
        <v>0</v>
      </c>
      <c r="BL289" s="2">
        <f t="shared" si="66"/>
        <v>134.93219999999999</v>
      </c>
      <c r="BM289" s="2">
        <f t="shared" si="67"/>
        <v>134.93219999999999</v>
      </c>
      <c r="BO289" s="2">
        <f t="shared" si="68"/>
        <v>4316.0047530000002</v>
      </c>
      <c r="BP289" s="2">
        <f t="shared" si="69"/>
        <v>4525.0583806500008</v>
      </c>
      <c r="BQ289" s="3"/>
      <c r="BR289" s="2">
        <f t="shared" si="70"/>
        <v>5308.6858461900001</v>
      </c>
      <c r="BS289" s="2">
        <f t="shared" si="71"/>
        <v>5565.821808199501</v>
      </c>
    </row>
    <row r="290" spans="1:71" x14ac:dyDescent="0.35">
      <c r="A290" t="s">
        <v>1531</v>
      </c>
      <c r="B290" t="s">
        <v>1563</v>
      </c>
      <c r="C290" t="s">
        <v>1564</v>
      </c>
      <c r="D290" t="s">
        <v>1565</v>
      </c>
      <c r="E290" t="s">
        <v>1566</v>
      </c>
      <c r="F290" t="s">
        <v>1566</v>
      </c>
      <c r="G290" t="s">
        <v>147</v>
      </c>
      <c r="H290" s="49">
        <v>37</v>
      </c>
      <c r="J290">
        <v>9170002818</v>
      </c>
      <c r="K290">
        <v>931024132</v>
      </c>
      <c r="L290" t="s">
        <v>50</v>
      </c>
      <c r="M290" t="s">
        <v>51</v>
      </c>
      <c r="S290" s="49"/>
      <c r="U290" t="s">
        <v>1569</v>
      </c>
      <c r="V290" t="s">
        <v>1570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11</v>
      </c>
      <c r="AD290" s="2">
        <v>0</v>
      </c>
      <c r="AE290" s="2">
        <v>0</v>
      </c>
      <c r="AF290" s="2">
        <v>3483</v>
      </c>
      <c r="AG290" s="2">
        <v>9626</v>
      </c>
      <c r="AH290" s="2">
        <v>12843</v>
      </c>
      <c r="AI290" s="2">
        <v>25963</v>
      </c>
      <c r="AJ290" t="s">
        <v>67</v>
      </c>
      <c r="AK290" t="s">
        <v>56</v>
      </c>
      <c r="AL290" t="s">
        <v>1540</v>
      </c>
      <c r="AM290">
        <v>110</v>
      </c>
      <c r="AN290" t="s">
        <v>58</v>
      </c>
      <c r="AO290" t="s">
        <v>59</v>
      </c>
      <c r="AP290" t="s">
        <v>60</v>
      </c>
      <c r="AQ290">
        <v>0</v>
      </c>
      <c r="AR290">
        <v>100</v>
      </c>
      <c r="AU290" t="s">
        <v>55</v>
      </c>
      <c r="AV290">
        <v>42.41</v>
      </c>
      <c r="AW290" t="s">
        <v>2349</v>
      </c>
      <c r="AX290">
        <v>4.42</v>
      </c>
      <c r="AZ290" s="2">
        <f>+AI290*'Kalkulator część 1'!$C$32</f>
        <v>25963</v>
      </c>
      <c r="BA290">
        <f t="shared" si="63"/>
        <v>110</v>
      </c>
      <c r="BB290" s="13">
        <f>'Kalkulator część 1'!$C$28*'Kalkulator część 1'!$C$11+'Kalkulator część 1'!$C$12</f>
        <v>0</v>
      </c>
      <c r="BC290" s="13">
        <f>'Kalkulator część 1'!$C$29*'Kalkulator część 1'!$C$11+'Kalkulator część 1'!$C$12</f>
        <v>0</v>
      </c>
      <c r="BD290" s="2">
        <f t="shared" si="64"/>
        <v>0</v>
      </c>
      <c r="BE290" s="2">
        <f t="shared" si="65"/>
        <v>0</v>
      </c>
      <c r="BG290" s="2">
        <f>IF(AJ290=$AU$288,($AV$288*12)+(AZ290*$AX$288/100),IF(AJ290=$AU$289,$AV$289*12+AZ290*$AX$289/100,IF(AJ290=$AU$290,$AV$290*12+$AX$290*AZ290/100,IF(AJ290=$AU$291,$AV$291*12+$AX$291*AZ290/100,IF(AJ290=$AU$292,$AV$292*12+$AX$292*AZ290/100,IF(AJ290=$AU$293,$AW$293*BA290/100*8760+$AX$293*AZ290/100,0))))))*'Kalkulator część 1'!C$31</f>
        <v>3781.5008805000002</v>
      </c>
      <c r="BH290" s="2">
        <f>+BG290*'Kalkulator część 1'!$C$31</f>
        <v>3970.5759245250006</v>
      </c>
      <c r="BI290" s="2"/>
      <c r="BJ290" s="13">
        <f>+(AQ290*'Kalkulator część 1'!$C$34+'Dane - część 1'!AR290*'Kalkulator część 1'!$C$35)/('Dane - część 1'!AQ290+'Dane - część 1'!AR290)</f>
        <v>3.9</v>
      </c>
      <c r="BK290" s="13">
        <f>VLOOKUP(AJ290,'Kalkulator część 1'!$B$17:$C$23,2,TRUE)*12</f>
        <v>0</v>
      </c>
      <c r="BL290" s="2">
        <f t="shared" si="66"/>
        <v>101.25569999999999</v>
      </c>
      <c r="BM290" s="2">
        <f t="shared" si="67"/>
        <v>101.25569999999999</v>
      </c>
      <c r="BO290" s="2">
        <f t="shared" si="68"/>
        <v>3882.7565805000004</v>
      </c>
      <c r="BP290" s="2">
        <f t="shared" si="69"/>
        <v>4071.8316245250007</v>
      </c>
      <c r="BQ290" s="3"/>
      <c r="BR290" s="2">
        <f t="shared" si="70"/>
        <v>4775.7905940150004</v>
      </c>
      <c r="BS290" s="2">
        <f t="shared" si="71"/>
        <v>5008.352898165751</v>
      </c>
    </row>
    <row r="291" spans="1:71" x14ac:dyDescent="0.35">
      <c r="A291" t="s">
        <v>1531</v>
      </c>
      <c r="B291" t="s">
        <v>1576</v>
      </c>
      <c r="C291" t="s">
        <v>1577</v>
      </c>
      <c r="D291" t="s">
        <v>1578</v>
      </c>
      <c r="E291" t="s">
        <v>1579</v>
      </c>
      <c r="F291" t="s">
        <v>1580</v>
      </c>
      <c r="G291" t="s">
        <v>1581</v>
      </c>
      <c r="H291" s="49">
        <v>6</v>
      </c>
      <c r="J291">
        <v>9110006356</v>
      </c>
      <c r="K291">
        <v>931024043</v>
      </c>
      <c r="L291" t="s">
        <v>50</v>
      </c>
      <c r="M291" t="s">
        <v>51</v>
      </c>
      <c r="N291" t="s">
        <v>1582</v>
      </c>
      <c r="O291" t="s">
        <v>1578</v>
      </c>
      <c r="P291" t="s">
        <v>1579</v>
      </c>
      <c r="Q291" t="s">
        <v>1580</v>
      </c>
      <c r="R291" t="s">
        <v>1581</v>
      </c>
      <c r="S291" s="49">
        <v>6</v>
      </c>
      <c r="U291" t="s">
        <v>1583</v>
      </c>
      <c r="V291" t="s">
        <v>1584</v>
      </c>
      <c r="W291" s="2">
        <v>0</v>
      </c>
      <c r="X291" s="2">
        <v>30524</v>
      </c>
      <c r="Y291" s="2">
        <v>12463</v>
      </c>
      <c r="Z291" s="2">
        <v>11523</v>
      </c>
      <c r="AA291" s="2">
        <v>6267</v>
      </c>
      <c r="AB291" s="2">
        <v>600</v>
      </c>
      <c r="AC291" s="2">
        <v>530</v>
      </c>
      <c r="AD291" s="2">
        <v>543</v>
      </c>
      <c r="AE291" s="2">
        <v>578</v>
      </c>
      <c r="AF291" s="2">
        <v>8417</v>
      </c>
      <c r="AG291" s="2">
        <v>12200</v>
      </c>
      <c r="AH291" s="2">
        <v>14274</v>
      </c>
      <c r="AI291" s="2">
        <v>97919</v>
      </c>
      <c r="AJ291" t="s">
        <v>67</v>
      </c>
      <c r="AK291" t="s">
        <v>56</v>
      </c>
      <c r="AL291" t="s">
        <v>1540</v>
      </c>
      <c r="AM291">
        <v>110</v>
      </c>
      <c r="AN291" t="s">
        <v>58</v>
      </c>
      <c r="AO291" t="s">
        <v>59</v>
      </c>
      <c r="AP291" t="s">
        <v>60</v>
      </c>
      <c r="AQ291">
        <v>100</v>
      </c>
      <c r="AR291">
        <v>0</v>
      </c>
      <c r="AU291" t="s">
        <v>730</v>
      </c>
      <c r="AV291">
        <v>45.61</v>
      </c>
      <c r="AW291" t="s">
        <v>2349</v>
      </c>
      <c r="AX291">
        <v>4.42</v>
      </c>
      <c r="AZ291" s="2">
        <f>+AI291*'Kalkulator część 1'!$C$32</f>
        <v>97919</v>
      </c>
      <c r="BA291">
        <f t="shared" si="63"/>
        <v>110</v>
      </c>
      <c r="BB291" s="13">
        <f>'Kalkulator część 1'!$C$28*'Kalkulator część 1'!$C$11+'Kalkulator część 1'!$C$12</f>
        <v>0</v>
      </c>
      <c r="BC291" s="13">
        <f>'Kalkulator część 1'!$C$29*'Kalkulator część 1'!$C$11+'Kalkulator część 1'!$C$12</f>
        <v>0</v>
      </c>
      <c r="BD291" s="2">
        <f t="shared" si="64"/>
        <v>0</v>
      </c>
      <c r="BE291" s="2">
        <f t="shared" si="65"/>
        <v>0</v>
      </c>
      <c r="BG291" s="2">
        <f>IF(AJ291=$AU$288,($AV$288*12)+(AZ291*$AX$288/100),IF(AJ291=$AU$289,$AV$289*12+AZ291*$AX$289/100,IF(AJ291=$AU$290,$AV$290*12+$AX$290*AZ291/100,IF(AJ291=$AU$291,$AV$291*12+$AX$291*AZ291/100,IF(AJ291=$AU$292,$AV$292*12+$AX$292*AZ291/100,IF(AJ291=$AU$293,$AW$293*BA291/100*8760+$AX$293*AZ291/100,0))))))*'Kalkulator część 1'!C$31</f>
        <v>7111.1568465</v>
      </c>
      <c r="BH291" s="2">
        <f>+BG291*'Kalkulator część 1'!$C$31</f>
        <v>7466.7146888249999</v>
      </c>
      <c r="BI291" s="2"/>
      <c r="BJ291" s="13">
        <f>+(AQ291*'Kalkulator część 1'!$C$34+'Dane - część 1'!AR291*'Kalkulator część 1'!$C$35)/('Dane - część 1'!AQ291+'Dane - część 1'!AR291)</f>
        <v>0</v>
      </c>
      <c r="BK291" s="13">
        <f>VLOOKUP(AJ291,'Kalkulator część 1'!$B$17:$C$23,2,TRUE)*12</f>
        <v>0</v>
      </c>
      <c r="BL291" s="2">
        <f t="shared" si="66"/>
        <v>0</v>
      </c>
      <c r="BM291" s="2">
        <f t="shared" si="67"/>
        <v>0</v>
      </c>
      <c r="BO291" s="2">
        <f t="shared" si="68"/>
        <v>7111.1568465</v>
      </c>
      <c r="BP291" s="2">
        <f t="shared" si="69"/>
        <v>7466.7146888249999</v>
      </c>
      <c r="BQ291" s="3"/>
      <c r="BR291" s="2">
        <f t="shared" si="70"/>
        <v>8746.7229211949998</v>
      </c>
      <c r="BS291" s="2">
        <f t="shared" si="71"/>
        <v>9184.0590672547496</v>
      </c>
    </row>
    <row r="292" spans="1:71" x14ac:dyDescent="0.35">
      <c r="A292" t="s">
        <v>1531</v>
      </c>
      <c r="B292" t="s">
        <v>1585</v>
      </c>
      <c r="C292" t="s">
        <v>1586</v>
      </c>
      <c r="D292" t="s">
        <v>1587</v>
      </c>
      <c r="E292" t="s">
        <v>1588</v>
      </c>
      <c r="F292" t="s">
        <v>1588</v>
      </c>
      <c r="G292" t="s">
        <v>1589</v>
      </c>
      <c r="H292" s="49">
        <v>3</v>
      </c>
      <c r="J292">
        <v>6950001603</v>
      </c>
      <c r="K292">
        <v>931023931</v>
      </c>
      <c r="L292" t="s">
        <v>50</v>
      </c>
      <c r="M292" t="s">
        <v>51</v>
      </c>
      <c r="N292" t="s">
        <v>1590</v>
      </c>
      <c r="O292" t="s">
        <v>1587</v>
      </c>
      <c r="P292" t="s">
        <v>1588</v>
      </c>
      <c r="Q292" t="s">
        <v>1588</v>
      </c>
      <c r="R292" t="s">
        <v>1589</v>
      </c>
      <c r="S292" s="49">
        <v>3</v>
      </c>
      <c r="U292" t="s">
        <v>1591</v>
      </c>
      <c r="V292" t="s">
        <v>1592</v>
      </c>
      <c r="W292" s="2">
        <v>19999</v>
      </c>
      <c r="X292" s="2">
        <v>16362</v>
      </c>
      <c r="Y292" s="2">
        <v>16976</v>
      </c>
      <c r="Z292" s="2">
        <v>12933</v>
      </c>
      <c r="AA292" s="2">
        <v>6807</v>
      </c>
      <c r="AB292" s="2">
        <v>2021</v>
      </c>
      <c r="AC292" s="2">
        <v>1720</v>
      </c>
      <c r="AD292" s="2">
        <v>1759</v>
      </c>
      <c r="AE292" s="2">
        <v>1838</v>
      </c>
      <c r="AF292" s="2">
        <v>7651</v>
      </c>
      <c r="AG292" s="2">
        <v>14169</v>
      </c>
      <c r="AH292" s="2">
        <v>20466</v>
      </c>
      <c r="AI292" s="2">
        <v>122701</v>
      </c>
      <c r="AJ292" t="s">
        <v>67</v>
      </c>
      <c r="AK292" t="s">
        <v>56</v>
      </c>
      <c r="AL292" t="s">
        <v>1540</v>
      </c>
      <c r="AM292">
        <v>110</v>
      </c>
      <c r="AN292" t="s">
        <v>58</v>
      </c>
      <c r="AO292" t="s">
        <v>59</v>
      </c>
      <c r="AP292" t="s">
        <v>60</v>
      </c>
      <c r="AQ292">
        <v>0</v>
      </c>
      <c r="AR292">
        <v>100</v>
      </c>
      <c r="AU292" t="s">
        <v>67</v>
      </c>
      <c r="AV292">
        <v>204.77</v>
      </c>
      <c r="AW292" t="s">
        <v>2349</v>
      </c>
      <c r="AX292">
        <v>4.407</v>
      </c>
      <c r="AZ292" s="2">
        <f>+AI292*'Kalkulator część 1'!$C$32</f>
        <v>122701</v>
      </c>
      <c r="BA292">
        <f t="shared" si="63"/>
        <v>110</v>
      </c>
      <c r="BB292" s="13">
        <f>'Kalkulator część 1'!$C$28*'Kalkulator część 1'!$C$11+'Kalkulator część 1'!$C$12</f>
        <v>0</v>
      </c>
      <c r="BC292" s="13">
        <f>'Kalkulator część 1'!$C$29*'Kalkulator część 1'!$C$11+'Kalkulator część 1'!$C$12</f>
        <v>0</v>
      </c>
      <c r="BD292" s="2">
        <f t="shared" si="64"/>
        <v>0</v>
      </c>
      <c r="BE292" s="2">
        <f t="shared" si="65"/>
        <v>0</v>
      </c>
      <c r="BG292" s="2">
        <f>IF(AJ292=$AU$288,($AV$288*12)+(AZ292*$AX$288/100),IF(AJ292=$AU$289,$AV$289*12+AZ292*$AX$289/100,IF(AJ292=$AU$290,$AV$290*12+$AX$290*AZ292/100,IF(AJ292=$AU$291,$AV$291*12+$AX$291*AZ292/100,IF(AJ292=$AU$292,$AV$292*12+$AX$292*AZ292/100,IF(AJ292=$AU$293,$AW$293*BA292/100*8760+$AX$293*AZ292/100,0))))))*'Kalkulator część 1'!C$31</f>
        <v>8257.9067235000002</v>
      </c>
      <c r="BH292" s="2">
        <f>+BG292*'Kalkulator część 1'!$C$31</f>
        <v>8670.8020596750011</v>
      </c>
      <c r="BI292" s="2"/>
      <c r="BJ292" s="13">
        <f>+(AQ292*'Kalkulator część 1'!$C$34+'Dane - część 1'!AR292*'Kalkulator część 1'!$C$35)/('Dane - część 1'!AQ292+'Dane - część 1'!AR292)</f>
        <v>3.9</v>
      </c>
      <c r="BK292" s="13">
        <f>VLOOKUP(AJ292,'Kalkulator część 1'!$B$17:$C$23,2,TRUE)*12</f>
        <v>0</v>
      </c>
      <c r="BL292" s="2">
        <f t="shared" si="66"/>
        <v>478.53389999999996</v>
      </c>
      <c r="BM292" s="2">
        <f t="shared" si="67"/>
        <v>478.53389999999996</v>
      </c>
      <c r="BO292" s="2">
        <f t="shared" si="68"/>
        <v>8736.4406235000006</v>
      </c>
      <c r="BP292" s="2">
        <f t="shared" si="69"/>
        <v>9149.3359596750015</v>
      </c>
      <c r="BQ292" s="3"/>
      <c r="BR292" s="2">
        <f t="shared" si="70"/>
        <v>10745.821966905001</v>
      </c>
      <c r="BS292" s="2">
        <f t="shared" si="71"/>
        <v>11253.683230400251</v>
      </c>
    </row>
    <row r="293" spans="1:71" x14ac:dyDescent="0.35">
      <c r="A293" t="s">
        <v>1531</v>
      </c>
      <c r="B293" t="s">
        <v>1593</v>
      </c>
      <c r="C293" t="s">
        <v>1594</v>
      </c>
      <c r="D293" t="s">
        <v>1595</v>
      </c>
      <c r="E293" t="s">
        <v>1596</v>
      </c>
      <c r="F293" t="s">
        <v>1596</v>
      </c>
      <c r="G293" t="s">
        <v>1597</v>
      </c>
      <c r="H293" s="49">
        <v>33</v>
      </c>
      <c r="J293">
        <v>6140102057</v>
      </c>
      <c r="K293">
        <v>931023954</v>
      </c>
      <c r="L293" t="s">
        <v>50</v>
      </c>
      <c r="M293" t="s">
        <v>51</v>
      </c>
      <c r="N293" t="s">
        <v>1598</v>
      </c>
      <c r="O293" t="s">
        <v>1595</v>
      </c>
      <c r="P293" t="s">
        <v>1596</v>
      </c>
      <c r="Q293" t="s">
        <v>1596</v>
      </c>
      <c r="R293" t="s">
        <v>1597</v>
      </c>
      <c r="S293" s="49">
        <v>33</v>
      </c>
      <c r="U293" t="s">
        <v>1599</v>
      </c>
      <c r="V293" t="s">
        <v>1600</v>
      </c>
      <c r="W293" s="2">
        <v>20680</v>
      </c>
      <c r="X293" s="2">
        <v>18480</v>
      </c>
      <c r="Y293" s="2">
        <v>16630</v>
      </c>
      <c r="Z293" s="2">
        <v>13590</v>
      </c>
      <c r="AA293" s="2">
        <v>7600</v>
      </c>
      <c r="AB293" s="2">
        <v>650</v>
      </c>
      <c r="AC293" s="2">
        <v>0</v>
      </c>
      <c r="AD293" s="2">
        <v>0</v>
      </c>
      <c r="AE293" s="2">
        <v>40</v>
      </c>
      <c r="AF293" s="2">
        <v>10450</v>
      </c>
      <c r="AG293" s="2">
        <v>18140</v>
      </c>
      <c r="AH293" s="2">
        <v>21570</v>
      </c>
      <c r="AI293" s="2">
        <v>127830</v>
      </c>
      <c r="AJ293" t="s">
        <v>209</v>
      </c>
      <c r="AK293" t="s">
        <v>56</v>
      </c>
      <c r="AL293" t="s">
        <v>1540</v>
      </c>
      <c r="AM293">
        <v>125</v>
      </c>
      <c r="AN293" t="s">
        <v>58</v>
      </c>
      <c r="AO293" t="s">
        <v>59</v>
      </c>
      <c r="AP293" t="s">
        <v>60</v>
      </c>
      <c r="AQ293">
        <v>0</v>
      </c>
      <c r="AR293">
        <v>100</v>
      </c>
      <c r="AU293" t="s">
        <v>209</v>
      </c>
      <c r="AV293" t="s">
        <v>2349</v>
      </c>
      <c r="AW293">
        <v>0.64200000000000002</v>
      </c>
      <c r="AX293">
        <v>2.306</v>
      </c>
      <c r="AZ293" s="2">
        <f>+AI293*'Kalkulator część 1'!$C$32</f>
        <v>127830</v>
      </c>
      <c r="BA293">
        <f t="shared" si="63"/>
        <v>125</v>
      </c>
      <c r="BB293" s="13">
        <f>'Kalkulator część 1'!$C$28*'Kalkulator część 1'!$C$11+'Kalkulator część 1'!$C$12</f>
        <v>0</v>
      </c>
      <c r="BC293" s="13">
        <f>'Kalkulator część 1'!$C$29*'Kalkulator część 1'!$C$11+'Kalkulator część 1'!$C$12</f>
        <v>0</v>
      </c>
      <c r="BD293" s="2">
        <f t="shared" si="64"/>
        <v>0</v>
      </c>
      <c r="BE293" s="2">
        <f t="shared" si="65"/>
        <v>0</v>
      </c>
      <c r="BG293" s="2">
        <f>IF(AJ293=$AU$288,($AV$288*12)+(AZ293*$AX$288/100),IF(AJ293=$AU$289,$AV$289*12+AZ293*$AX$289/100,IF(AJ293=$AU$290,$AV$290*12+$AX$290*AZ293/100,IF(AJ293=$AU$291,$AV$291*12+$AX$291*AZ293/100,IF(AJ293=$AU$292,$AV$292*12+$AX$292*AZ293/100,IF(AJ293=$AU$293,$AW$293*BA293/100*8760+$AX$293*AZ293/100,0))))))*'Kalkulator część 1'!C$31</f>
        <v>10476.54279</v>
      </c>
      <c r="BH293" s="2">
        <f>+BG293*'Kalkulator część 1'!$C$31</f>
        <v>11000.369929500001</v>
      </c>
      <c r="BI293" s="2"/>
      <c r="BJ293" s="13">
        <f>+(AQ293*'Kalkulator część 1'!$C$34+'Dane - część 1'!AR293*'Kalkulator część 1'!$C$35)/('Dane - część 1'!AQ293+'Dane - część 1'!AR293)</f>
        <v>3.9</v>
      </c>
      <c r="BK293" s="13">
        <f>VLOOKUP(AJ293,'Kalkulator część 1'!$B$17:$C$23,2,TRUE)*12</f>
        <v>0</v>
      </c>
      <c r="BL293" s="2">
        <f t="shared" si="66"/>
        <v>498.53699999999998</v>
      </c>
      <c r="BM293" s="2">
        <f t="shared" si="67"/>
        <v>498.53699999999998</v>
      </c>
      <c r="BO293" s="2">
        <f t="shared" si="68"/>
        <v>10975.07979</v>
      </c>
      <c r="BP293" s="2">
        <f t="shared" si="69"/>
        <v>11498.906929500001</v>
      </c>
      <c r="BQ293" s="3"/>
      <c r="BR293" s="2">
        <f t="shared" si="70"/>
        <v>13499.3481417</v>
      </c>
      <c r="BS293" s="2">
        <f t="shared" si="71"/>
        <v>14143.655523285001</v>
      </c>
    </row>
    <row r="294" spans="1:71" x14ac:dyDescent="0.35">
      <c r="A294" t="s">
        <v>1531</v>
      </c>
      <c r="B294" t="s">
        <v>1593</v>
      </c>
      <c r="C294" t="s">
        <v>1594</v>
      </c>
      <c r="D294" t="s">
        <v>1595</v>
      </c>
      <c r="E294" t="s">
        <v>1596</v>
      </c>
      <c r="F294" t="s">
        <v>1596</v>
      </c>
      <c r="G294" t="s">
        <v>1597</v>
      </c>
      <c r="H294" s="49">
        <v>33</v>
      </c>
      <c r="J294">
        <v>6140102057</v>
      </c>
      <c r="K294">
        <v>931023954</v>
      </c>
      <c r="L294" t="s">
        <v>50</v>
      </c>
      <c r="M294" t="s">
        <v>51</v>
      </c>
      <c r="N294" t="s">
        <v>1240</v>
      </c>
      <c r="O294" t="s">
        <v>1601</v>
      </c>
      <c r="P294" t="s">
        <v>1602</v>
      </c>
      <c r="Q294" t="s">
        <v>1602</v>
      </c>
      <c r="R294" t="s">
        <v>1603</v>
      </c>
      <c r="S294" s="49">
        <v>17</v>
      </c>
      <c r="U294" t="s">
        <v>1604</v>
      </c>
      <c r="V294" t="s">
        <v>1605</v>
      </c>
      <c r="W294" s="2">
        <v>3200</v>
      </c>
      <c r="X294" s="2">
        <v>3170</v>
      </c>
      <c r="Y294" s="2">
        <v>3200</v>
      </c>
      <c r="Z294" s="2">
        <v>3200</v>
      </c>
      <c r="AA294" s="2">
        <v>500</v>
      </c>
      <c r="AB294" s="2">
        <v>0</v>
      </c>
      <c r="AC294" s="2">
        <v>0</v>
      </c>
      <c r="AD294" s="2">
        <v>0</v>
      </c>
      <c r="AE294" s="2">
        <v>500</v>
      </c>
      <c r="AF294" s="2">
        <v>3184</v>
      </c>
      <c r="AG294" s="2">
        <v>3260</v>
      </c>
      <c r="AH294" s="2">
        <v>4650</v>
      </c>
      <c r="AI294" s="2">
        <v>24864</v>
      </c>
      <c r="AJ294" t="s">
        <v>55</v>
      </c>
      <c r="AK294" t="s">
        <v>56</v>
      </c>
      <c r="AL294" t="s">
        <v>1540</v>
      </c>
      <c r="AM294">
        <v>110</v>
      </c>
      <c r="AN294" t="s">
        <v>58</v>
      </c>
      <c r="AO294" t="s">
        <v>59</v>
      </c>
      <c r="AP294" t="s">
        <v>60</v>
      </c>
      <c r="AQ294">
        <v>0</v>
      </c>
      <c r="AR294">
        <v>100</v>
      </c>
      <c r="AU294" s="1" t="s">
        <v>2351</v>
      </c>
      <c r="AV294" t="s">
        <v>2349</v>
      </c>
      <c r="AW294">
        <v>0.58299999999999996</v>
      </c>
      <c r="AX294">
        <v>1.1539999999999999</v>
      </c>
      <c r="AZ294" s="2">
        <f>+AI294*'Kalkulator część 1'!$C$32</f>
        <v>24864</v>
      </c>
      <c r="BA294">
        <f t="shared" si="63"/>
        <v>110</v>
      </c>
      <c r="BB294" s="13">
        <f>'Kalkulator część 1'!$C$28*'Kalkulator część 1'!$C$11+'Kalkulator część 1'!$C$12</f>
        <v>0</v>
      </c>
      <c r="BC294" s="13">
        <f>'Kalkulator część 1'!$C$29*'Kalkulator część 1'!$C$11+'Kalkulator część 1'!$C$12</f>
        <v>0</v>
      </c>
      <c r="BD294" s="2">
        <f t="shared" si="64"/>
        <v>0</v>
      </c>
      <c r="BE294" s="2">
        <f t="shared" si="65"/>
        <v>0</v>
      </c>
      <c r="BG294" s="2">
        <f>IF(AJ294=$AU$288,($AV$288*12)+(AZ294*$AX$288/100),IF(AJ294=$AU$289,$AV$289*12+AZ294*$AX$289/100,IF(AJ294=$AU$290,$AV$290*12+$AX$290*AZ294/100,IF(AJ294=$AU$291,$AV$291*12+$AX$291*AZ294/100,IF(AJ294=$AU$292,$AV$292*12+$AX$292*AZ294/100,IF(AJ294=$AU$293,$AW$293*BA294/100*8760+$AX$293*AZ294/100,0))))))*'Kalkulator część 1'!C$31</f>
        <v>1688.3042400000002</v>
      </c>
      <c r="BH294" s="2">
        <f>+BG294*'Kalkulator część 1'!$C$31</f>
        <v>1772.7194520000003</v>
      </c>
      <c r="BI294" s="2"/>
      <c r="BJ294" s="13">
        <f>+(AQ294*'Kalkulator część 1'!$C$34+'Dane - część 1'!AR294*'Kalkulator część 1'!$C$35)/('Dane - część 1'!AQ294+'Dane - część 1'!AR294)</f>
        <v>3.9</v>
      </c>
      <c r="BK294" s="13">
        <f>VLOOKUP(AJ294,'Kalkulator część 1'!$B$17:$C$23,2,TRUE)*12</f>
        <v>0</v>
      </c>
      <c r="BL294" s="2">
        <f t="shared" si="66"/>
        <v>96.969599999999986</v>
      </c>
      <c r="BM294" s="2">
        <f t="shared" si="67"/>
        <v>96.969599999999986</v>
      </c>
      <c r="BO294" s="2">
        <f t="shared" si="68"/>
        <v>1785.2738400000001</v>
      </c>
      <c r="BP294" s="2">
        <f t="shared" si="69"/>
        <v>1869.6890520000002</v>
      </c>
      <c r="BQ294" s="3"/>
      <c r="BR294" s="2">
        <f t="shared" si="70"/>
        <v>2195.8868232</v>
      </c>
      <c r="BS294" s="2">
        <f t="shared" si="71"/>
        <v>2299.7175339600003</v>
      </c>
    </row>
    <row r="295" spans="1:71" x14ac:dyDescent="0.35">
      <c r="A295" t="s">
        <v>1531</v>
      </c>
      <c r="B295" t="s">
        <v>1606</v>
      </c>
      <c r="C295" t="s">
        <v>2435</v>
      </c>
      <c r="H295" s="49"/>
      <c r="J295">
        <v>6910205469</v>
      </c>
      <c r="K295">
        <v>931023977</v>
      </c>
      <c r="L295" t="s">
        <v>50</v>
      </c>
      <c r="M295" t="s">
        <v>51</v>
      </c>
      <c r="N295" t="s">
        <v>90</v>
      </c>
      <c r="O295" t="s">
        <v>1607</v>
      </c>
      <c r="P295" t="s">
        <v>1608</v>
      </c>
      <c r="Q295" t="s">
        <v>1608</v>
      </c>
      <c r="R295" t="s">
        <v>1609</v>
      </c>
      <c r="S295" s="49">
        <v>4</v>
      </c>
      <c r="U295" t="s">
        <v>1610</v>
      </c>
      <c r="V295" t="s">
        <v>1611</v>
      </c>
      <c r="W295" s="2">
        <v>3706</v>
      </c>
      <c r="X295" s="2">
        <v>3706</v>
      </c>
      <c r="Y295" s="2">
        <v>18525</v>
      </c>
      <c r="Z295" s="2">
        <v>13738</v>
      </c>
      <c r="AA295" s="2">
        <v>5221</v>
      </c>
      <c r="AB295" s="2">
        <v>1270</v>
      </c>
      <c r="AC295" s="2">
        <v>1234</v>
      </c>
      <c r="AD295" s="2">
        <v>1329</v>
      </c>
      <c r="AE295" s="2">
        <v>1272</v>
      </c>
      <c r="AF295" s="2">
        <v>9126</v>
      </c>
      <c r="AG295" s="2">
        <v>3422</v>
      </c>
      <c r="AH295" s="2">
        <v>20752</v>
      </c>
      <c r="AI295" s="2">
        <v>83301</v>
      </c>
      <c r="AJ295" t="s">
        <v>67</v>
      </c>
      <c r="AK295" t="s">
        <v>56</v>
      </c>
      <c r="AL295" t="s">
        <v>1540</v>
      </c>
      <c r="AM295">
        <v>110</v>
      </c>
      <c r="AN295" t="s">
        <v>58</v>
      </c>
      <c r="AO295" t="s">
        <v>59</v>
      </c>
      <c r="AP295" t="s">
        <v>60</v>
      </c>
      <c r="AQ295">
        <v>100</v>
      </c>
      <c r="AR295">
        <v>0</v>
      </c>
      <c r="AZ295" s="2">
        <f>+AI295*'Kalkulator część 1'!$C$32</f>
        <v>83301</v>
      </c>
      <c r="BA295">
        <f t="shared" si="63"/>
        <v>110</v>
      </c>
      <c r="BB295" s="13">
        <f>'Kalkulator część 1'!$C$28*'Kalkulator część 1'!$C$11+'Kalkulator część 1'!$C$12</f>
        <v>0</v>
      </c>
      <c r="BC295" s="13">
        <f>'Kalkulator część 1'!$C$29*'Kalkulator część 1'!$C$11+'Kalkulator część 1'!$C$12</f>
        <v>0</v>
      </c>
      <c r="BD295" s="2">
        <f t="shared" si="64"/>
        <v>0</v>
      </c>
      <c r="BE295" s="2">
        <f t="shared" si="65"/>
        <v>0</v>
      </c>
      <c r="BG295" s="2">
        <f>IF(AJ295=$AU$288,($AV$288*12)+(AZ295*$AX$288/100),IF(AJ295=$AU$289,$AV$289*12+AZ295*$AX$289/100,IF(AJ295=$AU$290,$AV$290*12+$AX$290*AZ295/100,IF(AJ295=$AU$291,$AV$291*12+$AX$291*AZ295/100,IF(AJ295=$AU$292,$AV$292*12+$AX$292*AZ295/100,IF(AJ295=$AU$293,$AW$293*BA295/100*8760+$AX$293*AZ295/100,0))))))*'Kalkulator część 1'!C$31</f>
        <v>6434.730823500001</v>
      </c>
      <c r="BH295" s="2">
        <f>+BG295*'Kalkulator część 1'!$C$31</f>
        <v>6756.4673646750016</v>
      </c>
      <c r="BI295" s="2"/>
      <c r="BJ295" s="13">
        <f>+(AQ295*'Kalkulator część 1'!$C$34+'Dane - część 1'!AR295*'Kalkulator część 1'!$C$35)/('Dane - część 1'!AQ295+'Dane - część 1'!AR295)</f>
        <v>0</v>
      </c>
      <c r="BK295" s="13">
        <f>VLOOKUP(AJ295,'Kalkulator część 1'!$B$17:$C$23,2,TRUE)*12</f>
        <v>0</v>
      </c>
      <c r="BL295" s="2">
        <f t="shared" si="66"/>
        <v>0</v>
      </c>
      <c r="BM295" s="2">
        <f t="shared" si="67"/>
        <v>0</v>
      </c>
      <c r="BO295" s="2">
        <f t="shared" si="68"/>
        <v>6434.730823500001</v>
      </c>
      <c r="BP295" s="2">
        <f t="shared" si="69"/>
        <v>6756.4673646750016</v>
      </c>
      <c r="BQ295" s="3"/>
      <c r="BR295" s="2">
        <f t="shared" si="70"/>
        <v>7914.7189129050012</v>
      </c>
      <c r="BS295" s="2">
        <f t="shared" si="71"/>
        <v>8310.4548585502525</v>
      </c>
    </row>
    <row r="296" spans="1:71" x14ac:dyDescent="0.35">
      <c r="A296" t="s">
        <v>1531</v>
      </c>
      <c r="B296" t="s">
        <v>1619</v>
      </c>
      <c r="C296" t="s">
        <v>1620</v>
      </c>
      <c r="D296" t="s">
        <v>1621</v>
      </c>
      <c r="E296" t="s">
        <v>1622</v>
      </c>
      <c r="F296" t="s">
        <v>1622</v>
      </c>
      <c r="G296" t="s">
        <v>1623</v>
      </c>
      <c r="H296" s="49">
        <v>2</v>
      </c>
      <c r="J296">
        <v>6160004487</v>
      </c>
      <c r="K296">
        <v>931023990</v>
      </c>
      <c r="L296" t="s">
        <v>50</v>
      </c>
      <c r="M296" t="s">
        <v>51</v>
      </c>
      <c r="N296" t="s">
        <v>1624</v>
      </c>
      <c r="O296" t="s">
        <v>1621</v>
      </c>
      <c r="P296" t="s">
        <v>1622</v>
      </c>
      <c r="Q296" t="s">
        <v>1622</v>
      </c>
      <c r="R296" t="s">
        <v>1623</v>
      </c>
      <c r="S296" s="49">
        <v>2</v>
      </c>
      <c r="U296" t="s">
        <v>1625</v>
      </c>
      <c r="V296" t="s">
        <v>1626</v>
      </c>
      <c r="W296" s="2">
        <v>0</v>
      </c>
      <c r="X296" s="2">
        <v>28374</v>
      </c>
      <c r="Y296" s="2">
        <v>12911</v>
      </c>
      <c r="Z296" s="2">
        <v>9204</v>
      </c>
      <c r="AA296" s="2">
        <v>1900</v>
      </c>
      <c r="AB296" s="2">
        <v>577</v>
      </c>
      <c r="AC296" s="2">
        <v>484</v>
      </c>
      <c r="AD296" s="2">
        <v>544</v>
      </c>
      <c r="AE296" s="2">
        <v>485</v>
      </c>
      <c r="AF296" s="2">
        <v>5561</v>
      </c>
      <c r="AG296" s="2">
        <v>12127</v>
      </c>
      <c r="AH296" s="2">
        <v>16465</v>
      </c>
      <c r="AI296" s="2">
        <v>88632</v>
      </c>
      <c r="AJ296" t="s">
        <v>67</v>
      </c>
      <c r="AK296" t="s">
        <v>56</v>
      </c>
      <c r="AL296" t="s">
        <v>1540</v>
      </c>
      <c r="AM296">
        <v>110</v>
      </c>
      <c r="AN296" t="s">
        <v>58</v>
      </c>
      <c r="AO296" t="s">
        <v>59</v>
      </c>
      <c r="AP296" t="s">
        <v>60</v>
      </c>
      <c r="AQ296">
        <v>0</v>
      </c>
      <c r="AR296">
        <v>100</v>
      </c>
      <c r="AU296" s="1"/>
      <c r="AX296" s="5"/>
      <c r="AZ296" s="2">
        <f>+AI296*'Kalkulator część 1'!$C$32</f>
        <v>88632</v>
      </c>
      <c r="BA296">
        <f t="shared" si="63"/>
        <v>110</v>
      </c>
      <c r="BB296" s="13">
        <f>'Kalkulator część 1'!$C$28*'Kalkulator część 1'!$C$11+'Kalkulator część 1'!$C$12</f>
        <v>0</v>
      </c>
      <c r="BC296" s="13">
        <f>'Kalkulator część 1'!$C$29*'Kalkulator część 1'!$C$11+'Kalkulator część 1'!$C$12</f>
        <v>0</v>
      </c>
      <c r="BD296" s="2">
        <f t="shared" si="64"/>
        <v>0</v>
      </c>
      <c r="BE296" s="2">
        <f t="shared" si="65"/>
        <v>0</v>
      </c>
      <c r="BG296" s="2">
        <f>IF(AJ296=$AU$288,($AV$288*12)+(AZ296*$AX$288/100),IF(AJ296=$AU$289,$AV$289*12+AZ296*$AX$289/100,IF(AJ296=$AU$290,$AV$290*12+$AX$290*AZ296/100,IF(AJ296=$AU$291,$AV$291*12+$AX$291*AZ296/100,IF(AJ296=$AU$292,$AV$292*12+$AX$292*AZ296/100,IF(AJ296=$AU$293,$AW$293*BA296/100*8760+$AX$293*AZ296/100,0))))))*'Kalkulator część 1'!C$31</f>
        <v>6681.4148519999999</v>
      </c>
      <c r="BH296" s="2">
        <f>+BG296*'Kalkulator część 1'!$C$31</f>
        <v>7015.4855945999998</v>
      </c>
      <c r="BI296" s="2"/>
      <c r="BJ296" s="13">
        <f>+(AQ296*'Kalkulator część 1'!$C$34+'Dane - część 1'!AR296*'Kalkulator część 1'!$C$35)/('Dane - część 1'!AQ296+'Dane - część 1'!AR296)</f>
        <v>3.9</v>
      </c>
      <c r="BK296" s="13">
        <f>VLOOKUP(AJ296,'Kalkulator część 1'!$B$17:$C$23,2,TRUE)*12</f>
        <v>0</v>
      </c>
      <c r="BL296" s="2">
        <f t="shared" si="66"/>
        <v>345.66480000000001</v>
      </c>
      <c r="BM296" s="2">
        <f t="shared" si="67"/>
        <v>345.66480000000001</v>
      </c>
      <c r="BO296" s="2">
        <f t="shared" si="68"/>
        <v>7027.0796520000004</v>
      </c>
      <c r="BP296" s="2">
        <f t="shared" si="69"/>
        <v>7361.1503945999993</v>
      </c>
      <c r="BQ296" s="3"/>
      <c r="BR296" s="2">
        <f t="shared" si="70"/>
        <v>8643.3079719600009</v>
      </c>
      <c r="BS296" s="2">
        <f t="shared" si="71"/>
        <v>9054.2149853579995</v>
      </c>
    </row>
    <row r="297" spans="1:71" x14ac:dyDescent="0.35">
      <c r="A297" t="s">
        <v>1531</v>
      </c>
      <c r="B297" t="s">
        <v>1619</v>
      </c>
      <c r="C297" t="s">
        <v>1620</v>
      </c>
      <c r="D297" t="s">
        <v>1621</v>
      </c>
      <c r="E297" t="s">
        <v>1622</v>
      </c>
      <c r="F297" t="s">
        <v>1622</v>
      </c>
      <c r="G297" t="s">
        <v>1623</v>
      </c>
      <c r="H297" s="49">
        <v>2</v>
      </c>
      <c r="J297">
        <v>6160004487</v>
      </c>
      <c r="K297">
        <v>931023990</v>
      </c>
      <c r="L297" t="s">
        <v>50</v>
      </c>
      <c r="M297" t="s">
        <v>51</v>
      </c>
      <c r="N297" t="s">
        <v>1627</v>
      </c>
      <c r="O297" t="s">
        <v>1621</v>
      </c>
      <c r="P297" t="s">
        <v>1622</v>
      </c>
      <c r="Q297" t="s">
        <v>1622</v>
      </c>
      <c r="R297" t="s">
        <v>1623</v>
      </c>
      <c r="S297" s="49">
        <v>2</v>
      </c>
      <c r="U297" t="s">
        <v>1628</v>
      </c>
      <c r="V297" t="s">
        <v>1629</v>
      </c>
      <c r="W297" s="2">
        <v>0</v>
      </c>
      <c r="X297" s="2">
        <v>0</v>
      </c>
      <c r="Y297" s="2">
        <v>14676</v>
      </c>
      <c r="Z297" s="2">
        <v>5633</v>
      </c>
      <c r="AA297" s="2">
        <v>1532</v>
      </c>
      <c r="AB297" s="2">
        <v>0</v>
      </c>
      <c r="AC297" s="2">
        <v>0</v>
      </c>
      <c r="AD297" s="2">
        <v>0</v>
      </c>
      <c r="AE297" s="2">
        <v>0</v>
      </c>
      <c r="AF297" s="2">
        <v>1230</v>
      </c>
      <c r="AG297" s="2">
        <v>6911</v>
      </c>
      <c r="AH297" s="2">
        <v>11555</v>
      </c>
      <c r="AI297" s="2">
        <v>41537</v>
      </c>
      <c r="AJ297" t="s">
        <v>67</v>
      </c>
      <c r="AK297" t="s">
        <v>56</v>
      </c>
      <c r="AL297" t="s">
        <v>1540</v>
      </c>
      <c r="AM297">
        <v>110</v>
      </c>
      <c r="AN297" t="s">
        <v>58</v>
      </c>
      <c r="AO297" t="s">
        <v>59</v>
      </c>
      <c r="AP297" t="s">
        <v>60</v>
      </c>
      <c r="AQ297">
        <v>0</v>
      </c>
      <c r="AR297">
        <v>100</v>
      </c>
      <c r="AU297" s="1"/>
      <c r="AX297" s="5"/>
      <c r="AZ297" s="2">
        <f>+AI297*'Kalkulator część 1'!$C$32</f>
        <v>41537</v>
      </c>
      <c r="BA297">
        <f t="shared" si="63"/>
        <v>110</v>
      </c>
      <c r="BB297" s="13">
        <f>'Kalkulator część 1'!$C$28*'Kalkulator część 1'!$C$11+'Kalkulator część 1'!$C$12</f>
        <v>0</v>
      </c>
      <c r="BC297" s="13">
        <f>'Kalkulator część 1'!$C$29*'Kalkulator część 1'!$C$11+'Kalkulator część 1'!$C$12</f>
        <v>0</v>
      </c>
      <c r="BD297" s="2">
        <f t="shared" si="64"/>
        <v>0</v>
      </c>
      <c r="BE297" s="2">
        <f t="shared" si="65"/>
        <v>0</v>
      </c>
      <c r="BG297" s="2">
        <f>IF(AJ297=$AU$288,($AV$288*12)+(AZ297*$AX$288/100),IF(AJ297=$AU$289,$AV$289*12+AZ297*$AX$289/100,IF(AJ297=$AU$290,$AV$290*12+$AX$290*AZ297/100,IF(AJ297=$AU$291,$AV$291*12+$AX$291*AZ297/100,IF(AJ297=$AU$292,$AV$292*12+$AX$292*AZ297/100,IF(AJ297=$AU$293,$AW$293*BA297/100*8760+$AX$293*AZ297/100,0))))))*'Kalkulator część 1'!C$31</f>
        <v>4502.1643695000002</v>
      </c>
      <c r="BH297" s="2">
        <f>+BG297*'Kalkulator część 1'!$C$31</f>
        <v>4727.2725879750005</v>
      </c>
      <c r="BI297" s="2"/>
      <c r="BJ297" s="13">
        <f>+(AQ297*'Kalkulator część 1'!$C$34+'Dane - część 1'!AR297*'Kalkulator część 1'!$C$35)/('Dane - część 1'!AQ297+'Dane - część 1'!AR297)</f>
        <v>3.9</v>
      </c>
      <c r="BK297" s="13">
        <f>VLOOKUP(AJ297,'Kalkulator część 1'!$B$17:$C$23,2,TRUE)*12</f>
        <v>0</v>
      </c>
      <c r="BL297" s="2">
        <f t="shared" si="66"/>
        <v>161.99429999999998</v>
      </c>
      <c r="BM297" s="2">
        <f t="shared" si="67"/>
        <v>161.99429999999998</v>
      </c>
      <c r="BO297" s="2">
        <f t="shared" si="68"/>
        <v>4664.1586695000005</v>
      </c>
      <c r="BP297" s="2">
        <f t="shared" si="69"/>
        <v>4889.2668879750008</v>
      </c>
      <c r="BQ297" s="3"/>
      <c r="BR297" s="2">
        <f t="shared" si="70"/>
        <v>5736.9151634850004</v>
      </c>
      <c r="BS297" s="2">
        <f t="shared" si="71"/>
        <v>6013.7982722092511</v>
      </c>
    </row>
    <row r="298" spans="1:71" x14ac:dyDescent="0.35">
      <c r="A298" t="s">
        <v>1531</v>
      </c>
      <c r="B298" t="s">
        <v>1619</v>
      </c>
      <c r="C298" t="s">
        <v>1620</v>
      </c>
      <c r="D298" t="s">
        <v>1621</v>
      </c>
      <c r="E298" t="s">
        <v>1622</v>
      </c>
      <c r="F298" t="s">
        <v>1622</v>
      </c>
      <c r="G298" t="s">
        <v>1623</v>
      </c>
      <c r="H298" s="49">
        <v>2</v>
      </c>
      <c r="J298">
        <v>6160004487</v>
      </c>
      <c r="K298">
        <v>931023990</v>
      </c>
      <c r="L298" t="s">
        <v>50</v>
      </c>
      <c r="M298" t="s">
        <v>51</v>
      </c>
      <c r="N298" t="s">
        <v>1630</v>
      </c>
      <c r="O298" t="s">
        <v>1621</v>
      </c>
      <c r="P298" t="s">
        <v>1622</v>
      </c>
      <c r="Q298" t="s">
        <v>1622</v>
      </c>
      <c r="R298" t="s">
        <v>1623</v>
      </c>
      <c r="S298" s="49">
        <v>2</v>
      </c>
      <c r="U298" t="s">
        <v>1631</v>
      </c>
      <c r="V298" t="s">
        <v>1632</v>
      </c>
      <c r="W298" s="2">
        <v>12871</v>
      </c>
      <c r="X298" s="2">
        <v>0</v>
      </c>
      <c r="Y298" s="2">
        <v>3194</v>
      </c>
      <c r="Z298" s="2">
        <v>659</v>
      </c>
      <c r="AA298" s="2">
        <v>23</v>
      </c>
      <c r="AB298" s="2">
        <v>0</v>
      </c>
      <c r="AC298" s="2">
        <v>11</v>
      </c>
      <c r="AD298" s="2">
        <v>27</v>
      </c>
      <c r="AE298" s="2">
        <v>166</v>
      </c>
      <c r="AF298" s="2">
        <v>510</v>
      </c>
      <c r="AG298" s="2">
        <v>628</v>
      </c>
      <c r="AH298" s="2">
        <v>832</v>
      </c>
      <c r="AI298" s="2">
        <v>18921</v>
      </c>
      <c r="AJ298" t="s">
        <v>55</v>
      </c>
      <c r="AK298" t="s">
        <v>56</v>
      </c>
      <c r="AL298" t="s">
        <v>1540</v>
      </c>
      <c r="AM298">
        <v>110</v>
      </c>
      <c r="AN298" t="s">
        <v>58</v>
      </c>
      <c r="AO298" t="s">
        <v>59</v>
      </c>
      <c r="AP298" t="s">
        <v>60</v>
      </c>
      <c r="AQ298">
        <v>0</v>
      </c>
      <c r="AR298">
        <v>100</v>
      </c>
      <c r="AZ298" s="2">
        <f>+AI298*'Kalkulator część 1'!$C$32</f>
        <v>18921</v>
      </c>
      <c r="BA298">
        <f t="shared" si="63"/>
        <v>110</v>
      </c>
      <c r="BB298" s="13">
        <f>'Kalkulator część 1'!$C$28*'Kalkulator część 1'!$C$11+'Kalkulator część 1'!$C$12</f>
        <v>0</v>
      </c>
      <c r="BC298" s="13">
        <f>'Kalkulator część 1'!$C$29*'Kalkulator część 1'!$C$11+'Kalkulator część 1'!$C$12</f>
        <v>0</v>
      </c>
      <c r="BD298" s="2">
        <f t="shared" si="64"/>
        <v>0</v>
      </c>
      <c r="BE298" s="2">
        <f t="shared" si="65"/>
        <v>0</v>
      </c>
      <c r="BG298" s="2">
        <f>IF(AJ298=$AU$288,($AV$288*12)+(AZ298*$AX$288/100),IF(AJ298=$AU$289,$AV$289*12+AZ298*$AX$289/100,IF(AJ298=$AU$290,$AV$290*12+$AX$290*AZ298/100,IF(AJ298=$AU$291,$AV$291*12+$AX$291*AZ298/100,IF(AJ298=$AU$292,$AV$292*12+$AX$292*AZ298/100,IF(AJ298=$AU$293,$AW$293*BA298/100*8760+$AX$293*AZ298/100,0))))))*'Kalkulator część 1'!C$31</f>
        <v>1412.4896100000001</v>
      </c>
      <c r="BH298" s="2">
        <f>+BG298*'Kalkulator część 1'!$C$31</f>
        <v>1483.1140905000002</v>
      </c>
      <c r="BI298" s="2"/>
      <c r="BJ298" s="13">
        <f>+(AQ298*'Kalkulator część 1'!$C$34+'Dane - część 1'!AR298*'Kalkulator część 1'!$C$35)/('Dane - część 1'!AQ298+'Dane - część 1'!AR298)</f>
        <v>3.9</v>
      </c>
      <c r="BK298" s="13">
        <f>VLOOKUP(AJ298,'Kalkulator część 1'!$B$17:$C$23,2,TRUE)*12</f>
        <v>0</v>
      </c>
      <c r="BL298" s="2">
        <f t="shared" si="66"/>
        <v>73.791899999999998</v>
      </c>
      <c r="BM298" s="2">
        <f t="shared" si="67"/>
        <v>73.791899999999998</v>
      </c>
      <c r="BO298" s="2">
        <f t="shared" si="68"/>
        <v>1486.28151</v>
      </c>
      <c r="BP298" s="2">
        <f t="shared" si="69"/>
        <v>1556.9059905000001</v>
      </c>
      <c r="BQ298" s="3"/>
      <c r="BR298" s="2">
        <f t="shared" si="70"/>
        <v>1828.1262572999999</v>
      </c>
      <c r="BS298" s="2">
        <f t="shared" si="71"/>
        <v>1914.9943683150002</v>
      </c>
    </row>
    <row r="299" spans="1:71" x14ac:dyDescent="0.35">
      <c r="A299" t="s">
        <v>1531</v>
      </c>
      <c r="B299" t="s">
        <v>1633</v>
      </c>
      <c r="C299" t="s">
        <v>1634</v>
      </c>
      <c r="D299" t="s">
        <v>1635</v>
      </c>
      <c r="E299" t="s">
        <v>1636</v>
      </c>
      <c r="F299" t="s">
        <v>1636</v>
      </c>
      <c r="G299" t="s">
        <v>1637</v>
      </c>
      <c r="H299" s="49">
        <v>2</v>
      </c>
      <c r="J299">
        <v>9130004320</v>
      </c>
      <c r="K299">
        <v>931024014</v>
      </c>
      <c r="L299" t="s">
        <v>50</v>
      </c>
      <c r="M299" t="s">
        <v>51</v>
      </c>
      <c r="N299" t="s">
        <v>1638</v>
      </c>
      <c r="O299" t="s">
        <v>1635</v>
      </c>
      <c r="P299" t="s">
        <v>1636</v>
      </c>
      <c r="Q299" t="s">
        <v>1636</v>
      </c>
      <c r="R299" t="s">
        <v>1637</v>
      </c>
      <c r="S299" s="49">
        <v>2</v>
      </c>
      <c r="U299" t="s">
        <v>1639</v>
      </c>
      <c r="V299" t="s">
        <v>1640</v>
      </c>
      <c r="W299" s="2">
        <v>0</v>
      </c>
      <c r="X299" s="2">
        <v>20862</v>
      </c>
      <c r="Y299" s="2">
        <v>8172</v>
      </c>
      <c r="Z299" s="2">
        <v>5434</v>
      </c>
      <c r="AA299" s="2">
        <v>1575</v>
      </c>
      <c r="AB299" s="2">
        <v>57</v>
      </c>
      <c r="AC299" s="2">
        <v>0</v>
      </c>
      <c r="AD299" s="2">
        <v>0</v>
      </c>
      <c r="AE299" s="2">
        <v>46</v>
      </c>
      <c r="AF299" s="2">
        <v>2902</v>
      </c>
      <c r="AG299" s="2">
        <v>7941</v>
      </c>
      <c r="AH299" s="2">
        <v>10939</v>
      </c>
      <c r="AI299" s="2">
        <v>57928</v>
      </c>
      <c r="AJ299" t="s">
        <v>67</v>
      </c>
      <c r="AK299" t="s">
        <v>56</v>
      </c>
      <c r="AL299" t="s">
        <v>1540</v>
      </c>
      <c r="AM299">
        <v>110</v>
      </c>
      <c r="AN299" t="s">
        <v>58</v>
      </c>
      <c r="AO299" t="s">
        <v>59</v>
      </c>
      <c r="AP299" t="s">
        <v>60</v>
      </c>
      <c r="AQ299">
        <v>100</v>
      </c>
      <c r="AR299">
        <v>0</v>
      </c>
      <c r="AX299" s="5"/>
      <c r="AZ299" s="2">
        <f>+AI299*'Kalkulator część 1'!$C$32</f>
        <v>57928</v>
      </c>
      <c r="BA299">
        <f t="shared" si="63"/>
        <v>110</v>
      </c>
      <c r="BB299" s="13">
        <f>'Kalkulator część 1'!$C$28*'Kalkulator część 1'!$C$11+'Kalkulator część 1'!$C$12</f>
        <v>0</v>
      </c>
      <c r="BC299" s="13">
        <f>'Kalkulator część 1'!$C$29*'Kalkulator część 1'!$C$11+'Kalkulator część 1'!$C$12</f>
        <v>0</v>
      </c>
      <c r="BD299" s="2">
        <f t="shared" si="64"/>
        <v>0</v>
      </c>
      <c r="BE299" s="2">
        <f t="shared" si="65"/>
        <v>0</v>
      </c>
      <c r="BG299" s="2">
        <f>IF(AJ299=$AU$288,($AV$288*12)+(AZ299*$AX$288/100),IF(AJ299=$AU$289,$AV$289*12+AZ299*$AX$289/100,IF(AJ299=$AU$290,$AV$290*12+$AX$290*AZ299/100,IF(AJ299=$AU$291,$AV$291*12+$AX$291*AZ299/100,IF(AJ299=$AU$292,$AV$292*12+$AX$292*AZ299/100,IF(AJ299=$AU$293,$AW$293*BA299/100*8760+$AX$293*AZ299/100,0))))))*'Kalkulator część 1'!C$31</f>
        <v>5260.6333079999995</v>
      </c>
      <c r="BH299" s="2">
        <f>+BG299*'Kalkulator część 1'!$C$31</f>
        <v>5523.6649733999993</v>
      </c>
      <c r="BI299" s="2"/>
      <c r="BJ299" s="13">
        <f>+(AQ299*'Kalkulator część 1'!$C$34+'Dane - część 1'!AR299*'Kalkulator część 1'!$C$35)/('Dane - część 1'!AQ299+'Dane - część 1'!AR299)</f>
        <v>0</v>
      </c>
      <c r="BK299" s="13">
        <f>VLOOKUP(AJ299,'Kalkulator część 1'!$B$17:$C$23,2,TRUE)*12</f>
        <v>0</v>
      </c>
      <c r="BL299" s="2">
        <f t="shared" si="66"/>
        <v>0</v>
      </c>
      <c r="BM299" s="2">
        <f t="shared" si="67"/>
        <v>0</v>
      </c>
      <c r="BO299" s="2">
        <f t="shared" si="68"/>
        <v>5260.6333079999995</v>
      </c>
      <c r="BP299" s="2">
        <f t="shared" si="69"/>
        <v>5523.6649733999993</v>
      </c>
      <c r="BQ299" s="3"/>
      <c r="BR299" s="2">
        <f t="shared" si="70"/>
        <v>6470.5789688399991</v>
      </c>
      <c r="BS299" s="2">
        <f t="shared" si="71"/>
        <v>6794.1079172819991</v>
      </c>
    </row>
    <row r="300" spans="1:71" x14ac:dyDescent="0.35">
      <c r="A300" t="s">
        <v>1531</v>
      </c>
      <c r="B300" t="s">
        <v>1633</v>
      </c>
      <c r="C300" t="s">
        <v>1634</v>
      </c>
      <c r="D300" t="s">
        <v>1635</v>
      </c>
      <c r="E300" t="s">
        <v>1636</v>
      </c>
      <c r="F300" t="s">
        <v>1636</v>
      </c>
      <c r="G300" t="s">
        <v>1637</v>
      </c>
      <c r="H300" s="49">
        <v>2</v>
      </c>
      <c r="J300">
        <v>9130004320</v>
      </c>
      <c r="K300">
        <v>931024014</v>
      </c>
      <c r="L300" t="s">
        <v>50</v>
      </c>
      <c r="M300" t="s">
        <v>51</v>
      </c>
      <c r="N300" t="s">
        <v>1641</v>
      </c>
      <c r="O300" t="s">
        <v>1635</v>
      </c>
      <c r="P300" t="s">
        <v>1636</v>
      </c>
      <c r="Q300" t="s">
        <v>1636</v>
      </c>
      <c r="R300" t="s">
        <v>1637</v>
      </c>
      <c r="S300" s="49">
        <v>2</v>
      </c>
      <c r="U300" t="s">
        <v>1642</v>
      </c>
      <c r="V300" t="s">
        <v>1643</v>
      </c>
      <c r="W300" s="2">
        <v>23</v>
      </c>
      <c r="X300" s="2">
        <v>1753</v>
      </c>
      <c r="Y300" s="2">
        <v>2675</v>
      </c>
      <c r="Z300" s="2">
        <v>2784</v>
      </c>
      <c r="AA300" s="2">
        <v>1150</v>
      </c>
      <c r="AB300" s="2">
        <v>623</v>
      </c>
      <c r="AC300" s="2">
        <v>168</v>
      </c>
      <c r="AD300" s="2">
        <v>372</v>
      </c>
      <c r="AE300" s="2">
        <v>570</v>
      </c>
      <c r="AF300" s="2">
        <v>673</v>
      </c>
      <c r="AG300" s="2">
        <v>2243</v>
      </c>
      <c r="AH300" s="2">
        <v>4219</v>
      </c>
      <c r="AI300" s="2">
        <v>17253</v>
      </c>
      <c r="AJ300" t="s">
        <v>730</v>
      </c>
      <c r="AK300" t="s">
        <v>56</v>
      </c>
      <c r="AL300" t="s">
        <v>1540</v>
      </c>
      <c r="AM300">
        <v>110</v>
      </c>
      <c r="AN300" t="s">
        <v>58</v>
      </c>
      <c r="AO300" t="s">
        <v>59</v>
      </c>
      <c r="AP300" t="s">
        <v>60</v>
      </c>
      <c r="AQ300">
        <v>100</v>
      </c>
      <c r="AR300">
        <v>0</v>
      </c>
      <c r="AU300" s="1"/>
      <c r="AX300" s="5"/>
      <c r="AZ300" s="2">
        <f>+AI300*'Kalkulator część 1'!$C$32</f>
        <v>17253</v>
      </c>
      <c r="BA300">
        <f t="shared" si="63"/>
        <v>110</v>
      </c>
      <c r="BB300" s="13">
        <f>'Kalkulator część 1'!$C$28*'Kalkulator część 1'!$C$11+'Kalkulator część 1'!$C$12</f>
        <v>0</v>
      </c>
      <c r="BC300" s="13">
        <f>'Kalkulator część 1'!$C$29*'Kalkulator część 1'!$C$11+'Kalkulator część 1'!$C$12</f>
        <v>0</v>
      </c>
      <c r="BD300" s="2">
        <f t="shared" si="64"/>
        <v>0</v>
      </c>
      <c r="BE300" s="2">
        <f t="shared" si="65"/>
        <v>0</v>
      </c>
      <c r="BG300" s="2">
        <f>IF(AJ300=$AU$288,($AV$288*12)+(AZ300*$AX$288/100),IF(AJ300=$AU$289,$AV$289*12+AZ300*$AX$289/100,IF(AJ300=$AU$290,$AV$290*12+$AX$290*AZ300/100,IF(AJ300=$AU$291,$AV$291*12+$AX$291*AZ300/100,IF(AJ300=$AU$292,$AV$292*12+$AX$292*AZ300/100,IF(AJ300=$AU$293,$AW$293*BA300/100*8760+$AX$293*AZ300/100,0))))))*'Kalkulator część 1'!C$31</f>
        <v>1375.3977299999999</v>
      </c>
      <c r="BH300" s="2">
        <f>+BG300*'Kalkulator część 1'!$C$31</f>
        <v>1444.1676164999999</v>
      </c>
      <c r="BI300" s="2"/>
      <c r="BJ300" s="13">
        <f>+(AQ300*'Kalkulator część 1'!$C$34+'Dane - część 1'!AR300*'Kalkulator część 1'!$C$35)/('Dane - część 1'!AQ300+'Dane - część 1'!AR300)</f>
        <v>0</v>
      </c>
      <c r="BK300" s="13">
        <f>VLOOKUP(AJ300,'Kalkulator część 1'!$B$17:$C$23,2,TRUE)*12</f>
        <v>0</v>
      </c>
      <c r="BL300" s="2">
        <f t="shared" si="66"/>
        <v>0</v>
      </c>
      <c r="BM300" s="2">
        <f t="shared" si="67"/>
        <v>0</v>
      </c>
      <c r="BO300" s="2">
        <f t="shared" si="68"/>
        <v>1375.3977299999999</v>
      </c>
      <c r="BP300" s="2">
        <f t="shared" si="69"/>
        <v>1444.1676164999999</v>
      </c>
      <c r="BQ300" s="3"/>
      <c r="BR300" s="2">
        <f t="shared" si="70"/>
        <v>1691.7392078999999</v>
      </c>
      <c r="BS300" s="2">
        <f t="shared" si="71"/>
        <v>1776.3261682949999</v>
      </c>
    </row>
    <row r="301" spans="1:71" x14ac:dyDescent="0.35">
      <c r="A301" t="s">
        <v>1531</v>
      </c>
      <c r="B301" t="s">
        <v>1644</v>
      </c>
      <c r="C301" t="s">
        <v>1645</v>
      </c>
      <c r="D301" t="s">
        <v>1646</v>
      </c>
      <c r="E301" t="s">
        <v>1647</v>
      </c>
      <c r="F301" t="s">
        <v>1647</v>
      </c>
      <c r="G301" t="s">
        <v>1051</v>
      </c>
      <c r="H301" s="49">
        <v>12</v>
      </c>
      <c r="J301">
        <v>9150005707</v>
      </c>
      <c r="K301">
        <v>931024037</v>
      </c>
      <c r="L301" t="s">
        <v>50</v>
      </c>
      <c r="M301" t="s">
        <v>51</v>
      </c>
      <c r="N301" t="s">
        <v>1648</v>
      </c>
      <c r="O301" t="s">
        <v>1646</v>
      </c>
      <c r="P301" t="s">
        <v>1647</v>
      </c>
      <c r="Q301" t="s">
        <v>1647</v>
      </c>
      <c r="R301" t="s">
        <v>1051</v>
      </c>
      <c r="S301" s="49">
        <v>12</v>
      </c>
      <c r="U301" t="s">
        <v>1649</v>
      </c>
      <c r="V301" t="s">
        <v>1650</v>
      </c>
      <c r="W301" s="2">
        <v>4665</v>
      </c>
      <c r="X301" s="2">
        <v>0</v>
      </c>
      <c r="Y301" s="2">
        <v>6851</v>
      </c>
      <c r="Z301" s="2">
        <v>738</v>
      </c>
      <c r="AA301" s="2">
        <v>1093</v>
      </c>
      <c r="AB301" s="2">
        <v>0</v>
      </c>
      <c r="AC301" s="2">
        <v>0</v>
      </c>
      <c r="AD301" s="2">
        <v>0</v>
      </c>
      <c r="AE301" s="2">
        <v>851</v>
      </c>
      <c r="AF301" s="2">
        <v>909</v>
      </c>
      <c r="AG301" s="2">
        <v>2298</v>
      </c>
      <c r="AH301" s="2">
        <v>3495</v>
      </c>
      <c r="AI301" s="2">
        <v>20900</v>
      </c>
      <c r="AJ301" t="s">
        <v>55</v>
      </c>
      <c r="AK301" t="s">
        <v>56</v>
      </c>
      <c r="AL301" t="s">
        <v>1540</v>
      </c>
      <c r="AM301">
        <v>110</v>
      </c>
      <c r="AN301" t="s">
        <v>58</v>
      </c>
      <c r="AO301" t="s">
        <v>59</v>
      </c>
      <c r="AP301" t="s">
        <v>60</v>
      </c>
      <c r="AQ301">
        <v>0</v>
      </c>
      <c r="AR301">
        <v>100</v>
      </c>
      <c r="AZ301" s="2">
        <f>+AI301*'Kalkulator część 1'!$C$32</f>
        <v>20900</v>
      </c>
      <c r="BA301">
        <f t="shared" si="63"/>
        <v>110</v>
      </c>
      <c r="BB301" s="13">
        <f>'Kalkulator część 1'!$C$28*'Kalkulator część 1'!$C$11+'Kalkulator część 1'!$C$12</f>
        <v>0</v>
      </c>
      <c r="BC301" s="13">
        <f>'Kalkulator część 1'!$C$29*'Kalkulator część 1'!$C$11+'Kalkulator część 1'!$C$12</f>
        <v>0</v>
      </c>
      <c r="BD301" s="2">
        <f t="shared" si="64"/>
        <v>0</v>
      </c>
      <c r="BE301" s="2">
        <f t="shared" si="65"/>
        <v>0</v>
      </c>
      <c r="BG301" s="2">
        <f>IF(AJ301=$AU$288,($AV$288*12)+(AZ301*$AX$288/100),IF(AJ301=$AU$289,$AV$289*12+AZ301*$AX$289/100,IF(AJ301=$AU$290,$AV$290*12+$AX$290*AZ301/100,IF(AJ301=$AU$291,$AV$291*12+$AX$291*AZ301/100,IF(AJ301=$AU$292,$AV$292*12+$AX$292*AZ301/100,IF(AJ301=$AU$293,$AW$293*BA301/100*8760+$AX$293*AZ301/100,0))))))*'Kalkulator część 1'!C$31</f>
        <v>1504.3349999999998</v>
      </c>
      <c r="BH301" s="2">
        <f>+BG301*'Kalkulator część 1'!$C$31</f>
        <v>1579.5517499999999</v>
      </c>
      <c r="BI301" s="2"/>
      <c r="BJ301" s="13">
        <f>+(AQ301*'Kalkulator część 1'!$C$34+'Dane - część 1'!AR301*'Kalkulator część 1'!$C$35)/('Dane - część 1'!AQ301+'Dane - część 1'!AR301)</f>
        <v>3.9</v>
      </c>
      <c r="BK301" s="13">
        <f>VLOOKUP(AJ301,'Kalkulator część 1'!$B$17:$C$23,2,TRUE)*12</f>
        <v>0</v>
      </c>
      <c r="BL301" s="2">
        <f t="shared" si="66"/>
        <v>81.510000000000005</v>
      </c>
      <c r="BM301" s="2">
        <f t="shared" si="67"/>
        <v>81.510000000000005</v>
      </c>
      <c r="BO301" s="2">
        <f t="shared" si="68"/>
        <v>1585.8449999999998</v>
      </c>
      <c r="BP301" s="2">
        <f t="shared" si="69"/>
        <v>1661.0617499999998</v>
      </c>
      <c r="BQ301" s="3"/>
      <c r="BR301" s="2">
        <f t="shared" si="70"/>
        <v>1950.5893499999997</v>
      </c>
      <c r="BS301" s="2">
        <f t="shared" si="71"/>
        <v>2043.1059524999998</v>
      </c>
    </row>
    <row r="302" spans="1:71" x14ac:dyDescent="0.35">
      <c r="A302" t="s">
        <v>1531</v>
      </c>
      <c r="B302" t="s">
        <v>1644</v>
      </c>
      <c r="C302" t="s">
        <v>1645</v>
      </c>
      <c r="D302" t="s">
        <v>1646</v>
      </c>
      <c r="E302" t="s">
        <v>1647</v>
      </c>
      <c r="F302" t="s">
        <v>1647</v>
      </c>
      <c r="G302" t="s">
        <v>1051</v>
      </c>
      <c r="H302" s="49">
        <v>12</v>
      </c>
      <c r="J302">
        <v>9150005707</v>
      </c>
      <c r="K302">
        <v>931024037</v>
      </c>
      <c r="L302" t="s">
        <v>50</v>
      </c>
      <c r="M302" t="s">
        <v>51</v>
      </c>
      <c r="N302" t="s">
        <v>1651</v>
      </c>
      <c r="O302" t="s">
        <v>1646</v>
      </c>
      <c r="P302" t="s">
        <v>1647</v>
      </c>
      <c r="Q302" t="s">
        <v>1647</v>
      </c>
      <c r="R302" t="s">
        <v>1051</v>
      </c>
      <c r="S302" s="49">
        <v>12</v>
      </c>
      <c r="U302" t="s">
        <v>1652</v>
      </c>
      <c r="V302" t="s">
        <v>1653</v>
      </c>
      <c r="W302" s="2">
        <v>3536</v>
      </c>
      <c r="X302" s="2">
        <v>0</v>
      </c>
      <c r="Y302" s="2">
        <v>6235</v>
      </c>
      <c r="Z302" s="2">
        <v>1166</v>
      </c>
      <c r="AA302" s="2">
        <v>1898</v>
      </c>
      <c r="AB302" s="2">
        <v>196</v>
      </c>
      <c r="AC302" s="2">
        <v>196</v>
      </c>
      <c r="AD302" s="2">
        <v>182</v>
      </c>
      <c r="AE302" s="2">
        <v>176</v>
      </c>
      <c r="AF302" s="2">
        <v>2323</v>
      </c>
      <c r="AG302" s="2">
        <v>2249</v>
      </c>
      <c r="AH302" s="2">
        <v>4108</v>
      </c>
      <c r="AI302" s="2">
        <v>22265</v>
      </c>
      <c r="AJ302" t="s">
        <v>55</v>
      </c>
      <c r="AK302" t="s">
        <v>56</v>
      </c>
      <c r="AL302" t="s">
        <v>1540</v>
      </c>
      <c r="AM302">
        <v>110</v>
      </c>
      <c r="AN302" t="s">
        <v>58</v>
      </c>
      <c r="AO302" t="s">
        <v>59</v>
      </c>
      <c r="AP302" t="s">
        <v>60</v>
      </c>
      <c r="AQ302">
        <v>0</v>
      </c>
      <c r="AR302">
        <v>100</v>
      </c>
      <c r="AU302" s="1"/>
      <c r="AX302" s="5"/>
      <c r="AZ302" s="2">
        <f>+AI302*'Kalkulator część 1'!$C$32</f>
        <v>22265</v>
      </c>
      <c r="BA302">
        <f t="shared" si="63"/>
        <v>110</v>
      </c>
      <c r="BB302" s="13">
        <f>'Kalkulator część 1'!$C$28*'Kalkulator część 1'!$C$11+'Kalkulator część 1'!$C$12</f>
        <v>0</v>
      </c>
      <c r="BC302" s="13">
        <f>'Kalkulator część 1'!$C$29*'Kalkulator część 1'!$C$11+'Kalkulator część 1'!$C$12</f>
        <v>0</v>
      </c>
      <c r="BD302" s="2">
        <f t="shared" si="64"/>
        <v>0</v>
      </c>
      <c r="BE302" s="2">
        <f t="shared" si="65"/>
        <v>0</v>
      </c>
      <c r="BG302" s="2">
        <f>IF(AJ302=$AU$288,($AV$288*12)+(AZ302*$AX$288/100),IF(AJ302=$AU$289,$AV$289*12+AZ302*$AX$289/100,IF(AJ302=$AU$290,$AV$290*12+$AX$290*AZ302/100,IF(AJ302=$AU$291,$AV$291*12+$AX$291*AZ302/100,IF(AJ302=$AU$292,$AV$292*12+$AX$292*AZ302/100,IF(AJ302=$AU$293,$AW$293*BA302/100*8760+$AX$293*AZ302/100,0))))))*'Kalkulator część 1'!C$31</f>
        <v>1567.6846499999999</v>
      </c>
      <c r="BH302" s="2">
        <f>+BG302*'Kalkulator część 1'!$C$31</f>
        <v>1646.0688825</v>
      </c>
      <c r="BI302" s="2"/>
      <c r="BJ302" s="13">
        <f>+(AQ302*'Kalkulator część 1'!$C$34+'Dane - część 1'!AR302*'Kalkulator część 1'!$C$35)/('Dane - część 1'!AQ302+'Dane - część 1'!AR302)</f>
        <v>3.9</v>
      </c>
      <c r="BK302" s="13">
        <f>VLOOKUP(AJ302,'Kalkulator część 1'!$B$17:$C$23,2,TRUE)*12</f>
        <v>0</v>
      </c>
      <c r="BL302" s="2">
        <f t="shared" si="66"/>
        <v>86.833500000000001</v>
      </c>
      <c r="BM302" s="2">
        <f t="shared" si="67"/>
        <v>86.833500000000001</v>
      </c>
      <c r="BO302" s="2">
        <f t="shared" si="68"/>
        <v>1654.5181499999999</v>
      </c>
      <c r="BP302" s="2">
        <f t="shared" si="69"/>
        <v>1732.9023824999999</v>
      </c>
      <c r="BQ302" s="3"/>
      <c r="BR302" s="2">
        <f t="shared" si="70"/>
        <v>2035.0573244999998</v>
      </c>
      <c r="BS302" s="2">
        <f t="shared" si="71"/>
        <v>2131.4699304749997</v>
      </c>
    </row>
    <row r="303" spans="1:71" x14ac:dyDescent="0.35">
      <c r="A303" t="s">
        <v>1531</v>
      </c>
      <c r="B303" t="s">
        <v>1644</v>
      </c>
      <c r="C303" t="s">
        <v>1645</v>
      </c>
      <c r="D303" t="s">
        <v>1646</v>
      </c>
      <c r="E303" t="s">
        <v>1647</v>
      </c>
      <c r="F303" t="s">
        <v>1647</v>
      </c>
      <c r="G303" t="s">
        <v>1051</v>
      </c>
      <c r="H303" s="49">
        <v>12</v>
      </c>
      <c r="J303">
        <v>9150005707</v>
      </c>
      <c r="K303">
        <v>931024037</v>
      </c>
      <c r="L303" t="s">
        <v>50</v>
      </c>
      <c r="M303" t="s">
        <v>51</v>
      </c>
      <c r="N303" t="s">
        <v>1654</v>
      </c>
      <c r="O303" t="s">
        <v>1646</v>
      </c>
      <c r="P303" t="s">
        <v>1647</v>
      </c>
      <c r="Q303" t="s">
        <v>1647</v>
      </c>
      <c r="R303" t="s">
        <v>1051</v>
      </c>
      <c r="S303" s="49">
        <v>12</v>
      </c>
      <c r="U303" t="s">
        <v>1655</v>
      </c>
      <c r="V303" t="s">
        <v>1656</v>
      </c>
      <c r="W303" s="2">
        <v>0</v>
      </c>
      <c r="X303" s="2">
        <v>27870</v>
      </c>
      <c r="Y303" s="2">
        <v>12190</v>
      </c>
      <c r="Z303" s="2">
        <v>8863</v>
      </c>
      <c r="AA303" s="2">
        <v>3714</v>
      </c>
      <c r="AB303" s="2">
        <v>161</v>
      </c>
      <c r="AC303" s="2">
        <v>0</v>
      </c>
      <c r="AD303" s="2">
        <v>0</v>
      </c>
      <c r="AE303" s="2">
        <v>0</v>
      </c>
      <c r="AF303" s="2">
        <v>6722</v>
      </c>
      <c r="AG303" s="2">
        <v>12397</v>
      </c>
      <c r="AH303" s="2">
        <v>16961</v>
      </c>
      <c r="AI303" s="2">
        <v>88878</v>
      </c>
      <c r="AJ303" t="s">
        <v>55</v>
      </c>
      <c r="AK303" t="s">
        <v>56</v>
      </c>
      <c r="AL303" t="s">
        <v>1540</v>
      </c>
      <c r="AM303">
        <v>110</v>
      </c>
      <c r="AN303" t="s">
        <v>58</v>
      </c>
      <c r="AO303" t="s">
        <v>59</v>
      </c>
      <c r="AP303" t="s">
        <v>60</v>
      </c>
      <c r="AQ303">
        <v>0</v>
      </c>
      <c r="AR303">
        <v>100</v>
      </c>
      <c r="AX303" s="5"/>
      <c r="AZ303" s="2">
        <f>+AI303*'Kalkulator część 1'!$C$32</f>
        <v>88878</v>
      </c>
      <c r="BA303">
        <f t="shared" si="63"/>
        <v>110</v>
      </c>
      <c r="BB303" s="13">
        <f>'Kalkulator część 1'!$C$28*'Kalkulator część 1'!$C$11+'Kalkulator część 1'!$C$12</f>
        <v>0</v>
      </c>
      <c r="BC303" s="13">
        <f>'Kalkulator część 1'!$C$29*'Kalkulator część 1'!$C$11+'Kalkulator część 1'!$C$12</f>
        <v>0</v>
      </c>
      <c r="BD303" s="2">
        <f t="shared" si="64"/>
        <v>0</v>
      </c>
      <c r="BE303" s="2">
        <f t="shared" si="65"/>
        <v>0</v>
      </c>
      <c r="BG303" s="2">
        <f>IF(AJ303=$AU$288,($AV$288*12)+(AZ303*$AX$288/100),IF(AJ303=$AU$289,$AV$289*12+AZ303*$AX$289/100,IF(AJ303=$AU$290,$AV$290*12+$AX$290*AZ303/100,IF(AJ303=$AU$291,$AV$291*12+$AX$291*AZ303/100,IF(AJ303=$AU$292,$AV$292*12+$AX$292*AZ303/100,IF(AJ303=$AU$293,$AW$293*BA303/100*8760+$AX$293*AZ303/100,0))))))*'Kalkulator część 1'!C$31</f>
        <v>4659.19398</v>
      </c>
      <c r="BH303" s="2">
        <f>+BG303*'Kalkulator część 1'!$C$31</f>
        <v>4892.153679</v>
      </c>
      <c r="BI303" s="2"/>
      <c r="BJ303" s="13">
        <f>+(AQ303*'Kalkulator część 1'!$C$34+'Dane - część 1'!AR303*'Kalkulator część 1'!$C$35)/('Dane - część 1'!AQ303+'Dane - część 1'!AR303)</f>
        <v>3.9</v>
      </c>
      <c r="BK303" s="13">
        <f>VLOOKUP(AJ303,'Kalkulator część 1'!$B$17:$C$23,2,TRUE)*12</f>
        <v>0</v>
      </c>
      <c r="BL303" s="2">
        <f t="shared" si="66"/>
        <v>346.62420000000003</v>
      </c>
      <c r="BM303" s="2">
        <f t="shared" si="67"/>
        <v>346.62420000000003</v>
      </c>
      <c r="BO303" s="2">
        <f t="shared" si="68"/>
        <v>5005.8181800000002</v>
      </c>
      <c r="BP303" s="2">
        <f t="shared" si="69"/>
        <v>5238.7778790000002</v>
      </c>
      <c r="BQ303" s="3"/>
      <c r="BR303" s="2">
        <f t="shared" si="70"/>
        <v>6157.1563614000006</v>
      </c>
      <c r="BS303" s="2">
        <f t="shared" si="71"/>
        <v>6443.6967911700003</v>
      </c>
    </row>
    <row r="304" spans="1:71" x14ac:dyDescent="0.35">
      <c r="A304" t="s">
        <v>1531</v>
      </c>
      <c r="B304" t="s">
        <v>1657</v>
      </c>
      <c r="C304" t="s">
        <v>1658</v>
      </c>
      <c r="D304" t="s">
        <v>1659</v>
      </c>
      <c r="E304" t="s">
        <v>1660</v>
      </c>
      <c r="F304" t="s">
        <v>1660</v>
      </c>
      <c r="G304" t="s">
        <v>1661</v>
      </c>
      <c r="H304" s="49">
        <v>2</v>
      </c>
      <c r="J304">
        <v>6150025306</v>
      </c>
      <c r="K304">
        <v>931024050</v>
      </c>
      <c r="L304" t="s">
        <v>50</v>
      </c>
      <c r="M304" t="s">
        <v>51</v>
      </c>
      <c r="N304" t="s">
        <v>1662</v>
      </c>
      <c r="O304" t="s">
        <v>1659</v>
      </c>
      <c r="P304" t="s">
        <v>1660</v>
      </c>
      <c r="Q304" t="s">
        <v>1660</v>
      </c>
      <c r="R304" t="s">
        <v>1661</v>
      </c>
      <c r="S304" s="49">
        <v>2</v>
      </c>
      <c r="U304" t="s">
        <v>1663</v>
      </c>
      <c r="V304" t="s">
        <v>1664</v>
      </c>
      <c r="W304" s="2">
        <v>19035</v>
      </c>
      <c r="X304" s="2">
        <v>19311</v>
      </c>
      <c r="Y304" s="2">
        <v>12633</v>
      </c>
      <c r="Z304" s="2">
        <v>8343</v>
      </c>
      <c r="AA304" s="2">
        <v>1670</v>
      </c>
      <c r="AB304" s="2">
        <v>484</v>
      </c>
      <c r="AC304" s="2">
        <v>1010</v>
      </c>
      <c r="AD304" s="2">
        <v>1547</v>
      </c>
      <c r="AE304" s="2">
        <v>2993</v>
      </c>
      <c r="AF304" s="2">
        <v>3092</v>
      </c>
      <c r="AG304" s="2">
        <v>11158</v>
      </c>
      <c r="AH304" s="2">
        <v>12280</v>
      </c>
      <c r="AI304" s="2">
        <v>93556</v>
      </c>
      <c r="AJ304" t="s">
        <v>730</v>
      </c>
      <c r="AK304" t="s">
        <v>56</v>
      </c>
      <c r="AL304" t="s">
        <v>1540</v>
      </c>
      <c r="AM304">
        <v>110</v>
      </c>
      <c r="AN304" t="s">
        <v>58</v>
      </c>
      <c r="AO304" t="s">
        <v>59</v>
      </c>
      <c r="AP304" t="s">
        <v>60</v>
      </c>
      <c r="AQ304">
        <v>0</v>
      </c>
      <c r="AR304">
        <v>100</v>
      </c>
      <c r="AZ304" s="2">
        <f>+AI304*'Kalkulator część 1'!$C$32</f>
        <v>93556</v>
      </c>
      <c r="BA304">
        <f t="shared" si="63"/>
        <v>110</v>
      </c>
      <c r="BB304" s="13">
        <f>'Kalkulator część 1'!$C$28*'Kalkulator część 1'!$C$11+'Kalkulator część 1'!$C$12</f>
        <v>0</v>
      </c>
      <c r="BC304" s="13">
        <f>'Kalkulator część 1'!$C$29*'Kalkulator część 1'!$C$11+'Kalkulator część 1'!$C$12</f>
        <v>0</v>
      </c>
      <c r="BD304" s="2">
        <f t="shared" si="64"/>
        <v>0</v>
      </c>
      <c r="BE304" s="2">
        <f t="shared" si="65"/>
        <v>0</v>
      </c>
      <c r="BG304" s="2">
        <f>IF(AJ304=$AU$288,($AV$288*12)+(AZ304*$AX$288/100),IF(AJ304=$AU$289,$AV$289*12+AZ304*$AX$289/100,IF(AJ304=$AU$290,$AV$290*12+$AX$290*AZ304/100,IF(AJ304=$AU$291,$AV$291*12+$AX$291*AZ304/100,IF(AJ304=$AU$292,$AV$292*12+$AX$292*AZ304/100,IF(AJ304=$AU$293,$AW$293*BA304/100*8760+$AX$293*AZ304/100,0))))))*'Kalkulator część 1'!C$31</f>
        <v>4916.6199600000009</v>
      </c>
      <c r="BH304" s="2">
        <f>+BG304*'Kalkulator część 1'!$C$31</f>
        <v>5162.4509580000013</v>
      </c>
      <c r="BI304" s="2"/>
      <c r="BJ304" s="13">
        <f>+(AQ304*'Kalkulator część 1'!$C$34+'Dane - część 1'!AR304*'Kalkulator część 1'!$C$35)/('Dane - część 1'!AQ304+'Dane - część 1'!AR304)</f>
        <v>3.9</v>
      </c>
      <c r="BK304" s="13">
        <f>VLOOKUP(AJ304,'Kalkulator część 1'!$B$17:$C$23,2,TRUE)*12</f>
        <v>0</v>
      </c>
      <c r="BL304" s="2">
        <f t="shared" si="66"/>
        <v>364.86839999999995</v>
      </c>
      <c r="BM304" s="2">
        <f t="shared" si="67"/>
        <v>364.86839999999995</v>
      </c>
      <c r="BO304" s="2">
        <f t="shared" si="68"/>
        <v>5281.4883600000012</v>
      </c>
      <c r="BP304" s="2">
        <f t="shared" si="69"/>
        <v>5527.3193580000016</v>
      </c>
      <c r="BQ304" s="3"/>
      <c r="BR304" s="2">
        <f t="shared" si="70"/>
        <v>6496.230682800001</v>
      </c>
      <c r="BS304" s="2">
        <f t="shared" si="71"/>
        <v>6798.6028103400022</v>
      </c>
    </row>
    <row r="305" spans="1:71" x14ac:dyDescent="0.35">
      <c r="A305" t="s">
        <v>1531</v>
      </c>
      <c r="B305" t="s">
        <v>1665</v>
      </c>
      <c r="C305" t="s">
        <v>1666</v>
      </c>
      <c r="D305" t="s">
        <v>1667</v>
      </c>
      <c r="E305" t="s">
        <v>1668</v>
      </c>
      <c r="F305" t="s">
        <v>1669</v>
      </c>
      <c r="H305" s="49">
        <v>42</v>
      </c>
      <c r="J305">
        <v>8810002880</v>
      </c>
      <c r="K305">
        <v>931024072</v>
      </c>
      <c r="L305" t="s">
        <v>50</v>
      </c>
      <c r="M305" t="s">
        <v>51</v>
      </c>
      <c r="N305" t="s">
        <v>1670</v>
      </c>
      <c r="O305" t="s">
        <v>1667</v>
      </c>
      <c r="P305" t="s">
        <v>1668</v>
      </c>
      <c r="Q305" t="s">
        <v>1669</v>
      </c>
      <c r="S305" s="49">
        <v>42</v>
      </c>
      <c r="U305" t="s">
        <v>1671</v>
      </c>
      <c r="V305" t="s">
        <v>1672</v>
      </c>
      <c r="W305" s="2">
        <v>4000</v>
      </c>
      <c r="X305" s="2">
        <v>4000</v>
      </c>
      <c r="Y305" s="2">
        <v>2500</v>
      </c>
      <c r="Z305" s="2">
        <v>1500</v>
      </c>
      <c r="AA305" s="2">
        <v>0</v>
      </c>
      <c r="AB305" s="2">
        <v>0</v>
      </c>
      <c r="AC305" s="2">
        <v>0</v>
      </c>
      <c r="AD305" s="2">
        <v>0</v>
      </c>
      <c r="AE305" s="2">
        <v>1500</v>
      </c>
      <c r="AF305" s="2">
        <v>2500</v>
      </c>
      <c r="AG305" s="2">
        <v>3000</v>
      </c>
      <c r="AH305" s="2">
        <v>4000</v>
      </c>
      <c r="AI305" s="2">
        <v>23000</v>
      </c>
      <c r="AJ305" t="s">
        <v>55</v>
      </c>
      <c r="AK305" t="s">
        <v>56</v>
      </c>
      <c r="AL305" t="s">
        <v>1540</v>
      </c>
      <c r="AM305">
        <v>110</v>
      </c>
      <c r="AN305" t="s">
        <v>58</v>
      </c>
      <c r="AO305" t="s">
        <v>59</v>
      </c>
      <c r="AP305" t="s">
        <v>60</v>
      </c>
      <c r="AQ305">
        <v>100</v>
      </c>
      <c r="AR305">
        <v>0</v>
      </c>
      <c r="AZ305" s="2">
        <f>+AI305*'Kalkulator część 1'!$C$32</f>
        <v>23000</v>
      </c>
      <c r="BA305">
        <f t="shared" si="63"/>
        <v>110</v>
      </c>
      <c r="BB305" s="13">
        <f>'Kalkulator część 1'!$C$28*'Kalkulator część 1'!$C$11+'Kalkulator część 1'!$C$12</f>
        <v>0</v>
      </c>
      <c r="BC305" s="13">
        <f>'Kalkulator część 1'!$C$29*'Kalkulator część 1'!$C$11+'Kalkulator część 1'!$C$12</f>
        <v>0</v>
      </c>
      <c r="BD305" s="2">
        <f t="shared" si="64"/>
        <v>0</v>
      </c>
      <c r="BE305" s="2">
        <f t="shared" si="65"/>
        <v>0</v>
      </c>
      <c r="BG305" s="2">
        <f>IF(AJ305=$AU$288,($AV$288*12)+(AZ305*$AX$288/100),IF(AJ305=$AU$289,$AV$289*12+AZ305*$AX$289/100,IF(AJ305=$AU$290,$AV$290*12+$AX$290*AZ305/100,IF(AJ305=$AU$291,$AV$291*12+$AX$291*AZ305/100,IF(AJ305=$AU$292,$AV$292*12+$AX$292*AZ305/100,IF(AJ305=$AU$293,$AW$293*BA305/100*8760+$AX$293*AZ305/100,0))))))*'Kalkulator część 1'!C$31</f>
        <v>1601.796</v>
      </c>
      <c r="BH305" s="2">
        <f>+BG305*'Kalkulator część 1'!$C$31</f>
        <v>1681.8858</v>
      </c>
      <c r="BI305" s="2"/>
      <c r="BJ305" s="13">
        <f>+(AQ305*'Kalkulator część 1'!$C$34+'Dane - część 1'!AR305*'Kalkulator część 1'!$C$35)/('Dane - część 1'!AQ305+'Dane - część 1'!AR305)</f>
        <v>0</v>
      </c>
      <c r="BK305" s="13">
        <f>VLOOKUP(AJ305,'Kalkulator część 1'!$B$17:$C$23,2,TRUE)*12</f>
        <v>0</v>
      </c>
      <c r="BL305" s="2">
        <f t="shared" si="66"/>
        <v>0</v>
      </c>
      <c r="BM305" s="2">
        <f t="shared" si="67"/>
        <v>0</v>
      </c>
      <c r="BO305" s="2">
        <f t="shared" si="68"/>
        <v>1601.796</v>
      </c>
      <c r="BP305" s="2">
        <f t="shared" si="69"/>
        <v>1681.8858</v>
      </c>
      <c r="BQ305" s="3"/>
      <c r="BR305" s="2">
        <f t="shared" si="70"/>
        <v>1970.2090800000001</v>
      </c>
      <c r="BS305" s="2">
        <f t="shared" si="71"/>
        <v>2068.7195339999998</v>
      </c>
    </row>
    <row r="306" spans="1:71" x14ac:dyDescent="0.35">
      <c r="A306" t="s">
        <v>1531</v>
      </c>
      <c r="B306" t="s">
        <v>1673</v>
      </c>
      <c r="C306" t="s">
        <v>1674</v>
      </c>
      <c r="D306" t="s">
        <v>1675</v>
      </c>
      <c r="E306" t="s">
        <v>1676</v>
      </c>
      <c r="F306" t="s">
        <v>1676</v>
      </c>
      <c r="G306" t="s">
        <v>1677</v>
      </c>
      <c r="H306" s="49">
        <v>6</v>
      </c>
      <c r="J306">
        <v>6110203078</v>
      </c>
      <c r="K306">
        <v>931024095</v>
      </c>
      <c r="L306" t="s">
        <v>50</v>
      </c>
      <c r="M306" t="s">
        <v>51</v>
      </c>
      <c r="N306" t="s">
        <v>148</v>
      </c>
      <c r="O306" t="s">
        <v>1675</v>
      </c>
      <c r="P306" t="s">
        <v>1676</v>
      </c>
      <c r="Q306" t="s">
        <v>1676</v>
      </c>
      <c r="R306" t="s">
        <v>1677</v>
      </c>
      <c r="S306" s="49">
        <v>6</v>
      </c>
      <c r="U306" t="s">
        <v>1678</v>
      </c>
      <c r="V306" t="s">
        <v>1679</v>
      </c>
      <c r="W306" s="2">
        <v>0</v>
      </c>
      <c r="X306" s="2">
        <v>50967</v>
      </c>
      <c r="Y306" s="2">
        <v>22111</v>
      </c>
      <c r="Z306" s="2">
        <v>18704</v>
      </c>
      <c r="AA306" s="2">
        <v>10390</v>
      </c>
      <c r="AB306" s="2">
        <v>5037</v>
      </c>
      <c r="AC306" s="2">
        <v>1974</v>
      </c>
      <c r="AD306" s="2">
        <v>3831</v>
      </c>
      <c r="AE306" s="2">
        <v>4452</v>
      </c>
      <c r="AF306" s="2">
        <v>12505</v>
      </c>
      <c r="AG306" s="2">
        <v>21358</v>
      </c>
      <c r="AH306" s="2">
        <v>26951</v>
      </c>
      <c r="AI306" s="2">
        <v>178280</v>
      </c>
      <c r="AJ306" t="s">
        <v>67</v>
      </c>
      <c r="AK306" t="s">
        <v>56</v>
      </c>
      <c r="AL306" t="s">
        <v>1540</v>
      </c>
      <c r="AM306">
        <v>110</v>
      </c>
      <c r="AN306" t="s">
        <v>58</v>
      </c>
      <c r="AO306" t="s">
        <v>59</v>
      </c>
      <c r="AP306" t="s">
        <v>60</v>
      </c>
      <c r="AQ306">
        <v>0</v>
      </c>
      <c r="AR306">
        <v>100</v>
      </c>
      <c r="AZ306" s="2">
        <f>+AI306*'Kalkulator część 1'!$C$32</f>
        <v>178280</v>
      </c>
      <c r="BA306">
        <f t="shared" si="63"/>
        <v>110</v>
      </c>
      <c r="BB306" s="13">
        <f>'Kalkulator część 1'!$C$28*'Kalkulator część 1'!$C$11+'Kalkulator część 1'!$C$12</f>
        <v>0</v>
      </c>
      <c r="BC306" s="13">
        <f>'Kalkulator część 1'!$C$29*'Kalkulator część 1'!$C$11+'Kalkulator część 1'!$C$12</f>
        <v>0</v>
      </c>
      <c r="BD306" s="2">
        <f t="shared" si="64"/>
        <v>0</v>
      </c>
      <c r="BE306" s="2">
        <f t="shared" si="65"/>
        <v>0</v>
      </c>
      <c r="BG306" s="2">
        <f>IF(AJ306=$AU$288,($AV$288*12)+(AZ306*$AX$288/100),IF(AJ306=$AU$289,$AV$289*12+AZ306*$AX$289/100,IF(AJ306=$AU$290,$AV$290*12+$AX$290*AZ306/100,IF(AJ306=$AU$291,$AV$291*12+$AX$291*AZ306/100,IF(AJ306=$AU$292,$AV$292*12+$AX$292*AZ306/100,IF(AJ306=$AU$293,$AW$293*BA306/100*8760+$AX$293*AZ306/100,0))))))*'Kalkulator część 1'!C$31</f>
        <v>10829.74158</v>
      </c>
      <c r="BH306" s="2">
        <f>+BG306*'Kalkulator część 1'!$C$31</f>
        <v>11371.228659</v>
      </c>
      <c r="BI306" s="2"/>
      <c r="BJ306" s="13">
        <f>+(AQ306*'Kalkulator część 1'!$C$34+'Dane - część 1'!AR306*'Kalkulator część 1'!$C$35)/('Dane - część 1'!AQ306+'Dane - część 1'!AR306)</f>
        <v>3.9</v>
      </c>
      <c r="BK306" s="13">
        <f>VLOOKUP(AJ306,'Kalkulator część 1'!$B$17:$C$23,2,TRUE)*12</f>
        <v>0</v>
      </c>
      <c r="BL306" s="2">
        <f t="shared" si="66"/>
        <v>695.29200000000003</v>
      </c>
      <c r="BM306" s="2">
        <f t="shared" si="67"/>
        <v>695.29200000000003</v>
      </c>
      <c r="BO306" s="2">
        <f t="shared" si="68"/>
        <v>11525.033579999999</v>
      </c>
      <c r="BP306" s="2">
        <f t="shared" si="69"/>
        <v>12066.520659</v>
      </c>
      <c r="BQ306" s="3"/>
      <c r="BR306" s="2">
        <f t="shared" si="70"/>
        <v>14175.791303399999</v>
      </c>
      <c r="BS306" s="2">
        <f t="shared" si="71"/>
        <v>14841.820410569999</v>
      </c>
    </row>
    <row r="307" spans="1:71" x14ac:dyDescent="0.35">
      <c r="A307" t="s">
        <v>1531</v>
      </c>
      <c r="B307" t="s">
        <v>1680</v>
      </c>
      <c r="C307" t="s">
        <v>1681</v>
      </c>
      <c r="D307" t="s">
        <v>1682</v>
      </c>
      <c r="E307" t="s">
        <v>1683</v>
      </c>
      <c r="F307" t="s">
        <v>1683</v>
      </c>
      <c r="G307" t="s">
        <v>147</v>
      </c>
      <c r="H307" s="49">
        <v>4</v>
      </c>
      <c r="J307">
        <v>6110052863</v>
      </c>
      <c r="K307">
        <v>931023960</v>
      </c>
      <c r="L307" t="s">
        <v>50</v>
      </c>
      <c r="M307" t="s">
        <v>51</v>
      </c>
      <c r="N307" t="s">
        <v>189</v>
      </c>
      <c r="O307" t="s">
        <v>1682</v>
      </c>
      <c r="P307" t="s">
        <v>1683</v>
      </c>
      <c r="Q307" t="s">
        <v>1683</v>
      </c>
      <c r="R307" t="s">
        <v>147</v>
      </c>
      <c r="S307" s="49">
        <v>4</v>
      </c>
      <c r="U307" t="s">
        <v>1684</v>
      </c>
      <c r="V307" t="s">
        <v>1685</v>
      </c>
      <c r="W307" s="2">
        <v>0</v>
      </c>
      <c r="X307" s="2">
        <v>32936</v>
      </c>
      <c r="Y307" s="2">
        <v>13742</v>
      </c>
      <c r="Z307" s="2">
        <v>11052</v>
      </c>
      <c r="AA307" s="2">
        <v>5275</v>
      </c>
      <c r="AB307" s="2">
        <v>2610</v>
      </c>
      <c r="AC307" s="2">
        <v>1812</v>
      </c>
      <c r="AD307" s="2">
        <v>1921</v>
      </c>
      <c r="AE307" s="2">
        <v>1480</v>
      </c>
      <c r="AF307" s="2">
        <v>5515</v>
      </c>
      <c r="AG307" s="2">
        <v>13292</v>
      </c>
      <c r="AH307" s="2">
        <v>18408</v>
      </c>
      <c r="AI307" s="2">
        <v>108043</v>
      </c>
      <c r="AJ307" t="s">
        <v>67</v>
      </c>
      <c r="AK307" t="s">
        <v>56</v>
      </c>
      <c r="AL307" t="s">
        <v>1540</v>
      </c>
      <c r="AM307">
        <v>110</v>
      </c>
      <c r="AN307" t="s">
        <v>58</v>
      </c>
      <c r="AO307" t="s">
        <v>59</v>
      </c>
      <c r="AP307" t="s">
        <v>60</v>
      </c>
      <c r="AQ307">
        <v>0</v>
      </c>
      <c r="AR307">
        <v>100</v>
      </c>
      <c r="AZ307" s="2">
        <f>+AI307*'Kalkulator część 1'!$C$32</f>
        <v>108043</v>
      </c>
      <c r="BA307">
        <f t="shared" si="63"/>
        <v>110</v>
      </c>
      <c r="BB307" s="13">
        <f>'Kalkulator część 1'!$C$28*'Kalkulator część 1'!$C$11+'Kalkulator część 1'!$C$12</f>
        <v>0</v>
      </c>
      <c r="BC307" s="13">
        <f>'Kalkulator część 1'!$C$29*'Kalkulator część 1'!$C$11+'Kalkulator część 1'!$C$12</f>
        <v>0</v>
      </c>
      <c r="BD307" s="2">
        <f t="shared" si="64"/>
        <v>0</v>
      </c>
      <c r="BE307" s="2">
        <f t="shared" si="65"/>
        <v>0</v>
      </c>
      <c r="BG307" s="2">
        <f>IF(AJ307=$AU$288,($AV$288*12)+(AZ307*$AX$288/100),IF(AJ307=$AU$289,$AV$289*12+AZ307*$AX$289/100,IF(AJ307=$AU$290,$AV$290*12+$AX$290*AZ307/100,IF(AJ307=$AU$291,$AV$291*12+$AX$291*AZ307/100,IF(AJ307=$AU$292,$AV$292*12+$AX$292*AZ307/100,IF(AJ307=$AU$293,$AW$293*BA307/100*8760+$AX$293*AZ307/100,0))))))*'Kalkulator część 1'!C$31</f>
        <v>7579.6297605</v>
      </c>
      <c r="BH307" s="2">
        <f>+BG307*'Kalkulator część 1'!$C$31</f>
        <v>7958.6112485250005</v>
      </c>
      <c r="BI307" s="2"/>
      <c r="BJ307" s="13">
        <f>+(AQ307*'Kalkulator część 1'!$C$34+'Dane - część 1'!AR307*'Kalkulator część 1'!$C$35)/('Dane - część 1'!AQ307+'Dane - część 1'!AR307)</f>
        <v>3.9</v>
      </c>
      <c r="BK307" s="13">
        <f>VLOOKUP(AJ307,'Kalkulator część 1'!$B$17:$C$23,2,TRUE)*12</f>
        <v>0</v>
      </c>
      <c r="BL307" s="2">
        <f t="shared" si="66"/>
        <v>421.36770000000001</v>
      </c>
      <c r="BM307" s="2">
        <f t="shared" si="67"/>
        <v>421.36770000000001</v>
      </c>
      <c r="BO307" s="2">
        <f t="shared" si="68"/>
        <v>8000.9974604999998</v>
      </c>
      <c r="BP307" s="2">
        <f t="shared" si="69"/>
        <v>8379.9789485250003</v>
      </c>
      <c r="BQ307" s="3"/>
      <c r="BR307" s="2">
        <f t="shared" si="70"/>
        <v>9841.2268764149994</v>
      </c>
      <c r="BS307" s="2">
        <f t="shared" si="71"/>
        <v>10307.374106685751</v>
      </c>
    </row>
    <row r="308" spans="1:71" x14ac:dyDescent="0.35">
      <c r="A308" t="s">
        <v>1531</v>
      </c>
      <c r="B308" t="s">
        <v>1686</v>
      </c>
      <c r="C308" t="s">
        <v>1687</v>
      </c>
      <c r="D308" t="s">
        <v>1688</v>
      </c>
      <c r="E308" t="s">
        <v>1689</v>
      </c>
      <c r="F308" t="s">
        <v>1689</v>
      </c>
      <c r="G308" t="s">
        <v>661</v>
      </c>
      <c r="H308" s="49">
        <v>11</v>
      </c>
      <c r="J308">
        <v>8840020032</v>
      </c>
      <c r="K308">
        <v>931024103</v>
      </c>
      <c r="L308" t="s">
        <v>50</v>
      </c>
      <c r="M308" t="s">
        <v>51</v>
      </c>
      <c r="N308" t="s">
        <v>1690</v>
      </c>
      <c r="O308" t="s">
        <v>1688</v>
      </c>
      <c r="P308" t="s">
        <v>1689</v>
      </c>
      <c r="Q308" t="s">
        <v>1689</v>
      </c>
      <c r="R308" t="s">
        <v>661</v>
      </c>
      <c r="S308" s="49">
        <v>11</v>
      </c>
      <c r="U308" t="s">
        <v>1691</v>
      </c>
      <c r="V308" t="s">
        <v>1692</v>
      </c>
      <c r="W308" s="2">
        <v>30906</v>
      </c>
      <c r="X308" s="2">
        <v>29802</v>
      </c>
      <c r="Y308" s="2">
        <v>25522</v>
      </c>
      <c r="Z308" s="2">
        <v>19622</v>
      </c>
      <c r="AA308" s="2">
        <v>7933</v>
      </c>
      <c r="AB308" s="2">
        <v>0</v>
      </c>
      <c r="AC308" s="2">
        <v>0</v>
      </c>
      <c r="AD308" s="2">
        <v>12</v>
      </c>
      <c r="AE308" s="2">
        <v>29</v>
      </c>
      <c r="AF308" s="2">
        <v>10672</v>
      </c>
      <c r="AG308" s="2">
        <v>26585</v>
      </c>
      <c r="AH308" s="2">
        <v>32942</v>
      </c>
      <c r="AI308" s="2">
        <v>184025</v>
      </c>
      <c r="AJ308" t="s">
        <v>209</v>
      </c>
      <c r="AK308" t="s">
        <v>56</v>
      </c>
      <c r="AL308" t="s">
        <v>1540</v>
      </c>
      <c r="AM308">
        <v>274</v>
      </c>
      <c r="AN308" t="s">
        <v>58</v>
      </c>
      <c r="AO308" t="s">
        <v>59</v>
      </c>
      <c r="AP308" t="s">
        <v>60</v>
      </c>
      <c r="AQ308">
        <v>0</v>
      </c>
      <c r="AR308">
        <v>100</v>
      </c>
      <c r="AZ308" s="2">
        <f>+AI308*'Kalkulator część 1'!$C$32</f>
        <v>184025</v>
      </c>
      <c r="BA308">
        <f t="shared" si="63"/>
        <v>274</v>
      </c>
      <c r="BB308" s="13">
        <f>'Kalkulator część 1'!$C$28*'Kalkulator część 1'!$C$11+'Kalkulator część 1'!$C$12</f>
        <v>0</v>
      </c>
      <c r="BC308" s="13">
        <f>'Kalkulator część 1'!$C$29*'Kalkulator część 1'!$C$11+'Kalkulator część 1'!$C$12</f>
        <v>0</v>
      </c>
      <c r="BD308" s="2">
        <f t="shared" si="64"/>
        <v>0</v>
      </c>
      <c r="BE308" s="2">
        <f t="shared" si="65"/>
        <v>0</v>
      </c>
      <c r="BG308" s="2">
        <f>IF(AJ308=$AU$288,($AV$288*12)+(AZ308*$AX$288/100),IF(AJ308=$AU$289,$AV$289*12+AZ308*$AX$289/100,IF(AJ308=$AU$290,$AV$290*12+$AX$290*AZ308/100,IF(AJ308=$AU$291,$AV$291*12+$AX$291*AZ308/100,IF(AJ308=$AU$292,$AV$292*12+$AX$292*AZ308/100,IF(AJ308=$AU$293,$AW$293*BA308/100*8760+$AX$293*AZ308/100,0))))))*'Kalkulator część 1'!C$31</f>
        <v>20635.815165000004</v>
      </c>
      <c r="BH308" s="2">
        <f>+BG308*'Kalkulator część 1'!$C$31</f>
        <v>21667.605923250005</v>
      </c>
      <c r="BI308" s="2"/>
      <c r="BJ308" s="13">
        <f>+(AQ308*'Kalkulator część 1'!$C$34+'Dane - część 1'!AR308*'Kalkulator część 1'!$C$35)/('Dane - część 1'!AQ308+'Dane - część 1'!AR308)</f>
        <v>3.9</v>
      </c>
      <c r="BK308" s="13">
        <f>VLOOKUP(AJ308,'Kalkulator część 1'!$B$17:$C$23,2,TRUE)*12</f>
        <v>0</v>
      </c>
      <c r="BL308" s="2">
        <f t="shared" si="66"/>
        <v>717.69749999999999</v>
      </c>
      <c r="BM308" s="2">
        <f t="shared" si="67"/>
        <v>717.69749999999999</v>
      </c>
      <c r="BO308" s="2">
        <f t="shared" si="68"/>
        <v>21353.512665000002</v>
      </c>
      <c r="BP308" s="2">
        <f t="shared" si="69"/>
        <v>22385.303423250003</v>
      </c>
      <c r="BQ308" s="3"/>
      <c r="BR308" s="2">
        <f t="shared" si="70"/>
        <v>26264.820577950002</v>
      </c>
      <c r="BS308" s="2">
        <f t="shared" si="71"/>
        <v>27533.923210597502</v>
      </c>
    </row>
    <row r="309" spans="1:71" x14ac:dyDescent="0.35">
      <c r="A309" t="s">
        <v>1531</v>
      </c>
      <c r="B309" t="s">
        <v>1693</v>
      </c>
      <c r="C309" t="s">
        <v>1694</v>
      </c>
      <c r="D309" t="s">
        <v>1695</v>
      </c>
      <c r="E309" t="s">
        <v>1696</v>
      </c>
      <c r="F309" t="s">
        <v>1696</v>
      </c>
      <c r="G309" t="s">
        <v>1697</v>
      </c>
      <c r="H309" s="49">
        <v>2</v>
      </c>
      <c r="J309">
        <v>8860014684</v>
      </c>
      <c r="K309">
        <v>890023517</v>
      </c>
      <c r="L309" t="s">
        <v>50</v>
      </c>
      <c r="M309" t="s">
        <v>51</v>
      </c>
      <c r="N309" t="s">
        <v>1698</v>
      </c>
      <c r="O309" t="s">
        <v>1699</v>
      </c>
      <c r="P309" t="s">
        <v>1700</v>
      </c>
      <c r="Q309" t="s">
        <v>1700</v>
      </c>
      <c r="R309" t="s">
        <v>1701</v>
      </c>
      <c r="S309" s="49">
        <v>51</v>
      </c>
      <c r="T309">
        <v>5</v>
      </c>
      <c r="U309" t="s">
        <v>1702</v>
      </c>
      <c r="V309" t="s">
        <v>1703</v>
      </c>
      <c r="W309" s="2">
        <v>0</v>
      </c>
      <c r="X309" s="2">
        <v>0</v>
      </c>
      <c r="Y309" s="2">
        <v>3124</v>
      </c>
      <c r="Z309" s="2">
        <v>737</v>
      </c>
      <c r="AA309" s="2">
        <v>575</v>
      </c>
      <c r="AB309" s="2">
        <v>0</v>
      </c>
      <c r="AC309" s="2">
        <v>569</v>
      </c>
      <c r="AD309" s="2">
        <v>569</v>
      </c>
      <c r="AE309" s="2">
        <v>551</v>
      </c>
      <c r="AF309" s="2">
        <v>569</v>
      </c>
      <c r="AG309" s="2">
        <v>551</v>
      </c>
      <c r="AH309" s="2">
        <v>571</v>
      </c>
      <c r="AI309" s="2">
        <v>7816</v>
      </c>
      <c r="AJ309" t="s">
        <v>100</v>
      </c>
      <c r="AK309" t="s">
        <v>56</v>
      </c>
      <c r="AL309" t="s">
        <v>1540</v>
      </c>
      <c r="AM309">
        <v>110</v>
      </c>
      <c r="AN309" t="s">
        <v>58</v>
      </c>
      <c r="AO309" t="s">
        <v>59</v>
      </c>
      <c r="AP309" t="s">
        <v>60</v>
      </c>
      <c r="AQ309">
        <v>0</v>
      </c>
      <c r="AR309">
        <v>100</v>
      </c>
      <c r="AZ309" s="2">
        <f>+AI309*'Kalkulator część 1'!$C$32</f>
        <v>7816</v>
      </c>
      <c r="BA309">
        <f t="shared" si="63"/>
        <v>110</v>
      </c>
      <c r="BB309" s="13">
        <f>'Kalkulator część 1'!$C$28*'Kalkulator część 1'!$C$11+'Kalkulator część 1'!$C$12</f>
        <v>0</v>
      </c>
      <c r="BC309" s="13">
        <f>'Kalkulator część 1'!$C$29*'Kalkulator część 1'!$C$11+'Kalkulator część 1'!$C$12</f>
        <v>0</v>
      </c>
      <c r="BD309" s="2">
        <f t="shared" si="64"/>
        <v>0</v>
      </c>
      <c r="BE309" s="2">
        <f t="shared" si="65"/>
        <v>0</v>
      </c>
      <c r="BG309" s="2">
        <f>IF(AJ309=$AU$288,($AV$288*12)+(AZ309*$AX$288/100),IF(AJ309=$AU$289,$AV$289*12+AZ309*$AX$289/100,IF(AJ309=$AU$290,$AV$290*12+$AX$290*AZ309/100,IF(AJ309=$AU$291,$AV$291*12+$AX$291*AZ309/100,IF(AJ309=$AU$292,$AV$292*12+$AX$292*AZ309/100,IF(AJ309=$AU$293,$AW$293*BA309/100*8760+$AX$293*AZ309/100,0))))))*'Kalkulator część 1'!C$31</f>
        <v>554.61940800000002</v>
      </c>
      <c r="BH309" s="2">
        <f>+BG309*'Kalkulator część 1'!$C$31</f>
        <v>582.35037840000007</v>
      </c>
      <c r="BI309" s="2"/>
      <c r="BJ309" s="13">
        <f>+(AQ309*'Kalkulator część 1'!$C$34+'Dane - część 1'!AR309*'Kalkulator część 1'!$C$35)/('Dane - część 1'!AQ309+'Dane - część 1'!AR309)</f>
        <v>3.9</v>
      </c>
      <c r="BK309" s="13">
        <f>VLOOKUP(AJ309,'Kalkulator część 1'!$B$17:$C$23,2,TRUE)*12</f>
        <v>0</v>
      </c>
      <c r="BL309" s="2">
        <f t="shared" si="66"/>
        <v>30.482399999999998</v>
      </c>
      <c r="BM309" s="2">
        <f t="shared" si="67"/>
        <v>30.482399999999998</v>
      </c>
      <c r="BO309" s="2">
        <f t="shared" si="68"/>
        <v>585.10180800000001</v>
      </c>
      <c r="BP309" s="2">
        <f t="shared" si="69"/>
        <v>612.83277840000005</v>
      </c>
      <c r="BQ309" s="3"/>
      <c r="BR309" s="2">
        <f t="shared" si="70"/>
        <v>719.67522383999994</v>
      </c>
      <c r="BS309" s="2">
        <f t="shared" si="71"/>
        <v>753.78431743200008</v>
      </c>
    </row>
    <row r="310" spans="1:71" x14ac:dyDescent="0.35">
      <c r="A310" t="s">
        <v>1531</v>
      </c>
      <c r="B310" t="s">
        <v>1704</v>
      </c>
      <c r="C310" t="s">
        <v>1705</v>
      </c>
      <c r="D310" t="s">
        <v>1706</v>
      </c>
      <c r="E310" t="s">
        <v>1707</v>
      </c>
      <c r="F310" t="s">
        <v>1707</v>
      </c>
      <c r="G310" t="s">
        <v>1708</v>
      </c>
      <c r="H310" s="49">
        <v>18</v>
      </c>
      <c r="J310">
        <v>6940003629</v>
      </c>
      <c r="K310">
        <v>931024149</v>
      </c>
      <c r="L310" t="s">
        <v>50</v>
      </c>
      <c r="M310" t="s">
        <v>51</v>
      </c>
      <c r="N310" t="s">
        <v>1709</v>
      </c>
      <c r="O310" t="s">
        <v>1706</v>
      </c>
      <c r="P310" t="s">
        <v>1707</v>
      </c>
      <c r="Q310" t="s">
        <v>1707</v>
      </c>
      <c r="R310" t="s">
        <v>1708</v>
      </c>
      <c r="S310" s="49">
        <v>18</v>
      </c>
      <c r="U310" t="s">
        <v>1710</v>
      </c>
      <c r="V310" t="s">
        <v>1711</v>
      </c>
      <c r="W310" s="2">
        <v>6913</v>
      </c>
      <c r="X310" s="2">
        <v>28262</v>
      </c>
      <c r="Y310" s="2">
        <v>11375</v>
      </c>
      <c r="Z310" s="2">
        <v>13603</v>
      </c>
      <c r="AA310" s="2">
        <v>4757</v>
      </c>
      <c r="AB310" s="2">
        <v>0</v>
      </c>
      <c r="AC310" s="2">
        <v>0</v>
      </c>
      <c r="AD310" s="2">
        <v>0</v>
      </c>
      <c r="AE310" s="2">
        <v>0</v>
      </c>
      <c r="AF310" s="2">
        <v>2693</v>
      </c>
      <c r="AG310" s="2">
        <v>13442</v>
      </c>
      <c r="AH310" s="2">
        <v>3898</v>
      </c>
      <c r="AI310" s="2">
        <v>84943</v>
      </c>
      <c r="AJ310" t="s">
        <v>67</v>
      </c>
      <c r="AK310" t="s">
        <v>56</v>
      </c>
      <c r="AL310" t="s">
        <v>1540</v>
      </c>
      <c r="AM310">
        <v>110</v>
      </c>
      <c r="AN310" t="s">
        <v>58</v>
      </c>
      <c r="AO310" t="s">
        <v>59</v>
      </c>
      <c r="AP310" t="s">
        <v>60</v>
      </c>
      <c r="AQ310">
        <v>100</v>
      </c>
      <c r="AR310">
        <v>0</v>
      </c>
      <c r="AZ310" s="2">
        <f>+AI310*'Kalkulator część 1'!$C$32</f>
        <v>84943</v>
      </c>
      <c r="BA310">
        <f t="shared" si="63"/>
        <v>110</v>
      </c>
      <c r="BB310" s="13">
        <f>'Kalkulator część 1'!$C$28*'Kalkulator część 1'!$C$11+'Kalkulator część 1'!$C$12</f>
        <v>0</v>
      </c>
      <c r="BC310" s="13">
        <f>'Kalkulator część 1'!$C$29*'Kalkulator część 1'!$C$11+'Kalkulator część 1'!$C$12</f>
        <v>0</v>
      </c>
      <c r="BD310" s="2">
        <f t="shared" si="64"/>
        <v>0</v>
      </c>
      <c r="BE310" s="2">
        <f t="shared" si="65"/>
        <v>0</v>
      </c>
      <c r="BG310" s="2">
        <f>IF(AJ310=$AU$288,($AV$288*12)+(AZ310*$AX$288/100),IF(AJ310=$AU$289,$AV$289*12+AZ310*$AX$289/100,IF(AJ310=$AU$290,$AV$290*12+$AX$290*AZ310/100,IF(AJ310=$AU$291,$AV$291*12+$AX$291*AZ310/100,IF(AJ310=$AU$292,$AV$292*12+$AX$292*AZ310/100,IF(AJ310=$AU$293,$AW$293*BA310/100*8760+$AX$293*AZ310/100,0))))))*'Kalkulator część 1'!C$31</f>
        <v>6510.7119105000002</v>
      </c>
      <c r="BH310" s="2">
        <f>+BG310*'Kalkulator część 1'!$C$31</f>
        <v>6836.2475060250008</v>
      </c>
      <c r="BI310" s="2"/>
      <c r="BJ310" s="13">
        <f>+(AQ310*'Kalkulator część 1'!$C$34+'Dane - część 1'!AR310*'Kalkulator część 1'!$C$35)/('Dane - część 1'!AQ310+'Dane - część 1'!AR310)</f>
        <v>0</v>
      </c>
      <c r="BK310" s="13">
        <f>VLOOKUP(AJ310,'Kalkulator część 1'!$B$17:$C$23,2,TRUE)*12</f>
        <v>0</v>
      </c>
      <c r="BL310" s="2">
        <f t="shared" si="66"/>
        <v>0</v>
      </c>
      <c r="BM310" s="2">
        <f t="shared" si="67"/>
        <v>0</v>
      </c>
      <c r="BO310" s="2">
        <f t="shared" si="68"/>
        <v>6510.7119105000002</v>
      </c>
      <c r="BP310" s="2">
        <f t="shared" si="69"/>
        <v>6836.2475060250008</v>
      </c>
      <c r="BQ310" s="3"/>
      <c r="BR310" s="2">
        <f t="shared" si="70"/>
        <v>8008.1756499149997</v>
      </c>
      <c r="BS310" s="2">
        <f t="shared" si="71"/>
        <v>8408.5844324107511</v>
      </c>
    </row>
    <row r="311" spans="1:71" x14ac:dyDescent="0.35">
      <c r="A311" t="s">
        <v>1726</v>
      </c>
      <c r="B311" t="s">
        <v>1727</v>
      </c>
      <c r="C311" t="s">
        <v>1728</v>
      </c>
      <c r="D311" t="s">
        <v>1729</v>
      </c>
      <c r="E311" t="s">
        <v>1730</v>
      </c>
      <c r="F311" t="s">
        <v>1730</v>
      </c>
      <c r="G311" t="s">
        <v>1731</v>
      </c>
      <c r="H311" s="49">
        <v>19</v>
      </c>
      <c r="J311">
        <v>9260004749</v>
      </c>
      <c r="K311">
        <v>970040126</v>
      </c>
      <c r="L311" t="s">
        <v>50</v>
      </c>
      <c r="M311" t="s">
        <v>51</v>
      </c>
      <c r="N311" t="s">
        <v>1732</v>
      </c>
      <c r="O311" t="s">
        <v>1729</v>
      </c>
      <c r="P311" t="s">
        <v>1730</v>
      </c>
      <c r="Q311" t="s">
        <v>1730</v>
      </c>
      <c r="R311" t="s">
        <v>1731</v>
      </c>
      <c r="S311" s="49">
        <v>19</v>
      </c>
      <c r="U311" t="s">
        <v>1733</v>
      </c>
      <c r="V311">
        <v>41172008</v>
      </c>
      <c r="W311" s="2">
        <v>22068</v>
      </c>
      <c r="X311" s="2">
        <v>21077</v>
      </c>
      <c r="Y311" s="2">
        <v>18344</v>
      </c>
      <c r="Z311" s="2">
        <v>13160</v>
      </c>
      <c r="AA311" s="2">
        <v>4374</v>
      </c>
      <c r="AB311" s="2">
        <v>23</v>
      </c>
      <c r="AC311" s="2">
        <v>0</v>
      </c>
      <c r="AD311" s="2">
        <v>0</v>
      </c>
      <c r="AE311" s="2">
        <v>0</v>
      </c>
      <c r="AF311" s="2">
        <v>9253</v>
      </c>
      <c r="AG311" s="2">
        <v>19615</v>
      </c>
      <c r="AH311" s="2">
        <v>24325</v>
      </c>
      <c r="AI311" s="2">
        <v>132239</v>
      </c>
      <c r="AJ311" t="s">
        <v>209</v>
      </c>
      <c r="AK311" t="s">
        <v>56</v>
      </c>
      <c r="AL311" t="s">
        <v>1540</v>
      </c>
      <c r="AM311">
        <v>121</v>
      </c>
      <c r="AN311" t="s">
        <v>58</v>
      </c>
      <c r="AO311" t="s">
        <v>59</v>
      </c>
      <c r="AP311" t="s">
        <v>60</v>
      </c>
      <c r="AQ311">
        <v>0</v>
      </c>
      <c r="AR311">
        <v>100</v>
      </c>
      <c r="AZ311" s="2">
        <f>+AI311*'Kalkulator część 1'!$C$32</f>
        <v>132239</v>
      </c>
      <c r="BA311">
        <f t="shared" si="63"/>
        <v>121</v>
      </c>
      <c r="BB311" s="13">
        <f>'Kalkulator część 1'!$C$28*'Kalkulator część 1'!$C$11+'Kalkulator część 1'!$C$12</f>
        <v>0</v>
      </c>
      <c r="BC311" s="13">
        <f>'Kalkulator część 1'!$C$29*'Kalkulator część 1'!$C$11+'Kalkulator część 1'!$C$12</f>
        <v>0</v>
      </c>
      <c r="BD311" s="2">
        <f t="shared" si="64"/>
        <v>0</v>
      </c>
      <c r="BE311" s="2">
        <f t="shared" si="65"/>
        <v>0</v>
      </c>
      <c r="BG311" s="2">
        <f>IF(AJ311=$AU$288,($AV$288*12)+(AZ311*$AX$288/100),IF(AJ311=$AU$289,$AV$289*12+AZ311*$AX$289/100,IF(AJ311=$AU$290,$AV$290*12+$AX$290*AZ311/100,IF(AJ311=$AU$291,$AV$291*12+$AX$291*AZ311/100,IF(AJ311=$AU$292,$AV$292*12+$AX$292*AZ311/100,IF(AJ311=$AU$293,$AW$293*BA311/100*8760+$AX$293*AZ311/100,0))))))*'Kalkulator część 1'!C$31</f>
        <v>10347.093267000002</v>
      </c>
      <c r="BH311" s="2">
        <f>+BG311*'Kalkulator część 1'!$C$31</f>
        <v>10864.447930350003</v>
      </c>
      <c r="BI311" s="2"/>
      <c r="BJ311" s="13">
        <f>+(AQ311*'Kalkulator część 1'!$C$34+'Dane - część 1'!AR311*'Kalkulator część 1'!$C$35)/('Dane - część 1'!AQ311+'Dane - część 1'!AR311)</f>
        <v>3.9</v>
      </c>
      <c r="BK311" s="13">
        <f>VLOOKUP(AJ311,'Kalkulator część 1'!$B$17:$C$23,2,TRUE)*12</f>
        <v>0</v>
      </c>
      <c r="BL311" s="2">
        <f t="shared" si="66"/>
        <v>515.73209999999995</v>
      </c>
      <c r="BM311" s="2">
        <f t="shared" si="67"/>
        <v>515.73209999999995</v>
      </c>
      <c r="BO311" s="2">
        <f t="shared" si="68"/>
        <v>10862.825367000001</v>
      </c>
      <c r="BP311" s="2">
        <f t="shared" si="69"/>
        <v>11380.180030350002</v>
      </c>
      <c r="BQ311" s="3"/>
      <c r="BR311" s="2">
        <f t="shared" si="70"/>
        <v>13361.275201410001</v>
      </c>
      <c r="BS311" s="2">
        <f t="shared" si="71"/>
        <v>13997.621437330503</v>
      </c>
    </row>
    <row r="312" spans="1:71" x14ac:dyDescent="0.35">
      <c r="A312" t="s">
        <v>1229</v>
      </c>
      <c r="B312" t="s">
        <v>1958</v>
      </c>
      <c r="C312" t="s">
        <v>1959</v>
      </c>
      <c r="D312" t="s">
        <v>1960</v>
      </c>
      <c r="E312" t="s">
        <v>1683</v>
      </c>
      <c r="F312" t="s">
        <v>1961</v>
      </c>
      <c r="H312" s="49">
        <v>300</v>
      </c>
      <c r="J312">
        <v>6111119546</v>
      </c>
      <c r="K312">
        <v>230296241</v>
      </c>
      <c r="L312" t="s">
        <v>50</v>
      </c>
      <c r="M312" t="s">
        <v>51</v>
      </c>
      <c r="S312" s="49"/>
      <c r="U312" t="s">
        <v>1962</v>
      </c>
      <c r="V312" t="s">
        <v>1963</v>
      </c>
      <c r="W312" s="2">
        <v>106026</v>
      </c>
      <c r="X312" s="2">
        <v>100459</v>
      </c>
      <c r="Y312" s="2">
        <v>97353</v>
      </c>
      <c r="Z312" s="2">
        <v>82902</v>
      </c>
      <c r="AA312" s="2">
        <v>47287</v>
      </c>
      <c r="AB312" s="2">
        <v>38529</v>
      </c>
      <c r="AC312" s="2">
        <v>38953</v>
      </c>
      <c r="AD312" s="2">
        <v>28869</v>
      </c>
      <c r="AE312" s="2">
        <v>32789</v>
      </c>
      <c r="AF312" s="2">
        <v>57476</v>
      </c>
      <c r="AG312" s="2">
        <v>84752</v>
      </c>
      <c r="AH312" s="2">
        <v>92871</v>
      </c>
      <c r="AI312" s="2">
        <v>808266</v>
      </c>
      <c r="AJ312" t="s">
        <v>1964</v>
      </c>
      <c r="AK312" t="s">
        <v>56</v>
      </c>
      <c r="AL312" t="s">
        <v>1540</v>
      </c>
      <c r="AM312">
        <v>370</v>
      </c>
      <c r="AN312" t="s">
        <v>58</v>
      </c>
      <c r="AO312" t="s">
        <v>59</v>
      </c>
      <c r="AP312" t="s">
        <v>60</v>
      </c>
      <c r="AQ312">
        <v>86</v>
      </c>
      <c r="AR312">
        <v>14</v>
      </c>
      <c r="AZ312" s="2">
        <f>+AI312*'Kalkulator część 1'!$C$32</f>
        <v>808266</v>
      </c>
      <c r="BA312">
        <f t="shared" si="63"/>
        <v>370</v>
      </c>
      <c r="BB312" s="13">
        <f>'Kalkulator część 1'!$C$28*'Kalkulator część 1'!$C$11+'Kalkulator część 1'!$C$12</f>
        <v>0</v>
      </c>
      <c r="BC312" s="13">
        <f>'Kalkulator część 1'!$C$29*'Kalkulator część 1'!$C$11+'Kalkulator część 1'!$C$12</f>
        <v>0</v>
      </c>
      <c r="BD312" s="2">
        <f t="shared" si="64"/>
        <v>0</v>
      </c>
      <c r="BE312" s="2">
        <f t="shared" si="65"/>
        <v>0</v>
      </c>
      <c r="BG312" s="2">
        <f>AW294*BA312/100*8760*AX302+AX294*AZ312/100*AX302</f>
        <v>0</v>
      </c>
      <c r="BH312" s="2">
        <f>+BG312*'Kalkulator część 1'!$C$31</f>
        <v>0</v>
      </c>
      <c r="BI312" s="2"/>
      <c r="BJ312" s="13">
        <f>+(AQ312*'Kalkulator część 1'!$C$34+'Dane - część 1'!AR312*'Kalkulator część 1'!$C$35)/('Dane - część 1'!AQ312+'Dane - część 1'!AR312)</f>
        <v>0.54600000000000004</v>
      </c>
      <c r="BK312" s="13">
        <f>VLOOKUP(AJ312,'Kalkulator część 1'!$B$17:$C$23,2,TRUE)*12</f>
        <v>0</v>
      </c>
      <c r="BL312" s="2">
        <f t="shared" si="66"/>
        <v>441.31323600000002</v>
      </c>
      <c r="BM312" s="2">
        <f t="shared" si="67"/>
        <v>441.31323600000002</v>
      </c>
      <c r="BO312" s="2">
        <f t="shared" si="68"/>
        <v>441.31323600000002</v>
      </c>
      <c r="BP312" s="2">
        <f t="shared" si="69"/>
        <v>441.31323600000002</v>
      </c>
      <c r="BQ312" s="3"/>
      <c r="BR312" s="2">
        <f t="shared" si="70"/>
        <v>542.81528028000002</v>
      </c>
      <c r="BS312" s="2">
        <f t="shared" si="71"/>
        <v>542.81528028000002</v>
      </c>
    </row>
    <row r="313" spans="1:71" x14ac:dyDescent="0.35">
      <c r="A313" t="s">
        <v>1531</v>
      </c>
      <c r="B313" t="s">
        <v>1680</v>
      </c>
      <c r="C313" t="s">
        <v>1681</v>
      </c>
      <c r="D313" t="s">
        <v>1682</v>
      </c>
      <c r="E313" t="s">
        <v>1683</v>
      </c>
      <c r="F313" t="s">
        <v>1683</v>
      </c>
      <c r="G313" t="s">
        <v>147</v>
      </c>
      <c r="H313" s="49">
        <v>4</v>
      </c>
      <c r="J313">
        <v>6110052863</v>
      </c>
      <c r="K313">
        <v>931023960</v>
      </c>
      <c r="L313" t="s">
        <v>50</v>
      </c>
      <c r="M313" t="s">
        <v>51</v>
      </c>
      <c r="N313" t="s">
        <v>2042</v>
      </c>
      <c r="O313" t="s">
        <v>1960</v>
      </c>
      <c r="P313" t="s">
        <v>1683</v>
      </c>
      <c r="Q313" t="s">
        <v>1961</v>
      </c>
      <c r="R313" t="s">
        <v>2043</v>
      </c>
      <c r="S313" s="49">
        <v>300</v>
      </c>
      <c r="U313" t="s">
        <v>2044</v>
      </c>
      <c r="V313">
        <v>3404102950</v>
      </c>
      <c r="W313" s="2">
        <v>16103</v>
      </c>
      <c r="X313" s="2">
        <v>18229</v>
      </c>
      <c r="Y313" s="2">
        <v>33725</v>
      </c>
      <c r="Z313" s="2">
        <v>114568</v>
      </c>
      <c r="AA313" s="2">
        <v>91950</v>
      </c>
      <c r="AB313" s="2">
        <v>37906</v>
      </c>
      <c r="AC313" s="2">
        <v>6135</v>
      </c>
      <c r="AD313" s="2">
        <v>7044</v>
      </c>
      <c r="AE313" s="2">
        <v>7501</v>
      </c>
      <c r="AF313" s="2">
        <v>2769</v>
      </c>
      <c r="AG313" s="2">
        <v>8842</v>
      </c>
      <c r="AH313" s="2">
        <v>16031</v>
      </c>
      <c r="AI313" s="2">
        <v>360803</v>
      </c>
      <c r="AJ313" t="s">
        <v>209</v>
      </c>
      <c r="AK313" t="s">
        <v>56</v>
      </c>
      <c r="AL313" t="s">
        <v>1540</v>
      </c>
      <c r="AM313">
        <v>603</v>
      </c>
      <c r="AN313" t="s">
        <v>58</v>
      </c>
      <c r="AO313" t="s">
        <v>59</v>
      </c>
      <c r="AP313" t="s">
        <v>60</v>
      </c>
      <c r="AQ313">
        <v>0</v>
      </c>
      <c r="AR313">
        <v>100</v>
      </c>
      <c r="AZ313" s="2">
        <f>+AI313*'Kalkulator część 1'!$C$32</f>
        <v>360803</v>
      </c>
      <c r="BA313">
        <f t="shared" si="63"/>
        <v>603</v>
      </c>
      <c r="BB313" s="13">
        <f>'Kalkulator część 1'!$C$28*'Kalkulator część 1'!$C$11+'Kalkulator część 1'!$C$12</f>
        <v>0</v>
      </c>
      <c r="BC313" s="13">
        <f>'Kalkulator część 1'!$C$29*'Kalkulator część 1'!$C$11+'Kalkulator część 1'!$C$12</f>
        <v>0</v>
      </c>
      <c r="BD313" s="2">
        <f t="shared" si="64"/>
        <v>0</v>
      </c>
      <c r="BE313" s="2">
        <f t="shared" si="65"/>
        <v>0</v>
      </c>
      <c r="BG313" s="2">
        <f>IF(AJ313=$AU$288,($AV$288*12)+(AZ313*$AX$288/100),IF(AJ313=$AU$289,$AV$289*12+AZ313*$AX$289/100,IF(AJ313=$AU$290,$AV$290*12+$AX$290*AZ313/100,IF(AJ313=$AU$291,$AV$291*12+$AX$291*AZ313/100,IF(AJ313=$AU$292,$AV$292*12+$AX$292*AZ313/100,IF(AJ313=$AU$293,$AW$293*BA313/100*8760+$AX$293*AZ313/100,0))))))*'Kalkulator część 1'!C$31</f>
        <v>44343.972519000003</v>
      </c>
      <c r="BH313" s="2">
        <f>+BG313*'Kalkulator część 1'!$C$31</f>
        <v>46561.171144950007</v>
      </c>
      <c r="BI313" s="2"/>
      <c r="BJ313" s="13">
        <f>+(AQ313*'Kalkulator część 1'!$C$34+'Dane - część 1'!AR313*'Kalkulator część 1'!$C$35)/('Dane - część 1'!AQ313+'Dane - część 1'!AR313)</f>
        <v>3.9</v>
      </c>
      <c r="BK313" s="13">
        <f>VLOOKUP(AJ313,'Kalkulator część 1'!$B$17:$C$23,2,TRUE)*12</f>
        <v>0</v>
      </c>
      <c r="BL313" s="2">
        <f t="shared" si="66"/>
        <v>1407.1316999999999</v>
      </c>
      <c r="BM313" s="2">
        <f t="shared" si="67"/>
        <v>1407.1316999999999</v>
      </c>
      <c r="BO313" s="2">
        <f t="shared" si="68"/>
        <v>45751.104219000001</v>
      </c>
      <c r="BP313" s="2">
        <f t="shared" si="69"/>
        <v>47968.302844950005</v>
      </c>
      <c r="BQ313" s="3"/>
      <c r="BR313" s="2">
        <f t="shared" si="70"/>
        <v>56273.858189370003</v>
      </c>
      <c r="BS313" s="2">
        <f t="shared" si="71"/>
        <v>59001.012499288503</v>
      </c>
    </row>
    <row r="314" spans="1:71" x14ac:dyDescent="0.35">
      <c r="A314" t="s">
        <v>1531</v>
      </c>
      <c r="B314" t="s">
        <v>1657</v>
      </c>
      <c r="C314" t="s">
        <v>1658</v>
      </c>
      <c r="D314" t="s">
        <v>1659</v>
      </c>
      <c r="E314" t="s">
        <v>1660</v>
      </c>
      <c r="F314" t="s">
        <v>1660</v>
      </c>
      <c r="G314" t="s">
        <v>1661</v>
      </c>
      <c r="H314" s="49">
        <v>2</v>
      </c>
      <c r="J314">
        <v>6150025306</v>
      </c>
      <c r="K314">
        <v>931024050</v>
      </c>
      <c r="L314" t="s">
        <v>857</v>
      </c>
      <c r="M314" t="s">
        <v>51</v>
      </c>
      <c r="N314" t="s">
        <v>2112</v>
      </c>
      <c r="O314" t="s">
        <v>1659</v>
      </c>
      <c r="P314" t="s">
        <v>1660</v>
      </c>
      <c r="Q314" t="s">
        <v>1660</v>
      </c>
      <c r="R314" t="s">
        <v>2113</v>
      </c>
      <c r="S314" s="49">
        <v>47</v>
      </c>
      <c r="U314" t="s">
        <v>2114</v>
      </c>
      <c r="V314" t="s">
        <v>2115</v>
      </c>
      <c r="W314" s="2">
        <v>2000</v>
      </c>
      <c r="X314" s="2">
        <v>2000</v>
      </c>
      <c r="Y314" s="2">
        <v>2000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2000</v>
      </c>
      <c r="AG314" s="2">
        <v>2000</v>
      </c>
      <c r="AH314" s="2">
        <v>2000</v>
      </c>
      <c r="AI314" s="2">
        <v>12000</v>
      </c>
      <c r="AJ314" t="s">
        <v>730</v>
      </c>
      <c r="AK314" t="s">
        <v>56</v>
      </c>
      <c r="AL314" t="s">
        <v>1540</v>
      </c>
      <c r="AM314">
        <v>110</v>
      </c>
      <c r="AN314" t="s">
        <v>58</v>
      </c>
      <c r="AO314" t="s">
        <v>59</v>
      </c>
      <c r="AP314" t="s">
        <v>60</v>
      </c>
      <c r="AQ314">
        <v>0</v>
      </c>
      <c r="AR314">
        <v>100</v>
      </c>
      <c r="AZ314" s="2">
        <f>+AI314*'Kalkulator część 1'!$C$32</f>
        <v>12000</v>
      </c>
      <c r="BA314">
        <f t="shared" si="63"/>
        <v>110</v>
      </c>
      <c r="BB314" s="13">
        <f>'Kalkulator część 1'!$C$28*'Kalkulator część 1'!$C$11+'Kalkulator część 1'!$C$12</f>
        <v>0</v>
      </c>
      <c r="BC314" s="13">
        <f>'Kalkulator część 1'!$C$29*'Kalkulator część 1'!$C$11+'Kalkulator część 1'!$C$12</f>
        <v>0</v>
      </c>
      <c r="BD314" s="2">
        <f t="shared" si="64"/>
        <v>0</v>
      </c>
      <c r="BE314" s="2">
        <f t="shared" si="65"/>
        <v>0</v>
      </c>
      <c r="BG314" s="2">
        <f>IF(AJ314=$AU$288,($AV$288*12)+(AZ314*$AX$288/100),IF(AJ314=$AU$289,$AV$289*12+AZ314*$AX$289/100,IF(AJ314=$AU$290,$AV$290*12+$AX$290*AZ314/100,IF(AJ314=$AU$291,$AV$291*12+$AX$291*AZ314/100,IF(AJ314=$AU$292,$AV$292*12+$AX$292*AZ314/100,IF(AJ314=$AU$293,$AW$293*BA314/100*8760+$AX$293*AZ314/100,0))))))*'Kalkulator część 1'!C$31</f>
        <v>1131.6059999999998</v>
      </c>
      <c r="BH314" s="2">
        <f>+BG314*'Kalkulator część 1'!$C$31</f>
        <v>1188.1862999999998</v>
      </c>
      <c r="BI314" s="2"/>
      <c r="BJ314" s="13">
        <f>+(AQ314*'Kalkulator część 1'!$C$34+'Dane - część 1'!AR314*'Kalkulator część 1'!$C$35)/('Dane - część 1'!AQ314+'Dane - część 1'!AR314)</f>
        <v>3.9</v>
      </c>
      <c r="BK314" s="13">
        <f>VLOOKUP(AJ314,'Kalkulator część 1'!$B$17:$C$23,2,TRUE)*12</f>
        <v>0</v>
      </c>
      <c r="BL314" s="2">
        <f t="shared" si="66"/>
        <v>46.8</v>
      </c>
      <c r="BM314" s="2">
        <f t="shared" si="67"/>
        <v>46.8</v>
      </c>
      <c r="BO314" s="2">
        <f t="shared" si="68"/>
        <v>1178.4059999999997</v>
      </c>
      <c r="BP314" s="2">
        <f t="shared" si="69"/>
        <v>1234.9862999999998</v>
      </c>
      <c r="BQ314" s="3"/>
      <c r="BR314" s="2">
        <f t="shared" si="70"/>
        <v>1449.4393799999996</v>
      </c>
      <c r="BS314" s="2">
        <f t="shared" si="71"/>
        <v>1519.0331489999996</v>
      </c>
    </row>
    <row r="315" spans="1:71" x14ac:dyDescent="0.35">
      <c r="A315" t="s">
        <v>1531</v>
      </c>
      <c r="B315" t="s">
        <v>1693</v>
      </c>
      <c r="C315" t="s">
        <v>1694</v>
      </c>
      <c r="D315" t="s">
        <v>1695</v>
      </c>
      <c r="E315" t="s">
        <v>1696</v>
      </c>
      <c r="F315" t="s">
        <v>1696</v>
      </c>
      <c r="G315" t="s">
        <v>1697</v>
      </c>
      <c r="H315" s="49">
        <v>2</v>
      </c>
      <c r="J315">
        <v>8860014684</v>
      </c>
      <c r="K315">
        <v>890023517</v>
      </c>
      <c r="L315" t="s">
        <v>50</v>
      </c>
      <c r="M315" t="s">
        <v>51</v>
      </c>
      <c r="N315" t="s">
        <v>2121</v>
      </c>
      <c r="O315" t="s">
        <v>2122</v>
      </c>
      <c r="P315" t="s">
        <v>1700</v>
      </c>
      <c r="Q315" t="s">
        <v>1700</v>
      </c>
      <c r="R315" t="s">
        <v>2123</v>
      </c>
      <c r="S315" s="49">
        <v>86</v>
      </c>
      <c r="U315" t="s">
        <v>2124</v>
      </c>
      <c r="V315" t="s">
        <v>2125</v>
      </c>
      <c r="W315" s="2">
        <v>9514</v>
      </c>
      <c r="X315" s="2">
        <v>3543</v>
      </c>
      <c r="Y315" s="2">
        <v>9958</v>
      </c>
      <c r="Z315" s="2">
        <v>5131</v>
      </c>
      <c r="AA315" s="2">
        <v>0</v>
      </c>
      <c r="AB315" s="2">
        <v>6201</v>
      </c>
      <c r="AC315" s="2">
        <v>0</v>
      </c>
      <c r="AD315" s="2">
        <v>0</v>
      </c>
      <c r="AE315" s="2">
        <v>0</v>
      </c>
      <c r="AF315" s="2">
        <v>3123</v>
      </c>
      <c r="AG315" s="2">
        <v>3636</v>
      </c>
      <c r="AH315" s="2">
        <v>2470</v>
      </c>
      <c r="AI315" s="2">
        <v>43576</v>
      </c>
      <c r="AJ315" t="s">
        <v>55</v>
      </c>
      <c r="AK315" t="s">
        <v>56</v>
      </c>
      <c r="AL315" t="s">
        <v>1540</v>
      </c>
      <c r="AM315">
        <v>110</v>
      </c>
      <c r="AN315" t="s">
        <v>58</v>
      </c>
      <c r="AO315" t="s">
        <v>59</v>
      </c>
      <c r="AP315" t="s">
        <v>60</v>
      </c>
      <c r="AQ315">
        <v>0</v>
      </c>
      <c r="AR315">
        <v>100</v>
      </c>
      <c r="AZ315" s="2">
        <f>+AI315*'Kalkulator część 1'!$C$32</f>
        <v>43576</v>
      </c>
      <c r="BA315">
        <f t="shared" ref="BA315:BA344" si="72">+AM315</f>
        <v>110</v>
      </c>
      <c r="BB315" s="13">
        <f>'Kalkulator część 1'!$C$28*'Kalkulator część 1'!$C$11+'Kalkulator część 1'!$C$12</f>
        <v>0</v>
      </c>
      <c r="BC315" s="13">
        <f>'Kalkulator część 1'!$C$29*'Kalkulator część 1'!$C$11+'Kalkulator część 1'!$C$12</f>
        <v>0</v>
      </c>
      <c r="BD315" s="2">
        <f t="shared" ref="BD315:BD344" si="73">+AZ315*BB315/1000</f>
        <v>0</v>
      </c>
      <c r="BE315" s="2">
        <f t="shared" ref="BE315:BE344" si="74">+AZ315*BC315/1000</f>
        <v>0</v>
      </c>
      <c r="BG315" s="2">
        <f>IF(AJ315=$AU$288,($AV$288*12)+(AZ315*$AX$288/100),IF(AJ315=$AU$289,$AV$289*12+AZ315*$AX$289/100,IF(AJ315=$AU$290,$AV$290*12+$AX$290*AZ315/100,IF(AJ315=$AU$291,$AV$291*12+$AX$291*AZ315/100,IF(AJ315=$AU$292,$AV$292*12+$AX$292*AZ315/100,IF(AJ315=$AU$293,$AW$293*BA315/100*8760+$AX$293*AZ315/100,0))))))*'Kalkulator część 1'!C$31</f>
        <v>2556.7281599999997</v>
      </c>
      <c r="BH315" s="2">
        <f>+BG315*'Kalkulator część 1'!$C$31</f>
        <v>2684.5645679999998</v>
      </c>
      <c r="BI315" s="2"/>
      <c r="BJ315" s="13">
        <f>+(AQ315*'Kalkulator część 1'!$C$34+'Dane - część 1'!AR315*'Kalkulator część 1'!$C$35)/('Dane - część 1'!AQ315+'Dane - część 1'!AR315)</f>
        <v>3.9</v>
      </c>
      <c r="BK315" s="13">
        <f>VLOOKUP(AJ315,'Kalkulator część 1'!$B$17:$C$23,2,TRUE)*12</f>
        <v>0</v>
      </c>
      <c r="BL315" s="2">
        <f t="shared" ref="BL315:BL344" si="75">(BB315+BJ315)*AZ315/1000+BK315</f>
        <v>169.94639999999998</v>
      </c>
      <c r="BM315" s="2">
        <f t="shared" ref="BM315:BM344" si="76">(BC315+BJ315)*AZ315/1000+BK315</f>
        <v>169.94639999999998</v>
      </c>
      <c r="BO315" s="2">
        <f t="shared" ref="BO315:BO344" si="77">BL315+BG315</f>
        <v>2726.6745599999995</v>
      </c>
      <c r="BP315" s="2">
        <f t="shared" ref="BP315:BP344" si="78">BM315+BH315</f>
        <v>2854.5109679999996</v>
      </c>
      <c r="BQ315" s="3"/>
      <c r="BR315" s="2">
        <f t="shared" ref="BR315:BR344" si="79">BO315*1.23</f>
        <v>3353.8097087999995</v>
      </c>
      <c r="BS315" s="2">
        <f t="shared" ref="BS315:BS344" si="80">BP315*1.23</f>
        <v>3511.0484906399993</v>
      </c>
    </row>
    <row r="316" spans="1:71" x14ac:dyDescent="0.35">
      <c r="A316" t="s">
        <v>1531</v>
      </c>
      <c r="B316" t="s">
        <v>1665</v>
      </c>
      <c r="C316" t="s">
        <v>1666</v>
      </c>
      <c r="D316" t="s">
        <v>1667</v>
      </c>
      <c r="E316" t="s">
        <v>1668</v>
      </c>
      <c r="F316" t="s">
        <v>1669</v>
      </c>
      <c r="H316" s="49">
        <v>42</v>
      </c>
      <c r="J316">
        <v>8810002880</v>
      </c>
      <c r="K316">
        <v>931024072</v>
      </c>
      <c r="L316" t="s">
        <v>857</v>
      </c>
      <c r="M316" t="s">
        <v>51</v>
      </c>
      <c r="N316" t="s">
        <v>2269</v>
      </c>
      <c r="O316" t="s">
        <v>1667</v>
      </c>
      <c r="P316" t="s">
        <v>1668</v>
      </c>
      <c r="Q316" t="s">
        <v>1669</v>
      </c>
      <c r="S316" s="49">
        <v>42</v>
      </c>
      <c r="U316" t="s">
        <v>2270</v>
      </c>
      <c r="V316" t="s">
        <v>2271</v>
      </c>
      <c r="W316" s="2">
        <v>30000</v>
      </c>
      <c r="X316" s="2">
        <v>30000</v>
      </c>
      <c r="Y316" s="2">
        <v>30000</v>
      </c>
      <c r="Z316" s="2">
        <v>25000</v>
      </c>
      <c r="AA316" s="2">
        <v>10000</v>
      </c>
      <c r="AB316" s="2">
        <v>0</v>
      </c>
      <c r="AC316" s="2">
        <v>0</v>
      </c>
      <c r="AD316" s="2">
        <v>0</v>
      </c>
      <c r="AE316" s="2">
        <v>10000</v>
      </c>
      <c r="AF316" s="2">
        <v>20000</v>
      </c>
      <c r="AG316" s="2">
        <v>25000</v>
      </c>
      <c r="AH316" s="2">
        <v>30000</v>
      </c>
      <c r="AI316" s="2">
        <v>210000</v>
      </c>
      <c r="AJ316" t="s">
        <v>209</v>
      </c>
      <c r="AK316" t="s">
        <v>56</v>
      </c>
      <c r="AL316" t="s">
        <v>1540</v>
      </c>
      <c r="AM316">
        <v>111</v>
      </c>
      <c r="AN316" t="s">
        <v>58</v>
      </c>
      <c r="AO316" t="s">
        <v>59</v>
      </c>
      <c r="AP316" t="s">
        <v>60</v>
      </c>
      <c r="AQ316">
        <v>100</v>
      </c>
      <c r="AR316">
        <v>0</v>
      </c>
      <c r="AZ316" s="2">
        <f>+AI316*'Kalkulator część 1'!$C$32</f>
        <v>210000</v>
      </c>
      <c r="BA316">
        <f t="shared" si="72"/>
        <v>111</v>
      </c>
      <c r="BB316" s="13">
        <f>'Kalkulator część 1'!$C$28*'Kalkulator część 1'!$C$11+'Kalkulator część 1'!$C$12</f>
        <v>0</v>
      </c>
      <c r="BC316" s="13">
        <f>'Kalkulator część 1'!$C$29*'Kalkulator część 1'!$C$11+'Kalkulator część 1'!$C$12</f>
        <v>0</v>
      </c>
      <c r="BD316" s="2">
        <f t="shared" si="73"/>
        <v>0</v>
      </c>
      <c r="BE316" s="2">
        <f t="shared" si="74"/>
        <v>0</v>
      </c>
      <c r="BG316" s="2">
        <f>IF(AJ316=$AU$288,($AV$288*12)+(AZ316*$AX$288/100),IF(AJ316=$AU$289,$AV$289*12+AZ316*$AX$289/100,IF(AJ316=$AU$290,$AV$290*12+$AX$290*AZ316/100,IF(AJ316=$AU$291,$AV$291*12+$AX$291*AZ316/100,IF(AJ316=$AU$292,$AV$292*12+$AX$292*AZ316/100,IF(AJ316=$AU$293,$AW$293*BA316/100*8760+$AX$293*AZ316/100,0))))))*'Kalkulator część 1'!C$31</f>
        <v>11639.40876</v>
      </c>
      <c r="BH316" s="2">
        <f>+BG316*'Kalkulator część 1'!$C$31</f>
        <v>12221.379198000001</v>
      </c>
      <c r="BI316" s="2"/>
      <c r="BJ316" s="13">
        <f>+(AQ316*'Kalkulator część 1'!$C$34+'Dane - część 1'!AR316*'Kalkulator część 1'!$C$35)/('Dane - część 1'!AQ316+'Dane - część 1'!AR316)</f>
        <v>0</v>
      </c>
      <c r="BK316" s="13">
        <f>VLOOKUP(AJ316,'Kalkulator część 1'!$B$17:$C$23,2,TRUE)*12</f>
        <v>0</v>
      </c>
      <c r="BL316" s="2">
        <f t="shared" si="75"/>
        <v>0</v>
      </c>
      <c r="BM316" s="2">
        <f t="shared" si="76"/>
        <v>0</v>
      </c>
      <c r="BO316" s="2">
        <f t="shared" si="77"/>
        <v>11639.40876</v>
      </c>
      <c r="BP316" s="2">
        <f t="shared" si="78"/>
        <v>12221.379198000001</v>
      </c>
      <c r="BQ316" s="3"/>
      <c r="BR316" s="2">
        <f t="shared" si="79"/>
        <v>14316.4727748</v>
      </c>
      <c r="BS316" s="2">
        <f t="shared" si="80"/>
        <v>15032.29641354</v>
      </c>
    </row>
    <row r="317" spans="1:71" x14ac:dyDescent="0.35">
      <c r="A317" t="s">
        <v>1531</v>
      </c>
      <c r="B317" t="s">
        <v>1665</v>
      </c>
      <c r="C317" t="s">
        <v>1666</v>
      </c>
      <c r="D317" t="s">
        <v>1667</v>
      </c>
      <c r="E317" t="s">
        <v>1668</v>
      </c>
      <c r="F317" t="s">
        <v>1669</v>
      </c>
      <c r="H317" s="49">
        <v>42</v>
      </c>
      <c r="J317">
        <v>8810002880</v>
      </c>
      <c r="K317">
        <v>931024072</v>
      </c>
      <c r="L317" t="s">
        <v>50</v>
      </c>
      <c r="M317" t="s">
        <v>51</v>
      </c>
      <c r="N317" t="s">
        <v>2278</v>
      </c>
      <c r="O317" t="s">
        <v>1667</v>
      </c>
      <c r="P317" t="s">
        <v>1668</v>
      </c>
      <c r="Q317" t="s">
        <v>1669</v>
      </c>
      <c r="S317" s="49">
        <v>42</v>
      </c>
      <c r="U317" t="s">
        <v>2279</v>
      </c>
      <c r="V317" t="s">
        <v>2280</v>
      </c>
      <c r="W317" s="2">
        <v>25000</v>
      </c>
      <c r="X317" s="2">
        <v>25000</v>
      </c>
      <c r="Y317" s="2">
        <v>25000</v>
      </c>
      <c r="Z317" s="2">
        <v>10000</v>
      </c>
      <c r="AA317" s="2">
        <v>0</v>
      </c>
      <c r="AB317" s="2">
        <v>0</v>
      </c>
      <c r="AC317" s="2">
        <v>0</v>
      </c>
      <c r="AD317" s="2">
        <v>0</v>
      </c>
      <c r="AE317" s="2">
        <v>10000</v>
      </c>
      <c r="AF317" s="2">
        <v>25000</v>
      </c>
      <c r="AG317" s="2">
        <v>25000</v>
      </c>
      <c r="AH317" s="2">
        <v>25000</v>
      </c>
      <c r="AI317" s="2">
        <v>170000</v>
      </c>
      <c r="AJ317" t="s">
        <v>55</v>
      </c>
      <c r="AK317" t="s">
        <v>56</v>
      </c>
      <c r="AL317" t="s">
        <v>1540</v>
      </c>
      <c r="AM317">
        <v>50</v>
      </c>
      <c r="AN317" t="s">
        <v>58</v>
      </c>
      <c r="AO317" t="s">
        <v>59</v>
      </c>
      <c r="AP317" t="s">
        <v>60</v>
      </c>
      <c r="AQ317">
        <v>100</v>
      </c>
      <c r="AR317">
        <v>0</v>
      </c>
      <c r="AZ317" s="2">
        <f>+AI317*'Kalkulator część 1'!$C$32</f>
        <v>170000</v>
      </c>
      <c r="BA317">
        <f t="shared" si="72"/>
        <v>50</v>
      </c>
      <c r="BB317" s="13">
        <f>'Kalkulator część 1'!$C$28*'Kalkulator część 1'!$C$11+'Kalkulator część 1'!$C$12</f>
        <v>0</v>
      </c>
      <c r="BC317" s="13">
        <f>'Kalkulator część 1'!$C$29*'Kalkulator część 1'!$C$11+'Kalkulator część 1'!$C$12</f>
        <v>0</v>
      </c>
      <c r="BD317" s="2">
        <f t="shared" si="73"/>
        <v>0</v>
      </c>
      <c r="BE317" s="2">
        <f t="shared" si="74"/>
        <v>0</v>
      </c>
      <c r="BG317" s="2">
        <f>IF(AJ317=$AU$288,($AV$288*12)+(AZ317*$AX$288/100),IF(AJ317=$AU$289,$AV$289*12+AZ317*$AX$289/100,IF(AJ317=$AU$290,$AV$290*12+$AX$290*AZ317/100,IF(AJ317=$AU$291,$AV$291*12+$AX$291*AZ317/100,IF(AJ317=$AU$292,$AV$292*12+$AX$292*AZ317/100,IF(AJ317=$AU$293,$AW$293*BA317/100*8760+$AX$293*AZ317/100,0))))))*'Kalkulator część 1'!C$31</f>
        <v>8424.0660000000007</v>
      </c>
      <c r="BH317" s="2">
        <f>+BG317*'Kalkulator część 1'!$C$31</f>
        <v>8845.2693000000017</v>
      </c>
      <c r="BI317" s="2"/>
      <c r="BJ317" s="13">
        <f>+(AQ317*'Kalkulator część 1'!$C$34+'Dane - część 1'!AR317*'Kalkulator część 1'!$C$35)/('Dane - część 1'!AQ317+'Dane - część 1'!AR317)</f>
        <v>0</v>
      </c>
      <c r="BK317" s="13">
        <f>VLOOKUP(AJ317,'Kalkulator część 1'!$B$17:$C$23,2,TRUE)*12</f>
        <v>0</v>
      </c>
      <c r="BL317" s="2">
        <f t="shared" si="75"/>
        <v>0</v>
      </c>
      <c r="BM317" s="2">
        <f t="shared" si="76"/>
        <v>0</v>
      </c>
      <c r="BO317" s="2">
        <f t="shared" si="77"/>
        <v>8424.0660000000007</v>
      </c>
      <c r="BP317" s="2">
        <f t="shared" si="78"/>
        <v>8845.2693000000017</v>
      </c>
      <c r="BQ317" s="3"/>
      <c r="BR317" s="2">
        <f t="shared" si="79"/>
        <v>10361.601180000001</v>
      </c>
      <c r="BS317" s="2">
        <f t="shared" si="80"/>
        <v>10879.681239000001</v>
      </c>
    </row>
    <row r="318" spans="1:71" x14ac:dyDescent="0.35">
      <c r="A318" t="s">
        <v>84</v>
      </c>
      <c r="B318" t="s">
        <v>85</v>
      </c>
      <c r="C318" t="s">
        <v>86</v>
      </c>
      <c r="D318" t="s">
        <v>87</v>
      </c>
      <c r="E318" t="s">
        <v>88</v>
      </c>
      <c r="F318" t="s">
        <v>88</v>
      </c>
      <c r="G318" t="s">
        <v>89</v>
      </c>
      <c r="H318" s="49">
        <v>13</v>
      </c>
      <c r="J318">
        <v>5470054378</v>
      </c>
      <c r="K318">
        <v>71001926</v>
      </c>
      <c r="L318" t="s">
        <v>50</v>
      </c>
      <c r="M318" t="s">
        <v>51</v>
      </c>
      <c r="N318" t="s">
        <v>90</v>
      </c>
      <c r="O318" t="s">
        <v>87</v>
      </c>
      <c r="P318" t="s">
        <v>88</v>
      </c>
      <c r="Q318" t="s">
        <v>88</v>
      </c>
      <c r="R318" t="s">
        <v>89</v>
      </c>
      <c r="S318" s="49">
        <v>13</v>
      </c>
      <c r="U318" t="s">
        <v>91</v>
      </c>
      <c r="V318" t="s">
        <v>92</v>
      </c>
      <c r="W318" s="2">
        <v>0</v>
      </c>
      <c r="X318" s="2">
        <v>29664</v>
      </c>
      <c r="Y318" s="2">
        <v>12950</v>
      </c>
      <c r="Z318" s="2">
        <v>9103</v>
      </c>
      <c r="AA318" s="2">
        <v>4484</v>
      </c>
      <c r="AB318" s="2">
        <v>1722</v>
      </c>
      <c r="AC318" s="2">
        <v>1119</v>
      </c>
      <c r="AD318" s="2">
        <v>1290</v>
      </c>
      <c r="AE318" s="2">
        <v>1389</v>
      </c>
      <c r="AF318" s="2">
        <v>4083</v>
      </c>
      <c r="AG318" s="2">
        <v>11348</v>
      </c>
      <c r="AH318" s="2">
        <v>14357</v>
      </c>
      <c r="AI318" s="2">
        <v>91509</v>
      </c>
      <c r="AJ318" t="s">
        <v>67</v>
      </c>
      <c r="AK318" t="s">
        <v>56</v>
      </c>
      <c r="AL318" t="s">
        <v>93</v>
      </c>
      <c r="AM318">
        <v>110</v>
      </c>
      <c r="AN318" t="s">
        <v>58</v>
      </c>
      <c r="AO318" t="s">
        <v>59</v>
      </c>
      <c r="AP318" t="s">
        <v>60</v>
      </c>
      <c r="AQ318">
        <v>100</v>
      </c>
      <c r="AR318">
        <v>0</v>
      </c>
      <c r="AV318" t="s">
        <v>2343</v>
      </c>
      <c r="AX318" s="1" t="s">
        <v>2350</v>
      </c>
      <c r="AZ318" s="2">
        <f>+AI318*'Kalkulator część 1'!$C$32</f>
        <v>91509</v>
      </c>
      <c r="BA318">
        <f t="shared" si="72"/>
        <v>110</v>
      </c>
      <c r="BB318" s="13">
        <f>'Kalkulator część 1'!$C$28*'Kalkulator część 1'!$C$11+'Kalkulator część 1'!$C$12</f>
        <v>0</v>
      </c>
      <c r="BC318" s="13">
        <f>'Kalkulator część 1'!$C$29*'Kalkulator część 1'!$C$11+'Kalkulator część 1'!$C$12</f>
        <v>0</v>
      </c>
      <c r="BD318" s="2">
        <f t="shared" si="73"/>
        <v>0</v>
      </c>
      <c r="BE318" s="2">
        <f t="shared" si="74"/>
        <v>0</v>
      </c>
      <c r="BG318" s="2">
        <f>IF(AJ318=$AU$320,($AV$320*12)+(AZ318*$AX$320/100),IF(AJ318=$AU$321,$AV$321*12+AZ318*$AX$321/100,IF(AJ318=$AU$322,$AV$322*12+$AX$322*AZ318/100,IF(AJ318=$AU$323,$AV$323*12+$AX$323*AZ318/100,IF(AJ318=$AU$324,$AV$324*12+$AX$324*AZ318/100,IF(AJ318=$AU$325,$AW$325*BA318/100*8760+$AX$325*AZ318/100,0))))))*'Kalkulator część 1'!$C$31</f>
        <v>6853.6749960000006</v>
      </c>
      <c r="BH318" s="2">
        <f>+BG318*'Kalkulator część 1'!$C$31</f>
        <v>7196.3587458000011</v>
      </c>
      <c r="BI318" s="2"/>
      <c r="BJ318" s="13">
        <f>+(AQ318*'Kalkulator część 1'!$C$34+'Dane - część 1'!AR318*'Kalkulator część 1'!$C$35)/('Dane - część 1'!AQ318+'Dane - część 1'!AR318)</f>
        <v>0</v>
      </c>
      <c r="BK318" s="13">
        <f>VLOOKUP(AJ318,'Kalkulator część 1'!$B$17:$C$23,2,TRUE)*12</f>
        <v>0</v>
      </c>
      <c r="BL318" s="2">
        <f t="shared" si="75"/>
        <v>0</v>
      </c>
      <c r="BM318" s="2">
        <f t="shared" si="76"/>
        <v>0</v>
      </c>
      <c r="BO318" s="2">
        <f t="shared" si="77"/>
        <v>6853.6749960000006</v>
      </c>
      <c r="BP318" s="2">
        <f t="shared" si="78"/>
        <v>7196.3587458000011</v>
      </c>
      <c r="BQ318" s="3"/>
      <c r="BR318" s="2">
        <f t="shared" si="79"/>
        <v>8430.0202450800007</v>
      </c>
      <c r="BS318" s="2">
        <f t="shared" si="80"/>
        <v>8851.5212573340013</v>
      </c>
    </row>
    <row r="319" spans="1:71" x14ac:dyDescent="0.35">
      <c r="A319" t="s">
        <v>84</v>
      </c>
      <c r="B319" t="s">
        <v>85</v>
      </c>
      <c r="C319" t="s">
        <v>86</v>
      </c>
      <c r="D319" t="s">
        <v>87</v>
      </c>
      <c r="E319" t="s">
        <v>88</v>
      </c>
      <c r="F319" t="s">
        <v>88</v>
      </c>
      <c r="G319" t="s">
        <v>89</v>
      </c>
      <c r="H319" s="49">
        <v>13</v>
      </c>
      <c r="J319">
        <v>5470054378</v>
      </c>
      <c r="K319">
        <v>71001926</v>
      </c>
      <c r="L319" t="s">
        <v>50</v>
      </c>
      <c r="M319" t="s">
        <v>51</v>
      </c>
      <c r="N319" t="s">
        <v>94</v>
      </c>
      <c r="O319" t="s">
        <v>87</v>
      </c>
      <c r="P319" t="s">
        <v>88</v>
      </c>
      <c r="Q319" t="s">
        <v>88</v>
      </c>
      <c r="R319" t="s">
        <v>89</v>
      </c>
      <c r="S319" s="49">
        <v>14</v>
      </c>
      <c r="U319" t="s">
        <v>95</v>
      </c>
      <c r="V319" t="s">
        <v>96</v>
      </c>
      <c r="W319" s="2">
        <v>0</v>
      </c>
      <c r="X319" s="2">
        <v>5735</v>
      </c>
      <c r="Y319" s="2">
        <v>7798</v>
      </c>
      <c r="Z319" s="2">
        <v>3595</v>
      </c>
      <c r="AA319" s="2">
        <v>2714</v>
      </c>
      <c r="AB319" s="2">
        <v>843</v>
      </c>
      <c r="AC319" s="2">
        <v>27</v>
      </c>
      <c r="AD319" s="2">
        <v>306</v>
      </c>
      <c r="AE319" s="2">
        <v>390</v>
      </c>
      <c r="AF319" s="2">
        <v>1289</v>
      </c>
      <c r="AG319" s="2">
        <v>2289</v>
      </c>
      <c r="AH319" s="2">
        <v>5840</v>
      </c>
      <c r="AI319" s="2">
        <v>30826</v>
      </c>
      <c r="AJ319" t="s">
        <v>55</v>
      </c>
      <c r="AK319" t="s">
        <v>56</v>
      </c>
      <c r="AL319" t="s">
        <v>93</v>
      </c>
      <c r="AM319">
        <v>110</v>
      </c>
      <c r="AN319" t="s">
        <v>58</v>
      </c>
      <c r="AO319" t="s">
        <v>59</v>
      </c>
      <c r="AP319" t="s">
        <v>60</v>
      </c>
      <c r="AQ319">
        <v>100</v>
      </c>
      <c r="AR319">
        <v>0</v>
      </c>
      <c r="AU319" t="s">
        <v>2345</v>
      </c>
      <c r="AV319" t="s">
        <v>2346</v>
      </c>
      <c r="AW319" t="s">
        <v>2347</v>
      </c>
      <c r="AX319" t="s">
        <v>2348</v>
      </c>
      <c r="AZ319" s="2">
        <f>+AI319*'Kalkulator część 1'!$C$32</f>
        <v>30826</v>
      </c>
      <c r="BA319">
        <f t="shared" si="72"/>
        <v>110</v>
      </c>
      <c r="BB319" s="13">
        <f>'Kalkulator część 1'!$C$28*'Kalkulator część 1'!$C$11+'Kalkulator część 1'!$C$12</f>
        <v>0</v>
      </c>
      <c r="BC319" s="13">
        <f>'Kalkulator część 1'!$C$29*'Kalkulator część 1'!$C$11+'Kalkulator część 1'!$C$12</f>
        <v>0</v>
      </c>
      <c r="BD319" s="2">
        <f t="shared" si="73"/>
        <v>0</v>
      </c>
      <c r="BE319" s="2">
        <f t="shared" si="74"/>
        <v>0</v>
      </c>
      <c r="BG319" s="2">
        <f>IF(AJ319=$AU$320,($AV$320*12)+(AZ319*$AX$320/100),IF(AJ319=$AU$321,$AV$321*12+AZ319*$AX$321/100,IF(AJ319=$AU$322,$AV$322*12+$AX$322*AZ319/100,IF(AJ319=$AU$323,$AV$323*12+$AX$323*AZ319/100,IF(AJ319=$AU$324,$AV$324*12+$AX$324*AZ319/100,IF(AJ319=$AU$325,$AW$325*BA319/100*8760+$AX$325*AZ319/100,0))))))*'Kalkulator część 1'!$C$31</f>
        <v>1994.8945589999998</v>
      </c>
      <c r="BH319" s="2">
        <f>+BG319*'Kalkulator część 1'!$C$31</f>
        <v>2094.63928695</v>
      </c>
      <c r="BI319" s="2"/>
      <c r="BJ319" s="13">
        <f>+(AQ319*'Kalkulator część 1'!$C$34+'Dane - część 1'!AR319*'Kalkulator część 1'!$C$35)/('Dane - część 1'!AQ319+'Dane - część 1'!AR319)</f>
        <v>0</v>
      </c>
      <c r="BK319" s="13">
        <f>VLOOKUP(AJ319,'Kalkulator część 1'!$B$17:$C$23,2,TRUE)*12</f>
        <v>0</v>
      </c>
      <c r="BL319" s="2">
        <f t="shared" si="75"/>
        <v>0</v>
      </c>
      <c r="BM319" s="2">
        <f t="shared" si="76"/>
        <v>0</v>
      </c>
      <c r="BO319" s="2">
        <f t="shared" si="77"/>
        <v>1994.8945589999998</v>
      </c>
      <c r="BP319" s="2">
        <f t="shared" si="78"/>
        <v>2094.63928695</v>
      </c>
      <c r="BQ319" s="3"/>
      <c r="BR319" s="2">
        <f t="shared" si="79"/>
        <v>2453.7203075699999</v>
      </c>
      <c r="BS319" s="2">
        <f t="shared" si="80"/>
        <v>2576.4063229485</v>
      </c>
    </row>
    <row r="320" spans="1:71" x14ac:dyDescent="0.35">
      <c r="A320" t="s">
        <v>84</v>
      </c>
      <c r="B320" t="s">
        <v>85</v>
      </c>
      <c r="C320" t="s">
        <v>86</v>
      </c>
      <c r="D320" t="s">
        <v>87</v>
      </c>
      <c r="E320" t="s">
        <v>88</v>
      </c>
      <c r="F320" t="s">
        <v>88</v>
      </c>
      <c r="G320" t="s">
        <v>89</v>
      </c>
      <c r="H320" s="49">
        <v>13</v>
      </c>
      <c r="J320">
        <v>5470054378</v>
      </c>
      <c r="K320">
        <v>71001926</v>
      </c>
      <c r="L320" t="s">
        <v>50</v>
      </c>
      <c r="M320" t="s">
        <v>51</v>
      </c>
      <c r="N320" t="s">
        <v>97</v>
      </c>
      <c r="O320" t="s">
        <v>87</v>
      </c>
      <c r="P320" t="s">
        <v>88</v>
      </c>
      <c r="Q320" t="s">
        <v>88</v>
      </c>
      <c r="R320" t="s">
        <v>89</v>
      </c>
      <c r="S320" s="49">
        <v>13</v>
      </c>
      <c r="U320" t="s">
        <v>98</v>
      </c>
      <c r="V320" t="s">
        <v>99</v>
      </c>
      <c r="W320" s="2">
        <v>0</v>
      </c>
      <c r="X320" s="2">
        <v>4922</v>
      </c>
      <c r="Y320" s="2">
        <v>5051</v>
      </c>
      <c r="Z320" s="2">
        <v>1714</v>
      </c>
      <c r="AA320" s="2">
        <v>68</v>
      </c>
      <c r="AB320" s="2">
        <v>69</v>
      </c>
      <c r="AC320" s="2">
        <v>0</v>
      </c>
      <c r="AD320" s="2">
        <v>0</v>
      </c>
      <c r="AE320" s="2">
        <v>60</v>
      </c>
      <c r="AF320" s="2">
        <v>500</v>
      </c>
      <c r="AG320" s="2">
        <v>1700</v>
      </c>
      <c r="AH320" s="2">
        <v>2500</v>
      </c>
      <c r="AI320" s="2">
        <v>16584</v>
      </c>
      <c r="AJ320" t="s">
        <v>100</v>
      </c>
      <c r="AK320" t="s">
        <v>56</v>
      </c>
      <c r="AL320" t="s">
        <v>93</v>
      </c>
      <c r="AM320">
        <v>110</v>
      </c>
      <c r="AN320" t="s">
        <v>58</v>
      </c>
      <c r="AO320" t="s">
        <v>59</v>
      </c>
      <c r="AP320" t="s">
        <v>60</v>
      </c>
      <c r="AQ320">
        <v>100</v>
      </c>
      <c r="AR320">
        <v>0</v>
      </c>
      <c r="AU320" t="s">
        <v>217</v>
      </c>
      <c r="AV320">
        <v>5.45</v>
      </c>
      <c r="AW320" t="s">
        <v>2349</v>
      </c>
      <c r="AX320">
        <v>7.016</v>
      </c>
      <c r="AZ320" s="2">
        <f>+AI320*'Kalkulator część 1'!$C$32</f>
        <v>16584</v>
      </c>
      <c r="BA320">
        <f t="shared" si="72"/>
        <v>110</v>
      </c>
      <c r="BB320" s="13">
        <f>'Kalkulator część 1'!$C$28*'Kalkulator część 1'!$C$11+'Kalkulator część 1'!$C$12</f>
        <v>0</v>
      </c>
      <c r="BC320" s="13">
        <f>'Kalkulator część 1'!$C$29*'Kalkulator część 1'!$C$11+'Kalkulator część 1'!$C$12</f>
        <v>0</v>
      </c>
      <c r="BD320" s="2">
        <f t="shared" si="73"/>
        <v>0</v>
      </c>
      <c r="BE320" s="2">
        <f t="shared" si="74"/>
        <v>0</v>
      </c>
      <c r="BG320" s="2">
        <f>IF(AJ320=$AU$320,($AV$320*12)+(AZ320*$AX$320/100),IF(AJ320=$AU$321,$AV$321*12+AZ320*$AX$321/100,IF(AJ320=$AU$322,$AV$322*12+$AX$322*AZ320/100,IF(AJ320=$AU$323,$AV$323*12+$AX$323*AZ320/100,IF(AJ320=$AU$324,$AV$324*12+$AX$324*AZ320/100,IF(AJ320=$AU$325,$AW$325*BA320/100*8760+$AX$325*AZ320/100,0))))))*'Kalkulator część 1'!$C$31</f>
        <v>1110.425148</v>
      </c>
      <c r="BH320" s="2">
        <f>+BG320*'Kalkulator część 1'!$C$31</f>
        <v>1165.9464054</v>
      </c>
      <c r="BI320" s="2"/>
      <c r="BJ320" s="13">
        <f>+(AQ320*'Kalkulator część 1'!$C$34+'Dane - część 1'!AR320*'Kalkulator część 1'!$C$35)/('Dane - część 1'!AQ320+'Dane - część 1'!AR320)</f>
        <v>0</v>
      </c>
      <c r="BK320" s="13">
        <f>VLOOKUP(AJ320,'Kalkulator część 1'!$B$17:$C$23,2,TRUE)*12</f>
        <v>0</v>
      </c>
      <c r="BL320" s="2">
        <f t="shared" si="75"/>
        <v>0</v>
      </c>
      <c r="BM320" s="2">
        <f t="shared" si="76"/>
        <v>0</v>
      </c>
      <c r="BO320" s="2">
        <f t="shared" si="77"/>
        <v>1110.425148</v>
      </c>
      <c r="BP320" s="2">
        <f t="shared" si="78"/>
        <v>1165.9464054</v>
      </c>
      <c r="BQ320" s="3"/>
      <c r="BR320" s="2">
        <f t="shared" si="79"/>
        <v>1365.8229320400001</v>
      </c>
      <c r="BS320" s="2">
        <f t="shared" si="80"/>
        <v>1434.1140786420001</v>
      </c>
    </row>
    <row r="321" spans="1:71" x14ac:dyDescent="0.35">
      <c r="A321" t="s">
        <v>84</v>
      </c>
      <c r="B321" t="s">
        <v>101</v>
      </c>
      <c r="C321" t="s">
        <v>102</v>
      </c>
      <c r="D321" t="s">
        <v>103</v>
      </c>
      <c r="E321" t="s">
        <v>104</v>
      </c>
      <c r="F321" t="s">
        <v>104</v>
      </c>
      <c r="G321" t="s">
        <v>105</v>
      </c>
      <c r="H321" s="49">
        <v>3</v>
      </c>
      <c r="J321">
        <v>6450006767</v>
      </c>
      <c r="K321">
        <v>272536244</v>
      </c>
      <c r="L321" t="s">
        <v>50</v>
      </c>
      <c r="M321" t="s">
        <v>51</v>
      </c>
      <c r="N321" t="s">
        <v>106</v>
      </c>
      <c r="O321" t="s">
        <v>103</v>
      </c>
      <c r="P321" t="s">
        <v>104</v>
      </c>
      <c r="Q321" t="s">
        <v>104</v>
      </c>
      <c r="R321" t="s">
        <v>105</v>
      </c>
      <c r="S321" s="49">
        <v>3</v>
      </c>
      <c r="U321" t="s">
        <v>107</v>
      </c>
      <c r="V321" t="s">
        <v>108</v>
      </c>
      <c r="W321" s="2">
        <v>10000</v>
      </c>
      <c r="X321" s="2">
        <v>8000</v>
      </c>
      <c r="Y321" s="2">
        <v>6000</v>
      </c>
      <c r="Z321" s="2">
        <v>4000</v>
      </c>
      <c r="AA321" s="2">
        <v>2000</v>
      </c>
      <c r="AB321" s="2">
        <v>1000</v>
      </c>
      <c r="AC321" s="2">
        <v>0</v>
      </c>
      <c r="AD321" s="2">
        <v>100</v>
      </c>
      <c r="AE321" s="2">
        <v>1000</v>
      </c>
      <c r="AF321" s="2">
        <v>2000</v>
      </c>
      <c r="AG321" s="2">
        <v>6000</v>
      </c>
      <c r="AH321" s="2">
        <v>10000</v>
      </c>
      <c r="AI321" s="2">
        <v>50100</v>
      </c>
      <c r="AJ321" t="s">
        <v>55</v>
      </c>
      <c r="AK321" t="s">
        <v>56</v>
      </c>
      <c r="AL321" t="s">
        <v>93</v>
      </c>
      <c r="AM321">
        <v>110</v>
      </c>
      <c r="AN321" t="s">
        <v>58</v>
      </c>
      <c r="AO321" t="s">
        <v>59</v>
      </c>
      <c r="AP321" t="s">
        <v>60</v>
      </c>
      <c r="AQ321">
        <v>0</v>
      </c>
      <c r="AR321">
        <v>100</v>
      </c>
      <c r="AU321" t="s">
        <v>100</v>
      </c>
      <c r="AV321">
        <v>11.58</v>
      </c>
      <c r="AW321" t="s">
        <v>2349</v>
      </c>
      <c r="AX321">
        <v>5.5389999999999997</v>
      </c>
      <c r="AZ321" s="2">
        <f>+AI321*'Kalkulator część 1'!$C$32</f>
        <v>50100</v>
      </c>
      <c r="BA321">
        <f t="shared" si="72"/>
        <v>110</v>
      </c>
      <c r="BB321" s="13">
        <f>'Kalkulator część 1'!$C$28*'Kalkulator część 1'!$C$11+'Kalkulator część 1'!$C$12</f>
        <v>0</v>
      </c>
      <c r="BC321" s="13">
        <f>'Kalkulator część 1'!$C$29*'Kalkulator część 1'!$C$11+'Kalkulator część 1'!$C$12</f>
        <v>0</v>
      </c>
      <c r="BD321" s="2">
        <f t="shared" si="73"/>
        <v>0</v>
      </c>
      <c r="BE321" s="2">
        <f t="shared" si="74"/>
        <v>0</v>
      </c>
      <c r="BG321" s="2">
        <f>IF(AJ321=$AU$320,($AV$320*12)+(AZ321*$AX$320/100),IF(AJ321=$AU$321,$AV$321*12+AZ321*$AX$321/100,IF(AJ321=$AU$322,$AV$322*12+$AX$322*AZ321/100,IF(AJ321=$AU$323,$AV$323*12+$AX$323*AZ321/100,IF(AJ321=$AU$324,$AV$324*12+$AX$324*AZ321/100,IF(AJ321=$AU$325,$AW$325*BA321/100*8760+$AX$325*AZ321/100,0))))))*'Kalkulator część 1'!$C$31</f>
        <v>3003.3391499999998</v>
      </c>
      <c r="BH321" s="2">
        <f>+BG321*'Kalkulator część 1'!$C$31</f>
        <v>3153.5061074999999</v>
      </c>
      <c r="BI321" s="2"/>
      <c r="BJ321" s="13">
        <f>+(AQ321*'Kalkulator część 1'!$C$34+'Dane - część 1'!AR321*'Kalkulator część 1'!$C$35)/('Dane - część 1'!AQ321+'Dane - część 1'!AR321)</f>
        <v>3.9</v>
      </c>
      <c r="BK321" s="13">
        <f>VLOOKUP(AJ321,'Kalkulator część 1'!$B$17:$C$23,2,TRUE)*12</f>
        <v>0</v>
      </c>
      <c r="BL321" s="2">
        <f t="shared" si="75"/>
        <v>195.39</v>
      </c>
      <c r="BM321" s="2">
        <f t="shared" si="76"/>
        <v>195.39</v>
      </c>
      <c r="BO321" s="2">
        <f t="shared" si="77"/>
        <v>3198.7291499999997</v>
      </c>
      <c r="BP321" s="2">
        <f t="shared" si="78"/>
        <v>3348.8961074999997</v>
      </c>
      <c r="BQ321" s="3"/>
      <c r="BR321" s="2">
        <f t="shared" si="79"/>
        <v>3934.4368544999998</v>
      </c>
      <c r="BS321" s="2">
        <f t="shared" si="80"/>
        <v>4119.1422122249996</v>
      </c>
    </row>
    <row r="322" spans="1:71" x14ac:dyDescent="0.35">
      <c r="A322" t="s">
        <v>84</v>
      </c>
      <c r="B322" t="s">
        <v>109</v>
      </c>
      <c r="C322" t="s">
        <v>110</v>
      </c>
      <c r="D322" t="s">
        <v>111</v>
      </c>
      <c r="E322" t="s">
        <v>112</v>
      </c>
      <c r="F322" t="s">
        <v>112</v>
      </c>
      <c r="G322" t="s">
        <v>113</v>
      </c>
      <c r="H322" s="49">
        <v>1</v>
      </c>
      <c r="J322">
        <v>7470006794</v>
      </c>
      <c r="K322">
        <v>530561426</v>
      </c>
      <c r="L322" t="s">
        <v>50</v>
      </c>
      <c r="M322" t="s">
        <v>51</v>
      </c>
      <c r="N322" t="s">
        <v>114</v>
      </c>
      <c r="O322" t="s">
        <v>111</v>
      </c>
      <c r="P322" t="s">
        <v>112</v>
      </c>
      <c r="Q322" t="s">
        <v>112</v>
      </c>
      <c r="R322" t="s">
        <v>113</v>
      </c>
      <c r="S322" s="49">
        <v>1</v>
      </c>
      <c r="U322" t="s">
        <v>115</v>
      </c>
      <c r="V322" t="s">
        <v>116</v>
      </c>
      <c r="W322" s="2">
        <v>19249</v>
      </c>
      <c r="X322" s="2">
        <v>19249</v>
      </c>
      <c r="Y322" s="2">
        <v>17042</v>
      </c>
      <c r="Z322" s="2">
        <v>10225</v>
      </c>
      <c r="AA322" s="2">
        <v>3764</v>
      </c>
      <c r="AB322" s="2">
        <v>507</v>
      </c>
      <c r="AC322" s="2">
        <v>0</v>
      </c>
      <c r="AD322" s="2">
        <v>0</v>
      </c>
      <c r="AE322" s="2">
        <v>0</v>
      </c>
      <c r="AF322" s="2">
        <v>0</v>
      </c>
      <c r="AG322" s="2">
        <v>21416</v>
      </c>
      <c r="AH322" s="2">
        <v>14669</v>
      </c>
      <c r="AI322" s="2">
        <v>106121</v>
      </c>
      <c r="AJ322" t="s">
        <v>55</v>
      </c>
      <c r="AK322" t="s">
        <v>56</v>
      </c>
      <c r="AL322" t="s">
        <v>93</v>
      </c>
      <c r="AM322">
        <v>110</v>
      </c>
      <c r="AN322" t="s">
        <v>58</v>
      </c>
      <c r="AO322" t="s">
        <v>59</v>
      </c>
      <c r="AP322" t="s">
        <v>60</v>
      </c>
      <c r="AQ322">
        <v>0</v>
      </c>
      <c r="AR322">
        <v>100</v>
      </c>
      <c r="AU322" t="s">
        <v>55</v>
      </c>
      <c r="AV322">
        <v>30.32</v>
      </c>
      <c r="AW322" t="s">
        <v>2349</v>
      </c>
      <c r="AX322">
        <v>4.9829999999999997</v>
      </c>
      <c r="AZ322" s="2">
        <f>+AI322*'Kalkulator część 1'!$C$32</f>
        <v>106121</v>
      </c>
      <c r="BA322">
        <f t="shared" si="72"/>
        <v>110</v>
      </c>
      <c r="BB322" s="13">
        <f>'Kalkulator część 1'!$C$28*'Kalkulator część 1'!$C$11+'Kalkulator część 1'!$C$12</f>
        <v>0</v>
      </c>
      <c r="BC322" s="13">
        <f>'Kalkulator część 1'!$C$29*'Kalkulator część 1'!$C$11+'Kalkulator część 1'!$C$12</f>
        <v>0</v>
      </c>
      <c r="BD322" s="2">
        <f t="shared" si="73"/>
        <v>0</v>
      </c>
      <c r="BE322" s="2">
        <f t="shared" si="74"/>
        <v>0</v>
      </c>
      <c r="BG322" s="2">
        <f>IF(AJ322=$AU$320,($AV$320*12)+(AZ322*$AX$320/100),IF(AJ322=$AU$321,$AV$321*12+AZ322*$AX$321/100,IF(AJ322=$AU$322,$AV$322*12+$AX$322*AZ322/100,IF(AJ322=$AU$323,$AV$323*12+$AX$323*AZ322/100,IF(AJ322=$AU$324,$AV$324*12+$AX$324*AZ322/100,IF(AJ322=$AU$325,$AW$325*BA322/100*8760+$AX$325*AZ322/100,0))))))*'Kalkulator część 1'!$C$31</f>
        <v>5934.4419015000003</v>
      </c>
      <c r="BH322" s="2">
        <f>+BG322*'Kalkulator część 1'!$C$31</f>
        <v>6231.163996575001</v>
      </c>
      <c r="BI322" s="2"/>
      <c r="BJ322" s="13">
        <f>+(AQ322*'Kalkulator część 1'!$C$34+'Dane - część 1'!AR322*'Kalkulator część 1'!$C$35)/('Dane - część 1'!AQ322+'Dane - część 1'!AR322)</f>
        <v>3.9</v>
      </c>
      <c r="BK322" s="13">
        <f>VLOOKUP(AJ322,'Kalkulator część 1'!$B$17:$C$23,2,TRUE)*12</f>
        <v>0</v>
      </c>
      <c r="BL322" s="2">
        <f t="shared" si="75"/>
        <v>413.87189999999998</v>
      </c>
      <c r="BM322" s="2">
        <f t="shared" si="76"/>
        <v>413.87189999999998</v>
      </c>
      <c r="BO322" s="2">
        <f t="shared" si="77"/>
        <v>6348.3138015000004</v>
      </c>
      <c r="BP322" s="2">
        <f t="shared" si="78"/>
        <v>6645.0358965750011</v>
      </c>
      <c r="BQ322" s="3"/>
      <c r="BR322" s="2">
        <f t="shared" si="79"/>
        <v>7808.4259758450007</v>
      </c>
      <c r="BS322" s="2">
        <f t="shared" si="80"/>
        <v>8173.3941527872512</v>
      </c>
    </row>
    <row r="323" spans="1:71" x14ac:dyDescent="0.35">
      <c r="A323" t="s">
        <v>84</v>
      </c>
      <c r="B323" t="s">
        <v>117</v>
      </c>
      <c r="C323" t="s">
        <v>118</v>
      </c>
      <c r="D323" t="s">
        <v>119</v>
      </c>
      <c r="E323" t="s">
        <v>120</v>
      </c>
      <c r="F323" t="s">
        <v>120</v>
      </c>
      <c r="G323" t="s">
        <v>121</v>
      </c>
      <c r="H323" s="49">
        <v>9</v>
      </c>
      <c r="J323">
        <v>7540005430</v>
      </c>
      <c r="K323">
        <v>530560272</v>
      </c>
      <c r="L323" t="s">
        <v>50</v>
      </c>
      <c r="M323" t="s">
        <v>51</v>
      </c>
      <c r="N323" t="s">
        <v>122</v>
      </c>
      <c r="O323" t="s">
        <v>119</v>
      </c>
      <c r="P323" t="s">
        <v>120</v>
      </c>
      <c r="Q323" t="s">
        <v>120</v>
      </c>
      <c r="R323" t="s">
        <v>121</v>
      </c>
      <c r="S323" s="49">
        <v>9</v>
      </c>
      <c r="U323" t="s">
        <v>123</v>
      </c>
      <c r="V323" t="s">
        <v>124</v>
      </c>
      <c r="W323" s="2">
        <v>0</v>
      </c>
      <c r="X323" s="2">
        <v>35082</v>
      </c>
      <c r="Y323" s="2">
        <v>13737</v>
      </c>
      <c r="Z323" s="2">
        <v>8619</v>
      </c>
      <c r="AA323" s="2">
        <v>965</v>
      </c>
      <c r="AB323" s="2">
        <v>0</v>
      </c>
      <c r="AC323" s="2">
        <v>0</v>
      </c>
      <c r="AD323" s="2">
        <v>0</v>
      </c>
      <c r="AE323" s="2">
        <v>23</v>
      </c>
      <c r="AF323" s="2">
        <v>6603</v>
      </c>
      <c r="AG323" s="2">
        <v>14505</v>
      </c>
      <c r="AH323" s="2">
        <v>20212</v>
      </c>
      <c r="AI323" s="2">
        <v>99746</v>
      </c>
      <c r="AJ323" t="s">
        <v>67</v>
      </c>
      <c r="AK323" t="s">
        <v>56</v>
      </c>
      <c r="AL323" t="s">
        <v>93</v>
      </c>
      <c r="AM323">
        <v>110</v>
      </c>
      <c r="AN323" t="s">
        <v>58</v>
      </c>
      <c r="AO323" t="s">
        <v>59</v>
      </c>
      <c r="AP323" t="s">
        <v>60</v>
      </c>
      <c r="AQ323">
        <v>100</v>
      </c>
      <c r="AR323">
        <v>0</v>
      </c>
      <c r="AU323" t="s">
        <v>730</v>
      </c>
      <c r="AV323">
        <v>32.94</v>
      </c>
      <c r="AW323" t="s">
        <v>2349</v>
      </c>
      <c r="AX323">
        <v>4.9829999999999997</v>
      </c>
      <c r="AZ323" s="2">
        <f>+AI323*'Kalkulator część 1'!$C$32</f>
        <v>99746</v>
      </c>
      <c r="BA323">
        <f t="shared" si="72"/>
        <v>110</v>
      </c>
      <c r="BB323" s="13">
        <f>'Kalkulator część 1'!$C$28*'Kalkulator część 1'!$C$11+'Kalkulator część 1'!$C$12</f>
        <v>0</v>
      </c>
      <c r="BC323" s="13">
        <f>'Kalkulator część 1'!$C$29*'Kalkulator część 1'!$C$11+'Kalkulator część 1'!$C$12</f>
        <v>0</v>
      </c>
      <c r="BD323" s="2">
        <f t="shared" si="73"/>
        <v>0</v>
      </c>
      <c r="BE323" s="2">
        <f t="shared" si="74"/>
        <v>0</v>
      </c>
      <c r="BG323" s="2">
        <f>IF(AJ323=$AU$320,($AV$320*12)+(AZ323*$AX$320/100),IF(AJ323=$AU$321,$AV$321*12+AZ323*$AX$321/100,IF(AJ323=$AU$322,$AV$322*12+$AX$322*AZ323/100,IF(AJ323=$AU$323,$AV$323*12+$AX$323*AZ323/100,IF(AJ323=$AU$324,$AV$324*12+$AX$324*AZ323/100,IF(AJ323=$AU$325,$AW$325*BA323/100*8760+$AX$325*AZ323/100,0))))))*'Kalkulator część 1'!$C$31</f>
        <v>7227.9972240000006</v>
      </c>
      <c r="BH323" s="2">
        <f>+BG323*'Kalkulator część 1'!$C$31</f>
        <v>7589.3970852000011</v>
      </c>
      <c r="BI323" s="2"/>
      <c r="BJ323" s="13">
        <f>+(AQ323*'Kalkulator część 1'!$C$34+'Dane - część 1'!AR323*'Kalkulator część 1'!$C$35)/('Dane - część 1'!AQ323+'Dane - część 1'!AR323)</f>
        <v>0</v>
      </c>
      <c r="BK323" s="13">
        <f>VLOOKUP(AJ323,'Kalkulator część 1'!$B$17:$C$23,2,TRUE)*12</f>
        <v>0</v>
      </c>
      <c r="BL323" s="2">
        <f t="shared" si="75"/>
        <v>0</v>
      </c>
      <c r="BM323" s="2">
        <f t="shared" si="76"/>
        <v>0</v>
      </c>
      <c r="BO323" s="2">
        <f t="shared" si="77"/>
        <v>7227.9972240000006</v>
      </c>
      <c r="BP323" s="2">
        <f t="shared" si="78"/>
        <v>7589.3970852000011</v>
      </c>
      <c r="BQ323" s="3"/>
      <c r="BR323" s="2">
        <f t="shared" si="79"/>
        <v>8890.4365855200012</v>
      </c>
      <c r="BS323" s="2">
        <f t="shared" si="80"/>
        <v>9334.9584147960013</v>
      </c>
    </row>
    <row r="324" spans="1:71" x14ac:dyDescent="0.35">
      <c r="A324" t="s">
        <v>84</v>
      </c>
      <c r="B324" t="s">
        <v>125</v>
      </c>
      <c r="C324" t="s">
        <v>126</v>
      </c>
      <c r="D324" t="s">
        <v>127</v>
      </c>
      <c r="E324" t="s">
        <v>128</v>
      </c>
      <c r="F324" t="s">
        <v>128</v>
      </c>
      <c r="G324" t="s">
        <v>129</v>
      </c>
      <c r="H324" s="49">
        <v>1</v>
      </c>
      <c r="J324">
        <v>5750008882</v>
      </c>
      <c r="K324">
        <v>150527030</v>
      </c>
      <c r="L324" t="s">
        <v>50</v>
      </c>
      <c r="M324" t="s">
        <v>51</v>
      </c>
      <c r="S324" s="49"/>
      <c r="U324" t="s">
        <v>130</v>
      </c>
      <c r="V324" t="s">
        <v>131</v>
      </c>
      <c r="W324" s="2">
        <v>12381</v>
      </c>
      <c r="X324" s="2">
        <v>0</v>
      </c>
      <c r="Y324" s="2">
        <v>21392</v>
      </c>
      <c r="Z324" s="2">
        <v>0</v>
      </c>
      <c r="AA324" s="2">
        <v>8867</v>
      </c>
      <c r="AB324" s="2">
        <v>851</v>
      </c>
      <c r="AC324" s="2">
        <v>704</v>
      </c>
      <c r="AD324" s="2">
        <v>941</v>
      </c>
      <c r="AE324" s="2">
        <v>911</v>
      </c>
      <c r="AF324" s="2">
        <v>6574</v>
      </c>
      <c r="AG324" s="2">
        <v>6361</v>
      </c>
      <c r="AH324" s="2">
        <v>14222</v>
      </c>
      <c r="AI324" s="2">
        <v>73204</v>
      </c>
      <c r="AJ324" t="s">
        <v>55</v>
      </c>
      <c r="AK324" t="s">
        <v>56</v>
      </c>
      <c r="AL324" t="s">
        <v>93</v>
      </c>
      <c r="AM324">
        <v>110</v>
      </c>
      <c r="AN324" t="s">
        <v>58</v>
      </c>
      <c r="AO324" t="s">
        <v>59</v>
      </c>
      <c r="AP324" t="s">
        <v>60</v>
      </c>
      <c r="AQ324">
        <v>0</v>
      </c>
      <c r="AR324">
        <v>100</v>
      </c>
      <c r="AU324" t="s">
        <v>67</v>
      </c>
      <c r="AV324">
        <v>213.9</v>
      </c>
      <c r="AW324" t="s">
        <v>2349</v>
      </c>
      <c r="AX324">
        <v>4.3280000000000003</v>
      </c>
      <c r="AZ324" s="2">
        <f>+AI324*'Kalkulator część 1'!$C$32</f>
        <v>73204</v>
      </c>
      <c r="BA324">
        <f t="shared" si="72"/>
        <v>110</v>
      </c>
      <c r="BB324" s="13">
        <f>'Kalkulator część 1'!$C$28*'Kalkulator część 1'!$C$11+'Kalkulator część 1'!$C$12</f>
        <v>0</v>
      </c>
      <c r="BC324" s="13">
        <f>'Kalkulator część 1'!$C$29*'Kalkulator część 1'!$C$11+'Kalkulator część 1'!$C$12</f>
        <v>0</v>
      </c>
      <c r="BD324" s="2">
        <f t="shared" si="73"/>
        <v>0</v>
      </c>
      <c r="BE324" s="2">
        <f t="shared" si="74"/>
        <v>0</v>
      </c>
      <c r="BG324" s="2">
        <f>IF(AJ324=$AU$320,($AV$320*12)+(AZ324*$AX$320/100),IF(AJ324=$AU$321,$AV$321*12+AZ324*$AX$321/100,IF(AJ324=$AU$322,$AV$322*12+$AX$322*AZ324/100,IF(AJ324=$AU$323,$AV$323*12+$AX$323*AZ324/100,IF(AJ324=$AU$324,$AV$324*12+$AX$324*AZ324/100,IF(AJ324=$AU$325,$AW$325*BA324/100*8760+$AX$325*AZ324/100,0))))))*'Kalkulator część 1'!$C$31</f>
        <v>4212.1750859999993</v>
      </c>
      <c r="BH324" s="2">
        <f>+BG324*'Kalkulator część 1'!$C$31</f>
        <v>4422.7838402999996</v>
      </c>
      <c r="BI324" s="2"/>
      <c r="BJ324" s="13">
        <f>+(AQ324*'Kalkulator część 1'!$C$34+'Dane - część 1'!AR324*'Kalkulator część 1'!$C$35)/('Dane - część 1'!AQ324+'Dane - część 1'!AR324)</f>
        <v>3.9</v>
      </c>
      <c r="BK324" s="13">
        <f>VLOOKUP(AJ324,'Kalkulator część 1'!$B$17:$C$23,2,TRUE)*12</f>
        <v>0</v>
      </c>
      <c r="BL324" s="2">
        <f t="shared" si="75"/>
        <v>285.49559999999997</v>
      </c>
      <c r="BM324" s="2">
        <f t="shared" si="76"/>
        <v>285.49559999999997</v>
      </c>
      <c r="BO324" s="2">
        <f t="shared" si="77"/>
        <v>4497.6706859999995</v>
      </c>
      <c r="BP324" s="2">
        <f t="shared" si="78"/>
        <v>4708.2794402999998</v>
      </c>
      <c r="BQ324" s="3"/>
      <c r="BR324" s="2">
        <f t="shared" si="79"/>
        <v>5532.134943779999</v>
      </c>
      <c r="BS324" s="2">
        <f t="shared" si="80"/>
        <v>5791.1837115689996</v>
      </c>
    </row>
    <row r="325" spans="1:71" x14ac:dyDescent="0.35">
      <c r="A325" t="s">
        <v>84</v>
      </c>
      <c r="B325" t="s">
        <v>132</v>
      </c>
      <c r="C325" t="s">
        <v>133</v>
      </c>
      <c r="D325" t="s">
        <v>134</v>
      </c>
      <c r="E325" t="s">
        <v>135</v>
      </c>
      <c r="F325" t="s">
        <v>135</v>
      </c>
      <c r="G325" t="s">
        <v>136</v>
      </c>
      <c r="H325" s="49">
        <v>3</v>
      </c>
      <c r="J325">
        <v>6370001957</v>
      </c>
      <c r="K325">
        <v>272536273</v>
      </c>
      <c r="L325" t="s">
        <v>50</v>
      </c>
      <c r="M325" t="s">
        <v>51</v>
      </c>
      <c r="N325" t="s">
        <v>137</v>
      </c>
      <c r="O325" t="s">
        <v>138</v>
      </c>
      <c r="P325" t="s">
        <v>135</v>
      </c>
      <c r="Q325" t="s">
        <v>139</v>
      </c>
      <c r="R325" t="s">
        <v>140</v>
      </c>
      <c r="S325" s="49">
        <v>1</v>
      </c>
      <c r="U325" t="s">
        <v>141</v>
      </c>
      <c r="V325" t="s">
        <v>142</v>
      </c>
      <c r="W325" s="2">
        <v>0</v>
      </c>
      <c r="X325" s="2">
        <v>754</v>
      </c>
      <c r="Y325" s="2">
        <v>823</v>
      </c>
      <c r="Z325" s="2">
        <v>961</v>
      </c>
      <c r="AA325" s="2">
        <v>230</v>
      </c>
      <c r="AB325" s="2">
        <v>242</v>
      </c>
      <c r="AC325" s="2">
        <v>440</v>
      </c>
      <c r="AD325" s="2">
        <v>455</v>
      </c>
      <c r="AE325" s="2">
        <v>440</v>
      </c>
      <c r="AF325" s="2">
        <v>455</v>
      </c>
      <c r="AG325" s="2">
        <v>440</v>
      </c>
      <c r="AH325" s="2">
        <v>455</v>
      </c>
      <c r="AI325" s="2">
        <v>5695</v>
      </c>
      <c r="AJ325" t="s">
        <v>100</v>
      </c>
      <c r="AK325" t="s">
        <v>56</v>
      </c>
      <c r="AL325" t="s">
        <v>93</v>
      </c>
      <c r="AM325">
        <v>110</v>
      </c>
      <c r="AN325" t="s">
        <v>58</v>
      </c>
      <c r="AO325" t="s">
        <v>59</v>
      </c>
      <c r="AP325" t="s">
        <v>60</v>
      </c>
      <c r="AQ325">
        <v>100</v>
      </c>
      <c r="AR325">
        <v>0</v>
      </c>
      <c r="AU325" t="s">
        <v>209</v>
      </c>
      <c r="AV325" t="s">
        <v>2349</v>
      </c>
      <c r="AW325">
        <v>0.79300000000000004</v>
      </c>
      <c r="AX325">
        <v>2.2149999999999999</v>
      </c>
      <c r="AZ325" s="2">
        <f>+AI325*'Kalkulator część 1'!$C$32</f>
        <v>5695</v>
      </c>
      <c r="BA325">
        <f t="shared" si="72"/>
        <v>110</v>
      </c>
      <c r="BB325" s="13">
        <f>'Kalkulator część 1'!$C$28*'Kalkulator część 1'!$C$11+'Kalkulator część 1'!$C$12</f>
        <v>0</v>
      </c>
      <c r="BC325" s="13">
        <f>'Kalkulator część 1'!$C$29*'Kalkulator część 1'!$C$11+'Kalkulator część 1'!$C$12</f>
        <v>0</v>
      </c>
      <c r="BD325" s="2">
        <f t="shared" si="73"/>
        <v>0</v>
      </c>
      <c r="BE325" s="2">
        <f t="shared" si="74"/>
        <v>0</v>
      </c>
      <c r="BG325" s="2">
        <f>IF(AJ325=$AU$320,($AV$320*12)+(AZ325*$AX$320/100),IF(AJ325=$AU$321,$AV$321*12+AZ325*$AX$321/100,IF(AJ325=$AU$322,$AV$322*12+$AX$322*AZ325/100,IF(AJ325=$AU$323,$AV$323*12+$AX$323*AZ325/100,IF(AJ325=$AU$324,$AV$324*12+$AX$324*AZ325/100,IF(AJ325=$AU$325,$AW$325*BA325/100*8760+$AX$325*AZ325/100,0))))))*'Kalkulator część 1'!$C$31</f>
        <v>477.12635250000005</v>
      </c>
      <c r="BH325" s="2">
        <f>+BG325*'Kalkulator część 1'!$C$31</f>
        <v>500.98267012500008</v>
      </c>
      <c r="BI325" s="2"/>
      <c r="BJ325" s="13">
        <f>+(AQ325*'Kalkulator część 1'!$C$34+'Dane - część 1'!AR325*'Kalkulator część 1'!$C$35)/('Dane - część 1'!AQ325+'Dane - część 1'!AR325)</f>
        <v>0</v>
      </c>
      <c r="BK325" s="13">
        <f>VLOOKUP(AJ325,'Kalkulator część 1'!$B$17:$C$23,2,TRUE)*12</f>
        <v>0</v>
      </c>
      <c r="BL325" s="2">
        <f t="shared" si="75"/>
        <v>0</v>
      </c>
      <c r="BM325" s="2">
        <f t="shared" si="76"/>
        <v>0</v>
      </c>
      <c r="BO325" s="2">
        <f t="shared" si="77"/>
        <v>477.12635250000005</v>
      </c>
      <c r="BP325" s="2">
        <f t="shared" si="78"/>
        <v>500.98267012500008</v>
      </c>
      <c r="BQ325" s="3"/>
      <c r="BR325" s="2">
        <f t="shared" si="79"/>
        <v>586.86541357500005</v>
      </c>
      <c r="BS325" s="2">
        <f t="shared" si="80"/>
        <v>616.20868425375011</v>
      </c>
    </row>
    <row r="326" spans="1:71" x14ac:dyDescent="0.35">
      <c r="A326" t="s">
        <v>84</v>
      </c>
      <c r="B326" t="s">
        <v>143</v>
      </c>
      <c r="C326" t="s">
        <v>144</v>
      </c>
      <c r="D326" t="s">
        <v>145</v>
      </c>
      <c r="E326" t="s">
        <v>146</v>
      </c>
      <c r="F326" t="s">
        <v>146</v>
      </c>
      <c r="G326" t="s">
        <v>147</v>
      </c>
      <c r="H326" s="49">
        <v>7</v>
      </c>
      <c r="J326">
        <v>6310112328</v>
      </c>
      <c r="K326">
        <v>272536528</v>
      </c>
      <c r="L326" t="s">
        <v>50</v>
      </c>
      <c r="M326" t="s">
        <v>51</v>
      </c>
      <c r="N326" t="s">
        <v>148</v>
      </c>
      <c r="O326" t="s">
        <v>149</v>
      </c>
      <c r="P326" t="s">
        <v>150</v>
      </c>
      <c r="Q326" t="s">
        <v>151</v>
      </c>
      <c r="R326" t="s">
        <v>152</v>
      </c>
      <c r="S326" s="49">
        <v>33</v>
      </c>
      <c r="T326">
        <v>1</v>
      </c>
      <c r="U326" t="s">
        <v>153</v>
      </c>
      <c r="V326" t="s">
        <v>154</v>
      </c>
      <c r="W326" s="2">
        <v>0</v>
      </c>
      <c r="X326" s="2">
        <v>0</v>
      </c>
      <c r="Y326" s="2">
        <v>2881</v>
      </c>
      <c r="Z326" s="2">
        <v>962</v>
      </c>
      <c r="AA326" s="2">
        <v>446</v>
      </c>
      <c r="AB326" s="2">
        <v>0</v>
      </c>
      <c r="AC326" s="2">
        <v>690</v>
      </c>
      <c r="AD326" s="2">
        <v>855</v>
      </c>
      <c r="AE326" s="2">
        <v>828</v>
      </c>
      <c r="AF326" s="2">
        <v>855</v>
      </c>
      <c r="AG326" s="2">
        <v>828</v>
      </c>
      <c r="AH326" s="2">
        <v>855</v>
      </c>
      <c r="AI326" s="2">
        <v>9200</v>
      </c>
      <c r="AJ326" t="s">
        <v>100</v>
      </c>
      <c r="AK326" t="s">
        <v>56</v>
      </c>
      <c r="AL326" t="s">
        <v>93</v>
      </c>
      <c r="AM326">
        <v>110</v>
      </c>
      <c r="AN326" t="s">
        <v>58</v>
      </c>
      <c r="AO326" t="s">
        <v>59</v>
      </c>
      <c r="AP326" t="s">
        <v>60</v>
      </c>
      <c r="AQ326">
        <v>100</v>
      </c>
      <c r="AR326">
        <v>0</v>
      </c>
      <c r="AU326" s="1" t="s">
        <v>2351</v>
      </c>
      <c r="AV326" t="s">
        <v>2349</v>
      </c>
      <c r="AW326">
        <v>0.63100000000000001</v>
      </c>
      <c r="AX326">
        <v>1.9850000000000001</v>
      </c>
      <c r="AZ326" s="2">
        <f>+AI326*'Kalkulator część 1'!$C$32</f>
        <v>9200</v>
      </c>
      <c r="BA326">
        <f t="shared" si="72"/>
        <v>110</v>
      </c>
      <c r="BB326" s="13">
        <f>'Kalkulator część 1'!$C$28*'Kalkulator część 1'!$C$11+'Kalkulator część 1'!$C$12</f>
        <v>0</v>
      </c>
      <c r="BC326" s="13">
        <f>'Kalkulator część 1'!$C$29*'Kalkulator część 1'!$C$11+'Kalkulator część 1'!$C$12</f>
        <v>0</v>
      </c>
      <c r="BD326" s="2">
        <f t="shared" si="73"/>
        <v>0</v>
      </c>
      <c r="BE326" s="2">
        <f t="shared" si="74"/>
        <v>0</v>
      </c>
      <c r="BG326" s="2">
        <f>IF(AJ326=$AU$320,($AV$320*12)+(AZ326*$AX$320/100),IF(AJ326=$AU$321,$AV$321*12+AZ326*$AX$321/100,IF(AJ326=$AU$322,$AV$322*12+$AX$322*AZ326/100,IF(AJ326=$AU$323,$AV$323*12+$AX$323*AZ326/100,IF(AJ326=$AU$324,$AV$324*12+$AX$324*AZ326/100,IF(AJ326=$AU$325,$AW$325*BA326/100*8760+$AX$325*AZ326/100,0))))))*'Kalkulator część 1'!$C$31</f>
        <v>680.97540000000004</v>
      </c>
      <c r="BH326" s="2">
        <f>+BG326*'Kalkulator część 1'!$C$31</f>
        <v>715.02417000000003</v>
      </c>
      <c r="BI326" s="2"/>
      <c r="BJ326" s="13">
        <f>+(AQ326*'Kalkulator część 1'!$C$34+'Dane - część 1'!AR326*'Kalkulator część 1'!$C$35)/('Dane - część 1'!AQ326+'Dane - część 1'!AR326)</f>
        <v>0</v>
      </c>
      <c r="BK326" s="13">
        <f>VLOOKUP(AJ326,'Kalkulator część 1'!$B$17:$C$23,2,TRUE)*12</f>
        <v>0</v>
      </c>
      <c r="BL326" s="2">
        <f t="shared" si="75"/>
        <v>0</v>
      </c>
      <c r="BM326" s="2">
        <f t="shared" si="76"/>
        <v>0</v>
      </c>
      <c r="BO326" s="2">
        <f t="shared" si="77"/>
        <v>680.97540000000004</v>
      </c>
      <c r="BP326" s="2">
        <f t="shared" si="78"/>
        <v>715.02417000000003</v>
      </c>
      <c r="BQ326" s="3"/>
      <c r="BR326" s="2">
        <f t="shared" si="79"/>
        <v>837.59974199999999</v>
      </c>
      <c r="BS326" s="2">
        <f t="shared" si="80"/>
        <v>879.47972909999999</v>
      </c>
    </row>
    <row r="327" spans="1:71" x14ac:dyDescent="0.35">
      <c r="A327" t="s">
        <v>84</v>
      </c>
      <c r="B327" t="s">
        <v>143</v>
      </c>
      <c r="C327" t="s">
        <v>144</v>
      </c>
      <c r="D327" t="s">
        <v>145</v>
      </c>
      <c r="E327" t="s">
        <v>146</v>
      </c>
      <c r="F327" t="s">
        <v>146</v>
      </c>
      <c r="G327" t="s">
        <v>147</v>
      </c>
      <c r="H327" s="49">
        <v>7</v>
      </c>
      <c r="J327">
        <v>6310112328</v>
      </c>
      <c r="K327">
        <v>272536528</v>
      </c>
      <c r="L327" t="s">
        <v>50</v>
      </c>
      <c r="M327" t="s">
        <v>51</v>
      </c>
      <c r="N327" t="s">
        <v>148</v>
      </c>
      <c r="O327" t="s">
        <v>149</v>
      </c>
      <c r="P327" t="s">
        <v>150</v>
      </c>
      <c r="Q327" t="s">
        <v>151</v>
      </c>
      <c r="R327" t="s">
        <v>152</v>
      </c>
      <c r="S327" s="49">
        <v>33</v>
      </c>
      <c r="T327">
        <v>2</v>
      </c>
      <c r="U327" t="s">
        <v>155</v>
      </c>
      <c r="V327" t="s">
        <v>156</v>
      </c>
      <c r="W327" s="2">
        <v>0</v>
      </c>
      <c r="X327" s="2">
        <v>0</v>
      </c>
      <c r="Y327" s="2">
        <v>3187</v>
      </c>
      <c r="Z327" s="2">
        <v>226</v>
      </c>
      <c r="AA327" s="2">
        <v>137</v>
      </c>
      <c r="AB327" s="2">
        <v>348</v>
      </c>
      <c r="AC327" s="2">
        <v>554</v>
      </c>
      <c r="AD327" s="2">
        <v>686</v>
      </c>
      <c r="AE327" s="2">
        <v>664</v>
      </c>
      <c r="AF327" s="2">
        <v>686</v>
      </c>
      <c r="AG327" s="2">
        <v>664</v>
      </c>
      <c r="AH327" s="2">
        <v>686</v>
      </c>
      <c r="AI327" s="2">
        <v>7838</v>
      </c>
      <c r="AJ327" t="s">
        <v>100</v>
      </c>
      <c r="AK327" t="s">
        <v>56</v>
      </c>
      <c r="AL327" t="s">
        <v>93</v>
      </c>
      <c r="AM327">
        <v>110</v>
      </c>
      <c r="AN327" t="s">
        <v>58</v>
      </c>
      <c r="AO327" t="s">
        <v>59</v>
      </c>
      <c r="AP327" t="s">
        <v>60</v>
      </c>
      <c r="AQ327">
        <v>100</v>
      </c>
      <c r="AR327">
        <v>0</v>
      </c>
      <c r="AZ327" s="2">
        <f>+AI327*'Kalkulator część 1'!$C$32</f>
        <v>7838</v>
      </c>
      <c r="BA327">
        <f t="shared" si="72"/>
        <v>110</v>
      </c>
      <c r="BB327" s="13">
        <f>'Kalkulator część 1'!$C$28*'Kalkulator część 1'!$C$11+'Kalkulator część 1'!$C$12</f>
        <v>0</v>
      </c>
      <c r="BC327" s="13">
        <f>'Kalkulator część 1'!$C$29*'Kalkulator część 1'!$C$11+'Kalkulator część 1'!$C$12</f>
        <v>0</v>
      </c>
      <c r="BD327" s="2">
        <f t="shared" si="73"/>
        <v>0</v>
      </c>
      <c r="BE327" s="2">
        <f t="shared" si="74"/>
        <v>0</v>
      </c>
      <c r="BG327" s="2">
        <f>IF(AJ327=$AU$320,($AV$320*12)+(AZ327*$AX$320/100),IF(AJ327=$AU$321,$AV$321*12+AZ327*$AX$321/100,IF(AJ327=$AU$322,$AV$322*12+$AX$322*AZ327/100,IF(AJ327=$AU$323,$AV$323*12+$AX$323*AZ327/100,IF(AJ327=$AU$324,$AV$324*12+$AX$324*AZ327/100,IF(AJ327=$AU$325,$AW$325*BA327/100*8760+$AX$325*AZ327/100,0))))))*'Kalkulator część 1'!$C$31</f>
        <v>601.76216099999999</v>
      </c>
      <c r="BH327" s="2">
        <f>+BG327*'Kalkulator część 1'!$C$31</f>
        <v>631.85026905000007</v>
      </c>
      <c r="BI327" s="2"/>
      <c r="BJ327" s="13">
        <f>+(AQ327*'Kalkulator część 1'!$C$34+'Dane - część 1'!AR327*'Kalkulator część 1'!$C$35)/('Dane - część 1'!AQ327+'Dane - część 1'!AR327)</f>
        <v>0</v>
      </c>
      <c r="BK327" s="13">
        <f>VLOOKUP(AJ327,'Kalkulator część 1'!$B$17:$C$23,2,TRUE)*12</f>
        <v>0</v>
      </c>
      <c r="BL327" s="2">
        <f t="shared" si="75"/>
        <v>0</v>
      </c>
      <c r="BM327" s="2">
        <f t="shared" si="76"/>
        <v>0</v>
      </c>
      <c r="BO327" s="2">
        <f t="shared" si="77"/>
        <v>601.76216099999999</v>
      </c>
      <c r="BP327" s="2">
        <f t="shared" si="78"/>
        <v>631.85026905000007</v>
      </c>
      <c r="BQ327" s="3"/>
      <c r="BR327" s="2">
        <f t="shared" si="79"/>
        <v>740.16745803000003</v>
      </c>
      <c r="BS327" s="2">
        <f t="shared" si="80"/>
        <v>777.17583093150006</v>
      </c>
    </row>
    <row r="328" spans="1:71" x14ac:dyDescent="0.35">
      <c r="A328" t="s">
        <v>84</v>
      </c>
      <c r="B328" t="s">
        <v>157</v>
      </c>
      <c r="C328" t="s">
        <v>158</v>
      </c>
      <c r="D328" t="s">
        <v>159</v>
      </c>
      <c r="E328" t="s">
        <v>160</v>
      </c>
      <c r="F328" t="s">
        <v>160</v>
      </c>
      <c r="G328" t="s">
        <v>161</v>
      </c>
      <c r="H328" s="49">
        <v>36</v>
      </c>
      <c r="J328">
        <v>6420014590</v>
      </c>
      <c r="K328">
        <v>272536161</v>
      </c>
      <c r="L328" t="s">
        <v>50</v>
      </c>
      <c r="M328" t="s">
        <v>51</v>
      </c>
      <c r="N328" t="s">
        <v>162</v>
      </c>
      <c r="O328" t="s">
        <v>163</v>
      </c>
      <c r="P328" t="s">
        <v>164</v>
      </c>
      <c r="Q328" t="s">
        <v>164</v>
      </c>
      <c r="R328" t="s">
        <v>147</v>
      </c>
      <c r="S328" s="49">
        <v>56</v>
      </c>
      <c r="U328" t="s">
        <v>165</v>
      </c>
      <c r="V328" t="s">
        <v>166</v>
      </c>
      <c r="W328" s="2">
        <v>750</v>
      </c>
      <c r="X328" s="2">
        <v>750</v>
      </c>
      <c r="Y328" s="2">
        <v>750</v>
      </c>
      <c r="Z328" s="2">
        <v>742</v>
      </c>
      <c r="AA328" s="2">
        <v>103</v>
      </c>
      <c r="AB328" s="2">
        <v>12</v>
      </c>
      <c r="AC328" s="2">
        <v>0</v>
      </c>
      <c r="AD328" s="2">
        <v>464</v>
      </c>
      <c r="AE328" s="2">
        <v>464</v>
      </c>
      <c r="AF328" s="2">
        <v>464</v>
      </c>
      <c r="AG328" s="2">
        <v>464</v>
      </c>
      <c r="AH328" s="2">
        <v>464</v>
      </c>
      <c r="AI328" s="2">
        <v>5427</v>
      </c>
      <c r="AJ328" t="s">
        <v>100</v>
      </c>
      <c r="AK328" t="s">
        <v>56</v>
      </c>
      <c r="AL328" t="s">
        <v>93</v>
      </c>
      <c r="AM328">
        <v>110</v>
      </c>
      <c r="AN328" t="s">
        <v>58</v>
      </c>
      <c r="AO328" t="s">
        <v>59</v>
      </c>
      <c r="AP328" t="s">
        <v>60</v>
      </c>
      <c r="AQ328">
        <v>100</v>
      </c>
      <c r="AR328">
        <v>0</v>
      </c>
      <c r="AU328" s="1"/>
      <c r="AX328" s="5"/>
      <c r="AZ328" s="2">
        <f>+AI328*'Kalkulator część 1'!$C$32</f>
        <v>5427</v>
      </c>
      <c r="BA328">
        <f t="shared" si="72"/>
        <v>110</v>
      </c>
      <c r="BB328" s="13">
        <f>'Kalkulator część 1'!$C$28*'Kalkulator część 1'!$C$11+'Kalkulator część 1'!$C$12</f>
        <v>0</v>
      </c>
      <c r="BC328" s="13">
        <f>'Kalkulator część 1'!$C$29*'Kalkulator część 1'!$C$11+'Kalkulator część 1'!$C$12</f>
        <v>0</v>
      </c>
      <c r="BD328" s="2">
        <f t="shared" si="73"/>
        <v>0</v>
      </c>
      <c r="BE328" s="2">
        <f t="shared" si="74"/>
        <v>0</v>
      </c>
      <c r="BG328" s="2">
        <f>IF(AJ328=$AU$320,($AV$320*12)+(AZ328*$AX$320/100),IF(AJ328=$AU$321,$AV$321*12+AZ328*$AX$321/100,IF(AJ328=$AU$322,$AV$322*12+$AX$322*AZ328/100,IF(AJ328=$AU$323,$AV$323*12+$AX$323*AZ328/100,IF(AJ328=$AU$324,$AV$324*12+$AX$324*AZ328/100,IF(AJ328=$AU$325,$AW$325*BA328/100*8760+$AX$325*AZ328/100,0))))))*'Kalkulator część 1'!$C$31</f>
        <v>461.53960649999999</v>
      </c>
      <c r="BH328" s="2">
        <f>+BG328*'Kalkulator część 1'!$C$31</f>
        <v>484.61658682500001</v>
      </c>
      <c r="BI328" s="2"/>
      <c r="BJ328" s="13">
        <f>+(AQ328*'Kalkulator część 1'!$C$34+'Dane - część 1'!AR328*'Kalkulator część 1'!$C$35)/('Dane - część 1'!AQ328+'Dane - część 1'!AR328)</f>
        <v>0</v>
      </c>
      <c r="BK328" s="13">
        <f>VLOOKUP(AJ328,'Kalkulator część 1'!$B$17:$C$23,2,TRUE)*12</f>
        <v>0</v>
      </c>
      <c r="BL328" s="2">
        <f t="shared" si="75"/>
        <v>0</v>
      </c>
      <c r="BM328" s="2">
        <f t="shared" si="76"/>
        <v>0</v>
      </c>
      <c r="BO328" s="2">
        <f t="shared" si="77"/>
        <v>461.53960649999999</v>
      </c>
      <c r="BP328" s="2">
        <f t="shared" si="78"/>
        <v>484.61658682500001</v>
      </c>
      <c r="BQ328" s="3"/>
      <c r="BR328" s="2">
        <f t="shared" si="79"/>
        <v>567.69371599499993</v>
      </c>
      <c r="BS328" s="2">
        <f t="shared" si="80"/>
        <v>596.07840179474999</v>
      </c>
    </row>
    <row r="329" spans="1:71" x14ac:dyDescent="0.35">
      <c r="A329" t="s">
        <v>84</v>
      </c>
      <c r="B329" t="s">
        <v>157</v>
      </c>
      <c r="C329" t="s">
        <v>158</v>
      </c>
      <c r="D329" t="s">
        <v>159</v>
      </c>
      <c r="E329" t="s">
        <v>160</v>
      </c>
      <c r="F329" t="s">
        <v>160</v>
      </c>
      <c r="G329" t="s">
        <v>161</v>
      </c>
      <c r="H329" s="49">
        <v>36</v>
      </c>
      <c r="J329">
        <v>6420014590</v>
      </c>
      <c r="K329">
        <v>272536161</v>
      </c>
      <c r="L329" t="s">
        <v>50</v>
      </c>
      <c r="M329" t="s">
        <v>51</v>
      </c>
      <c r="N329" t="s">
        <v>167</v>
      </c>
      <c r="O329" t="s">
        <v>168</v>
      </c>
      <c r="P329" t="s">
        <v>160</v>
      </c>
      <c r="Q329" t="s">
        <v>160</v>
      </c>
      <c r="R329" t="s">
        <v>169</v>
      </c>
      <c r="S329" s="49" t="s">
        <v>170</v>
      </c>
      <c r="U329" t="s">
        <v>171</v>
      </c>
      <c r="V329" t="s">
        <v>172</v>
      </c>
      <c r="W329" s="2">
        <v>2275</v>
      </c>
      <c r="X329" s="2">
        <v>5994</v>
      </c>
      <c r="Y329" s="2">
        <v>5994</v>
      </c>
      <c r="Z329" s="2">
        <v>2724</v>
      </c>
      <c r="AA329" s="2">
        <v>823</v>
      </c>
      <c r="AB329" s="2">
        <v>35</v>
      </c>
      <c r="AC329" s="2">
        <v>0</v>
      </c>
      <c r="AD329" s="2">
        <v>0</v>
      </c>
      <c r="AE329" s="2">
        <v>23</v>
      </c>
      <c r="AF329" s="2">
        <v>1969</v>
      </c>
      <c r="AG329" s="2">
        <v>1969</v>
      </c>
      <c r="AH329" s="2">
        <v>3647</v>
      </c>
      <c r="AI329" s="2">
        <v>25453</v>
      </c>
      <c r="AJ329" t="s">
        <v>55</v>
      </c>
      <c r="AK329" t="s">
        <v>56</v>
      </c>
      <c r="AL329" t="s">
        <v>93</v>
      </c>
      <c r="AM329">
        <v>110</v>
      </c>
      <c r="AN329" t="s">
        <v>58</v>
      </c>
      <c r="AO329" t="s">
        <v>59</v>
      </c>
      <c r="AP329" t="s">
        <v>60</v>
      </c>
      <c r="AQ329">
        <v>100</v>
      </c>
      <c r="AR329">
        <v>0</v>
      </c>
      <c r="AU329" s="1"/>
      <c r="AX329" s="5"/>
      <c r="AZ329" s="2">
        <f>+AI329*'Kalkulator część 1'!$C$32</f>
        <v>25453</v>
      </c>
      <c r="BA329">
        <f t="shared" si="72"/>
        <v>110</v>
      </c>
      <c r="BB329" s="13">
        <f>'Kalkulator część 1'!$C$28*'Kalkulator część 1'!$C$11+'Kalkulator część 1'!$C$12</f>
        <v>0</v>
      </c>
      <c r="BC329" s="13">
        <f>'Kalkulator część 1'!$C$29*'Kalkulator część 1'!$C$11+'Kalkulator część 1'!$C$12</f>
        <v>0</v>
      </c>
      <c r="BD329" s="2">
        <f t="shared" si="73"/>
        <v>0</v>
      </c>
      <c r="BE329" s="2">
        <f t="shared" si="74"/>
        <v>0</v>
      </c>
      <c r="BG329" s="2">
        <f>IF(AJ329=$AU$320,($AV$320*12)+(AZ329*$AX$320/100),IF(AJ329=$AU$321,$AV$321*12+AZ329*$AX$321/100,IF(AJ329=$AU$322,$AV$322*12+$AX$322*AZ329/100,IF(AJ329=$AU$323,$AV$323*12+$AX$323*AZ329/100,IF(AJ329=$AU$324,$AV$324*12+$AX$324*AZ329/100,IF(AJ329=$AU$325,$AW$325*BA329/100*8760+$AX$325*AZ329/100,0))))))*'Kalkulator część 1'!$C$31</f>
        <v>1713.7711394999999</v>
      </c>
      <c r="BH329" s="2">
        <f>+BG329*'Kalkulator część 1'!$C$31</f>
        <v>1799.4596964749999</v>
      </c>
      <c r="BI329" s="2"/>
      <c r="BJ329" s="13">
        <f>+(AQ329*'Kalkulator część 1'!$C$34+'Dane - część 1'!AR329*'Kalkulator część 1'!$C$35)/('Dane - część 1'!AQ329+'Dane - część 1'!AR329)</f>
        <v>0</v>
      </c>
      <c r="BK329" s="13">
        <f>VLOOKUP(AJ329,'Kalkulator część 1'!$B$17:$C$23,2,TRUE)*12</f>
        <v>0</v>
      </c>
      <c r="BL329" s="2">
        <f t="shared" si="75"/>
        <v>0</v>
      </c>
      <c r="BM329" s="2">
        <f t="shared" si="76"/>
        <v>0</v>
      </c>
      <c r="BO329" s="2">
        <f t="shared" si="77"/>
        <v>1713.7711394999999</v>
      </c>
      <c r="BP329" s="2">
        <f t="shared" si="78"/>
        <v>1799.4596964749999</v>
      </c>
      <c r="BQ329" s="3"/>
      <c r="BR329" s="2">
        <f t="shared" si="79"/>
        <v>2107.9385015849998</v>
      </c>
      <c r="BS329" s="2">
        <f t="shared" si="80"/>
        <v>2213.33542666425</v>
      </c>
    </row>
    <row r="330" spans="1:71" x14ac:dyDescent="0.35">
      <c r="A330" t="s">
        <v>84</v>
      </c>
      <c r="B330" t="s">
        <v>173</v>
      </c>
      <c r="C330" t="s">
        <v>174</v>
      </c>
      <c r="D330" t="s">
        <v>175</v>
      </c>
      <c r="E330" t="s">
        <v>176</v>
      </c>
      <c r="F330" t="s">
        <v>176</v>
      </c>
      <c r="G330" t="s">
        <v>177</v>
      </c>
      <c r="H330" s="49">
        <v>6</v>
      </c>
      <c r="J330">
        <v>6490005679</v>
      </c>
      <c r="K330">
        <v>272535931</v>
      </c>
      <c r="L330" t="s">
        <v>50</v>
      </c>
      <c r="M330" t="s">
        <v>51</v>
      </c>
      <c r="N330" t="s">
        <v>178</v>
      </c>
      <c r="O330" t="s">
        <v>175</v>
      </c>
      <c r="P330" t="s">
        <v>176</v>
      </c>
      <c r="Q330" t="s">
        <v>176</v>
      </c>
      <c r="R330" t="s">
        <v>177</v>
      </c>
      <c r="S330" s="49">
        <v>6</v>
      </c>
      <c r="U330" t="s">
        <v>179</v>
      </c>
      <c r="V330" t="s">
        <v>180</v>
      </c>
      <c r="W330" s="2">
        <v>0</v>
      </c>
      <c r="X330" s="2">
        <v>34958</v>
      </c>
      <c r="Y330" s="2">
        <v>13565</v>
      </c>
      <c r="Z330" s="2">
        <v>10017</v>
      </c>
      <c r="AA330" s="2">
        <v>5424</v>
      </c>
      <c r="AB330" s="2">
        <v>2450</v>
      </c>
      <c r="AC330" s="2">
        <v>115</v>
      </c>
      <c r="AD330" s="2">
        <v>0</v>
      </c>
      <c r="AE330" s="2">
        <v>0</v>
      </c>
      <c r="AF330" s="2">
        <v>8263</v>
      </c>
      <c r="AG330" s="2">
        <v>13929</v>
      </c>
      <c r="AH330" s="2">
        <v>19129</v>
      </c>
      <c r="AI330" s="2">
        <v>107850</v>
      </c>
      <c r="AJ330" t="s">
        <v>67</v>
      </c>
      <c r="AK330" t="s">
        <v>56</v>
      </c>
      <c r="AL330" t="s">
        <v>93</v>
      </c>
      <c r="AM330">
        <v>110</v>
      </c>
      <c r="AN330" t="s">
        <v>58</v>
      </c>
      <c r="AO330" t="s">
        <v>59</v>
      </c>
      <c r="AP330" t="s">
        <v>60</v>
      </c>
      <c r="AQ330">
        <v>0</v>
      </c>
      <c r="AR330">
        <v>100</v>
      </c>
      <c r="AZ330" s="2">
        <f>+AI330*'Kalkulator część 1'!$C$32</f>
        <v>107850</v>
      </c>
      <c r="BA330">
        <f t="shared" si="72"/>
        <v>110</v>
      </c>
      <c r="BB330" s="13">
        <f>'Kalkulator część 1'!$C$28*'Kalkulator część 1'!$C$11+'Kalkulator część 1'!$C$12</f>
        <v>0</v>
      </c>
      <c r="BC330" s="13">
        <f>'Kalkulator część 1'!$C$29*'Kalkulator część 1'!$C$11+'Kalkulator część 1'!$C$12</f>
        <v>0</v>
      </c>
      <c r="BD330" s="2">
        <f t="shared" si="73"/>
        <v>0</v>
      </c>
      <c r="BE330" s="2">
        <f t="shared" si="74"/>
        <v>0</v>
      </c>
      <c r="BG330" s="2">
        <f>IF(AJ330=$AU$320,($AV$320*12)+(AZ330*$AX$320/100),IF(AJ330=$AU$321,$AV$321*12+AZ330*$AX$321/100,IF(AJ330=$AU$322,$AV$322*12+$AX$322*AZ330/100,IF(AJ330=$AU$323,$AV$323*12+$AX$323*AZ330/100,IF(AJ330=$AU$324,$AV$324*12+$AX$324*AZ330/100,IF(AJ330=$AU$325,$AW$325*BA330/100*8760+$AX$325*AZ330/100,0))))))*'Kalkulator część 1'!$C$31</f>
        <v>7596.2754000000014</v>
      </c>
      <c r="BH330" s="2">
        <f>+BG330*'Kalkulator część 1'!$C$31</f>
        <v>7976.089170000002</v>
      </c>
      <c r="BI330" s="2"/>
      <c r="BJ330" s="13">
        <f>+(AQ330*'Kalkulator część 1'!$C$34+'Dane - część 1'!AR330*'Kalkulator część 1'!$C$35)/('Dane - część 1'!AQ330+'Dane - część 1'!AR330)</f>
        <v>3.9</v>
      </c>
      <c r="BK330" s="13">
        <f>VLOOKUP(AJ330,'Kalkulator część 1'!$B$17:$C$23,2,TRUE)*12</f>
        <v>0</v>
      </c>
      <c r="BL330" s="2">
        <f t="shared" si="75"/>
        <v>420.61500000000001</v>
      </c>
      <c r="BM330" s="2">
        <f t="shared" si="76"/>
        <v>420.61500000000001</v>
      </c>
      <c r="BO330" s="2">
        <f t="shared" si="77"/>
        <v>8016.8904000000011</v>
      </c>
      <c r="BP330" s="2">
        <f t="shared" si="78"/>
        <v>8396.7041700000027</v>
      </c>
      <c r="BQ330" s="3"/>
      <c r="BR330" s="2">
        <f t="shared" si="79"/>
        <v>9860.775192000001</v>
      </c>
      <c r="BS330" s="2">
        <f t="shared" si="80"/>
        <v>10327.946129100003</v>
      </c>
    </row>
    <row r="331" spans="1:71" x14ac:dyDescent="0.35">
      <c r="A331" t="s">
        <v>84</v>
      </c>
      <c r="B331" t="s">
        <v>173</v>
      </c>
      <c r="C331" t="s">
        <v>174</v>
      </c>
      <c r="D331" t="s">
        <v>175</v>
      </c>
      <c r="E331" t="s">
        <v>176</v>
      </c>
      <c r="F331" t="s">
        <v>176</v>
      </c>
      <c r="G331" t="s">
        <v>177</v>
      </c>
      <c r="H331" s="49">
        <v>6</v>
      </c>
      <c r="J331">
        <v>6490005679</v>
      </c>
      <c r="K331">
        <v>272535931</v>
      </c>
      <c r="L331" t="s">
        <v>50</v>
      </c>
      <c r="M331" t="s">
        <v>51</v>
      </c>
      <c r="N331" t="s">
        <v>181</v>
      </c>
      <c r="O331" t="s">
        <v>175</v>
      </c>
      <c r="P331" t="s">
        <v>176</v>
      </c>
      <c r="Q331" t="s">
        <v>176</v>
      </c>
      <c r="R331" t="s">
        <v>177</v>
      </c>
      <c r="S331" s="49">
        <v>3</v>
      </c>
      <c r="U331" t="s">
        <v>182</v>
      </c>
      <c r="V331" t="s">
        <v>183</v>
      </c>
      <c r="W331" s="2">
        <v>17032</v>
      </c>
      <c r="X331" s="2">
        <v>0</v>
      </c>
      <c r="Y331" s="2">
        <v>25266</v>
      </c>
      <c r="Z331" s="2">
        <v>6651</v>
      </c>
      <c r="AA331" s="2">
        <v>4801</v>
      </c>
      <c r="AB331" s="2">
        <v>2358</v>
      </c>
      <c r="AC331" s="2">
        <v>1409</v>
      </c>
      <c r="AD331" s="2">
        <v>1680</v>
      </c>
      <c r="AE331" s="2">
        <v>3680</v>
      </c>
      <c r="AF331" s="2">
        <v>5031</v>
      </c>
      <c r="AG331" s="2">
        <v>6574</v>
      </c>
      <c r="AH331" s="2">
        <v>11639</v>
      </c>
      <c r="AI331" s="2">
        <v>86121</v>
      </c>
      <c r="AJ331" t="s">
        <v>55</v>
      </c>
      <c r="AK331" t="s">
        <v>56</v>
      </c>
      <c r="AL331" t="s">
        <v>93</v>
      </c>
      <c r="AM331">
        <v>110</v>
      </c>
      <c r="AN331" t="s">
        <v>58</v>
      </c>
      <c r="AO331" t="s">
        <v>59</v>
      </c>
      <c r="AP331" t="s">
        <v>60</v>
      </c>
      <c r="AQ331">
        <v>0</v>
      </c>
      <c r="AR331">
        <v>100</v>
      </c>
      <c r="AX331" s="5"/>
      <c r="AZ331" s="2">
        <f>+AI331*'Kalkulator część 1'!$C$32</f>
        <v>86121</v>
      </c>
      <c r="BA331">
        <f t="shared" si="72"/>
        <v>110</v>
      </c>
      <c r="BB331" s="13">
        <f>'Kalkulator część 1'!$C$28*'Kalkulator część 1'!$C$11+'Kalkulator część 1'!$C$12</f>
        <v>0</v>
      </c>
      <c r="BC331" s="13">
        <f>'Kalkulator część 1'!$C$29*'Kalkulator część 1'!$C$11+'Kalkulator część 1'!$C$12</f>
        <v>0</v>
      </c>
      <c r="BD331" s="2">
        <f t="shared" si="73"/>
        <v>0</v>
      </c>
      <c r="BE331" s="2">
        <f t="shared" si="74"/>
        <v>0</v>
      </c>
      <c r="BG331" s="2">
        <f>IF(AJ331=$AU$320,($AV$320*12)+(AZ331*$AX$320/100),IF(AJ331=$AU$321,$AV$321*12+AZ331*$AX$321/100,IF(AJ331=$AU$322,$AV$322*12+$AX$322*AZ331/100,IF(AJ331=$AU$323,$AV$323*12+$AX$323*AZ331/100,IF(AJ331=$AU$324,$AV$324*12+$AX$324*AZ331/100,IF(AJ331=$AU$325,$AW$325*BA331/100*8760+$AX$325*AZ331/100,0))))))*'Kalkulator część 1'!$C$31</f>
        <v>4888.0119015</v>
      </c>
      <c r="BH331" s="2">
        <f>+BG331*'Kalkulator część 1'!$C$31</f>
        <v>5132.4124965750007</v>
      </c>
      <c r="BI331" s="2"/>
      <c r="BJ331" s="13">
        <f>+(AQ331*'Kalkulator część 1'!$C$34+'Dane - część 1'!AR331*'Kalkulator część 1'!$C$35)/('Dane - część 1'!AQ331+'Dane - część 1'!AR331)</f>
        <v>3.9</v>
      </c>
      <c r="BK331" s="13">
        <f>VLOOKUP(AJ331,'Kalkulator część 1'!$B$17:$C$23,2,TRUE)*12</f>
        <v>0</v>
      </c>
      <c r="BL331" s="2">
        <f t="shared" si="75"/>
        <v>335.87189999999998</v>
      </c>
      <c r="BM331" s="2">
        <f t="shared" si="76"/>
        <v>335.87189999999998</v>
      </c>
      <c r="BO331" s="2">
        <f t="shared" si="77"/>
        <v>5223.8838015000001</v>
      </c>
      <c r="BP331" s="2">
        <f t="shared" si="78"/>
        <v>5468.2843965750008</v>
      </c>
      <c r="BQ331" s="3"/>
      <c r="BR331" s="2">
        <f t="shared" si="79"/>
        <v>6425.377075845</v>
      </c>
      <c r="BS331" s="2">
        <f t="shared" si="80"/>
        <v>6725.9898077872513</v>
      </c>
    </row>
    <row r="332" spans="1:71" x14ac:dyDescent="0.35">
      <c r="A332" t="s">
        <v>84</v>
      </c>
      <c r="B332" t="s">
        <v>184</v>
      </c>
      <c r="C332" t="s">
        <v>185</v>
      </c>
      <c r="D332" t="s">
        <v>186</v>
      </c>
      <c r="E332" t="s">
        <v>187</v>
      </c>
      <c r="F332" t="s">
        <v>187</v>
      </c>
      <c r="G332" t="s">
        <v>188</v>
      </c>
      <c r="H332" s="49">
        <v>19</v>
      </c>
      <c r="J332">
        <v>6450007028</v>
      </c>
      <c r="K332">
        <v>272536238</v>
      </c>
      <c r="L332" t="s">
        <v>50</v>
      </c>
      <c r="M332" t="s">
        <v>51</v>
      </c>
      <c r="N332" t="s">
        <v>189</v>
      </c>
      <c r="O332" t="s">
        <v>186</v>
      </c>
      <c r="P332" t="s">
        <v>187</v>
      </c>
      <c r="Q332" t="s">
        <v>187</v>
      </c>
      <c r="R332" t="s">
        <v>188</v>
      </c>
      <c r="S332" s="49">
        <v>19</v>
      </c>
      <c r="U332" t="s">
        <v>190</v>
      </c>
      <c r="V332" t="s">
        <v>191</v>
      </c>
      <c r="W332" s="2">
        <v>9500</v>
      </c>
      <c r="X332" s="2">
        <v>9500</v>
      </c>
      <c r="Y332" s="2">
        <v>9000</v>
      </c>
      <c r="Z332" s="2">
        <v>4000</v>
      </c>
      <c r="AA332" s="2">
        <v>2000</v>
      </c>
      <c r="AB332" s="2">
        <v>0</v>
      </c>
      <c r="AC332" s="2">
        <v>0</v>
      </c>
      <c r="AD332" s="2">
        <v>0</v>
      </c>
      <c r="AE332" s="2">
        <v>3000</v>
      </c>
      <c r="AF332" s="2">
        <v>7500</v>
      </c>
      <c r="AG332" s="2">
        <v>9000</v>
      </c>
      <c r="AH332" s="2">
        <v>9500</v>
      </c>
      <c r="AI332" s="2">
        <v>63000</v>
      </c>
      <c r="AJ332" t="s">
        <v>55</v>
      </c>
      <c r="AK332" t="s">
        <v>56</v>
      </c>
      <c r="AL332" t="s">
        <v>93</v>
      </c>
      <c r="AM332">
        <v>110</v>
      </c>
      <c r="AN332" t="s">
        <v>58</v>
      </c>
      <c r="AO332" t="s">
        <v>59</v>
      </c>
      <c r="AP332" t="s">
        <v>60</v>
      </c>
      <c r="AQ332">
        <v>0</v>
      </c>
      <c r="AR332">
        <v>100</v>
      </c>
      <c r="AU332" s="1"/>
      <c r="AX332" s="5"/>
      <c r="AZ332" s="2">
        <f>+AI332*'Kalkulator część 1'!$C$32</f>
        <v>63000</v>
      </c>
      <c r="BA332">
        <f t="shared" si="72"/>
        <v>110</v>
      </c>
      <c r="BB332" s="13">
        <f>'Kalkulator część 1'!$C$28*'Kalkulator część 1'!$C$11+'Kalkulator część 1'!$C$12</f>
        <v>0</v>
      </c>
      <c r="BC332" s="13">
        <f>'Kalkulator część 1'!$C$29*'Kalkulator część 1'!$C$11+'Kalkulator część 1'!$C$12</f>
        <v>0</v>
      </c>
      <c r="BD332" s="2">
        <f t="shared" si="73"/>
        <v>0</v>
      </c>
      <c r="BE332" s="2">
        <f t="shared" si="74"/>
        <v>0</v>
      </c>
      <c r="BG332" s="2">
        <f>IF(AJ332=$AU$320,($AV$320*12)+(AZ332*$AX$320/100),IF(AJ332=$AU$321,$AV$321*12+AZ332*$AX$321/100,IF(AJ332=$AU$322,$AV$322*12+$AX$322*AZ332/100,IF(AJ332=$AU$323,$AV$323*12+$AX$323*AZ332/100,IF(AJ332=$AU$324,$AV$324*12+$AX$324*AZ332/100,IF(AJ332=$AU$325,$AW$325*BA332/100*8760+$AX$325*AZ332/100,0))))))*'Kalkulator część 1'!$C$31</f>
        <v>3678.2865000000002</v>
      </c>
      <c r="BH332" s="2">
        <f>+BG332*'Kalkulator część 1'!$C$31</f>
        <v>3862.2008250000003</v>
      </c>
      <c r="BI332" s="2"/>
      <c r="BJ332" s="13">
        <f>+(AQ332*'Kalkulator część 1'!$C$34+'Dane - część 1'!AR332*'Kalkulator część 1'!$C$35)/('Dane - część 1'!AQ332+'Dane - część 1'!AR332)</f>
        <v>3.9</v>
      </c>
      <c r="BK332" s="13">
        <f>VLOOKUP(AJ332,'Kalkulator część 1'!$B$17:$C$23,2,TRUE)*12</f>
        <v>0</v>
      </c>
      <c r="BL332" s="2">
        <f t="shared" si="75"/>
        <v>245.7</v>
      </c>
      <c r="BM332" s="2">
        <f t="shared" si="76"/>
        <v>245.7</v>
      </c>
      <c r="BO332" s="2">
        <f t="shared" si="77"/>
        <v>3923.9865</v>
      </c>
      <c r="BP332" s="2">
        <f t="shared" si="78"/>
        <v>4107.9008250000006</v>
      </c>
      <c r="BQ332" s="3"/>
      <c r="BR332" s="2">
        <f t="shared" si="79"/>
        <v>4826.5033949999997</v>
      </c>
      <c r="BS332" s="2">
        <f t="shared" si="80"/>
        <v>5052.7180147500003</v>
      </c>
    </row>
    <row r="333" spans="1:71" x14ac:dyDescent="0.35">
      <c r="A333" t="s">
        <v>84</v>
      </c>
      <c r="B333" t="s">
        <v>192</v>
      </c>
      <c r="C333" t="s">
        <v>193</v>
      </c>
      <c r="D333" t="s">
        <v>194</v>
      </c>
      <c r="E333" t="s">
        <v>195</v>
      </c>
      <c r="F333" t="s">
        <v>195</v>
      </c>
      <c r="G333" t="s">
        <v>196</v>
      </c>
      <c r="H333" s="49" t="s">
        <v>197</v>
      </c>
      <c r="J333">
        <v>7540005453</v>
      </c>
      <c r="K333">
        <v>530561550</v>
      </c>
      <c r="L333" t="s">
        <v>50</v>
      </c>
      <c r="M333" t="s">
        <v>51</v>
      </c>
      <c r="N333" t="s">
        <v>198</v>
      </c>
      <c r="O333" t="s">
        <v>194</v>
      </c>
      <c r="P333" t="s">
        <v>195</v>
      </c>
      <c r="Q333" t="s">
        <v>195</v>
      </c>
      <c r="R333" t="s">
        <v>196</v>
      </c>
      <c r="S333" s="49" t="s">
        <v>197</v>
      </c>
      <c r="U333" t="s">
        <v>199</v>
      </c>
      <c r="V333" t="s">
        <v>200</v>
      </c>
      <c r="W333" s="2">
        <v>13480</v>
      </c>
      <c r="X333" s="2">
        <v>13480</v>
      </c>
      <c r="Y333" s="2">
        <v>13150</v>
      </c>
      <c r="Z333" s="2">
        <v>9318</v>
      </c>
      <c r="AA333" s="2">
        <v>3788</v>
      </c>
      <c r="AB333" s="2">
        <v>0</v>
      </c>
      <c r="AC333" s="2">
        <v>0</v>
      </c>
      <c r="AD333" s="2">
        <v>0</v>
      </c>
      <c r="AE333" s="2">
        <v>2653</v>
      </c>
      <c r="AF333" s="2">
        <v>2696</v>
      </c>
      <c r="AG333" s="2">
        <v>14961</v>
      </c>
      <c r="AH333" s="2">
        <v>15460</v>
      </c>
      <c r="AI333" s="2">
        <v>88986</v>
      </c>
      <c r="AJ333" t="s">
        <v>67</v>
      </c>
      <c r="AK333" t="s">
        <v>56</v>
      </c>
      <c r="AL333" t="s">
        <v>93</v>
      </c>
      <c r="AM333">
        <v>110</v>
      </c>
      <c r="AN333" t="s">
        <v>58</v>
      </c>
      <c r="AO333" t="s">
        <v>59</v>
      </c>
      <c r="AP333" t="s">
        <v>60</v>
      </c>
      <c r="AQ333">
        <v>0</v>
      </c>
      <c r="AR333">
        <v>100</v>
      </c>
      <c r="AZ333" s="2">
        <f>+AI333*'Kalkulator część 1'!$C$32</f>
        <v>88986</v>
      </c>
      <c r="BA333">
        <f t="shared" si="72"/>
        <v>110</v>
      </c>
      <c r="BB333" s="13">
        <f>'Kalkulator część 1'!$C$28*'Kalkulator część 1'!$C$11+'Kalkulator część 1'!$C$12</f>
        <v>0</v>
      </c>
      <c r="BC333" s="13">
        <f>'Kalkulator część 1'!$C$29*'Kalkulator część 1'!$C$11+'Kalkulator część 1'!$C$12</f>
        <v>0</v>
      </c>
      <c r="BD333" s="2">
        <f t="shared" si="73"/>
        <v>0</v>
      </c>
      <c r="BE333" s="2">
        <f t="shared" si="74"/>
        <v>0</v>
      </c>
      <c r="BG333" s="2">
        <f>IF(AJ333=$AU$320,($AV$320*12)+(AZ333*$AX$320/100),IF(AJ333=$AU$321,$AV$321*12+AZ333*$AX$321/100,IF(AJ333=$AU$322,$AV$322*12+$AX$322*AZ333/100,IF(AJ333=$AU$323,$AV$323*12+$AX$323*AZ333/100,IF(AJ333=$AU$324,$AV$324*12+$AX$324*AZ333/100,IF(AJ333=$AU$325,$AW$325*BA333/100*8760+$AX$325*AZ333/100,0))))))*'Kalkulator część 1'!$C$31</f>
        <v>6739.0197840000019</v>
      </c>
      <c r="BH333" s="2">
        <f>+BG333*'Kalkulator część 1'!$C$31</f>
        <v>7075.9707732000024</v>
      </c>
      <c r="BI333" s="2"/>
      <c r="BJ333" s="13">
        <f>+(AQ333*'Kalkulator część 1'!$C$34+'Dane - część 1'!AR333*'Kalkulator część 1'!$C$35)/('Dane - część 1'!AQ333+'Dane - część 1'!AR333)</f>
        <v>3.9</v>
      </c>
      <c r="BK333" s="13">
        <f>VLOOKUP(AJ333,'Kalkulator część 1'!$B$17:$C$23,2,TRUE)*12</f>
        <v>0</v>
      </c>
      <c r="BL333" s="2">
        <f t="shared" si="75"/>
        <v>347.04539999999997</v>
      </c>
      <c r="BM333" s="2">
        <f t="shared" si="76"/>
        <v>347.04539999999997</v>
      </c>
      <c r="BO333" s="2">
        <f t="shared" si="77"/>
        <v>7086.0651840000019</v>
      </c>
      <c r="BP333" s="2">
        <f t="shared" si="78"/>
        <v>7423.0161732000024</v>
      </c>
      <c r="BQ333" s="3"/>
      <c r="BR333" s="2">
        <f t="shared" si="79"/>
        <v>8715.8601763200022</v>
      </c>
      <c r="BS333" s="2">
        <f t="shared" si="80"/>
        <v>9130.3098930360029</v>
      </c>
    </row>
    <row r="334" spans="1:71" x14ac:dyDescent="0.35">
      <c r="A334" t="s">
        <v>84</v>
      </c>
      <c r="B334" t="s">
        <v>201</v>
      </c>
      <c r="C334" t="s">
        <v>202</v>
      </c>
      <c r="D334" t="s">
        <v>203</v>
      </c>
      <c r="E334" t="s">
        <v>204</v>
      </c>
      <c r="F334" t="s">
        <v>204</v>
      </c>
      <c r="G334" t="s">
        <v>205</v>
      </c>
      <c r="H334" s="49">
        <v>108</v>
      </c>
      <c r="J334">
        <v>5480077955</v>
      </c>
      <c r="K334">
        <v>71001910</v>
      </c>
      <c r="L334" t="s">
        <v>50</v>
      </c>
      <c r="M334" t="s">
        <v>51</v>
      </c>
      <c r="N334" t="s">
        <v>206</v>
      </c>
      <c r="O334" t="s">
        <v>203</v>
      </c>
      <c r="P334" t="s">
        <v>204</v>
      </c>
      <c r="Q334" t="s">
        <v>204</v>
      </c>
      <c r="R334" t="s">
        <v>207</v>
      </c>
      <c r="S334" s="49">
        <v>7</v>
      </c>
      <c r="U334" t="s">
        <v>208</v>
      </c>
      <c r="V334">
        <v>883845</v>
      </c>
      <c r="W334" s="2">
        <v>51796</v>
      </c>
      <c r="X334" s="2">
        <v>53316</v>
      </c>
      <c r="Y334" s="2">
        <v>32446</v>
      </c>
      <c r="Z334" s="2">
        <v>36846</v>
      </c>
      <c r="AA334" s="2">
        <v>13937</v>
      </c>
      <c r="AB334" s="2">
        <v>13169</v>
      </c>
      <c r="AC334" s="2">
        <v>10548</v>
      </c>
      <c r="AD334" s="2">
        <v>7343</v>
      </c>
      <c r="AE334" s="2">
        <v>7324</v>
      </c>
      <c r="AF334" s="2">
        <v>15326</v>
      </c>
      <c r="AG334" s="2">
        <v>38917</v>
      </c>
      <c r="AH334" s="2">
        <v>58302</v>
      </c>
      <c r="AI334" s="2">
        <v>339270</v>
      </c>
      <c r="AJ334" t="s">
        <v>209</v>
      </c>
      <c r="AK334" t="s">
        <v>56</v>
      </c>
      <c r="AL334" t="s">
        <v>93</v>
      </c>
      <c r="AM334">
        <v>219</v>
      </c>
      <c r="AN334" t="s">
        <v>58</v>
      </c>
      <c r="AO334" t="s">
        <v>59</v>
      </c>
      <c r="AP334" t="s">
        <v>60</v>
      </c>
      <c r="AQ334">
        <v>100</v>
      </c>
      <c r="AR334">
        <v>0</v>
      </c>
      <c r="AU334" s="1"/>
      <c r="AX334" s="5"/>
      <c r="AZ334" s="2">
        <f>+AI334*'Kalkulator część 1'!$C$32</f>
        <v>339270</v>
      </c>
      <c r="BA334">
        <f t="shared" si="72"/>
        <v>219</v>
      </c>
      <c r="BB334" s="13">
        <f>'Kalkulator część 1'!$C$28*'Kalkulator część 1'!$C$11+'Kalkulator część 1'!$C$12</f>
        <v>0</v>
      </c>
      <c r="BC334" s="13">
        <f>'Kalkulator część 1'!$C$29*'Kalkulator część 1'!$C$11+'Kalkulator część 1'!$C$12</f>
        <v>0</v>
      </c>
      <c r="BD334" s="2">
        <f t="shared" si="73"/>
        <v>0</v>
      </c>
      <c r="BE334" s="2">
        <f t="shared" si="74"/>
        <v>0</v>
      </c>
      <c r="BG334" s="2">
        <f>IF(AJ334=$AU$320,($AV$320*12)+(AZ334*$AX$320/100),IF(AJ334=$AU$321,$AV$321*12+AZ334*$AX$321/100,IF(AJ334=$AU$322,$AV$322*12+$AX$322*AZ334/100,IF(AJ334=$AU$323,$AV$323*12+$AX$323*AZ334/100,IF(AJ334=$AU$324,$AV$324*12+$AX$324*AZ334/100,IF(AJ334=$AU$325,$AW$325*BA334/100*8760+$AX$325*AZ334/100,0))))))*'Kalkulator część 1'!$C$31</f>
        <v>23864.462684999999</v>
      </c>
      <c r="BH334" s="2">
        <f>+BG334*'Kalkulator część 1'!$C$31</f>
        <v>25057.68581925</v>
      </c>
      <c r="BI334" s="2"/>
      <c r="BJ334" s="13">
        <f>+(AQ334*'Kalkulator część 1'!$C$34+'Dane - część 1'!AR334*'Kalkulator część 1'!$C$35)/('Dane - część 1'!AQ334+'Dane - część 1'!AR334)</f>
        <v>0</v>
      </c>
      <c r="BK334" s="13">
        <f>VLOOKUP(AJ334,'Kalkulator część 1'!$B$17:$C$23,2,TRUE)*12</f>
        <v>0</v>
      </c>
      <c r="BL334" s="2">
        <f t="shared" si="75"/>
        <v>0</v>
      </c>
      <c r="BM334" s="2">
        <f t="shared" si="76"/>
        <v>0</v>
      </c>
      <c r="BO334" s="2">
        <f t="shared" si="77"/>
        <v>23864.462684999999</v>
      </c>
      <c r="BP334" s="2">
        <f t="shared" si="78"/>
        <v>25057.68581925</v>
      </c>
      <c r="BQ334" s="3"/>
      <c r="BR334" s="2">
        <f t="shared" si="79"/>
        <v>29353.289102549999</v>
      </c>
      <c r="BS334" s="2">
        <f t="shared" si="80"/>
        <v>30820.953557677502</v>
      </c>
    </row>
    <row r="335" spans="1:71" x14ac:dyDescent="0.35">
      <c r="A335" t="s">
        <v>84</v>
      </c>
      <c r="B335" t="s">
        <v>201</v>
      </c>
      <c r="C335" t="s">
        <v>202</v>
      </c>
      <c r="D335" t="s">
        <v>203</v>
      </c>
      <c r="E335" t="s">
        <v>204</v>
      </c>
      <c r="F335" t="s">
        <v>204</v>
      </c>
      <c r="G335" t="s">
        <v>205</v>
      </c>
      <c r="H335" s="49">
        <v>108</v>
      </c>
      <c r="J335">
        <v>5480077955</v>
      </c>
      <c r="K335">
        <v>71001910</v>
      </c>
      <c r="L335" t="s">
        <v>50</v>
      </c>
      <c r="M335" t="s">
        <v>51</v>
      </c>
      <c r="N335" t="s">
        <v>210</v>
      </c>
      <c r="O335" t="s">
        <v>203</v>
      </c>
      <c r="P335" t="s">
        <v>204</v>
      </c>
      <c r="Q335" t="s">
        <v>204</v>
      </c>
      <c r="R335" t="s">
        <v>205</v>
      </c>
      <c r="S335" s="49">
        <v>108</v>
      </c>
      <c r="U335" t="s">
        <v>211</v>
      </c>
      <c r="V335" t="s">
        <v>212</v>
      </c>
      <c r="W335" s="2">
        <v>0</v>
      </c>
      <c r="X335" s="2">
        <v>11071</v>
      </c>
      <c r="Y335" s="2">
        <v>8440</v>
      </c>
      <c r="Z335" s="2">
        <v>3821</v>
      </c>
      <c r="AA335" s="2">
        <v>2038</v>
      </c>
      <c r="AB335" s="2">
        <v>1509</v>
      </c>
      <c r="AC335" s="2">
        <v>34</v>
      </c>
      <c r="AD335" s="2">
        <v>313</v>
      </c>
      <c r="AE335" s="2">
        <v>431</v>
      </c>
      <c r="AF335" s="2">
        <v>3125</v>
      </c>
      <c r="AG335" s="2">
        <v>5791</v>
      </c>
      <c r="AH335" s="2">
        <v>5984</v>
      </c>
      <c r="AI335" s="2">
        <v>42557</v>
      </c>
      <c r="AJ335" t="s">
        <v>55</v>
      </c>
      <c r="AK335" t="s">
        <v>56</v>
      </c>
      <c r="AL335" t="s">
        <v>93</v>
      </c>
      <c r="AM335">
        <v>110</v>
      </c>
      <c r="AN335" t="s">
        <v>58</v>
      </c>
      <c r="AO335" t="s">
        <v>59</v>
      </c>
      <c r="AP335" t="s">
        <v>60</v>
      </c>
      <c r="AQ335">
        <v>100</v>
      </c>
      <c r="AR335">
        <v>0</v>
      </c>
      <c r="AX335" s="5"/>
      <c r="AZ335" s="2">
        <f>+AI335*'Kalkulator część 1'!$C$32</f>
        <v>42557</v>
      </c>
      <c r="BA335">
        <f t="shared" si="72"/>
        <v>110</v>
      </c>
      <c r="BB335" s="13">
        <f>'Kalkulator część 1'!$C$28*'Kalkulator część 1'!$C$11+'Kalkulator część 1'!$C$12</f>
        <v>0</v>
      </c>
      <c r="BC335" s="13">
        <f>'Kalkulator część 1'!$C$29*'Kalkulator część 1'!$C$11+'Kalkulator część 1'!$C$12</f>
        <v>0</v>
      </c>
      <c r="BD335" s="2">
        <f t="shared" si="73"/>
        <v>0</v>
      </c>
      <c r="BE335" s="2">
        <f t="shared" si="74"/>
        <v>0</v>
      </c>
      <c r="BG335" s="2">
        <f>IF(AJ335=$AU$320,($AV$320*12)+(AZ335*$AX$320/100),IF(AJ335=$AU$321,$AV$321*12+AZ335*$AX$321/100,IF(AJ335=$AU$322,$AV$322*12+$AX$322*AZ335/100,IF(AJ335=$AU$323,$AV$323*12+$AX$323*AZ335/100,IF(AJ335=$AU$324,$AV$324*12+$AX$324*AZ335/100,IF(AJ335=$AU$325,$AW$325*BA335/100*8760+$AX$325*AZ335/100,0))))))*'Kalkulator część 1'!$C$31</f>
        <v>2608.6780755</v>
      </c>
      <c r="BH335" s="2">
        <f>+BG335*'Kalkulator część 1'!$C$31</f>
        <v>2739.1119792750001</v>
      </c>
      <c r="BI335" s="2"/>
      <c r="BJ335" s="13">
        <f>+(AQ335*'Kalkulator część 1'!$C$34+'Dane - część 1'!AR335*'Kalkulator część 1'!$C$35)/('Dane - część 1'!AQ335+'Dane - część 1'!AR335)</f>
        <v>0</v>
      </c>
      <c r="BK335" s="13">
        <f>VLOOKUP(AJ335,'Kalkulator część 1'!$B$17:$C$23,2,TRUE)*12</f>
        <v>0</v>
      </c>
      <c r="BL335" s="2">
        <f t="shared" si="75"/>
        <v>0</v>
      </c>
      <c r="BM335" s="2">
        <f t="shared" si="76"/>
        <v>0</v>
      </c>
      <c r="BO335" s="2">
        <f t="shared" si="77"/>
        <v>2608.6780755</v>
      </c>
      <c r="BP335" s="2">
        <f t="shared" si="78"/>
        <v>2739.1119792750001</v>
      </c>
      <c r="BQ335" s="3"/>
      <c r="BR335" s="2">
        <f t="shared" si="79"/>
        <v>3208.6740328649998</v>
      </c>
      <c r="BS335" s="2">
        <f t="shared" si="80"/>
        <v>3369.1077345082499</v>
      </c>
    </row>
    <row r="336" spans="1:71" x14ac:dyDescent="0.35">
      <c r="A336" t="s">
        <v>84</v>
      </c>
      <c r="B336" t="s">
        <v>201</v>
      </c>
      <c r="C336" t="s">
        <v>202</v>
      </c>
      <c r="D336" t="s">
        <v>203</v>
      </c>
      <c r="E336" t="s">
        <v>204</v>
      </c>
      <c r="F336" t="s">
        <v>204</v>
      </c>
      <c r="G336" t="s">
        <v>205</v>
      </c>
      <c r="H336" s="49">
        <v>108</v>
      </c>
      <c r="J336">
        <v>5480077955</v>
      </c>
      <c r="K336">
        <v>71001910</v>
      </c>
      <c r="L336" t="s">
        <v>50</v>
      </c>
      <c r="M336" t="s">
        <v>51</v>
      </c>
      <c r="N336" t="s">
        <v>213</v>
      </c>
      <c r="O336" t="s">
        <v>203</v>
      </c>
      <c r="P336" t="s">
        <v>204</v>
      </c>
      <c r="Q336" t="s">
        <v>204</v>
      </c>
      <c r="R336" t="s">
        <v>214</v>
      </c>
      <c r="S336" s="49">
        <v>151</v>
      </c>
      <c r="U336" t="s">
        <v>215</v>
      </c>
      <c r="V336" t="s">
        <v>216</v>
      </c>
      <c r="W336" s="2">
        <v>0</v>
      </c>
      <c r="X336" s="2">
        <v>229</v>
      </c>
      <c r="Y336" s="2">
        <v>0</v>
      </c>
      <c r="Z336" s="2">
        <v>0</v>
      </c>
      <c r="AA336" s="2">
        <v>23</v>
      </c>
      <c r="AB336" s="2">
        <v>46</v>
      </c>
      <c r="AC336" s="2">
        <v>18</v>
      </c>
      <c r="AD336" s="2">
        <v>18</v>
      </c>
      <c r="AE336" s="2">
        <v>17</v>
      </c>
      <c r="AF336" s="2">
        <v>18</v>
      </c>
      <c r="AG336" s="2">
        <v>9</v>
      </c>
      <c r="AH336" s="2">
        <v>0</v>
      </c>
      <c r="AI336" s="2">
        <v>378</v>
      </c>
      <c r="AJ336" t="s">
        <v>217</v>
      </c>
      <c r="AK336" t="s">
        <v>56</v>
      </c>
      <c r="AL336" t="s">
        <v>93</v>
      </c>
      <c r="AM336">
        <v>110</v>
      </c>
      <c r="AN336" t="s">
        <v>58</v>
      </c>
      <c r="AO336" t="s">
        <v>59</v>
      </c>
      <c r="AP336" t="s">
        <v>60</v>
      </c>
      <c r="AQ336">
        <v>100</v>
      </c>
      <c r="AR336">
        <v>0</v>
      </c>
      <c r="AZ336" s="2">
        <f>+AI336*'Kalkulator część 1'!$C$32</f>
        <v>378</v>
      </c>
      <c r="BA336">
        <f t="shared" si="72"/>
        <v>110</v>
      </c>
      <c r="BB336" s="13">
        <f>'Kalkulator część 1'!$C$28*'Kalkulator część 1'!$C$11+'Kalkulator część 1'!$C$12</f>
        <v>0</v>
      </c>
      <c r="BC336" s="13">
        <f>'Kalkulator część 1'!$C$29*'Kalkulator część 1'!$C$11+'Kalkulator część 1'!$C$12</f>
        <v>0</v>
      </c>
      <c r="BD336" s="2">
        <f t="shared" si="73"/>
        <v>0</v>
      </c>
      <c r="BE336" s="2">
        <f t="shared" si="74"/>
        <v>0</v>
      </c>
      <c r="BG336" s="2">
        <f>IF(AJ336=$AU$320,($AV$320*12)+(AZ336*$AX$320/100),IF(AJ336=$AU$321,$AV$321*12+AZ336*$AX$321/100,IF(AJ336=$AU$322,$AV$322*12+$AX$322*AZ336/100,IF(AJ336=$AU$323,$AV$323*12+$AX$323*AZ336/100,IF(AJ336=$AU$324,$AV$324*12+$AX$324*AZ336/100,IF(AJ336=$AU$325,$AW$325*BA336/100*8760+$AX$325*AZ336/100,0))))))*'Kalkulator część 1'!$C$31</f>
        <v>96.516504000000012</v>
      </c>
      <c r="BH336" s="2">
        <f>+BG336*'Kalkulator część 1'!$C$31</f>
        <v>101.34232920000002</v>
      </c>
      <c r="BI336" s="2"/>
      <c r="BJ336" s="13">
        <f>+(AQ336*'Kalkulator część 1'!$C$34+'Dane - część 1'!AR336*'Kalkulator część 1'!$C$35)/('Dane - część 1'!AQ336+'Dane - część 1'!AR336)</f>
        <v>0</v>
      </c>
      <c r="BK336" s="13">
        <f>VLOOKUP(AJ336,'Kalkulator część 1'!$B$17:$C$23,2,TRUE)*12</f>
        <v>0</v>
      </c>
      <c r="BL336" s="2">
        <f t="shared" si="75"/>
        <v>0</v>
      </c>
      <c r="BM336" s="2">
        <f t="shared" si="76"/>
        <v>0</v>
      </c>
      <c r="BO336" s="2">
        <f t="shared" si="77"/>
        <v>96.516504000000012</v>
      </c>
      <c r="BP336" s="2">
        <f t="shared" si="78"/>
        <v>101.34232920000002</v>
      </c>
      <c r="BQ336" s="3"/>
      <c r="BR336" s="2">
        <f t="shared" si="79"/>
        <v>118.71529992000001</v>
      </c>
      <c r="BS336" s="2">
        <f t="shared" si="80"/>
        <v>124.65106491600002</v>
      </c>
    </row>
    <row r="337" spans="1:72" x14ac:dyDescent="0.35">
      <c r="A337" t="s">
        <v>84</v>
      </c>
      <c r="B337" t="s">
        <v>218</v>
      </c>
      <c r="C337" t="s">
        <v>219</v>
      </c>
      <c r="D337" t="s">
        <v>220</v>
      </c>
      <c r="E337" t="s">
        <v>221</v>
      </c>
      <c r="F337" t="s">
        <v>221</v>
      </c>
      <c r="G337" t="s">
        <v>222</v>
      </c>
      <c r="H337" s="49">
        <v>6</v>
      </c>
      <c r="J337">
        <v>5480077429</v>
      </c>
      <c r="K337">
        <v>71001932</v>
      </c>
      <c r="L337" t="s">
        <v>50</v>
      </c>
      <c r="M337" t="s">
        <v>51</v>
      </c>
      <c r="N337" t="s">
        <v>223</v>
      </c>
      <c r="O337" t="s">
        <v>220</v>
      </c>
      <c r="P337" t="s">
        <v>221</v>
      </c>
      <c r="Q337" t="s">
        <v>221</v>
      </c>
      <c r="R337" t="s">
        <v>222</v>
      </c>
      <c r="S337" s="49">
        <v>6</v>
      </c>
      <c r="U337" t="s">
        <v>224</v>
      </c>
      <c r="V337" t="s">
        <v>225</v>
      </c>
      <c r="W337" s="2">
        <v>15224</v>
      </c>
      <c r="X337" s="2">
        <v>15201</v>
      </c>
      <c r="Y337" s="2">
        <v>14222</v>
      </c>
      <c r="Z337" s="2">
        <v>8209</v>
      </c>
      <c r="AA337" s="2">
        <v>5152</v>
      </c>
      <c r="AB337" s="2">
        <v>1946</v>
      </c>
      <c r="AC337" s="2">
        <v>1435</v>
      </c>
      <c r="AD337" s="2">
        <v>1305</v>
      </c>
      <c r="AE337" s="2">
        <v>1485</v>
      </c>
      <c r="AF337" s="2">
        <v>6511</v>
      </c>
      <c r="AG337" s="2">
        <v>10997</v>
      </c>
      <c r="AH337" s="2">
        <v>17927</v>
      </c>
      <c r="AI337" s="2">
        <v>99614</v>
      </c>
      <c r="AJ337" t="s">
        <v>67</v>
      </c>
      <c r="AK337" t="s">
        <v>56</v>
      </c>
      <c r="AL337" t="s">
        <v>93</v>
      </c>
      <c r="AM337">
        <v>110</v>
      </c>
      <c r="AN337" t="s">
        <v>58</v>
      </c>
      <c r="AO337" t="s">
        <v>59</v>
      </c>
      <c r="AP337" t="s">
        <v>60</v>
      </c>
      <c r="AQ337">
        <v>0</v>
      </c>
      <c r="AR337">
        <v>100</v>
      </c>
      <c r="AZ337" s="2">
        <f>+AI337*'Kalkulator część 1'!$C$32</f>
        <v>99614</v>
      </c>
      <c r="BA337">
        <f t="shared" si="72"/>
        <v>110</v>
      </c>
      <c r="BB337" s="13">
        <f>'Kalkulator część 1'!$C$28*'Kalkulator część 1'!$C$11+'Kalkulator część 1'!$C$12</f>
        <v>0</v>
      </c>
      <c r="BC337" s="13">
        <f>'Kalkulator część 1'!$C$29*'Kalkulator część 1'!$C$11+'Kalkulator część 1'!$C$12</f>
        <v>0</v>
      </c>
      <c r="BD337" s="2">
        <f t="shared" si="73"/>
        <v>0</v>
      </c>
      <c r="BE337" s="2">
        <f t="shared" si="74"/>
        <v>0</v>
      </c>
      <c r="BG337" s="2">
        <f>IF(AJ337=$AU$320,($AV$320*12)+(AZ337*$AX$320/100),IF(AJ337=$AU$321,$AV$321*12+AZ337*$AX$321/100,IF(AJ337=$AU$322,$AV$322*12+$AX$322*AZ337/100,IF(AJ337=$AU$323,$AV$323*12+$AX$323*AZ337/100,IF(AJ337=$AU$324,$AV$324*12+$AX$324*AZ337/100,IF(AJ337=$AU$325,$AW$325*BA337/100*8760+$AX$325*AZ337/100,0))))))*'Kalkulator część 1'!$C$31</f>
        <v>7221.9986160000008</v>
      </c>
      <c r="BH337" s="2">
        <f>+BG337*'Kalkulator część 1'!$C$31</f>
        <v>7583.0985468000008</v>
      </c>
      <c r="BI337" s="2"/>
      <c r="BJ337" s="13">
        <f>+(AQ337*'Kalkulator część 1'!$C$34+'Dane - część 1'!AR337*'Kalkulator część 1'!$C$35)/('Dane - część 1'!AQ337+'Dane - część 1'!AR337)</f>
        <v>3.9</v>
      </c>
      <c r="BK337" s="13">
        <f>VLOOKUP(AJ337,'Kalkulator część 1'!$B$17:$C$23,2,TRUE)*12</f>
        <v>0</v>
      </c>
      <c r="BL337" s="2">
        <f t="shared" si="75"/>
        <v>388.49459999999999</v>
      </c>
      <c r="BM337" s="2">
        <f t="shared" si="76"/>
        <v>388.49459999999999</v>
      </c>
      <c r="BO337" s="2">
        <f t="shared" si="77"/>
        <v>7610.4932160000008</v>
      </c>
      <c r="BP337" s="2">
        <f t="shared" si="78"/>
        <v>7971.5931468000008</v>
      </c>
      <c r="BQ337" s="3"/>
      <c r="BR337" s="2">
        <f t="shared" si="79"/>
        <v>9360.9066556800008</v>
      </c>
      <c r="BS337" s="2">
        <f t="shared" si="80"/>
        <v>9805.0595705640008</v>
      </c>
    </row>
    <row r="338" spans="1:72" x14ac:dyDescent="0.35">
      <c r="A338" t="s">
        <v>84</v>
      </c>
      <c r="B338" t="s">
        <v>218</v>
      </c>
      <c r="C338" t="s">
        <v>219</v>
      </c>
      <c r="D338" t="s">
        <v>220</v>
      </c>
      <c r="E338" t="s">
        <v>221</v>
      </c>
      <c r="F338" t="s">
        <v>221</v>
      </c>
      <c r="G338" t="s">
        <v>222</v>
      </c>
      <c r="H338" s="49">
        <v>6</v>
      </c>
      <c r="J338">
        <v>5480077429</v>
      </c>
      <c r="K338">
        <v>71001932</v>
      </c>
      <c r="L338" t="s">
        <v>50</v>
      </c>
      <c r="M338" t="s">
        <v>51</v>
      </c>
      <c r="N338" t="s">
        <v>226</v>
      </c>
      <c r="O338" t="s">
        <v>220</v>
      </c>
      <c r="P338" t="s">
        <v>221</v>
      </c>
      <c r="Q338" t="s">
        <v>221</v>
      </c>
      <c r="R338" t="s">
        <v>222</v>
      </c>
      <c r="S338" s="49">
        <v>6</v>
      </c>
      <c r="U338" t="s">
        <v>227</v>
      </c>
      <c r="V338" t="s">
        <v>228</v>
      </c>
      <c r="W338" s="2">
        <v>3443</v>
      </c>
      <c r="X338" s="2">
        <v>3442</v>
      </c>
      <c r="Y338" s="2">
        <v>3314</v>
      </c>
      <c r="Z338" s="2">
        <v>3890</v>
      </c>
      <c r="AA338" s="2">
        <v>115</v>
      </c>
      <c r="AB338" s="2">
        <v>1967</v>
      </c>
      <c r="AC338" s="2">
        <v>6</v>
      </c>
      <c r="AD338" s="2">
        <v>6</v>
      </c>
      <c r="AE338" s="2">
        <v>182</v>
      </c>
      <c r="AF338" s="2">
        <v>1869</v>
      </c>
      <c r="AG338" s="2">
        <v>3985</v>
      </c>
      <c r="AH338" s="2">
        <v>4074</v>
      </c>
      <c r="AI338" s="2">
        <v>26293</v>
      </c>
      <c r="AJ338" t="s">
        <v>55</v>
      </c>
      <c r="AK338" t="s">
        <v>56</v>
      </c>
      <c r="AL338" t="s">
        <v>93</v>
      </c>
      <c r="AM338">
        <v>110</v>
      </c>
      <c r="AN338" t="s">
        <v>58</v>
      </c>
      <c r="AO338" t="s">
        <v>59</v>
      </c>
      <c r="AP338" t="s">
        <v>60</v>
      </c>
      <c r="AQ338">
        <v>0</v>
      </c>
      <c r="AR338">
        <v>100</v>
      </c>
      <c r="AZ338" s="2">
        <f>+AI338*'Kalkulator część 1'!$C$32</f>
        <v>26293</v>
      </c>
      <c r="BA338">
        <f t="shared" si="72"/>
        <v>110</v>
      </c>
      <c r="BB338" s="13">
        <f>'Kalkulator część 1'!$C$28*'Kalkulator część 1'!$C$11+'Kalkulator część 1'!$C$12</f>
        <v>0</v>
      </c>
      <c r="BC338" s="13">
        <f>'Kalkulator część 1'!$C$29*'Kalkulator część 1'!$C$11+'Kalkulator część 1'!$C$12</f>
        <v>0</v>
      </c>
      <c r="BD338" s="2">
        <f t="shared" si="73"/>
        <v>0</v>
      </c>
      <c r="BE338" s="2">
        <f t="shared" si="74"/>
        <v>0</v>
      </c>
      <c r="BG338" s="2">
        <f>IF(AJ338=$AU$320,($AV$320*12)+(AZ338*$AX$320/100),IF(AJ338=$AU$321,$AV$321*12+AZ338*$AX$321/100,IF(AJ338=$AU$322,$AV$322*12+$AX$322*AZ338/100,IF(AJ338=$AU$323,$AV$323*12+$AX$323*AZ338/100,IF(AJ338=$AU$324,$AV$324*12+$AX$324*AZ338/100,IF(AJ338=$AU$325,$AW$325*BA338/100*8760+$AX$325*AZ338/100,0))))))*'Kalkulator część 1'!$C$31</f>
        <v>1757.7211994999998</v>
      </c>
      <c r="BH338" s="2">
        <f>+BG338*'Kalkulator część 1'!$C$31</f>
        <v>1845.6072594749999</v>
      </c>
      <c r="BI338" s="2"/>
      <c r="BJ338" s="13">
        <f>+(AQ338*'Kalkulator część 1'!$C$34+'Dane - część 1'!AR338*'Kalkulator część 1'!$C$35)/('Dane - część 1'!AQ338+'Dane - część 1'!AR338)</f>
        <v>3.9</v>
      </c>
      <c r="BK338" s="13">
        <f>VLOOKUP(AJ338,'Kalkulator część 1'!$B$17:$C$23,2,TRUE)*12</f>
        <v>0</v>
      </c>
      <c r="BL338" s="2">
        <f t="shared" si="75"/>
        <v>102.5427</v>
      </c>
      <c r="BM338" s="2">
        <f t="shared" si="76"/>
        <v>102.5427</v>
      </c>
      <c r="BO338" s="2">
        <f t="shared" si="77"/>
        <v>1860.2638994999998</v>
      </c>
      <c r="BP338" s="2">
        <f t="shared" si="78"/>
        <v>1948.1499594749998</v>
      </c>
      <c r="BQ338" s="3"/>
      <c r="BR338" s="2">
        <f t="shared" si="79"/>
        <v>2288.1245963849997</v>
      </c>
      <c r="BS338" s="2">
        <f t="shared" si="80"/>
        <v>2396.2244501542496</v>
      </c>
    </row>
    <row r="339" spans="1:72" x14ac:dyDescent="0.35">
      <c r="A339" t="s">
        <v>84</v>
      </c>
      <c r="B339" t="s">
        <v>218</v>
      </c>
      <c r="C339" t="s">
        <v>219</v>
      </c>
      <c r="D339" t="s">
        <v>220</v>
      </c>
      <c r="E339" t="s">
        <v>221</v>
      </c>
      <c r="F339" t="s">
        <v>221</v>
      </c>
      <c r="G339" t="s">
        <v>222</v>
      </c>
      <c r="H339" s="49">
        <v>6</v>
      </c>
      <c r="J339">
        <v>5480077429</v>
      </c>
      <c r="K339">
        <v>71001932</v>
      </c>
      <c r="L339" t="s">
        <v>50</v>
      </c>
      <c r="M339" t="s">
        <v>51</v>
      </c>
      <c r="N339" t="s">
        <v>229</v>
      </c>
      <c r="O339" t="s">
        <v>220</v>
      </c>
      <c r="P339" t="s">
        <v>221</v>
      </c>
      <c r="Q339" t="s">
        <v>221</v>
      </c>
      <c r="R339" t="s">
        <v>222</v>
      </c>
      <c r="S339" s="49">
        <v>6</v>
      </c>
      <c r="U339" t="s">
        <v>230</v>
      </c>
      <c r="V339" t="s">
        <v>231</v>
      </c>
      <c r="W339" s="2">
        <v>5084</v>
      </c>
      <c r="X339" s="2">
        <v>3798</v>
      </c>
      <c r="Y339" s="2">
        <v>4176</v>
      </c>
      <c r="Z339" s="2">
        <v>4037</v>
      </c>
      <c r="AA339" s="2">
        <v>1248</v>
      </c>
      <c r="AB339" s="2">
        <v>599</v>
      </c>
      <c r="AC339" s="2">
        <v>435</v>
      </c>
      <c r="AD339" s="2">
        <v>435</v>
      </c>
      <c r="AE339" s="2">
        <v>1431</v>
      </c>
      <c r="AF339" s="2">
        <v>2404</v>
      </c>
      <c r="AG339" s="2">
        <v>3664</v>
      </c>
      <c r="AH339" s="2">
        <v>3768</v>
      </c>
      <c r="AI339" s="2">
        <v>31079</v>
      </c>
      <c r="AJ339" t="s">
        <v>55</v>
      </c>
      <c r="AK339" t="s">
        <v>56</v>
      </c>
      <c r="AL339" t="s">
        <v>93</v>
      </c>
      <c r="AM339">
        <v>110</v>
      </c>
      <c r="AN339" t="s">
        <v>58</v>
      </c>
      <c r="AO339" t="s">
        <v>59</v>
      </c>
      <c r="AP339" t="s">
        <v>60</v>
      </c>
      <c r="AQ339">
        <v>0</v>
      </c>
      <c r="AR339">
        <v>100</v>
      </c>
      <c r="AZ339" s="2">
        <f>+AI339*'Kalkulator część 1'!$C$32</f>
        <v>31079</v>
      </c>
      <c r="BA339">
        <f t="shared" si="72"/>
        <v>110</v>
      </c>
      <c r="BB339" s="13">
        <f>'Kalkulator część 1'!$C$28*'Kalkulator część 1'!$C$11+'Kalkulator część 1'!$C$12</f>
        <v>0</v>
      </c>
      <c r="BC339" s="13">
        <f>'Kalkulator część 1'!$C$29*'Kalkulator część 1'!$C$11+'Kalkulator część 1'!$C$12</f>
        <v>0</v>
      </c>
      <c r="BD339" s="2">
        <f t="shared" si="73"/>
        <v>0</v>
      </c>
      <c r="BE339" s="2">
        <f t="shared" si="74"/>
        <v>0</v>
      </c>
      <c r="BG339" s="2">
        <f>IF(AJ339=$AU$320,($AV$320*12)+(AZ339*$AX$320/100),IF(AJ339=$AU$321,$AV$321*12+AZ339*$AX$321/100,IF(AJ339=$AU$322,$AV$322*12+$AX$322*AZ339/100,IF(AJ339=$AU$323,$AV$323*12+$AX$323*AZ339/100,IF(AJ339=$AU$324,$AV$324*12+$AX$324*AZ339/100,IF(AJ339=$AU$325,$AW$325*BA339/100*8760+$AX$325*AZ339/100,0))))))*'Kalkulator część 1'!$C$31</f>
        <v>2008.1318985</v>
      </c>
      <c r="BH339" s="2">
        <f>+BG339*'Kalkulator część 1'!$C$31</f>
        <v>2108.5384934250001</v>
      </c>
      <c r="BI339" s="2"/>
      <c r="BJ339" s="13">
        <f>+(AQ339*'Kalkulator część 1'!$C$34+'Dane - część 1'!AR339*'Kalkulator część 1'!$C$35)/('Dane - część 1'!AQ339+'Dane - część 1'!AR339)</f>
        <v>3.9</v>
      </c>
      <c r="BK339" s="13">
        <f>VLOOKUP(AJ339,'Kalkulator część 1'!$B$17:$C$23,2,TRUE)*12</f>
        <v>0</v>
      </c>
      <c r="BL339" s="2">
        <f t="shared" si="75"/>
        <v>121.20809999999999</v>
      </c>
      <c r="BM339" s="2">
        <f t="shared" si="76"/>
        <v>121.20809999999999</v>
      </c>
      <c r="BO339" s="2">
        <f t="shared" si="77"/>
        <v>2129.3399985000001</v>
      </c>
      <c r="BP339" s="2">
        <f t="shared" si="78"/>
        <v>2229.7465934249999</v>
      </c>
      <c r="BQ339" s="3"/>
      <c r="BR339" s="2">
        <f t="shared" si="79"/>
        <v>2619.0881981550001</v>
      </c>
      <c r="BS339" s="2">
        <f t="shared" si="80"/>
        <v>2742.58830991275</v>
      </c>
    </row>
    <row r="340" spans="1:72" x14ac:dyDescent="0.35">
      <c r="A340" t="s">
        <v>84</v>
      </c>
      <c r="B340" t="s">
        <v>232</v>
      </c>
      <c r="C340" t="s">
        <v>233</v>
      </c>
      <c r="D340" t="s">
        <v>234</v>
      </c>
      <c r="E340" t="s">
        <v>235</v>
      </c>
      <c r="F340" t="s">
        <v>235</v>
      </c>
      <c r="G340" t="s">
        <v>236</v>
      </c>
      <c r="H340" s="49">
        <v>10</v>
      </c>
      <c r="J340">
        <v>7540005499</v>
      </c>
      <c r="K340">
        <v>530613130</v>
      </c>
      <c r="L340" t="s">
        <v>50</v>
      </c>
      <c r="M340" t="s">
        <v>51</v>
      </c>
      <c r="S340" s="49"/>
      <c r="U340" t="s">
        <v>237</v>
      </c>
      <c r="V340" t="s">
        <v>238</v>
      </c>
      <c r="W340" s="2">
        <v>24935</v>
      </c>
      <c r="X340" s="2">
        <v>23654</v>
      </c>
      <c r="Y340" s="2">
        <v>18973</v>
      </c>
      <c r="Z340" s="2">
        <v>15770</v>
      </c>
      <c r="AA340" s="2">
        <v>6701</v>
      </c>
      <c r="AB340" s="2">
        <v>128</v>
      </c>
      <c r="AC340" s="2">
        <v>12</v>
      </c>
      <c r="AD340" s="2">
        <v>336</v>
      </c>
      <c r="AE340" s="2">
        <v>184</v>
      </c>
      <c r="AF340" s="2">
        <v>10808</v>
      </c>
      <c r="AG340" s="2">
        <v>20166</v>
      </c>
      <c r="AH340" s="2">
        <v>24974</v>
      </c>
      <c r="AI340" s="2">
        <v>146641</v>
      </c>
      <c r="AJ340" t="s">
        <v>209</v>
      </c>
      <c r="AK340" t="s">
        <v>56</v>
      </c>
      <c r="AL340" t="s">
        <v>93</v>
      </c>
      <c r="AM340">
        <v>111</v>
      </c>
      <c r="AN340" t="s">
        <v>58</v>
      </c>
      <c r="AO340" t="s">
        <v>59</v>
      </c>
      <c r="AP340" t="s">
        <v>60</v>
      </c>
      <c r="AQ340">
        <v>0</v>
      </c>
      <c r="AR340">
        <v>100</v>
      </c>
      <c r="AZ340" s="2">
        <f>+AI340*'Kalkulator część 1'!$C$32</f>
        <v>146641</v>
      </c>
      <c r="BA340">
        <f t="shared" si="72"/>
        <v>111</v>
      </c>
      <c r="BB340" s="13">
        <f>'Kalkulator część 1'!$C$28*'Kalkulator część 1'!$C$11+'Kalkulator część 1'!$C$12</f>
        <v>0</v>
      </c>
      <c r="BC340" s="13">
        <f>'Kalkulator część 1'!$C$29*'Kalkulator część 1'!$C$11+'Kalkulator część 1'!$C$12</f>
        <v>0</v>
      </c>
      <c r="BD340" s="2">
        <f t="shared" si="73"/>
        <v>0</v>
      </c>
      <c r="BE340" s="2">
        <f t="shared" si="74"/>
        <v>0</v>
      </c>
      <c r="BG340" s="2">
        <f>IF(AJ340=$AU$320,($AV$320*12)+(AZ340*$AX$320/100),IF(AJ340=$AU$321,$AV$321*12+AZ340*$AX$321/100,IF(AJ340=$AU$322,$AV$322*12+$AX$322*AZ340/100,IF(AJ340=$AU$323,$AV$323*12+$AX$323*AZ340/100,IF(AJ340=$AU$324,$AV$324*12+$AX$324*AZ340/100,IF(AJ340=$AU$325,$AW$325*BA340/100*8760+$AX$325*AZ340/100,0))))))*'Kalkulator część 1'!$C$31</f>
        <v>11506.858597500002</v>
      </c>
      <c r="BH340" s="2">
        <f>+BG340*'Kalkulator część 1'!$C$31</f>
        <v>12082.201527375002</v>
      </c>
      <c r="BI340" s="2"/>
      <c r="BJ340" s="13">
        <f>+(AQ340*'Kalkulator część 1'!$C$34+'Dane - część 1'!AR340*'Kalkulator część 1'!$C$35)/('Dane - część 1'!AQ340+'Dane - część 1'!AR340)</f>
        <v>3.9</v>
      </c>
      <c r="BK340" s="13">
        <f>VLOOKUP(AJ340,'Kalkulator część 1'!$B$17:$C$23,2,TRUE)*12</f>
        <v>0</v>
      </c>
      <c r="BL340" s="2">
        <f t="shared" si="75"/>
        <v>571.8999</v>
      </c>
      <c r="BM340" s="2">
        <f t="shared" si="76"/>
        <v>571.8999</v>
      </c>
      <c r="BO340" s="2">
        <f t="shared" si="77"/>
        <v>12078.758497500003</v>
      </c>
      <c r="BP340" s="2">
        <f t="shared" si="78"/>
        <v>12654.101427375002</v>
      </c>
      <c r="BQ340" s="3"/>
      <c r="BR340" s="2">
        <f t="shared" si="79"/>
        <v>14856.872951925003</v>
      </c>
      <c r="BS340" s="2">
        <f t="shared" si="80"/>
        <v>15564.544755671253</v>
      </c>
    </row>
    <row r="341" spans="1:72" x14ac:dyDescent="0.35">
      <c r="A341" t="s">
        <v>84</v>
      </c>
      <c r="B341" t="s">
        <v>239</v>
      </c>
      <c r="C341" t="s">
        <v>240</v>
      </c>
      <c r="D341" t="s">
        <v>241</v>
      </c>
      <c r="E341" t="s">
        <v>242</v>
      </c>
      <c r="F341" t="s">
        <v>242</v>
      </c>
      <c r="G341" t="s">
        <v>243</v>
      </c>
      <c r="H341" s="49">
        <v>3</v>
      </c>
      <c r="J341">
        <v>7540005447</v>
      </c>
      <c r="K341">
        <v>530561490</v>
      </c>
      <c r="L341" t="s">
        <v>50</v>
      </c>
      <c r="M341" t="s">
        <v>51</v>
      </c>
      <c r="N341" t="s">
        <v>244</v>
      </c>
      <c r="O341" t="s">
        <v>241</v>
      </c>
      <c r="P341" t="s">
        <v>242</v>
      </c>
      <c r="Q341" t="s">
        <v>242</v>
      </c>
      <c r="R341" t="s">
        <v>243</v>
      </c>
      <c r="S341" s="49">
        <v>3</v>
      </c>
      <c r="U341" t="s">
        <v>245</v>
      </c>
      <c r="V341" t="s">
        <v>246</v>
      </c>
      <c r="W341" s="2">
        <v>0</v>
      </c>
      <c r="X341" s="2">
        <v>26160</v>
      </c>
      <c r="Y341" s="2">
        <v>23956</v>
      </c>
      <c r="Z341" s="2">
        <v>11052</v>
      </c>
      <c r="AA341" s="2">
        <v>3339</v>
      </c>
      <c r="AB341" s="2">
        <v>4320</v>
      </c>
      <c r="AC341" s="2">
        <v>872</v>
      </c>
      <c r="AD341" s="2">
        <v>1480</v>
      </c>
      <c r="AE341" s="2">
        <v>1795</v>
      </c>
      <c r="AF341" s="2">
        <v>6850</v>
      </c>
      <c r="AG341" s="2">
        <v>16258</v>
      </c>
      <c r="AH341" s="2">
        <v>26655</v>
      </c>
      <c r="AI341" s="2">
        <v>122737</v>
      </c>
      <c r="AJ341" t="s">
        <v>67</v>
      </c>
      <c r="AK341" t="s">
        <v>56</v>
      </c>
      <c r="AL341" t="s">
        <v>93</v>
      </c>
      <c r="AM341">
        <v>110</v>
      </c>
      <c r="AN341" t="s">
        <v>58</v>
      </c>
      <c r="AO341" t="s">
        <v>59</v>
      </c>
      <c r="AP341" t="s">
        <v>60</v>
      </c>
      <c r="AQ341">
        <v>0</v>
      </c>
      <c r="AR341">
        <v>100</v>
      </c>
      <c r="AZ341" s="2">
        <f>+AI341*'Kalkulator część 1'!$C$32</f>
        <v>122737</v>
      </c>
      <c r="BA341">
        <f t="shared" si="72"/>
        <v>110</v>
      </c>
      <c r="BB341" s="13">
        <f>'Kalkulator część 1'!$C$28*'Kalkulator część 1'!$C$11+'Kalkulator część 1'!$C$12</f>
        <v>0</v>
      </c>
      <c r="BC341" s="13">
        <f>'Kalkulator część 1'!$C$29*'Kalkulator część 1'!$C$11+'Kalkulator część 1'!$C$12</f>
        <v>0</v>
      </c>
      <c r="BD341" s="2">
        <f t="shared" si="73"/>
        <v>0</v>
      </c>
      <c r="BE341" s="2">
        <f t="shared" si="74"/>
        <v>0</v>
      </c>
      <c r="BG341" s="2">
        <f>IF(AJ341=$AU$320,($AV$320*12)+(AZ341*$AX$320/100),IF(AJ341=$AU$321,$AV$321*12+AZ341*$AX$321/100,IF(AJ341=$AU$322,$AV$322*12+$AX$322*AZ341/100,IF(AJ341=$AU$323,$AV$323*12+$AX$323*AZ341/100,IF(AJ341=$AU$324,$AV$324*12+$AX$324*AZ341/100,IF(AJ341=$AU$325,$AW$325*BA341/100*8760+$AX$325*AZ341/100,0))))))*'Kalkulator część 1'!$C$31</f>
        <v>8272.8002280000019</v>
      </c>
      <c r="BH341" s="2">
        <f>+BG341*'Kalkulator część 1'!$C$31</f>
        <v>8686.4402394000026</v>
      </c>
      <c r="BI341" s="2"/>
      <c r="BJ341" s="13">
        <f>+(AQ341*'Kalkulator część 1'!$C$34+'Dane - część 1'!AR341*'Kalkulator część 1'!$C$35)/('Dane - część 1'!AQ341+'Dane - część 1'!AR341)</f>
        <v>3.9</v>
      </c>
      <c r="BK341" s="13">
        <f>VLOOKUP(AJ341,'Kalkulator część 1'!$B$17:$C$23,2,TRUE)*12</f>
        <v>0</v>
      </c>
      <c r="BL341" s="2">
        <f t="shared" si="75"/>
        <v>478.67430000000002</v>
      </c>
      <c r="BM341" s="2">
        <f t="shared" si="76"/>
        <v>478.67430000000002</v>
      </c>
      <c r="BO341" s="2">
        <f t="shared" si="77"/>
        <v>8751.4745280000025</v>
      </c>
      <c r="BP341" s="2">
        <f t="shared" si="78"/>
        <v>9165.1145394000032</v>
      </c>
      <c r="BQ341" s="3"/>
      <c r="BR341" s="2">
        <f t="shared" si="79"/>
        <v>10764.313669440004</v>
      </c>
      <c r="BS341" s="2">
        <f t="shared" si="80"/>
        <v>11273.090883462004</v>
      </c>
    </row>
    <row r="342" spans="1:72" x14ac:dyDescent="0.35">
      <c r="A342" t="s">
        <v>84</v>
      </c>
      <c r="B342" t="s">
        <v>2085</v>
      </c>
      <c r="C342" t="s">
        <v>2086</v>
      </c>
      <c r="D342" t="s">
        <v>2087</v>
      </c>
      <c r="E342" t="s">
        <v>2088</v>
      </c>
      <c r="F342" t="s">
        <v>2088</v>
      </c>
      <c r="G342" t="s">
        <v>2089</v>
      </c>
      <c r="H342" s="49" t="s">
        <v>2090</v>
      </c>
      <c r="J342">
        <v>7520003480</v>
      </c>
      <c r="K342">
        <v>530559547</v>
      </c>
      <c r="L342" t="s">
        <v>50</v>
      </c>
      <c r="M342" t="s">
        <v>51</v>
      </c>
      <c r="N342" t="s">
        <v>1097</v>
      </c>
      <c r="O342" t="s">
        <v>2087</v>
      </c>
      <c r="P342" t="s">
        <v>2088</v>
      </c>
      <c r="Q342" t="s">
        <v>2088</v>
      </c>
      <c r="R342" t="s">
        <v>2089</v>
      </c>
      <c r="S342" s="49" t="s">
        <v>2090</v>
      </c>
      <c r="U342" t="s">
        <v>2091</v>
      </c>
      <c r="V342" t="s">
        <v>2092</v>
      </c>
      <c r="W342" s="2">
        <v>14300</v>
      </c>
      <c r="X342" s="2">
        <v>12600</v>
      </c>
      <c r="Y342" s="2">
        <v>11500</v>
      </c>
      <c r="Z342" s="2">
        <v>7500</v>
      </c>
      <c r="AA342" s="2">
        <v>3200</v>
      </c>
      <c r="AB342" s="2">
        <v>1200</v>
      </c>
      <c r="AC342" s="2">
        <v>950</v>
      </c>
      <c r="AD342" s="2">
        <v>1150</v>
      </c>
      <c r="AE342" s="2">
        <v>1250</v>
      </c>
      <c r="AF342" s="2">
        <v>5600</v>
      </c>
      <c r="AG342" s="2">
        <v>12300</v>
      </c>
      <c r="AH342" s="2">
        <v>16300</v>
      </c>
      <c r="AI342" s="2">
        <v>87850</v>
      </c>
      <c r="AJ342" t="s">
        <v>209</v>
      </c>
      <c r="AK342" t="s">
        <v>56</v>
      </c>
      <c r="AL342" t="s">
        <v>93</v>
      </c>
      <c r="AM342">
        <v>132</v>
      </c>
      <c r="AN342" t="s">
        <v>58</v>
      </c>
      <c r="AO342" t="s">
        <v>59</v>
      </c>
      <c r="AP342" t="s">
        <v>60</v>
      </c>
      <c r="AQ342">
        <v>100</v>
      </c>
      <c r="AR342">
        <v>0</v>
      </c>
      <c r="AZ342" s="2">
        <f>+AI342*'Kalkulator część 1'!$C$32</f>
        <v>87850</v>
      </c>
      <c r="BA342">
        <f t="shared" si="72"/>
        <v>132</v>
      </c>
      <c r="BB342" s="13">
        <f>'Kalkulator część 1'!$C$28*'Kalkulator część 1'!$C$11+'Kalkulator część 1'!$C$12</f>
        <v>0</v>
      </c>
      <c r="BC342" s="13">
        <f>'Kalkulator część 1'!$C$29*'Kalkulator część 1'!$C$11+'Kalkulator część 1'!$C$12</f>
        <v>0</v>
      </c>
      <c r="BD342" s="2">
        <f t="shared" si="73"/>
        <v>0</v>
      </c>
      <c r="BE342" s="2">
        <f t="shared" si="74"/>
        <v>0</v>
      </c>
      <c r="BG342" s="2">
        <f>IF(AJ342=$AU$320,($AV$320*12)+(AZ342*$AX$320/100),IF(AJ342=$AU$321,$AV$321*12+AZ342*$AX$321/100,IF(AJ342=$AU$322,$AV$322*12+$AX$322*AZ342/100,IF(AJ342=$AU$323,$AV$323*12+$AX$323*AZ342/100,IF(AJ342=$AU$324,$AV$324*12+$AX$324*AZ342/100,IF(AJ342=$AU$325,$AW$325*BA342/100*8760+$AX$325*AZ342/100,0))))))*'Kalkulator część 1'!$C$31</f>
        <v>11671.269855</v>
      </c>
      <c r="BH342" s="2">
        <f>+BG342*'Kalkulator część 1'!$C$31</f>
        <v>12254.833347750002</v>
      </c>
      <c r="BI342" s="2"/>
      <c r="BJ342" s="13">
        <f>+(AQ342*'Kalkulator część 1'!$C$34+'Dane - część 1'!AR342*'Kalkulator część 1'!$C$35)/('Dane - część 1'!AQ342+'Dane - część 1'!AR342)</f>
        <v>0</v>
      </c>
      <c r="BK342" s="13">
        <f>VLOOKUP(AJ342,'Kalkulator część 1'!$B$17:$C$23,2,TRUE)*12</f>
        <v>0</v>
      </c>
      <c r="BL342" s="2">
        <f t="shared" si="75"/>
        <v>0</v>
      </c>
      <c r="BM342" s="2">
        <f t="shared" si="76"/>
        <v>0</v>
      </c>
      <c r="BO342" s="2">
        <f t="shared" si="77"/>
        <v>11671.269855</v>
      </c>
      <c r="BP342" s="2">
        <f t="shared" si="78"/>
        <v>12254.833347750002</v>
      </c>
      <c r="BQ342" s="3"/>
      <c r="BR342" s="2">
        <f t="shared" si="79"/>
        <v>14355.66192165</v>
      </c>
      <c r="BS342" s="2">
        <f t="shared" si="80"/>
        <v>15073.445017732502</v>
      </c>
    </row>
    <row r="343" spans="1:72" x14ac:dyDescent="0.35">
      <c r="A343" t="s">
        <v>84</v>
      </c>
      <c r="B343" t="s">
        <v>2290</v>
      </c>
      <c r="C343" t="s">
        <v>2291</v>
      </c>
      <c r="D343" t="s">
        <v>2292</v>
      </c>
      <c r="E343" t="s">
        <v>2293</v>
      </c>
      <c r="F343" t="s">
        <v>2293</v>
      </c>
      <c r="G343" t="s">
        <v>2113</v>
      </c>
      <c r="H343" s="49">
        <v>34</v>
      </c>
      <c r="J343">
        <v>7550008631</v>
      </c>
      <c r="K343">
        <v>530558915</v>
      </c>
      <c r="L343" t="s">
        <v>50</v>
      </c>
      <c r="M343" t="s">
        <v>51</v>
      </c>
      <c r="N343" t="s">
        <v>2294</v>
      </c>
      <c r="O343" t="s">
        <v>2292</v>
      </c>
      <c r="P343" t="s">
        <v>2293</v>
      </c>
      <c r="Q343" t="s">
        <v>2293</v>
      </c>
      <c r="R343" t="s">
        <v>2113</v>
      </c>
      <c r="S343" s="49">
        <v>34</v>
      </c>
      <c r="U343" t="s">
        <v>2295</v>
      </c>
      <c r="V343" t="s">
        <v>2296</v>
      </c>
      <c r="W343" s="2">
        <v>25000</v>
      </c>
      <c r="X343" s="2">
        <v>22000</v>
      </c>
      <c r="Y343" s="2">
        <v>11000</v>
      </c>
      <c r="Z343" s="2">
        <v>11000</v>
      </c>
      <c r="AA343" s="2">
        <v>480</v>
      </c>
      <c r="AB343" s="2">
        <v>10</v>
      </c>
      <c r="AC343" s="2">
        <v>10</v>
      </c>
      <c r="AD343" s="2">
        <v>10</v>
      </c>
      <c r="AE343" s="2">
        <v>10</v>
      </c>
      <c r="AF343" s="2">
        <v>8000</v>
      </c>
      <c r="AG343" s="2">
        <v>25000</v>
      </c>
      <c r="AH343" s="2">
        <v>25000</v>
      </c>
      <c r="AI343" s="2">
        <v>127520</v>
      </c>
      <c r="AJ343" t="s">
        <v>209</v>
      </c>
      <c r="AK343" t="s">
        <v>56</v>
      </c>
      <c r="AL343" t="s">
        <v>93</v>
      </c>
      <c r="AM343">
        <v>219</v>
      </c>
      <c r="AN343" t="s">
        <v>58</v>
      </c>
      <c r="AO343" t="s">
        <v>59</v>
      </c>
      <c r="AP343" t="s">
        <v>60</v>
      </c>
      <c r="AQ343">
        <v>0</v>
      </c>
      <c r="AR343">
        <v>100</v>
      </c>
      <c r="AZ343" s="2">
        <f>+AI343*'Kalkulator część 1'!$C$32</f>
        <v>127520</v>
      </c>
      <c r="BA343">
        <f t="shared" si="72"/>
        <v>219</v>
      </c>
      <c r="BB343" s="13">
        <f>'Kalkulator część 1'!$C$28*'Kalkulator część 1'!$C$11+'Kalkulator część 1'!$C$12</f>
        <v>0</v>
      </c>
      <c r="BC343" s="13">
        <f>'Kalkulator część 1'!$C$29*'Kalkulator część 1'!$C$11+'Kalkulator część 1'!$C$12</f>
        <v>0</v>
      </c>
      <c r="BD343" s="2">
        <f t="shared" si="73"/>
        <v>0</v>
      </c>
      <c r="BE343" s="2">
        <f t="shared" si="74"/>
        <v>0</v>
      </c>
      <c r="BG343" s="2">
        <f>IF(AJ343=$AU$320,($AV$320*12)+(AZ343*$AX$320/100),IF(AJ343=$AU$321,$AV$321*12+AZ343*$AX$321/100,IF(AJ343=$AU$322,$AV$322*12+$AX$322*AZ343/100,IF(AJ343=$AU$323,$AV$323*12+$AX$323*AZ343/100,IF(AJ343=$AU$324,$AV$324*12+$AX$324*AZ343/100,IF(AJ343=$AU$325,$AW$325*BA343/100*8760+$AX$325*AZ343/100,0))))))*'Kalkulator część 1'!$C$31</f>
        <v>18939.68706</v>
      </c>
      <c r="BH343" s="2">
        <f>+BG343*'Kalkulator część 1'!$C$31</f>
        <v>19886.671413</v>
      </c>
      <c r="BI343" s="2"/>
      <c r="BJ343" s="13">
        <f>+(AQ343*'Kalkulator część 1'!$C$34+'Dane - część 1'!AR343*'Kalkulator część 1'!$C$35)/('Dane - część 1'!AQ343+'Dane - część 1'!AR343)</f>
        <v>3.9</v>
      </c>
      <c r="BK343" s="13">
        <f>VLOOKUP(AJ343,'Kalkulator część 1'!$B$17:$C$23,2,TRUE)*12</f>
        <v>0</v>
      </c>
      <c r="BL343" s="2">
        <f t="shared" si="75"/>
        <v>497.32799999999997</v>
      </c>
      <c r="BM343" s="2">
        <f t="shared" si="76"/>
        <v>497.32799999999997</v>
      </c>
      <c r="BO343" s="2">
        <f t="shared" si="77"/>
        <v>19437.015060000002</v>
      </c>
      <c r="BP343" s="2">
        <f t="shared" si="78"/>
        <v>20383.999413000001</v>
      </c>
      <c r="BQ343" s="3"/>
      <c r="BR343" s="2">
        <f t="shared" si="79"/>
        <v>23907.528523800003</v>
      </c>
      <c r="BS343" s="2">
        <f t="shared" si="80"/>
        <v>25072.319277990002</v>
      </c>
    </row>
    <row r="344" spans="1:72" x14ac:dyDescent="0.35">
      <c r="A344" t="s">
        <v>84</v>
      </c>
      <c r="B344" t="s">
        <v>132</v>
      </c>
      <c r="C344" t="s">
        <v>133</v>
      </c>
      <c r="D344" t="s">
        <v>134</v>
      </c>
      <c r="E344" t="s">
        <v>135</v>
      </c>
      <c r="F344" t="s">
        <v>135</v>
      </c>
      <c r="G344" t="s">
        <v>136</v>
      </c>
      <c r="H344" s="49">
        <v>3</v>
      </c>
      <c r="J344">
        <v>6370001957</v>
      </c>
      <c r="K344">
        <v>272536273</v>
      </c>
      <c r="L344" t="s">
        <v>857</v>
      </c>
      <c r="M344" t="s">
        <v>51</v>
      </c>
      <c r="N344" t="s">
        <v>2328</v>
      </c>
      <c r="O344" t="s">
        <v>134</v>
      </c>
      <c r="P344" t="s">
        <v>135</v>
      </c>
      <c r="Q344" t="s">
        <v>135</v>
      </c>
      <c r="R344" t="s">
        <v>2329</v>
      </c>
      <c r="S344" s="49">
        <v>32</v>
      </c>
      <c r="U344" t="s">
        <v>2330</v>
      </c>
      <c r="V344" t="s">
        <v>2331</v>
      </c>
      <c r="W344" s="2">
        <v>7878</v>
      </c>
      <c r="X344" s="2">
        <v>6753</v>
      </c>
      <c r="Y344" s="2">
        <v>5064</v>
      </c>
      <c r="Z344" s="2">
        <v>3376</v>
      </c>
      <c r="AA344" s="2">
        <v>0</v>
      </c>
      <c r="AB344" s="2">
        <v>0</v>
      </c>
      <c r="AC344" s="2">
        <v>0</v>
      </c>
      <c r="AD344" s="2">
        <v>0</v>
      </c>
      <c r="AE344" s="2">
        <v>1125</v>
      </c>
      <c r="AF344" s="2">
        <v>2814</v>
      </c>
      <c r="AG344" s="2">
        <v>3939</v>
      </c>
      <c r="AH344" s="2">
        <v>5064</v>
      </c>
      <c r="AI344" s="2">
        <v>36013</v>
      </c>
      <c r="AJ344" t="s">
        <v>67</v>
      </c>
      <c r="AK344" t="s">
        <v>56</v>
      </c>
      <c r="AL344" t="s">
        <v>93</v>
      </c>
      <c r="AM344">
        <v>40</v>
      </c>
      <c r="AN344" t="s">
        <v>58</v>
      </c>
      <c r="AO344" t="s">
        <v>59</v>
      </c>
      <c r="AP344" t="s">
        <v>60</v>
      </c>
      <c r="AQ344">
        <v>0</v>
      </c>
      <c r="AR344">
        <v>100</v>
      </c>
      <c r="AZ344" s="2">
        <f>+AI344*'Kalkulator część 1'!$C$32</f>
        <v>36013</v>
      </c>
      <c r="BA344">
        <f t="shared" si="72"/>
        <v>40</v>
      </c>
      <c r="BB344" s="13">
        <f>'Kalkulator część 1'!$C$28*'Kalkulator część 1'!$C$11+'Kalkulator część 1'!$C$12</f>
        <v>0</v>
      </c>
      <c r="BC344" s="13">
        <f>'Kalkulator część 1'!$C$29*'Kalkulator część 1'!$C$11+'Kalkulator część 1'!$C$12</f>
        <v>0</v>
      </c>
      <c r="BD344" s="2">
        <f t="shared" si="73"/>
        <v>0</v>
      </c>
      <c r="BE344" s="2">
        <f t="shared" si="74"/>
        <v>0</v>
      </c>
      <c r="BG344" s="2">
        <f>IF(AJ344=$AU$320,($AV$320*12)+(AZ344*$AX$320/100),IF(AJ344=$AU$321,$AV$321*12+AZ344*$AX$321/100,IF(AJ344=$AU$322,$AV$322*12+$AX$322*AZ344/100,IF(AJ344=$AU$323,$AV$323*12+$AX$323*AZ344/100,IF(AJ344=$AU$324,$AV$324*12+$AX$324*AZ344/100,IF(AJ344=$AU$325,$AW$325*BA344/100*8760+$AX$325*AZ344/100,0))))))*'Kalkulator część 1'!$C$31</f>
        <v>4331.7147720000003</v>
      </c>
      <c r="BH344" s="2">
        <f>+BG344*'Kalkulator część 1'!$C$31</f>
        <v>4548.3005106000001</v>
      </c>
      <c r="BI344" s="2"/>
      <c r="BJ344" s="13">
        <f>+(AQ344*'Kalkulator część 1'!$C$34+'Dane - część 1'!AR344*'Kalkulator część 1'!$C$35)/('Dane - część 1'!AQ344+'Dane - część 1'!AR344)</f>
        <v>3.9</v>
      </c>
      <c r="BK344" s="13">
        <f>VLOOKUP(AJ344,'Kalkulator część 1'!$B$17:$C$23,2,TRUE)*12</f>
        <v>0</v>
      </c>
      <c r="BL344" s="2">
        <f t="shared" si="75"/>
        <v>140.45069999999998</v>
      </c>
      <c r="BM344" s="2">
        <f t="shared" si="76"/>
        <v>140.45069999999998</v>
      </c>
      <c r="BO344" s="2">
        <f t="shared" si="77"/>
        <v>4472.1654720000006</v>
      </c>
      <c r="BP344" s="2">
        <f t="shared" si="78"/>
        <v>4688.7512106000004</v>
      </c>
      <c r="BQ344" s="3"/>
      <c r="BR344" s="2">
        <f t="shared" si="79"/>
        <v>5500.7635305600006</v>
      </c>
      <c r="BS344" s="2">
        <f t="shared" si="80"/>
        <v>5767.1639890380002</v>
      </c>
    </row>
    <row r="346" spans="1:72" hidden="1" x14ac:dyDescent="0.35">
      <c r="AG346" s="15"/>
      <c r="AH346" s="15"/>
      <c r="AI346" s="4">
        <v>2025</v>
      </c>
      <c r="AJ346" s="4">
        <v>2026</v>
      </c>
      <c r="AK346" s="4" t="s">
        <v>2354</v>
      </c>
      <c r="BG346" t="s">
        <v>2381</v>
      </c>
      <c r="BJ346" t="s">
        <v>2385</v>
      </c>
      <c r="BK346" t="s">
        <v>2385</v>
      </c>
      <c r="BL346" t="s">
        <v>2376</v>
      </c>
      <c r="BQ346" s="15"/>
      <c r="BR346" s="48">
        <v>2025</v>
      </c>
      <c r="BS346" s="48">
        <v>2026</v>
      </c>
      <c r="BT346" s="15" t="s">
        <v>2354</v>
      </c>
    </row>
    <row r="347" spans="1:72" hidden="1" x14ac:dyDescent="0.35">
      <c r="AF347" s="1"/>
      <c r="AG347" s="67" t="s">
        <v>2366</v>
      </c>
      <c r="AH347" s="15" t="s">
        <v>2367</v>
      </c>
      <c r="AI347" s="16">
        <f>SUM(AI2:AI344)</f>
        <v>23766716</v>
      </c>
      <c r="AJ347" s="17">
        <f t="shared" ref="AJ347:AJ348" si="81">+AI347</f>
        <v>23766716</v>
      </c>
      <c r="AK347" s="17">
        <f t="shared" ref="AK347" si="82">+AI347+AJ347</f>
        <v>47533432</v>
      </c>
      <c r="BG347">
        <v>2025</v>
      </c>
      <c r="BH347">
        <v>2026</v>
      </c>
      <c r="BJ347" s="5">
        <f>SUMPRODUCT(BJ2:BJ344,AZ2:AZ344)/SUM(AZ2:AZ344)</f>
        <v>2.1462176587270196</v>
      </c>
      <c r="BK347" s="5">
        <f>SUM(BK2:BK344)/SUM(AZ2:AZ344)*1000</f>
        <v>0</v>
      </c>
      <c r="BL347">
        <v>2025</v>
      </c>
      <c r="BM347">
        <v>2026</v>
      </c>
      <c r="BQ347" s="15" t="s">
        <v>2366</v>
      </c>
      <c r="BR347" s="48">
        <f>SUM(BR2:BR344)</f>
        <v>1930838.2312384394</v>
      </c>
      <c r="BS347" s="48">
        <f>SUM(BS2:BS344)</f>
        <v>2024243.117247859</v>
      </c>
      <c r="BT347" s="17">
        <f>BR347+BS347</f>
        <v>3955081.3484862987</v>
      </c>
    </row>
    <row r="348" spans="1:72" hidden="1" x14ac:dyDescent="0.35">
      <c r="AG348" s="68"/>
      <c r="AH348" s="15" t="s">
        <v>2371</v>
      </c>
      <c r="AI348" s="15">
        <f>COUNT(AI2:AI344)</f>
        <v>343</v>
      </c>
      <c r="AJ348" s="17">
        <f t="shared" si="81"/>
        <v>343</v>
      </c>
      <c r="AK348" s="17">
        <f>+AJ348</f>
        <v>343</v>
      </c>
      <c r="AZ348" s="3"/>
      <c r="BG348" s="3">
        <f>SUM(BG2:BG344)</f>
        <v>1518778.6342994997</v>
      </c>
      <c r="BH348" s="3">
        <f>SUM(BH2:BH344)</f>
        <v>1594717.5660144747</v>
      </c>
      <c r="BL348" s="3">
        <f>SUM(BL2:BL344)</f>
        <v>51008.545569149996</v>
      </c>
      <c r="BM348" s="3">
        <f>SUM(BM2:BM344)</f>
        <v>51008.545569149996</v>
      </c>
      <c r="BQ348" s="15" t="s">
        <v>2369</v>
      </c>
      <c r="BR348" s="48">
        <f>'Dane - część 2'!BT41</f>
        <v>1009386.502686555</v>
      </c>
      <c r="BS348" s="48">
        <f>'Dane - część 2'!BU41</f>
        <v>1059549.3126474428</v>
      </c>
      <c r="BT348" s="17">
        <f t="shared" ref="BT348:BT349" si="83">BR348+BS348</f>
        <v>2068935.8153339978</v>
      </c>
    </row>
    <row r="349" spans="1:72" hidden="1" x14ac:dyDescent="0.35">
      <c r="AG349" s="67" t="s">
        <v>2369</v>
      </c>
      <c r="AH349" s="15" t="s">
        <v>2367</v>
      </c>
      <c r="AI349" s="16">
        <f>'Dane - część 2'!AI42</f>
        <v>2900758</v>
      </c>
      <c r="AJ349" s="16">
        <f>'Dane - część 2'!AJ42</f>
        <v>2900758</v>
      </c>
      <c r="AK349" s="16">
        <f>'Dane - część 2'!AK42</f>
        <v>5801516</v>
      </c>
      <c r="BQ349" s="15" t="s">
        <v>2370</v>
      </c>
      <c r="BR349" s="48">
        <f>'Dane - część 3'!BQ7</f>
        <v>75628.43537598</v>
      </c>
      <c r="BS349" s="48">
        <f>'Dane - część 3'!BR7</f>
        <v>79265.279714183998</v>
      </c>
      <c r="BT349" s="17">
        <f t="shared" si="83"/>
        <v>154893.71509016398</v>
      </c>
    </row>
    <row r="350" spans="1:72" hidden="1" x14ac:dyDescent="0.35">
      <c r="AG350" s="68"/>
      <c r="AH350" s="15" t="s">
        <v>2371</v>
      </c>
      <c r="AI350" s="16">
        <f>'Dane - część 2'!AI43</f>
        <v>38</v>
      </c>
      <c r="AJ350" s="16">
        <f>'Dane - część 2'!AJ43</f>
        <v>38</v>
      </c>
      <c r="AK350" s="16">
        <f>'Dane - część 2'!AK43</f>
        <v>38</v>
      </c>
      <c r="BQ350" s="15" t="s">
        <v>2354</v>
      </c>
      <c r="BR350" s="48">
        <f>SUM(BR347:BR349)</f>
        <v>3015853.1693009743</v>
      </c>
      <c r="BS350" s="48">
        <f>SUM(BS347:BS349)</f>
        <v>3163057.7096094857</v>
      </c>
      <c r="BT350" s="17">
        <f>SUM(BT347:BT349)</f>
        <v>6178910.8789104605</v>
      </c>
    </row>
    <row r="351" spans="1:72" hidden="1" x14ac:dyDescent="0.35">
      <c r="AG351" s="67" t="s">
        <v>2370</v>
      </c>
      <c r="AH351" s="15" t="s">
        <v>2367</v>
      </c>
      <c r="AI351" s="17">
        <f>'Dane - część 3'!AI8</f>
        <v>610187</v>
      </c>
      <c r="AJ351" s="17">
        <f>'Dane - część 3'!AJ8</f>
        <v>610187</v>
      </c>
      <c r="AK351" s="17">
        <f>'Dane - część 3'!AK8</f>
        <v>1220374</v>
      </c>
    </row>
    <row r="352" spans="1:72" hidden="1" x14ac:dyDescent="0.35">
      <c r="AG352" s="68"/>
      <c r="AH352" s="15" t="s">
        <v>2371</v>
      </c>
      <c r="AI352" s="17">
        <f>'Dane - część 3'!AI9</f>
        <v>4</v>
      </c>
      <c r="AJ352" s="17">
        <f>'Dane - część 3'!AJ9</f>
        <v>4</v>
      </c>
      <c r="AK352" s="17">
        <f>'Dane - część 3'!AK9</f>
        <v>4</v>
      </c>
    </row>
    <row r="353" spans="33:37" hidden="1" x14ac:dyDescent="0.35">
      <c r="AG353" s="67" t="s">
        <v>2354</v>
      </c>
      <c r="AH353" s="15" t="s">
        <v>2367</v>
      </c>
      <c r="AI353" s="17">
        <f t="shared" ref="AI353:AK354" si="84">SUM(AI351,AI349,AI347,)</f>
        <v>27277661</v>
      </c>
      <c r="AJ353" s="17">
        <f t="shared" si="84"/>
        <v>27277661</v>
      </c>
      <c r="AK353" s="17">
        <f t="shared" si="84"/>
        <v>54555322</v>
      </c>
    </row>
    <row r="354" spans="33:37" hidden="1" x14ac:dyDescent="0.35">
      <c r="AG354" s="68"/>
      <c r="AH354" s="15" t="s">
        <v>2371</v>
      </c>
      <c r="AI354" s="17">
        <f t="shared" si="84"/>
        <v>385</v>
      </c>
      <c r="AJ354" s="17">
        <f t="shared" si="84"/>
        <v>385</v>
      </c>
      <c r="AK354" s="17">
        <f t="shared" si="84"/>
        <v>385</v>
      </c>
    </row>
    <row r="355" spans="33:37" hidden="1" x14ac:dyDescent="0.35"/>
    <row r="356" spans="33:37" hidden="1" x14ac:dyDescent="0.35"/>
    <row r="357" spans="33:37" hidden="1" x14ac:dyDescent="0.35"/>
    <row r="358" spans="33:37" hidden="1" x14ac:dyDescent="0.35"/>
    <row r="359" spans="33:37" hidden="1" x14ac:dyDescent="0.35"/>
    <row r="360" spans="33:37" hidden="1" x14ac:dyDescent="0.35"/>
    <row r="361" spans="33:37" hidden="1" x14ac:dyDescent="0.35"/>
    <row r="362" spans="33:37" hidden="1" x14ac:dyDescent="0.35"/>
    <row r="363" spans="33:37" hidden="1" x14ac:dyDescent="0.35"/>
    <row r="364" spans="33:37" hidden="1" x14ac:dyDescent="0.35"/>
  </sheetData>
  <sheetProtection algorithmName="SHA-512" hashValue="FrEQQCe8t8+LF6QNY0l1j+3H24HilCqT6AszBMkzje6eLlQwqMgIjyrcITMtwepMdRfWABaXkQ5wTA019TnHtQ==" saltValue="JlUwUGg8VL+y7k3BbU3TQA==" spinCount="100000" sheet="1" objects="1" scenarios="1" selectLockedCells="1" selectUnlockedCells="1"/>
  <mergeCells count="4">
    <mergeCell ref="AG347:AG348"/>
    <mergeCell ref="AG349:AG350"/>
    <mergeCell ref="AG351:AG352"/>
    <mergeCell ref="AG353:AG354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688E4-F849-43D8-BD3E-FC4470C4228B}">
  <sheetPr>
    <tabColor rgb="FFFFC000"/>
  </sheetPr>
  <dimension ref="A1:BW44"/>
  <sheetViews>
    <sheetView workbookViewId="0"/>
  </sheetViews>
  <sheetFormatPr defaultRowHeight="14.5" x14ac:dyDescent="0.35"/>
  <cols>
    <col min="1" max="1" width="21.1796875" bestFit="1" customWidth="1"/>
    <col min="2" max="2" width="27.81640625" bestFit="1" customWidth="1"/>
    <col min="3" max="3" width="75.81640625" bestFit="1" customWidth="1"/>
    <col min="4" max="4" width="6.453125" bestFit="1" customWidth="1"/>
    <col min="5" max="5" width="19.1796875" bestFit="1" customWidth="1"/>
    <col min="6" max="6" width="12.54296875" bestFit="1" customWidth="1"/>
    <col min="7" max="7" width="18.453125" bestFit="1" customWidth="1"/>
    <col min="8" max="8" width="12.26953125" bestFit="1" customWidth="1"/>
    <col min="9" max="9" width="8.26953125" bestFit="1" customWidth="1"/>
    <col min="10" max="10" width="10.81640625" bestFit="1" customWidth="1"/>
    <col min="11" max="11" width="9.81640625" bestFit="1" customWidth="1"/>
    <col min="12" max="12" width="28.7265625" bestFit="1" customWidth="1"/>
    <col min="13" max="13" width="12" bestFit="1" customWidth="1"/>
    <col min="14" max="14" width="40.54296875" bestFit="1" customWidth="1"/>
    <col min="15" max="15" width="16.1796875" bestFit="1" customWidth="1"/>
    <col min="16" max="16" width="12.54296875" bestFit="1" customWidth="1"/>
    <col min="17" max="17" width="15.1796875" bestFit="1" customWidth="1"/>
    <col min="18" max="18" width="18.453125" bestFit="1" customWidth="1"/>
    <col min="19" max="19" width="12.7265625" bestFit="1" customWidth="1"/>
    <col min="20" max="20" width="12" bestFit="1" customWidth="1"/>
    <col min="21" max="22" width="23.1796875" bestFit="1" customWidth="1"/>
    <col min="23" max="23" width="30" bestFit="1" customWidth="1"/>
    <col min="24" max="24" width="26.81640625" bestFit="1" customWidth="1"/>
    <col min="25" max="25" width="29.81640625" bestFit="1" customWidth="1"/>
    <col min="26" max="26" width="31.1796875" bestFit="1" customWidth="1"/>
    <col min="27" max="27" width="26.26953125" bestFit="1" customWidth="1"/>
    <col min="28" max="28" width="31.453125" bestFit="1" customWidth="1"/>
    <col min="29" max="29" width="27.7265625" bestFit="1" customWidth="1"/>
    <col min="30" max="30" width="30.1796875" bestFit="1" customWidth="1"/>
    <col min="31" max="31" width="31.453125" bestFit="1" customWidth="1"/>
    <col min="32" max="32" width="33.54296875" bestFit="1" customWidth="1"/>
    <col min="33" max="33" width="30.81640625" bestFit="1" customWidth="1"/>
    <col min="34" max="34" width="31.453125" bestFit="1" customWidth="1"/>
    <col min="35" max="35" width="65.54296875" bestFit="1" customWidth="1"/>
    <col min="36" max="36" width="14" bestFit="1" customWidth="1"/>
    <col min="37" max="37" width="23.81640625" bestFit="1" customWidth="1"/>
    <col min="38" max="38" width="42.81640625" bestFit="1" customWidth="1"/>
    <col min="39" max="39" width="22.26953125" bestFit="1" customWidth="1"/>
    <col min="40" max="40" width="22.1796875" bestFit="1" customWidth="1"/>
    <col min="41" max="41" width="26.1796875" bestFit="1" customWidth="1"/>
    <col min="42" max="42" width="26.54296875" bestFit="1" customWidth="1"/>
    <col min="43" max="43" width="45.1796875" bestFit="1" customWidth="1"/>
    <col min="44" max="44" width="50.81640625" bestFit="1" customWidth="1"/>
    <col min="47" max="47" width="14.54296875" bestFit="1" customWidth="1"/>
    <col min="48" max="48" width="17.453125" bestFit="1" customWidth="1"/>
    <col min="49" max="49" width="15" bestFit="1" customWidth="1"/>
    <col min="50" max="50" width="20.1796875" bestFit="1" customWidth="1"/>
    <col min="52" max="52" width="65.54296875" bestFit="1" customWidth="1"/>
    <col min="53" max="53" width="14.54296875" bestFit="1" customWidth="1"/>
    <col min="54" max="55" width="41.54296875" bestFit="1" customWidth="1"/>
    <col min="56" max="57" width="35.1796875" bestFit="1" customWidth="1"/>
    <col min="58" max="58" width="20.1796875" bestFit="1" customWidth="1"/>
    <col min="59" max="59" width="10.54296875" bestFit="1" customWidth="1"/>
    <col min="60" max="60" width="11.1796875" bestFit="1" customWidth="1"/>
    <col min="62" max="63" width="33.453125" bestFit="1" customWidth="1"/>
    <col min="65" max="66" width="19.26953125" bestFit="1" customWidth="1"/>
    <col min="69" max="70" width="31" style="13" bestFit="1" customWidth="1"/>
    <col min="71" max="71" width="12.1796875" customWidth="1"/>
    <col min="72" max="73" width="31.81640625" style="13" bestFit="1" customWidth="1"/>
  </cols>
  <sheetData>
    <row r="1" spans="1:75" x14ac:dyDescent="0.3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54" t="s">
        <v>10</v>
      </c>
      <c r="L1" s="54" t="s">
        <v>11</v>
      </c>
      <c r="M1" s="54" t="s">
        <v>12</v>
      </c>
      <c r="N1" s="54" t="s">
        <v>13</v>
      </c>
      <c r="O1" s="54" t="s">
        <v>14</v>
      </c>
      <c r="P1" s="54" t="s">
        <v>15</v>
      </c>
      <c r="Q1" s="54" t="s">
        <v>16</v>
      </c>
      <c r="R1" s="54" t="s">
        <v>17</v>
      </c>
      <c r="S1" s="54" t="s">
        <v>18</v>
      </c>
      <c r="T1" s="54" t="s">
        <v>19</v>
      </c>
      <c r="U1" s="54" t="s">
        <v>20</v>
      </c>
      <c r="V1" s="54" t="s">
        <v>21</v>
      </c>
      <c r="W1" s="54" t="s">
        <v>22</v>
      </c>
      <c r="X1" s="54" t="s">
        <v>23</v>
      </c>
      <c r="Y1" s="54" t="s">
        <v>24</v>
      </c>
      <c r="Z1" s="54" t="s">
        <v>25</v>
      </c>
      <c r="AA1" s="54" t="s">
        <v>26</v>
      </c>
      <c r="AB1" s="54" t="s">
        <v>27</v>
      </c>
      <c r="AC1" s="54" t="s">
        <v>28</v>
      </c>
      <c r="AD1" s="54" t="s">
        <v>29</v>
      </c>
      <c r="AE1" s="54" t="s">
        <v>30</v>
      </c>
      <c r="AF1" s="54" t="s">
        <v>31</v>
      </c>
      <c r="AG1" s="54" t="s">
        <v>32</v>
      </c>
      <c r="AH1" s="54" t="s">
        <v>33</v>
      </c>
      <c r="AI1" s="54" t="s">
        <v>2437</v>
      </c>
      <c r="AJ1" s="54" t="s">
        <v>34</v>
      </c>
      <c r="AK1" s="54" t="s">
        <v>35</v>
      </c>
      <c r="AL1" s="54" t="s">
        <v>36</v>
      </c>
      <c r="AM1" s="54" t="s">
        <v>37</v>
      </c>
      <c r="AN1" s="54" t="s">
        <v>38</v>
      </c>
      <c r="AO1" s="54" t="s">
        <v>39</v>
      </c>
      <c r="AP1" s="54" t="s">
        <v>40</v>
      </c>
      <c r="AQ1" s="54" t="s">
        <v>41</v>
      </c>
      <c r="AR1" s="54" t="s">
        <v>42</v>
      </c>
      <c r="AU1" t="s">
        <v>1062</v>
      </c>
      <c r="AV1" t="s">
        <v>2342</v>
      </c>
      <c r="AZ1" s="54" t="str">
        <f>AI1</f>
        <v>Wolumen zużycia paliwa gazowego roczny (w 2025 roku/w 2026 roku) [kWh]</v>
      </c>
      <c r="BA1" s="54" t="s">
        <v>2443</v>
      </c>
      <c r="BB1" s="55" t="s">
        <v>2441</v>
      </c>
      <c r="BC1" s="55" t="s">
        <v>2442</v>
      </c>
      <c r="BD1" s="55" t="s">
        <v>2382</v>
      </c>
      <c r="BE1" s="55" t="s">
        <v>2383</v>
      </c>
      <c r="BF1" s="55" t="s">
        <v>2372</v>
      </c>
      <c r="BG1" s="54" t="s">
        <v>35</v>
      </c>
      <c r="BH1" s="55" t="s">
        <v>2377</v>
      </c>
      <c r="BI1" s="55"/>
      <c r="BJ1" s="55" t="s">
        <v>2379</v>
      </c>
      <c r="BK1" s="55" t="s">
        <v>2380</v>
      </c>
      <c r="BL1" s="54"/>
      <c r="BM1" s="55" t="s">
        <v>2355</v>
      </c>
      <c r="BN1" s="55" t="s">
        <v>2356</v>
      </c>
      <c r="BO1" s="54"/>
      <c r="BP1" s="54"/>
      <c r="BQ1" s="56" t="s">
        <v>2447</v>
      </c>
      <c r="BR1" s="56" t="s">
        <v>2448</v>
      </c>
      <c r="BS1" s="54"/>
      <c r="BT1" s="56" t="s">
        <v>2449</v>
      </c>
      <c r="BU1" s="56" t="s">
        <v>2450</v>
      </c>
    </row>
    <row r="2" spans="1:75" x14ac:dyDescent="0.35">
      <c r="A2" t="s">
        <v>819</v>
      </c>
      <c r="B2" t="s">
        <v>851</v>
      </c>
      <c r="C2" t="s">
        <v>852</v>
      </c>
      <c r="D2" t="s">
        <v>853</v>
      </c>
      <c r="E2" t="s">
        <v>854</v>
      </c>
      <c r="F2" t="s">
        <v>854</v>
      </c>
      <c r="G2" t="s">
        <v>855</v>
      </c>
      <c r="H2" s="53">
        <v>16</v>
      </c>
      <c r="J2">
        <v>7270019987</v>
      </c>
      <c r="K2" t="s">
        <v>856</v>
      </c>
      <c r="L2" t="s">
        <v>857</v>
      </c>
      <c r="M2" t="s">
        <v>51</v>
      </c>
      <c r="N2" t="s">
        <v>858</v>
      </c>
      <c r="O2" t="s">
        <v>859</v>
      </c>
      <c r="P2" t="s">
        <v>860</v>
      </c>
      <c r="Q2" t="s">
        <v>860</v>
      </c>
      <c r="R2" t="s">
        <v>861</v>
      </c>
      <c r="S2">
        <v>8</v>
      </c>
      <c r="U2" t="s">
        <v>862</v>
      </c>
      <c r="V2" s="49" t="s">
        <v>863</v>
      </c>
      <c r="W2" s="2">
        <v>0</v>
      </c>
      <c r="X2" s="2">
        <v>26733</v>
      </c>
      <c r="Y2" s="2">
        <v>13933</v>
      </c>
      <c r="Z2" s="2">
        <v>12728</v>
      </c>
      <c r="AA2" s="2">
        <v>6315</v>
      </c>
      <c r="AB2" s="2">
        <v>3876</v>
      </c>
      <c r="AC2" s="2">
        <v>3560</v>
      </c>
      <c r="AD2" s="2">
        <v>2900</v>
      </c>
      <c r="AE2" s="2">
        <v>2453</v>
      </c>
      <c r="AF2" s="2">
        <v>6303</v>
      </c>
      <c r="AG2" s="2">
        <v>7684</v>
      </c>
      <c r="AH2" s="2">
        <v>13641</v>
      </c>
      <c r="AI2" s="2">
        <v>100126</v>
      </c>
      <c r="AJ2" t="s">
        <v>864</v>
      </c>
      <c r="AK2" t="s">
        <v>865</v>
      </c>
      <c r="AL2" t="s">
        <v>866</v>
      </c>
      <c r="AM2">
        <v>110</v>
      </c>
      <c r="AN2" t="s">
        <v>58</v>
      </c>
      <c r="AO2" t="s">
        <v>59</v>
      </c>
      <c r="AP2" t="s">
        <v>60</v>
      </c>
      <c r="AQ2">
        <v>0</v>
      </c>
      <c r="AR2">
        <v>100</v>
      </c>
      <c r="AV2" t="s">
        <v>2343</v>
      </c>
      <c r="AX2" t="s">
        <v>2344</v>
      </c>
      <c r="AZ2" s="2">
        <f>AI2*'Kalkulator część 2'!$C$28</f>
        <v>100126</v>
      </c>
      <c r="BA2">
        <f t="shared" ref="BA2:BA39" si="0">AM2</f>
        <v>110</v>
      </c>
      <c r="BB2" s="13">
        <f>'Kalkulator część 2'!$C$11</f>
        <v>0</v>
      </c>
      <c r="BC2" s="13">
        <f>'Kalkulator część 2'!$C$11</f>
        <v>0</v>
      </c>
      <c r="BD2" s="2">
        <f t="shared" ref="BD2:BD39" si="1">+AZ2*BB2/1000</f>
        <v>0</v>
      </c>
      <c r="BE2" s="2">
        <f t="shared" ref="BE2:BE39" si="2">+AZ2*BC2/1000</f>
        <v>0</v>
      </c>
      <c r="BF2" s="2">
        <f>+IF(AJ2=$AU$4,'Kalkulator część 2'!$C$16*12,IF(AJ2=$AU$5,'Kalkulator część 2'!$C$17*12,IF(AJ2=$AU$6,'Kalkulator część 2'!$C$18*12,IF(AJ2=$AU$7,'Kalkulator część 2'!$C$19*12,IF(AJ2=$AU$8,'Kalkulator część 2'!$C$20*12,IF(AJ2=$AU$9,'Kalkulator część 2'!$C$21*12,IF(AJ2=$AU$10,'Kalkulator część 2'!$C$22*12,0)))))))</f>
        <v>0</v>
      </c>
      <c r="BG2" t="str">
        <f t="shared" ref="BG2:BG39" si="3">LEFT(AK2,2)</f>
        <v>Ls</v>
      </c>
      <c r="BH2" s="13">
        <f>IF(BG2="Ls",((AQ2*'Kalkulator część 2'!$C$30+'Dane - część 2'!AR2*'Kalkulator część 2'!$C$32)/('Dane - część 2'!AQ2+'Dane - część 2'!AR2)),(('Dane - część 2'!AQ2*'Kalkulator część 2'!$C$30+'Dane - część 2'!AR2*'Kalkulator część 2'!$C$31)/('Dane - część 2'!AQ2+'Dane - część 2'!AR2)))</f>
        <v>0.41399999999999998</v>
      </c>
      <c r="BI2" s="2"/>
      <c r="BJ2" s="2">
        <f t="shared" ref="BJ2:BJ39" si="4">BD2+BF2+BH2*AZ2/100</f>
        <v>414.52163999999999</v>
      </c>
      <c r="BK2" s="2">
        <f t="shared" ref="BK2:BK39" si="5">BE2+BF2+BH2*AZ2/100</f>
        <v>414.52163999999999</v>
      </c>
      <c r="BM2" s="2">
        <f>IF(AJ2=$AU$4,($AV$4*12)+(AZ2*$AX$4/100),IF(AJ2=$AU$5,$AV$5*12+AZ2*$AX$5/100,IF(AJ2=$AU$6,$AV$6*12+$AX$6*AZ2/100,IF(AJ2=$AU$7,$AV$7*12+$AX$7*AZ2/100,IF(AJ2=$AU$8,$AV$8*12+$AX$8*AZ2/100,IF(AJ2=$AU$9,$AV$9*12+$AX$9*AZ2/100,0))))))*'Kalkulator część 2'!$C$27</f>
        <v>5777.8860930000001</v>
      </c>
      <c r="BN2" s="2">
        <f>+BM2*'Kalkulator część 2'!$C$27</f>
        <v>6066.7803976499999</v>
      </c>
      <c r="BQ2" s="2">
        <f t="shared" ref="BQ2:BQ39" si="6">BJ2+BM2</f>
        <v>6192.407733</v>
      </c>
      <c r="BR2" s="2">
        <f t="shared" ref="BR2:BR39" si="7">BK2+BN2</f>
        <v>6481.3020376499999</v>
      </c>
      <c r="BS2" s="2"/>
      <c r="BT2" s="2">
        <f t="shared" ref="BT2:BT39" si="8">BQ2*1.23</f>
        <v>7616.6615115899995</v>
      </c>
      <c r="BU2" s="2">
        <f t="shared" ref="BU2:BU39" si="9">BR2*1.23</f>
        <v>7972.0015063094997</v>
      </c>
      <c r="BV2" s="2"/>
      <c r="BW2" s="2"/>
    </row>
    <row r="3" spans="1:75" x14ac:dyDescent="0.35">
      <c r="A3" t="s">
        <v>1046</v>
      </c>
      <c r="B3" t="s">
        <v>1075</v>
      </c>
      <c r="C3" t="s">
        <v>1076</v>
      </c>
      <c r="D3" t="s">
        <v>1077</v>
      </c>
      <c r="E3" t="s">
        <v>1078</v>
      </c>
      <c r="F3" t="s">
        <v>1078</v>
      </c>
      <c r="G3" t="s">
        <v>1079</v>
      </c>
      <c r="H3" s="53">
        <v>31</v>
      </c>
      <c r="J3">
        <v>6990009189</v>
      </c>
      <c r="K3">
        <v>410008100</v>
      </c>
      <c r="L3" t="s">
        <v>857</v>
      </c>
      <c r="M3" t="s">
        <v>51</v>
      </c>
      <c r="N3" t="s">
        <v>1080</v>
      </c>
      <c r="O3" t="s">
        <v>1077</v>
      </c>
      <c r="P3" t="s">
        <v>1078</v>
      </c>
      <c r="Q3" t="s">
        <v>1078</v>
      </c>
      <c r="R3" t="s">
        <v>1079</v>
      </c>
      <c r="S3">
        <v>31</v>
      </c>
      <c r="U3" t="s">
        <v>1081</v>
      </c>
      <c r="V3" s="49">
        <v>2198760</v>
      </c>
      <c r="W3" s="2">
        <v>8900</v>
      </c>
      <c r="X3" s="2">
        <v>16900</v>
      </c>
      <c r="Y3" s="2">
        <v>23030</v>
      </c>
      <c r="Z3" s="2">
        <v>9120</v>
      </c>
      <c r="AA3" s="2">
        <v>650</v>
      </c>
      <c r="AB3" s="2">
        <v>350</v>
      </c>
      <c r="AC3" s="2">
        <v>0</v>
      </c>
      <c r="AD3" s="2">
        <v>10</v>
      </c>
      <c r="AE3" s="2">
        <v>0</v>
      </c>
      <c r="AF3" s="2">
        <v>0</v>
      </c>
      <c r="AG3" s="2">
        <v>12060</v>
      </c>
      <c r="AH3" s="2">
        <v>23480</v>
      </c>
      <c r="AI3" s="2">
        <v>94500</v>
      </c>
      <c r="AJ3" t="s">
        <v>1082</v>
      </c>
      <c r="AK3" t="s">
        <v>1083</v>
      </c>
      <c r="AL3" t="s">
        <v>866</v>
      </c>
      <c r="AM3">
        <v>110</v>
      </c>
      <c r="AN3" t="s">
        <v>58</v>
      </c>
      <c r="AO3" t="s">
        <v>59</v>
      </c>
      <c r="AP3" t="s">
        <v>60</v>
      </c>
      <c r="AQ3">
        <v>100</v>
      </c>
      <c r="AR3">
        <v>0</v>
      </c>
      <c r="AU3" t="s">
        <v>2345</v>
      </c>
      <c r="AV3" t="s">
        <v>2346</v>
      </c>
      <c r="AW3" t="s">
        <v>2347</v>
      </c>
      <c r="AX3" t="s">
        <v>2348</v>
      </c>
      <c r="AZ3" s="2">
        <f>AI3*'Kalkulator część 2'!$C$28</f>
        <v>94500</v>
      </c>
      <c r="BA3">
        <f t="shared" si="0"/>
        <v>110</v>
      </c>
      <c r="BB3" s="13">
        <f>'Kalkulator część 2'!$C$11</f>
        <v>0</v>
      </c>
      <c r="BC3" s="13">
        <f>'Kalkulator część 2'!$C$11</f>
        <v>0</v>
      </c>
      <c r="BD3" s="2">
        <f t="shared" si="1"/>
        <v>0</v>
      </c>
      <c r="BE3" s="2">
        <f t="shared" si="2"/>
        <v>0</v>
      </c>
      <c r="BF3" s="2">
        <f>+IF(AJ3=$AU$4,'Kalkulator część 2'!$C$16*12,IF(AJ3=$AU$5,'Kalkulator część 2'!$C$17*12,IF(AJ3=$AU$6,'Kalkulator część 2'!$C$18*12,IF(AJ3=$AU$7,'Kalkulator część 2'!$C$19*12,IF(AJ3=$AU$8,'Kalkulator część 2'!$C$20*12,IF(AJ3=$AU$9,'Kalkulator część 2'!$C$21*12,IF(AJ3=$AU$10,'Kalkulator część 2'!$C$22*12,0)))))))</f>
        <v>0</v>
      </c>
      <c r="BG3" t="str">
        <f t="shared" si="3"/>
        <v>Lw</v>
      </c>
      <c r="BH3" s="13">
        <f>IF(BG3="Ls",((AQ3*'Kalkulator część 2'!$C$30+'Dane - część 2'!AR3*'Kalkulator część 2'!$C$32)/('Dane - część 2'!AQ3+'Dane - część 2'!AR3)),(('Dane - część 2'!AQ3*'Kalkulator część 2'!$C$30+'Dane - część 2'!AR3*'Kalkulator część 2'!$C$31)/('Dane - część 2'!AQ3+'Dane - część 2'!AR3)))</f>
        <v>0</v>
      </c>
      <c r="BI3" s="2"/>
      <c r="BJ3" s="2">
        <f t="shared" si="4"/>
        <v>0</v>
      </c>
      <c r="BK3" s="2">
        <f t="shared" si="5"/>
        <v>0</v>
      </c>
      <c r="BM3" s="2">
        <f>IF(AJ3=$AU$4,($AV$4*12)+(AZ3*$AX$4/100),IF(AJ3=$AU$5,$AV$5*12+AZ3*$AX$5/100,IF(AJ3=$AU$6,$AV$6*12+$AX$6*AZ3/100,IF(AJ3=$AU$7,$AV$7*12+$AX$7*AZ3/100,IF(AJ3=$AU$8,$AV$8*12+$AX$8*AZ3/100,IF(AJ3=$AU$9,$AV$9*12+$AX$9*AZ3/100,0))))))*'Kalkulator część 2'!$C$27</f>
        <v>4050.28575</v>
      </c>
      <c r="BN3" s="2">
        <f>+BM3*'Kalkulator część 2'!$C$27</f>
        <v>4252.8000375000001</v>
      </c>
      <c r="BQ3" s="2">
        <f t="shared" si="6"/>
        <v>4050.28575</v>
      </c>
      <c r="BR3" s="2">
        <f t="shared" si="7"/>
        <v>4252.8000375000001</v>
      </c>
      <c r="BS3" s="2"/>
      <c r="BT3" s="2">
        <f t="shared" si="8"/>
        <v>4981.8514724999995</v>
      </c>
      <c r="BU3" s="2">
        <f t="shared" si="9"/>
        <v>5230.9440461249997</v>
      </c>
      <c r="BV3" s="2"/>
      <c r="BW3" s="2"/>
    </row>
    <row r="4" spans="1:75" x14ac:dyDescent="0.35">
      <c r="A4" t="s">
        <v>1046</v>
      </c>
      <c r="B4" t="s">
        <v>1075</v>
      </c>
      <c r="C4" t="s">
        <v>1076</v>
      </c>
      <c r="D4" t="s">
        <v>1077</v>
      </c>
      <c r="E4" t="s">
        <v>1078</v>
      </c>
      <c r="F4" t="s">
        <v>1078</v>
      </c>
      <c r="G4" t="s">
        <v>1079</v>
      </c>
      <c r="H4" s="53">
        <v>31</v>
      </c>
      <c r="J4">
        <v>6990009189</v>
      </c>
      <c r="K4">
        <v>410008100</v>
      </c>
      <c r="L4" t="s">
        <v>857</v>
      </c>
      <c r="M4" t="s">
        <v>51</v>
      </c>
      <c r="N4" t="s">
        <v>1084</v>
      </c>
      <c r="O4" t="s">
        <v>1077</v>
      </c>
      <c r="P4" t="s">
        <v>1078</v>
      </c>
      <c r="Q4" t="s">
        <v>1078</v>
      </c>
      <c r="R4" t="s">
        <v>1079</v>
      </c>
      <c r="S4">
        <v>31</v>
      </c>
      <c r="U4" t="s">
        <v>1085</v>
      </c>
      <c r="V4" s="49">
        <v>2198763</v>
      </c>
      <c r="W4" s="2">
        <v>6350</v>
      </c>
      <c r="X4" s="2">
        <v>8220</v>
      </c>
      <c r="Y4" s="2">
        <v>12780</v>
      </c>
      <c r="Z4" s="2">
        <v>5980</v>
      </c>
      <c r="AA4" s="2">
        <v>1360</v>
      </c>
      <c r="AB4" s="2">
        <v>270</v>
      </c>
      <c r="AC4" s="2">
        <v>0</v>
      </c>
      <c r="AD4" s="2">
        <v>2080</v>
      </c>
      <c r="AE4" s="2">
        <v>30</v>
      </c>
      <c r="AF4" s="2">
        <v>140</v>
      </c>
      <c r="AG4" s="2">
        <v>200</v>
      </c>
      <c r="AH4" s="2">
        <v>16830</v>
      </c>
      <c r="AI4" s="2">
        <v>54240</v>
      </c>
      <c r="AJ4" t="s">
        <v>1082</v>
      </c>
      <c r="AK4" t="s">
        <v>1083</v>
      </c>
      <c r="AL4" t="s">
        <v>866</v>
      </c>
      <c r="AM4">
        <v>110</v>
      </c>
      <c r="AN4" t="s">
        <v>58</v>
      </c>
      <c r="AO4" t="s">
        <v>59</v>
      </c>
      <c r="AP4" t="s">
        <v>60</v>
      </c>
      <c r="AQ4">
        <v>100</v>
      </c>
      <c r="AR4">
        <v>0</v>
      </c>
      <c r="AU4" t="s">
        <v>1720</v>
      </c>
      <c r="AV4">
        <v>25.43</v>
      </c>
      <c r="AW4" t="s">
        <v>2349</v>
      </c>
      <c r="AX4">
        <v>4.2839999999999998</v>
      </c>
      <c r="AZ4" s="2">
        <f>AI4*'Kalkulator część 2'!$C$28</f>
        <v>54240</v>
      </c>
      <c r="BA4">
        <f t="shared" si="0"/>
        <v>110</v>
      </c>
      <c r="BB4" s="13">
        <f>'Kalkulator część 2'!$C$11</f>
        <v>0</v>
      </c>
      <c r="BC4" s="13">
        <f>'Kalkulator część 2'!$C$11</f>
        <v>0</v>
      </c>
      <c r="BD4" s="2">
        <f t="shared" si="1"/>
        <v>0</v>
      </c>
      <c r="BE4" s="2">
        <f t="shared" si="2"/>
        <v>0</v>
      </c>
      <c r="BF4" s="2">
        <f>+IF(AJ4=$AU$4,'Kalkulator część 2'!$C$16*12,IF(AJ4=$AU$5,'Kalkulator część 2'!$C$17*12,IF(AJ4=$AU$6,'Kalkulator część 2'!$C$18*12,IF(AJ4=$AU$7,'Kalkulator część 2'!$C$19*12,IF(AJ4=$AU$8,'Kalkulator część 2'!$C$20*12,IF(AJ4=$AU$9,'Kalkulator część 2'!$C$21*12,IF(AJ4=$AU$10,'Kalkulator część 2'!$C$22*12,0)))))))</f>
        <v>0</v>
      </c>
      <c r="BG4" t="str">
        <f t="shared" si="3"/>
        <v>Lw</v>
      </c>
      <c r="BH4" s="13">
        <f>IF(BG4="Ls",((AQ4*'Kalkulator część 2'!$C$30+'Dane - część 2'!AR4*'Kalkulator część 2'!$C$32)/('Dane - część 2'!AQ4+'Dane - część 2'!AR4)),(('Dane - część 2'!AQ4*'Kalkulator część 2'!$C$30+'Dane - część 2'!AR4*'Kalkulator część 2'!$C$31)/('Dane - część 2'!AQ4+'Dane - część 2'!AR4)))</f>
        <v>0</v>
      </c>
      <c r="BI4" s="2"/>
      <c r="BJ4" s="2">
        <f t="shared" si="4"/>
        <v>0</v>
      </c>
      <c r="BK4" s="2">
        <f t="shared" si="5"/>
        <v>0</v>
      </c>
      <c r="BM4" s="2">
        <f>IF(AJ4=$AU$4,($AV$4*12)+(AZ4*$AX$4/100),IF(AJ4=$AU$5,$AV$5*12+AZ4*$AX$5/100,IF(AJ4=$AU$6,$AV$6*12+$AX$6*AZ4/100,IF(AJ4=$AU$7,$AV$7*12+$AX$7*AZ4/100,IF(AJ4=$AU$8,$AV$8*12+$AX$8*AZ4/100,IF(AJ4=$AU$9,$AV$9*12+$AX$9*AZ4/100,0))))))*'Kalkulator część 2'!$C$27</f>
        <v>2461.24368</v>
      </c>
      <c r="BN4" s="2">
        <f>+BM4*'Kalkulator część 2'!$C$27</f>
        <v>2584.3058639999999</v>
      </c>
      <c r="BQ4" s="2">
        <f t="shared" si="6"/>
        <v>2461.24368</v>
      </c>
      <c r="BR4" s="2">
        <f t="shared" si="7"/>
        <v>2584.3058639999999</v>
      </c>
      <c r="BS4" s="2"/>
      <c r="BT4" s="2">
        <f t="shared" si="8"/>
        <v>3027.3297263999998</v>
      </c>
      <c r="BU4" s="2">
        <f t="shared" si="9"/>
        <v>3178.6962127199999</v>
      </c>
      <c r="BV4" s="2"/>
      <c r="BW4" s="2"/>
    </row>
    <row r="5" spans="1:75" x14ac:dyDescent="0.35">
      <c r="A5" t="s">
        <v>1046</v>
      </c>
      <c r="B5" t="s">
        <v>1075</v>
      </c>
      <c r="C5" t="s">
        <v>1076</v>
      </c>
      <c r="D5" t="s">
        <v>1077</v>
      </c>
      <c r="E5" t="s">
        <v>1078</v>
      </c>
      <c r="F5" t="s">
        <v>1078</v>
      </c>
      <c r="G5" t="s">
        <v>1079</v>
      </c>
      <c r="H5" s="53">
        <v>31</v>
      </c>
      <c r="J5">
        <v>6990009189</v>
      </c>
      <c r="K5">
        <v>410008100</v>
      </c>
      <c r="L5" t="s">
        <v>857</v>
      </c>
      <c r="M5" t="s">
        <v>51</v>
      </c>
      <c r="N5" t="s">
        <v>1086</v>
      </c>
      <c r="O5" t="s">
        <v>1077</v>
      </c>
      <c r="P5" t="s">
        <v>1078</v>
      </c>
      <c r="Q5" t="s">
        <v>1078</v>
      </c>
      <c r="R5" t="s">
        <v>1079</v>
      </c>
      <c r="S5">
        <v>31</v>
      </c>
      <c r="U5" t="s">
        <v>1087</v>
      </c>
      <c r="V5" s="49">
        <v>2198761</v>
      </c>
      <c r="W5" s="2">
        <v>3970</v>
      </c>
      <c r="X5" s="2">
        <v>5460</v>
      </c>
      <c r="Y5" s="2">
        <v>9930</v>
      </c>
      <c r="Z5" s="2">
        <v>4800</v>
      </c>
      <c r="AA5" s="2">
        <v>400</v>
      </c>
      <c r="AB5" s="2">
        <v>80</v>
      </c>
      <c r="AC5" s="2">
        <v>0</v>
      </c>
      <c r="AD5" s="2">
        <v>940</v>
      </c>
      <c r="AE5" s="2">
        <v>0</v>
      </c>
      <c r="AF5" s="2">
        <v>2550</v>
      </c>
      <c r="AG5" s="2">
        <v>750</v>
      </c>
      <c r="AH5" s="2">
        <v>200</v>
      </c>
      <c r="AI5" s="2">
        <v>29080</v>
      </c>
      <c r="AJ5" t="s">
        <v>1082</v>
      </c>
      <c r="AK5" t="s">
        <v>1083</v>
      </c>
      <c r="AL5" t="s">
        <v>866</v>
      </c>
      <c r="AM5">
        <v>110</v>
      </c>
      <c r="AN5" t="s">
        <v>58</v>
      </c>
      <c r="AO5" t="s">
        <v>59</v>
      </c>
      <c r="AP5" t="s">
        <v>60</v>
      </c>
      <c r="AQ5">
        <v>100</v>
      </c>
      <c r="AR5">
        <v>0</v>
      </c>
      <c r="AU5" t="s">
        <v>864</v>
      </c>
      <c r="AV5">
        <v>125.56</v>
      </c>
      <c r="AW5" t="s">
        <v>2349</v>
      </c>
      <c r="AX5">
        <v>3.9910000000000001</v>
      </c>
      <c r="AZ5" s="2">
        <f>AI5*'Kalkulator część 2'!$C$28</f>
        <v>29080</v>
      </c>
      <c r="BA5">
        <f t="shared" si="0"/>
        <v>110</v>
      </c>
      <c r="BB5" s="13">
        <f>'Kalkulator część 2'!$C$11</f>
        <v>0</v>
      </c>
      <c r="BC5" s="13">
        <f>'Kalkulator część 2'!$C$11</f>
        <v>0</v>
      </c>
      <c r="BD5" s="2">
        <f t="shared" si="1"/>
        <v>0</v>
      </c>
      <c r="BE5" s="2">
        <f t="shared" si="2"/>
        <v>0</v>
      </c>
      <c r="BF5" s="2">
        <f>+IF(AJ5=$AU$4,'Kalkulator część 2'!$C$16*12,IF(AJ5=$AU$5,'Kalkulator część 2'!$C$17*12,IF(AJ5=$AU$6,'Kalkulator część 2'!$C$18*12,IF(AJ5=$AU$7,'Kalkulator część 2'!$C$19*12,IF(AJ5=$AU$8,'Kalkulator część 2'!$C$20*12,IF(AJ5=$AU$9,'Kalkulator część 2'!$C$21*12,IF(AJ5=$AU$10,'Kalkulator część 2'!$C$22*12,0)))))))</f>
        <v>0</v>
      </c>
      <c r="BG5" t="str">
        <f t="shared" si="3"/>
        <v>Lw</v>
      </c>
      <c r="BH5" s="13">
        <f>IF(BG5="Ls",((AQ5*'Kalkulator część 2'!$C$30+'Dane - część 2'!AR5*'Kalkulator część 2'!$C$32)/('Dane - część 2'!AQ5+'Dane - część 2'!AR5)),(('Dane - część 2'!AQ5*'Kalkulator część 2'!$C$30+'Dane - część 2'!AR5*'Kalkulator część 2'!$C$31)/('Dane - część 2'!AQ5+'Dane - część 2'!AR5)))</f>
        <v>0</v>
      </c>
      <c r="BI5" s="2"/>
      <c r="BJ5" s="2">
        <f t="shared" si="4"/>
        <v>0</v>
      </c>
      <c r="BK5" s="2">
        <f t="shared" si="5"/>
        <v>0</v>
      </c>
      <c r="BM5" s="2">
        <f>IF(AJ5=$AU$4,($AV$4*12)+(AZ5*$AX$4/100),IF(AJ5=$AU$5,$AV$5*12+AZ5*$AX$5/100,IF(AJ5=$AU$6,$AV$6*12+$AX$6*AZ5/100,IF(AJ5=$AU$7,$AV$7*12+$AX$7*AZ5/100,IF(AJ5=$AU$8,$AV$8*12+$AX$8*AZ5/100,IF(AJ5=$AU$9,$AV$9*12+$AX$9*AZ5/100,0))))))*'Kalkulator część 2'!$C$27</f>
        <v>1468.1910600000001</v>
      </c>
      <c r="BN5" s="2">
        <f>+BM5*'Kalkulator część 2'!$C$27</f>
        <v>1541.6006130000001</v>
      </c>
      <c r="BQ5" s="2">
        <f t="shared" si="6"/>
        <v>1468.1910600000001</v>
      </c>
      <c r="BR5" s="2">
        <f t="shared" si="7"/>
        <v>1541.6006130000001</v>
      </c>
      <c r="BS5" s="2"/>
      <c r="BT5" s="2">
        <f t="shared" si="8"/>
        <v>1805.8750038000001</v>
      </c>
      <c r="BU5" s="2">
        <f t="shared" si="9"/>
        <v>1896.1687539900001</v>
      </c>
      <c r="BV5" s="2"/>
      <c r="BW5" s="2"/>
    </row>
    <row r="6" spans="1:75" x14ac:dyDescent="0.35">
      <c r="A6" t="s">
        <v>1046</v>
      </c>
      <c r="B6" t="s">
        <v>1088</v>
      </c>
      <c r="C6" t="s">
        <v>1089</v>
      </c>
      <c r="D6" t="s">
        <v>1090</v>
      </c>
      <c r="E6" t="s">
        <v>1091</v>
      </c>
      <c r="F6" t="s">
        <v>1092</v>
      </c>
      <c r="H6" s="53">
        <v>1</v>
      </c>
      <c r="J6">
        <v>7880014528</v>
      </c>
      <c r="K6">
        <v>630012930</v>
      </c>
      <c r="L6" t="s">
        <v>857</v>
      </c>
      <c r="M6" t="s">
        <v>51</v>
      </c>
      <c r="N6" t="s">
        <v>1093</v>
      </c>
      <c r="O6" t="s">
        <v>1090</v>
      </c>
      <c r="P6" t="s">
        <v>1092</v>
      </c>
      <c r="Q6" t="s">
        <v>1092</v>
      </c>
      <c r="U6" t="s">
        <v>1094</v>
      </c>
      <c r="V6" s="49" t="s">
        <v>1095</v>
      </c>
      <c r="W6" s="2">
        <v>2349</v>
      </c>
      <c r="X6" s="2">
        <v>18924</v>
      </c>
      <c r="Y6" s="2">
        <v>12706</v>
      </c>
      <c r="Z6" s="2">
        <v>7477</v>
      </c>
      <c r="AA6" s="2">
        <v>1827</v>
      </c>
      <c r="AB6" s="2">
        <v>1527</v>
      </c>
      <c r="AC6" s="2">
        <v>1144</v>
      </c>
      <c r="AD6" s="2">
        <v>1524</v>
      </c>
      <c r="AE6" s="2">
        <v>1071</v>
      </c>
      <c r="AF6" s="2">
        <v>5890</v>
      </c>
      <c r="AG6" s="2">
        <v>10535</v>
      </c>
      <c r="AH6" s="2">
        <v>7348</v>
      </c>
      <c r="AI6" s="2">
        <v>72322</v>
      </c>
      <c r="AJ6" t="s">
        <v>1082</v>
      </c>
      <c r="AK6" t="s">
        <v>1083</v>
      </c>
      <c r="AL6" t="s">
        <v>866</v>
      </c>
      <c r="AM6">
        <v>110</v>
      </c>
      <c r="AN6" t="s">
        <v>58</v>
      </c>
      <c r="AO6" t="s">
        <v>59</v>
      </c>
      <c r="AP6" t="s">
        <v>60</v>
      </c>
      <c r="AQ6">
        <v>0</v>
      </c>
      <c r="AR6">
        <v>100</v>
      </c>
      <c r="AU6" t="s">
        <v>1755</v>
      </c>
      <c r="AV6">
        <v>4.7699999999999996</v>
      </c>
      <c r="AW6" t="s">
        <v>2349</v>
      </c>
      <c r="AX6">
        <v>5.0389999999999997</v>
      </c>
      <c r="AZ6" s="2">
        <f>AI6*'Kalkulator część 2'!$C$28</f>
        <v>72322</v>
      </c>
      <c r="BA6">
        <f t="shared" si="0"/>
        <v>110</v>
      </c>
      <c r="BB6" s="13">
        <f>'Kalkulator część 2'!$C$11</f>
        <v>0</v>
      </c>
      <c r="BC6" s="13">
        <f>'Kalkulator część 2'!$C$11</f>
        <v>0</v>
      </c>
      <c r="BD6" s="2">
        <f t="shared" si="1"/>
        <v>0</v>
      </c>
      <c r="BE6" s="2">
        <f t="shared" si="2"/>
        <v>0</v>
      </c>
      <c r="BF6" s="2">
        <f>+IF(AJ6=$AU$4,'Kalkulator część 2'!$C$16*12,IF(AJ6=$AU$5,'Kalkulator część 2'!$C$17*12,IF(AJ6=$AU$6,'Kalkulator część 2'!$C$18*12,IF(AJ6=$AU$7,'Kalkulator część 2'!$C$19*12,IF(AJ6=$AU$8,'Kalkulator część 2'!$C$20*12,IF(AJ6=$AU$9,'Kalkulator część 2'!$C$21*12,IF(AJ6=$AU$10,'Kalkulator część 2'!$C$22*12,0)))))))</f>
        <v>0</v>
      </c>
      <c r="BG6" t="str">
        <f t="shared" si="3"/>
        <v>Lw</v>
      </c>
      <c r="BH6" s="13">
        <f>IF(BG6="Ls",((AQ6*'Kalkulator część 2'!$C$30+'Dane - część 2'!AR6*'Kalkulator część 2'!$C$32)/('Dane - część 2'!AQ6+'Dane - część 2'!AR6)),(('Dane - część 2'!AQ6*'Kalkulator część 2'!$C$30+'Dane - część 2'!AR6*'Kalkulator część 2'!$C$31)/('Dane - część 2'!AQ6+'Dane - część 2'!AR6)))</f>
        <v>0.40899999999999997</v>
      </c>
      <c r="BI6" s="2"/>
      <c r="BJ6" s="2">
        <f t="shared" si="4"/>
        <v>295.79697999999996</v>
      </c>
      <c r="BK6" s="2">
        <f t="shared" si="5"/>
        <v>295.79697999999996</v>
      </c>
      <c r="BM6" s="2">
        <f>IF(AJ6=$AU$4,($AV$4*12)+(AZ6*$AX$4/100),IF(AJ6=$AU$5,$AV$5*12+AZ6*$AX$5/100,IF(AJ6=$AU$6,$AV$6*12+$AX$6*AZ6/100,IF(AJ6=$AU$7,$AV$7*12+$AX$7*AZ6/100,IF(AJ6=$AU$8,$AV$8*12+$AX$8*AZ6/100,IF(AJ6=$AU$9,$AV$9*12+$AX$9*AZ6/100,0))))))*'Kalkulator część 2'!$C$27</f>
        <v>3174.9311789999997</v>
      </c>
      <c r="BN6" s="2">
        <f>+BM6*'Kalkulator część 2'!$C$27</f>
        <v>3333.6777379499999</v>
      </c>
      <c r="BQ6" s="2">
        <f t="shared" si="6"/>
        <v>3470.7281589999998</v>
      </c>
      <c r="BR6" s="2">
        <f t="shared" si="7"/>
        <v>3629.47471795</v>
      </c>
      <c r="BS6" s="2"/>
      <c r="BT6" s="2">
        <f t="shared" si="8"/>
        <v>4268.9956355699996</v>
      </c>
      <c r="BU6" s="2">
        <f t="shared" si="9"/>
        <v>4464.2539030785001</v>
      </c>
      <c r="BV6" s="2"/>
      <c r="BW6" s="2"/>
    </row>
    <row r="7" spans="1:75" x14ac:dyDescent="0.35">
      <c r="A7" t="s">
        <v>1046</v>
      </c>
      <c r="B7" t="s">
        <v>1096</v>
      </c>
      <c r="C7" t="s">
        <v>2436</v>
      </c>
      <c r="H7" s="53"/>
      <c r="J7">
        <v>6970019339</v>
      </c>
      <c r="K7">
        <v>410008085</v>
      </c>
      <c r="L7" t="s">
        <v>857</v>
      </c>
      <c r="M7" t="s">
        <v>51</v>
      </c>
      <c r="N7" t="s">
        <v>1097</v>
      </c>
      <c r="O7" t="s">
        <v>1098</v>
      </c>
      <c r="P7" t="s">
        <v>1099</v>
      </c>
      <c r="Q7" t="s">
        <v>1100</v>
      </c>
      <c r="R7" t="s">
        <v>1101</v>
      </c>
      <c r="S7">
        <v>39</v>
      </c>
      <c r="U7" t="s">
        <v>1102</v>
      </c>
      <c r="V7" s="49" t="s">
        <v>1103</v>
      </c>
      <c r="W7" s="2">
        <v>10368</v>
      </c>
      <c r="X7" s="2">
        <v>15701</v>
      </c>
      <c r="Y7" s="2">
        <v>10866</v>
      </c>
      <c r="Z7" s="2">
        <v>7335</v>
      </c>
      <c r="AA7" s="2">
        <v>3130</v>
      </c>
      <c r="AB7" s="2">
        <v>1180</v>
      </c>
      <c r="AC7" s="2">
        <v>960</v>
      </c>
      <c r="AD7" s="2">
        <v>1132</v>
      </c>
      <c r="AE7" s="2">
        <v>1080</v>
      </c>
      <c r="AF7" s="2">
        <v>4853</v>
      </c>
      <c r="AG7" s="2">
        <v>10346</v>
      </c>
      <c r="AH7" s="2">
        <v>15012</v>
      </c>
      <c r="AI7" s="2">
        <v>81963</v>
      </c>
      <c r="AJ7" t="s">
        <v>1104</v>
      </c>
      <c r="AK7" t="s">
        <v>1083</v>
      </c>
      <c r="AL7" t="s">
        <v>866</v>
      </c>
      <c r="AM7">
        <v>110</v>
      </c>
      <c r="AN7" t="s">
        <v>58</v>
      </c>
      <c r="AO7" t="s">
        <v>59</v>
      </c>
      <c r="AP7" t="s">
        <v>60</v>
      </c>
      <c r="AQ7">
        <v>0</v>
      </c>
      <c r="AR7">
        <v>100</v>
      </c>
      <c r="AU7" t="s">
        <v>1114</v>
      </c>
      <c r="AV7">
        <v>10.07</v>
      </c>
      <c r="AW7" t="s">
        <v>2349</v>
      </c>
      <c r="AX7">
        <v>3.9079999999999999</v>
      </c>
      <c r="AZ7" s="2">
        <f>AI7*'Kalkulator część 2'!$C$28</f>
        <v>81963</v>
      </c>
      <c r="BA7">
        <f t="shared" si="0"/>
        <v>110</v>
      </c>
      <c r="BB7" s="13">
        <f>'Kalkulator część 2'!$C$11</f>
        <v>0</v>
      </c>
      <c r="BC7" s="13">
        <f>'Kalkulator część 2'!$C$11</f>
        <v>0</v>
      </c>
      <c r="BD7" s="2">
        <f t="shared" si="1"/>
        <v>0</v>
      </c>
      <c r="BE7" s="2">
        <f t="shared" si="2"/>
        <v>0</v>
      </c>
      <c r="BF7" s="2">
        <f>+IF(AJ7=$AU$4,'Kalkulator część 2'!$C$16*12,IF(AJ7=$AU$5,'Kalkulator część 2'!$C$17*12,IF(AJ7=$AU$6,'Kalkulator część 2'!$C$18*12,IF(AJ7=$AU$7,'Kalkulator część 2'!$C$19*12,IF(AJ7=$AU$8,'Kalkulator część 2'!$C$20*12,IF(AJ7=$AU$9,'Kalkulator część 2'!$C$21*12,IF(AJ7=$AU$10,'Kalkulator część 2'!$C$22*12,0)))))))</f>
        <v>0</v>
      </c>
      <c r="BG7" t="str">
        <f t="shared" si="3"/>
        <v>Lw</v>
      </c>
      <c r="BH7" s="13">
        <f>IF(BG7="Ls",((AQ7*'Kalkulator część 2'!$C$30+'Dane - część 2'!AR7*'Kalkulator część 2'!$C$32)/('Dane - część 2'!AQ7+'Dane - część 2'!AR7)),(('Dane - część 2'!AQ7*'Kalkulator część 2'!$C$30+'Dane - część 2'!AR7*'Kalkulator część 2'!$C$31)/('Dane - część 2'!AQ7+'Dane - część 2'!AR7)))</f>
        <v>0.40899999999999997</v>
      </c>
      <c r="BI7" s="2"/>
      <c r="BJ7" s="2">
        <f t="shared" si="4"/>
        <v>335.22866999999997</v>
      </c>
      <c r="BK7" s="2">
        <f t="shared" si="5"/>
        <v>335.22866999999997</v>
      </c>
      <c r="BM7" s="2">
        <f>IF(AJ7=$AU$4,($AV$4*12)+(AZ7*$AX$4/100),IF(AJ7=$AU$5,$AV$5*12+AZ7*$AX$5/100,IF(AJ7=$AU$6,$AV$6*12+$AX$6*AZ7/100,IF(AJ7=$AU$7,$AV$7*12+$AX$7*AZ7/100,IF(AJ7=$AU$8,$AV$8*12+$AX$8*AZ7/100,IF(AJ7=$AU$9,$AV$9*12+$AX$9*AZ7/100,0))))))*'Kalkulator część 2'!$C$27</f>
        <v>4598.2473075000007</v>
      </c>
      <c r="BN7" s="2">
        <f>+BM7*'Kalkulator część 2'!$C$27</f>
        <v>4828.159672875001</v>
      </c>
      <c r="BQ7" s="2">
        <f t="shared" si="6"/>
        <v>4933.4759775000002</v>
      </c>
      <c r="BR7" s="2">
        <f t="shared" si="7"/>
        <v>5163.3883428750014</v>
      </c>
      <c r="BS7" s="2"/>
      <c r="BT7" s="2">
        <f t="shared" si="8"/>
        <v>6068.1754523250002</v>
      </c>
      <c r="BU7" s="2">
        <f t="shared" si="9"/>
        <v>6350.967661736252</v>
      </c>
      <c r="BV7" s="2"/>
      <c r="BW7" s="2"/>
    </row>
    <row r="8" spans="1:75" x14ac:dyDescent="0.35">
      <c r="A8" t="s">
        <v>1046</v>
      </c>
      <c r="B8" t="s">
        <v>1096</v>
      </c>
      <c r="C8" t="s">
        <v>2436</v>
      </c>
      <c r="H8" s="53"/>
      <c r="J8">
        <v>6970019339</v>
      </c>
      <c r="K8">
        <v>410008085</v>
      </c>
      <c r="L8" t="s">
        <v>857</v>
      </c>
      <c r="M8" t="s">
        <v>51</v>
      </c>
      <c r="N8" t="s">
        <v>1105</v>
      </c>
      <c r="O8" t="s">
        <v>1098</v>
      </c>
      <c r="P8" t="s">
        <v>1099</v>
      </c>
      <c r="Q8" t="s">
        <v>1100</v>
      </c>
      <c r="R8" t="s">
        <v>1101</v>
      </c>
      <c r="S8">
        <v>39</v>
      </c>
      <c r="U8" t="s">
        <v>1106</v>
      </c>
      <c r="V8" s="49" t="s">
        <v>1107</v>
      </c>
      <c r="W8" s="2">
        <v>3057</v>
      </c>
      <c r="X8" s="2">
        <v>6137</v>
      </c>
      <c r="Y8" s="2">
        <v>2131</v>
      </c>
      <c r="Z8" s="2">
        <v>2804</v>
      </c>
      <c r="AA8" s="2">
        <v>689</v>
      </c>
      <c r="AB8" s="2">
        <v>0</v>
      </c>
      <c r="AC8" s="2">
        <v>0</v>
      </c>
      <c r="AD8" s="2">
        <v>0</v>
      </c>
      <c r="AE8" s="2">
        <v>416</v>
      </c>
      <c r="AF8" s="2">
        <v>45</v>
      </c>
      <c r="AG8" s="2">
        <v>3777</v>
      </c>
      <c r="AH8" s="2">
        <v>7559</v>
      </c>
      <c r="AI8" s="2">
        <v>26615</v>
      </c>
      <c r="AJ8" t="s">
        <v>1082</v>
      </c>
      <c r="AK8" t="s">
        <v>1083</v>
      </c>
      <c r="AL8" t="s">
        <v>866</v>
      </c>
      <c r="AM8">
        <v>110</v>
      </c>
      <c r="AN8" t="s">
        <v>58</v>
      </c>
      <c r="AO8" t="s">
        <v>59</v>
      </c>
      <c r="AP8" t="s">
        <v>60</v>
      </c>
      <c r="AQ8">
        <v>0</v>
      </c>
      <c r="AR8">
        <v>100</v>
      </c>
      <c r="AU8" t="s">
        <v>1082</v>
      </c>
      <c r="AV8">
        <v>25.43</v>
      </c>
      <c r="AW8" t="s">
        <v>2349</v>
      </c>
      <c r="AX8">
        <v>3.7589999999999999</v>
      </c>
      <c r="AZ8" s="2">
        <f>AI8*'Kalkulator część 2'!$C$28</f>
        <v>26615</v>
      </c>
      <c r="BA8">
        <f t="shared" si="0"/>
        <v>110</v>
      </c>
      <c r="BB8" s="13">
        <f>'Kalkulator część 2'!$C$11</f>
        <v>0</v>
      </c>
      <c r="BC8" s="13">
        <f>'Kalkulator część 2'!$C$11</f>
        <v>0</v>
      </c>
      <c r="BD8" s="2">
        <f t="shared" si="1"/>
        <v>0</v>
      </c>
      <c r="BE8" s="2">
        <f t="shared" si="2"/>
        <v>0</v>
      </c>
      <c r="BF8" s="2">
        <f>+IF(AJ8=$AU$4,'Kalkulator część 2'!$C$16*12,IF(AJ8=$AU$5,'Kalkulator część 2'!$C$17*12,IF(AJ8=$AU$6,'Kalkulator część 2'!$C$18*12,IF(AJ8=$AU$7,'Kalkulator część 2'!$C$19*12,IF(AJ8=$AU$8,'Kalkulator część 2'!$C$20*12,IF(AJ8=$AU$9,'Kalkulator część 2'!$C$21*12,IF(AJ8=$AU$10,'Kalkulator część 2'!$C$22*12,0)))))))</f>
        <v>0</v>
      </c>
      <c r="BG8" t="str">
        <f t="shared" si="3"/>
        <v>Lw</v>
      </c>
      <c r="BH8" s="13">
        <f>IF(BG8="Ls",((AQ8*'Kalkulator część 2'!$C$30+'Dane - część 2'!AR8*'Kalkulator część 2'!$C$32)/('Dane - część 2'!AQ8+'Dane - część 2'!AR8)),(('Dane - część 2'!AQ8*'Kalkulator część 2'!$C$30+'Dane - część 2'!AR8*'Kalkulator część 2'!$C$31)/('Dane - część 2'!AQ8+'Dane - część 2'!AR8)))</f>
        <v>0.40899999999999997</v>
      </c>
      <c r="BI8" s="2"/>
      <c r="BJ8" s="2">
        <f t="shared" si="4"/>
        <v>108.85535</v>
      </c>
      <c r="BK8" s="2">
        <f t="shared" si="5"/>
        <v>108.85535</v>
      </c>
      <c r="BM8" s="2">
        <f>IF(AJ8=$AU$4,($AV$4*12)+(AZ8*$AX$4/100),IF(AJ8=$AU$5,$AV$5*12+AZ8*$AX$5/100,IF(AJ8=$AU$6,$AV$6*12+$AX$6*AZ8/100,IF(AJ8=$AU$7,$AV$7*12+$AX$7*AZ8/100,IF(AJ8=$AU$8,$AV$8*12+$AX$8*AZ8/100,IF(AJ8=$AU$9,$AV$9*12+$AX$9*AZ8/100,0))))))*'Kalkulator część 2'!$C$27</f>
        <v>1370.8987425000003</v>
      </c>
      <c r="BN8" s="2">
        <f>+BM8*'Kalkulator część 2'!$C$27</f>
        <v>1439.4436796250004</v>
      </c>
      <c r="BQ8" s="2">
        <f t="shared" si="6"/>
        <v>1479.7540925000003</v>
      </c>
      <c r="BR8" s="2">
        <f t="shared" si="7"/>
        <v>1548.2990296250005</v>
      </c>
      <c r="BS8" s="2"/>
      <c r="BT8" s="2">
        <f t="shared" si="8"/>
        <v>1820.0975337750003</v>
      </c>
      <c r="BU8" s="2">
        <f t="shared" si="9"/>
        <v>1904.4078064387506</v>
      </c>
      <c r="BV8" s="2"/>
      <c r="BW8" s="2"/>
    </row>
    <row r="9" spans="1:75" x14ac:dyDescent="0.35">
      <c r="A9" t="s">
        <v>1046</v>
      </c>
      <c r="B9" t="s">
        <v>1096</v>
      </c>
      <c r="C9" t="s">
        <v>2436</v>
      </c>
      <c r="H9" s="53"/>
      <c r="J9">
        <v>6970019339</v>
      </c>
      <c r="K9">
        <v>410008085</v>
      </c>
      <c r="L9" t="s">
        <v>857</v>
      </c>
      <c r="M9" t="s">
        <v>51</v>
      </c>
      <c r="N9" t="s">
        <v>1108</v>
      </c>
      <c r="O9" t="s">
        <v>1109</v>
      </c>
      <c r="P9" t="s">
        <v>1110</v>
      </c>
      <c r="Q9" t="s">
        <v>1110</v>
      </c>
      <c r="R9" t="s">
        <v>1111</v>
      </c>
      <c r="S9">
        <v>22</v>
      </c>
      <c r="U9" t="s">
        <v>1112</v>
      </c>
      <c r="V9" s="49" t="s">
        <v>1113</v>
      </c>
      <c r="W9" s="2">
        <v>800</v>
      </c>
      <c r="X9" s="2">
        <v>800</v>
      </c>
      <c r="Y9" s="2">
        <v>800</v>
      </c>
      <c r="Z9" s="2">
        <v>500</v>
      </c>
      <c r="AA9" s="2">
        <v>300</v>
      </c>
      <c r="AB9" s="2">
        <v>100</v>
      </c>
      <c r="AC9" s="2">
        <v>100</v>
      </c>
      <c r="AD9" s="2">
        <v>100</v>
      </c>
      <c r="AE9" s="2">
        <v>500</v>
      </c>
      <c r="AF9" s="2">
        <v>600</v>
      </c>
      <c r="AG9" s="2">
        <v>700</v>
      </c>
      <c r="AH9" s="2">
        <v>700</v>
      </c>
      <c r="AI9" s="2">
        <v>6000</v>
      </c>
      <c r="AJ9" t="s">
        <v>1114</v>
      </c>
      <c r="AK9" t="s">
        <v>1083</v>
      </c>
      <c r="AL9" t="s">
        <v>866</v>
      </c>
      <c r="AM9">
        <v>110</v>
      </c>
      <c r="AN9" t="s">
        <v>58</v>
      </c>
      <c r="AO9" t="s">
        <v>59</v>
      </c>
      <c r="AP9" t="s">
        <v>60</v>
      </c>
      <c r="AQ9">
        <v>0</v>
      </c>
      <c r="AR9">
        <v>100</v>
      </c>
      <c r="AU9" t="s">
        <v>1104</v>
      </c>
      <c r="AV9">
        <v>125.54</v>
      </c>
      <c r="AW9" t="s">
        <v>2349</v>
      </c>
      <c r="AX9">
        <v>3.5049999999999999</v>
      </c>
      <c r="AZ9" s="2">
        <f>AI9*'Kalkulator część 2'!$C$28</f>
        <v>6000</v>
      </c>
      <c r="BA9">
        <f t="shared" si="0"/>
        <v>110</v>
      </c>
      <c r="BB9" s="13">
        <f>'Kalkulator część 2'!$C$11</f>
        <v>0</v>
      </c>
      <c r="BC9" s="13">
        <f>'Kalkulator część 2'!$C$11</f>
        <v>0</v>
      </c>
      <c r="BD9" s="2">
        <f t="shared" si="1"/>
        <v>0</v>
      </c>
      <c r="BE9" s="2">
        <f t="shared" si="2"/>
        <v>0</v>
      </c>
      <c r="BF9" s="2">
        <f>+IF(AJ9=$AU$4,'Kalkulator część 2'!$C$16*12,IF(AJ9=$AU$5,'Kalkulator część 2'!$C$17*12,IF(AJ9=$AU$6,'Kalkulator część 2'!$C$18*12,IF(AJ9=$AU$7,'Kalkulator część 2'!$C$19*12,IF(AJ9=$AU$8,'Kalkulator część 2'!$C$20*12,IF(AJ9=$AU$9,'Kalkulator część 2'!$C$21*12,IF(AJ9=$AU$10,'Kalkulator część 2'!$C$22*12,0)))))))</f>
        <v>0</v>
      </c>
      <c r="BG9" t="str">
        <f t="shared" si="3"/>
        <v>Lw</v>
      </c>
      <c r="BH9" s="13">
        <f>IF(BG9="Ls",((AQ9*'Kalkulator część 2'!$C$30+'Dane - część 2'!AR9*'Kalkulator część 2'!$C$32)/('Dane - część 2'!AQ9+'Dane - część 2'!AR9)),(('Dane - część 2'!AQ9*'Kalkulator część 2'!$C$30+'Dane - część 2'!AR9*'Kalkulator część 2'!$C$31)/('Dane - część 2'!AQ9+'Dane - część 2'!AR9)))</f>
        <v>0.40899999999999997</v>
      </c>
      <c r="BI9" s="2"/>
      <c r="BJ9" s="2">
        <f t="shared" si="4"/>
        <v>24.54</v>
      </c>
      <c r="BK9" s="2">
        <f t="shared" si="5"/>
        <v>24.54</v>
      </c>
      <c r="BM9" s="2">
        <f>IF(AJ9=$AU$4,($AV$4*12)+(AZ9*$AX$4/100),IF(AJ9=$AU$5,$AV$5*12+AZ9*$AX$5/100,IF(AJ9=$AU$6,$AV$6*12+$AX$6*AZ9/100,IF(AJ9=$AU$7,$AV$7*12+$AX$7*AZ9/100,IF(AJ9=$AU$8,$AV$8*12+$AX$8*AZ9/100,IF(AJ9=$AU$9,$AV$9*12+$AX$9*AZ9/100,0))))))*'Kalkulator część 2'!$C$27</f>
        <v>373.08600000000001</v>
      </c>
      <c r="BN9" s="2">
        <f>+BM9*'Kalkulator część 2'!$C$27</f>
        <v>391.74030000000005</v>
      </c>
      <c r="BQ9" s="2">
        <f t="shared" si="6"/>
        <v>397.62600000000003</v>
      </c>
      <c r="BR9" s="2">
        <f t="shared" si="7"/>
        <v>416.28030000000007</v>
      </c>
      <c r="BS9" s="2"/>
      <c r="BT9" s="2">
        <f t="shared" si="8"/>
        <v>489.07998000000003</v>
      </c>
      <c r="BU9" s="2">
        <f t="shared" si="9"/>
        <v>512.02476900000011</v>
      </c>
      <c r="BV9" s="2"/>
      <c r="BW9" s="2"/>
    </row>
    <row r="10" spans="1:75" x14ac:dyDescent="0.35">
      <c r="A10" t="s">
        <v>1046</v>
      </c>
      <c r="B10" t="s">
        <v>1123</v>
      </c>
      <c r="C10" t="s">
        <v>1124</v>
      </c>
      <c r="D10" t="s">
        <v>1125</v>
      </c>
      <c r="E10" t="s">
        <v>1126</v>
      </c>
      <c r="F10" t="s">
        <v>1127</v>
      </c>
      <c r="G10" t="s">
        <v>1128</v>
      </c>
      <c r="H10" s="53">
        <v>89</v>
      </c>
      <c r="J10">
        <v>6980008679</v>
      </c>
      <c r="K10">
        <v>410008122</v>
      </c>
      <c r="L10" t="s">
        <v>857</v>
      </c>
      <c r="M10" t="s">
        <v>51</v>
      </c>
      <c r="N10" t="s">
        <v>1129</v>
      </c>
      <c r="O10" t="s">
        <v>1125</v>
      </c>
      <c r="P10" t="s">
        <v>1126</v>
      </c>
      <c r="Q10" t="s">
        <v>1127</v>
      </c>
      <c r="R10" t="s">
        <v>1128</v>
      </c>
      <c r="S10">
        <v>89</v>
      </c>
      <c r="U10" t="s">
        <v>1130</v>
      </c>
      <c r="V10" s="49" t="s">
        <v>1131</v>
      </c>
      <c r="W10" s="2">
        <v>0</v>
      </c>
      <c r="X10" s="2">
        <v>32189</v>
      </c>
      <c r="Y10" s="2">
        <v>14169</v>
      </c>
      <c r="Z10" s="2">
        <v>9429</v>
      </c>
      <c r="AA10" s="2">
        <v>4813</v>
      </c>
      <c r="AB10" s="2">
        <v>1100</v>
      </c>
      <c r="AC10" s="2">
        <v>115</v>
      </c>
      <c r="AD10" s="2">
        <v>278</v>
      </c>
      <c r="AE10" s="2">
        <v>504</v>
      </c>
      <c r="AF10" s="2">
        <v>6634</v>
      </c>
      <c r="AG10" s="2">
        <v>13546</v>
      </c>
      <c r="AH10" s="2">
        <v>17538</v>
      </c>
      <c r="AI10" s="2">
        <v>100315</v>
      </c>
      <c r="AJ10" t="s">
        <v>1104</v>
      </c>
      <c r="AK10" t="s">
        <v>1083</v>
      </c>
      <c r="AL10" t="s">
        <v>866</v>
      </c>
      <c r="AM10">
        <v>110</v>
      </c>
      <c r="AN10" t="s">
        <v>58</v>
      </c>
      <c r="AO10" t="s">
        <v>59</v>
      </c>
      <c r="AP10" t="s">
        <v>60</v>
      </c>
      <c r="AQ10">
        <v>0</v>
      </c>
      <c r="AR10">
        <v>100</v>
      </c>
      <c r="AU10" t="s">
        <v>1838</v>
      </c>
      <c r="AV10" t="s">
        <v>2349</v>
      </c>
      <c r="AW10">
        <v>0.38400000000000001</v>
      </c>
      <c r="AX10">
        <v>2.0019999999999998</v>
      </c>
      <c r="AZ10" s="2">
        <f>AI10*'Kalkulator część 2'!$C$28</f>
        <v>100315</v>
      </c>
      <c r="BA10">
        <f t="shared" si="0"/>
        <v>110</v>
      </c>
      <c r="BB10" s="13">
        <f>'Kalkulator część 2'!$C$11</f>
        <v>0</v>
      </c>
      <c r="BC10" s="13">
        <f>'Kalkulator część 2'!$C$11</f>
        <v>0</v>
      </c>
      <c r="BD10" s="2">
        <f t="shared" si="1"/>
        <v>0</v>
      </c>
      <c r="BE10" s="2">
        <f t="shared" si="2"/>
        <v>0</v>
      </c>
      <c r="BF10" s="2">
        <f>+IF(AJ10=$AU$4,'Kalkulator część 2'!$C$16*12,IF(AJ10=$AU$5,'Kalkulator część 2'!$C$17*12,IF(AJ10=$AU$6,'Kalkulator część 2'!$C$18*12,IF(AJ10=$AU$7,'Kalkulator część 2'!$C$19*12,IF(AJ10=$AU$8,'Kalkulator część 2'!$C$20*12,IF(AJ10=$AU$9,'Kalkulator część 2'!$C$21*12,IF(AJ10=$AU$10,'Kalkulator część 2'!$C$22*12,0)))))))</f>
        <v>0</v>
      </c>
      <c r="BG10" t="str">
        <f t="shared" si="3"/>
        <v>Lw</v>
      </c>
      <c r="BH10" s="13">
        <f>IF(BG10="Ls",((AQ10*'Kalkulator część 2'!$C$30+'Dane - część 2'!AR10*'Kalkulator część 2'!$C$32)/('Dane - część 2'!AQ10+'Dane - część 2'!AR10)),(('Dane - część 2'!AQ10*'Kalkulator część 2'!$C$30+'Dane - część 2'!AR10*'Kalkulator część 2'!$C$31)/('Dane - część 2'!AQ10+'Dane - część 2'!AR10)))</f>
        <v>0.40899999999999997</v>
      </c>
      <c r="BI10" s="2"/>
      <c r="BJ10" s="2">
        <f t="shared" si="4"/>
        <v>410.28834999999998</v>
      </c>
      <c r="BK10" s="2">
        <f t="shared" si="5"/>
        <v>410.28834999999998</v>
      </c>
      <c r="BM10" s="2">
        <f>IF(AJ10=$AU$4,($AV$4*12)+(AZ10*$AX$4/100),IF(AJ10=$AU$5,$AV$5*12+AZ10*$AX$5/100,IF(AJ10=$AU$6,$AV$6*12+$AX$6*AZ10/100,IF(AJ10=$AU$7,$AV$7*12+$AX$7*AZ10/100,IF(AJ10=$AU$8,$AV$8*12+$AX$8*AZ10/100,IF(AJ10=$AU$9,$AV$9*12+$AX$9*AZ10/100,0))))))*'Kalkulator część 2'!$C$27</f>
        <v>5273.6467874999998</v>
      </c>
      <c r="BN10" s="2">
        <f>+BM10*'Kalkulator część 2'!$C$27</f>
        <v>5537.3291268749999</v>
      </c>
      <c r="BQ10" s="2">
        <f t="shared" si="6"/>
        <v>5683.9351374999997</v>
      </c>
      <c r="BR10" s="2">
        <f t="shared" si="7"/>
        <v>5947.6174768749997</v>
      </c>
      <c r="BS10" s="2"/>
      <c r="BT10" s="2">
        <f t="shared" si="8"/>
        <v>6991.2402191249994</v>
      </c>
      <c r="BU10" s="2">
        <f t="shared" si="9"/>
        <v>7315.5694965562498</v>
      </c>
      <c r="BV10" s="2"/>
      <c r="BW10" s="2"/>
    </row>
    <row r="11" spans="1:75" x14ac:dyDescent="0.35">
      <c r="A11" t="s">
        <v>1046</v>
      </c>
      <c r="B11" t="s">
        <v>1123</v>
      </c>
      <c r="C11" t="s">
        <v>1124</v>
      </c>
      <c r="D11" t="s">
        <v>1125</v>
      </c>
      <c r="E11" t="s">
        <v>1126</v>
      </c>
      <c r="F11" t="s">
        <v>1127</v>
      </c>
      <c r="G11" t="s">
        <v>1128</v>
      </c>
      <c r="H11" s="53">
        <v>89</v>
      </c>
      <c r="J11">
        <v>6980008679</v>
      </c>
      <c r="K11">
        <v>410008122</v>
      </c>
      <c r="L11" t="s">
        <v>857</v>
      </c>
      <c r="M11" t="s">
        <v>51</v>
      </c>
      <c r="N11" t="s">
        <v>1132</v>
      </c>
      <c r="O11" t="s">
        <v>1125</v>
      </c>
      <c r="P11" t="s">
        <v>1126</v>
      </c>
      <c r="Q11" t="s">
        <v>1133</v>
      </c>
      <c r="R11" t="s">
        <v>147</v>
      </c>
      <c r="S11">
        <v>11</v>
      </c>
      <c r="U11" t="s">
        <v>1134</v>
      </c>
      <c r="V11" s="49" t="s">
        <v>1135</v>
      </c>
      <c r="W11" s="2">
        <v>0</v>
      </c>
      <c r="X11" s="2">
        <v>1742</v>
      </c>
      <c r="Y11" s="2">
        <v>2645</v>
      </c>
      <c r="Z11" s="2">
        <v>2487</v>
      </c>
      <c r="AA11" s="2">
        <v>956</v>
      </c>
      <c r="AB11" s="2">
        <v>577</v>
      </c>
      <c r="AC11" s="2">
        <v>4336</v>
      </c>
      <c r="AD11" s="2">
        <v>461</v>
      </c>
      <c r="AE11" s="2">
        <v>124</v>
      </c>
      <c r="AF11" s="2">
        <v>1318</v>
      </c>
      <c r="AG11" s="2">
        <v>346</v>
      </c>
      <c r="AH11" s="2">
        <v>13328</v>
      </c>
      <c r="AI11" s="2">
        <v>28320</v>
      </c>
      <c r="AJ11" t="s">
        <v>1114</v>
      </c>
      <c r="AK11" t="s">
        <v>1083</v>
      </c>
      <c r="AL11" t="s">
        <v>866</v>
      </c>
      <c r="AM11">
        <v>110</v>
      </c>
      <c r="AN11" t="s">
        <v>58</v>
      </c>
      <c r="AO11" t="s">
        <v>59</v>
      </c>
      <c r="AP11" t="s">
        <v>60</v>
      </c>
      <c r="AQ11">
        <v>0</v>
      </c>
      <c r="AR11">
        <v>100</v>
      </c>
      <c r="AZ11" s="2">
        <f>AI11*'Kalkulator część 2'!$C$28</f>
        <v>28320</v>
      </c>
      <c r="BA11">
        <f t="shared" si="0"/>
        <v>110</v>
      </c>
      <c r="BB11" s="13">
        <f>'Kalkulator część 2'!$C$11</f>
        <v>0</v>
      </c>
      <c r="BC11" s="13">
        <f>'Kalkulator część 2'!$C$11</f>
        <v>0</v>
      </c>
      <c r="BD11" s="2">
        <f t="shared" si="1"/>
        <v>0</v>
      </c>
      <c r="BE11" s="2">
        <f t="shared" si="2"/>
        <v>0</v>
      </c>
      <c r="BF11" s="2">
        <f>+IF(AJ11=$AU$4,'Kalkulator część 2'!$C$16*12,IF(AJ11=$AU$5,'Kalkulator część 2'!$C$17*12,IF(AJ11=$AU$6,'Kalkulator część 2'!$C$18*12,IF(AJ11=$AU$7,'Kalkulator część 2'!$C$19*12,IF(AJ11=$AU$8,'Kalkulator część 2'!$C$20*12,IF(AJ11=$AU$9,'Kalkulator część 2'!$C$21*12,IF(AJ11=$AU$10,'Kalkulator część 2'!$C$22*12,0)))))))</f>
        <v>0</v>
      </c>
      <c r="BG11" t="str">
        <f t="shared" si="3"/>
        <v>Lw</v>
      </c>
      <c r="BH11" s="13">
        <f>IF(BG11="Ls",((AQ11*'Kalkulator część 2'!$C$30+'Dane - część 2'!AR11*'Kalkulator część 2'!$C$32)/('Dane - część 2'!AQ11+'Dane - część 2'!AR11)),(('Dane - część 2'!AQ11*'Kalkulator część 2'!$C$30+'Dane - część 2'!AR11*'Kalkulator część 2'!$C$31)/('Dane - część 2'!AQ11+'Dane - część 2'!AR11)))</f>
        <v>0.40899999999999997</v>
      </c>
      <c r="BI11" s="2"/>
      <c r="BJ11" s="2">
        <f t="shared" si="4"/>
        <v>115.82879999999999</v>
      </c>
      <c r="BK11" s="2">
        <f t="shared" si="5"/>
        <v>115.82879999999999</v>
      </c>
      <c r="BM11" s="2">
        <f>IF(AJ11=$AU$4,($AV$4*12)+(AZ11*$AX$4/100),IF(AJ11=$AU$5,$AV$5*12+AZ11*$AX$5/100,IF(AJ11=$AU$6,$AV$6*12+$AX$6*AZ11/100,IF(AJ11=$AU$7,$AV$7*12+$AX$7*AZ11/100,IF(AJ11=$AU$8,$AV$8*12+$AX$8*AZ11/100,IF(AJ11=$AU$9,$AV$9*12+$AX$9*AZ11/100,0))))))*'Kalkulator część 2'!$C$27</f>
        <v>1288.96488</v>
      </c>
      <c r="BN11" s="2">
        <f>+BM11*'Kalkulator część 2'!$C$27</f>
        <v>1353.4131240000002</v>
      </c>
      <c r="BQ11" s="2">
        <f t="shared" si="6"/>
        <v>1404.79368</v>
      </c>
      <c r="BR11" s="2">
        <f t="shared" si="7"/>
        <v>1469.2419240000002</v>
      </c>
      <c r="BS11" s="2"/>
      <c r="BT11" s="2">
        <f t="shared" si="8"/>
        <v>1727.8962263999999</v>
      </c>
      <c r="BU11" s="2">
        <f t="shared" si="9"/>
        <v>1807.1675665200003</v>
      </c>
      <c r="BV11" s="2"/>
      <c r="BW11" s="2"/>
    </row>
    <row r="12" spans="1:75" x14ac:dyDescent="0.35">
      <c r="A12" t="s">
        <v>1046</v>
      </c>
      <c r="B12" t="s">
        <v>1203</v>
      </c>
      <c r="C12" t="s">
        <v>1204</v>
      </c>
      <c r="D12" t="s">
        <v>1205</v>
      </c>
      <c r="E12" t="s">
        <v>1206</v>
      </c>
      <c r="F12" t="s">
        <v>1206</v>
      </c>
      <c r="G12" t="s">
        <v>1207</v>
      </c>
      <c r="H12" s="53" t="s">
        <v>1208</v>
      </c>
      <c r="J12">
        <v>6970019322</v>
      </c>
      <c r="K12">
        <v>410008501</v>
      </c>
      <c r="L12" t="s">
        <v>857</v>
      </c>
      <c r="M12" t="s">
        <v>51</v>
      </c>
      <c r="N12" t="s">
        <v>1209</v>
      </c>
      <c r="O12" t="s">
        <v>1205</v>
      </c>
      <c r="P12" t="s">
        <v>1206</v>
      </c>
      <c r="Q12" t="s">
        <v>1206</v>
      </c>
      <c r="R12" t="s">
        <v>1207</v>
      </c>
      <c r="S12" t="s">
        <v>1208</v>
      </c>
      <c r="U12" t="s">
        <v>1210</v>
      </c>
      <c r="V12" s="49" t="s">
        <v>1211</v>
      </c>
      <c r="W12" s="2">
        <v>26263</v>
      </c>
      <c r="X12" s="2">
        <v>9000</v>
      </c>
      <c r="Y12" s="2">
        <v>6300</v>
      </c>
      <c r="Z12" s="2">
        <v>3100</v>
      </c>
      <c r="AA12" s="2">
        <v>1600</v>
      </c>
      <c r="AB12" s="2">
        <v>0</v>
      </c>
      <c r="AC12" s="2">
        <v>0</v>
      </c>
      <c r="AD12" s="2">
        <v>0</v>
      </c>
      <c r="AE12" s="2">
        <v>27</v>
      </c>
      <c r="AF12" s="2">
        <v>4996</v>
      </c>
      <c r="AG12" s="2">
        <v>8662</v>
      </c>
      <c r="AH12" s="2">
        <v>13116</v>
      </c>
      <c r="AI12" s="2">
        <v>73064</v>
      </c>
      <c r="AJ12" t="s">
        <v>1082</v>
      </c>
      <c r="AK12" t="s">
        <v>1083</v>
      </c>
      <c r="AL12" t="s">
        <v>866</v>
      </c>
      <c r="AM12">
        <v>110</v>
      </c>
      <c r="AN12" t="s">
        <v>58</v>
      </c>
      <c r="AO12" t="s">
        <v>59</v>
      </c>
      <c r="AP12" t="s">
        <v>60</v>
      </c>
      <c r="AQ12">
        <v>0</v>
      </c>
      <c r="AR12">
        <v>100</v>
      </c>
      <c r="AU12" t="s">
        <v>2357</v>
      </c>
      <c r="AV12" t="s">
        <v>2342</v>
      </c>
      <c r="AZ12" s="2">
        <f>AI12*'Kalkulator część 2'!$C$28</f>
        <v>73064</v>
      </c>
      <c r="BA12">
        <f t="shared" si="0"/>
        <v>110</v>
      </c>
      <c r="BB12" s="13">
        <f>'Kalkulator część 2'!$C$11</f>
        <v>0</v>
      </c>
      <c r="BC12" s="13">
        <f>'Kalkulator część 2'!$C$11</f>
        <v>0</v>
      </c>
      <c r="BD12" s="2">
        <f t="shared" si="1"/>
        <v>0</v>
      </c>
      <c r="BE12" s="2">
        <f t="shared" si="2"/>
        <v>0</v>
      </c>
      <c r="BF12" s="2">
        <f>+IF(AJ12=$AU$4,'Kalkulator część 2'!$C$16*12,IF(AJ12=$AU$5,'Kalkulator część 2'!$C$17*12,IF(AJ12=$AU$6,'Kalkulator część 2'!$C$18*12,IF(AJ12=$AU$7,'Kalkulator część 2'!$C$19*12,IF(AJ12=$AU$8,'Kalkulator część 2'!$C$20*12,IF(AJ12=$AU$9,'Kalkulator część 2'!$C$21*12,IF(AJ12=$AU$10,'Kalkulator część 2'!$C$22*12,0)))))))</f>
        <v>0</v>
      </c>
      <c r="BG12" t="str">
        <f t="shared" si="3"/>
        <v>Lw</v>
      </c>
      <c r="BH12" s="13">
        <f>IF(BG12="Ls",((AQ12*'Kalkulator część 2'!$C$30+'Dane - część 2'!AR12*'Kalkulator część 2'!$C$32)/('Dane - część 2'!AQ12+'Dane - część 2'!AR12)),(('Dane - część 2'!AQ12*'Kalkulator część 2'!$C$30+'Dane - część 2'!AR12*'Kalkulator część 2'!$C$31)/('Dane - część 2'!AQ12+'Dane - część 2'!AR12)))</f>
        <v>0.40899999999999997</v>
      </c>
      <c r="BI12" s="2"/>
      <c r="BJ12" s="2">
        <f t="shared" si="4"/>
        <v>298.83175999999997</v>
      </c>
      <c r="BK12" s="2">
        <f t="shared" si="5"/>
        <v>298.83175999999997</v>
      </c>
      <c r="BM12" s="2">
        <f>IF(AJ12=$AU$4,($AV$4*12)+(AZ12*$AX$4/100),IF(AJ12=$AU$5,$AV$5*12+AZ12*$AX$5/100,IF(AJ12=$AU$6,$AV$6*12+$AX$6*AZ12/100,IF(AJ12=$AU$7,$AV$7*12+$AX$7*AZ12/100,IF(AJ12=$AU$8,$AV$8*12+$AX$8*AZ12/100,IF(AJ12=$AU$9,$AV$9*12+$AX$9*AZ12/100,0))))))*'Kalkulator część 2'!$C$27</f>
        <v>3204.2175479999996</v>
      </c>
      <c r="BN12" s="2">
        <f>+BM12*'Kalkulator część 2'!$C$27</f>
        <v>3364.4284253999999</v>
      </c>
      <c r="BQ12" s="2">
        <f t="shared" si="6"/>
        <v>3503.0493079999997</v>
      </c>
      <c r="BR12" s="2">
        <f t="shared" si="7"/>
        <v>3663.2601854</v>
      </c>
      <c r="BS12" s="2"/>
      <c r="BT12" s="2">
        <f t="shared" si="8"/>
        <v>4308.7506488399995</v>
      </c>
      <c r="BU12" s="2">
        <f t="shared" si="9"/>
        <v>4505.8100280419994</v>
      </c>
      <c r="BV12" s="2"/>
      <c r="BW12" s="2"/>
    </row>
    <row r="13" spans="1:75" x14ac:dyDescent="0.35">
      <c r="A13" t="s">
        <v>1413</v>
      </c>
      <c r="B13" t="s">
        <v>1414</v>
      </c>
      <c r="C13" t="s">
        <v>1415</v>
      </c>
      <c r="D13" t="s">
        <v>1416</v>
      </c>
      <c r="E13" t="s">
        <v>1417</v>
      </c>
      <c r="F13" t="s">
        <v>1417</v>
      </c>
      <c r="G13" t="s">
        <v>1418</v>
      </c>
      <c r="H13" s="53" t="s">
        <v>1419</v>
      </c>
      <c r="J13">
        <v>6720007565</v>
      </c>
      <c r="K13">
        <v>330044022</v>
      </c>
      <c r="L13" t="s">
        <v>857</v>
      </c>
      <c r="M13" t="s">
        <v>51</v>
      </c>
      <c r="N13" t="s">
        <v>1420</v>
      </c>
      <c r="O13" t="s">
        <v>1416</v>
      </c>
      <c r="P13" t="s">
        <v>1417</v>
      </c>
      <c r="Q13" t="s">
        <v>1417</v>
      </c>
      <c r="R13" t="s">
        <v>1418</v>
      </c>
      <c r="S13" t="s">
        <v>1419</v>
      </c>
      <c r="U13" t="s">
        <v>1421</v>
      </c>
      <c r="V13" s="49" t="s">
        <v>1422</v>
      </c>
      <c r="W13" s="2">
        <v>0</v>
      </c>
      <c r="X13" s="2">
        <v>37869</v>
      </c>
      <c r="Y13" s="2">
        <v>17873</v>
      </c>
      <c r="Z13" s="2">
        <v>12485</v>
      </c>
      <c r="AA13" s="2">
        <v>5578</v>
      </c>
      <c r="AB13" s="2">
        <v>2006</v>
      </c>
      <c r="AC13" s="2">
        <v>1647</v>
      </c>
      <c r="AD13" s="2">
        <v>1836</v>
      </c>
      <c r="AE13" s="2">
        <v>2022</v>
      </c>
      <c r="AF13" s="2">
        <v>9156</v>
      </c>
      <c r="AG13" s="2">
        <v>16513</v>
      </c>
      <c r="AH13" s="2">
        <v>23377</v>
      </c>
      <c r="AI13" s="2">
        <v>130362</v>
      </c>
      <c r="AJ13" t="s">
        <v>864</v>
      </c>
      <c r="AK13" t="s">
        <v>865</v>
      </c>
      <c r="AL13" t="s">
        <v>866</v>
      </c>
      <c r="AM13">
        <v>110</v>
      </c>
      <c r="AN13" t="s">
        <v>58</v>
      </c>
      <c r="AO13" t="s">
        <v>59</v>
      </c>
      <c r="AP13" t="s">
        <v>60</v>
      </c>
      <c r="AQ13">
        <v>0</v>
      </c>
      <c r="AR13">
        <v>100</v>
      </c>
      <c r="AV13" t="s">
        <v>2343</v>
      </c>
      <c r="AX13" t="s">
        <v>2344</v>
      </c>
      <c r="AZ13" s="2">
        <f>AI13*'Kalkulator część 2'!$C$28</f>
        <v>130362</v>
      </c>
      <c r="BA13">
        <f t="shared" si="0"/>
        <v>110</v>
      </c>
      <c r="BB13" s="13">
        <f>'Kalkulator część 2'!$C$11</f>
        <v>0</v>
      </c>
      <c r="BC13" s="13">
        <f>'Kalkulator część 2'!$C$11</f>
        <v>0</v>
      </c>
      <c r="BD13" s="2">
        <f t="shared" si="1"/>
        <v>0</v>
      </c>
      <c r="BE13" s="2">
        <f t="shared" si="2"/>
        <v>0</v>
      </c>
      <c r="BF13" s="2">
        <f>+IF(AJ13=$AU$4,'Kalkulator część 2'!$C$16*12,IF(AJ13=$AU$5,'Kalkulator część 2'!$C$17*12,IF(AJ13=$AU$6,'Kalkulator część 2'!$C$18*12,IF(AJ13=$AU$7,'Kalkulator część 2'!$C$19*12,IF(AJ13=$AU$8,'Kalkulator część 2'!$C$20*12,IF(AJ13=$AU$9,'Kalkulator część 2'!$C$21*12,IF(AJ13=$AU$10,'Kalkulator część 2'!$C$22*12,0)))))))</f>
        <v>0</v>
      </c>
      <c r="BG13" t="str">
        <f t="shared" si="3"/>
        <v>Ls</v>
      </c>
      <c r="BH13" s="13">
        <f>IF(BG13="Ls",((AQ13*'Kalkulator część 2'!$C$30+'Dane - część 2'!AR13*'Kalkulator część 2'!$C$32)/('Dane - część 2'!AQ13+'Dane - część 2'!AR13)),(('Dane - część 2'!AQ13*'Kalkulator część 2'!$C$30+'Dane - część 2'!AR13*'Kalkulator część 2'!$C$31)/('Dane - część 2'!AQ13+'Dane - część 2'!AR13)))</f>
        <v>0.41399999999999998</v>
      </c>
      <c r="BI13" s="2"/>
      <c r="BJ13" s="2">
        <f t="shared" si="4"/>
        <v>539.69867999999997</v>
      </c>
      <c r="BK13" s="2">
        <f t="shared" si="5"/>
        <v>539.69867999999997</v>
      </c>
      <c r="BM13" s="2">
        <f>IF(AJ13=$AU$4,($AV$4*12)+(AZ13*$AX$4/100),IF(AJ13=$AU$5,$AV$5*12+AZ13*$AX$5/100,IF(AJ13=$AU$6,$AV$6*12+$AX$6*AZ13/100,IF(AJ13=$AU$7,$AV$7*12+$AX$7*AZ13/100,IF(AJ13=$AU$8,$AV$8*12+$AX$8*AZ13/100,IF(AJ13=$AU$9,$AV$9*12+$AX$9*AZ13/100,0))))))*'Kalkulator część 2'!$C$27</f>
        <v>7044.9407910000009</v>
      </c>
      <c r="BN13" s="2">
        <f>+BM13*'Kalkulator część 2'!$C$27</f>
        <v>7397.1878305500013</v>
      </c>
      <c r="BQ13" s="2">
        <f t="shared" si="6"/>
        <v>7584.6394710000004</v>
      </c>
      <c r="BR13" s="2">
        <f t="shared" si="7"/>
        <v>7936.8865105500008</v>
      </c>
      <c r="BS13" s="2"/>
      <c r="BT13" s="2">
        <f t="shared" si="8"/>
        <v>9329.1065493300011</v>
      </c>
      <c r="BU13" s="2">
        <f t="shared" si="9"/>
        <v>9762.3704079765012</v>
      </c>
      <c r="BV13" s="2"/>
      <c r="BW13" s="2"/>
    </row>
    <row r="14" spans="1:75" x14ac:dyDescent="0.35">
      <c r="A14" t="s">
        <v>1413</v>
      </c>
      <c r="B14" t="s">
        <v>1414</v>
      </c>
      <c r="C14" t="s">
        <v>1415</v>
      </c>
      <c r="D14" t="s">
        <v>1416</v>
      </c>
      <c r="E14" t="s">
        <v>1417</v>
      </c>
      <c r="F14" t="s">
        <v>1417</v>
      </c>
      <c r="G14" t="s">
        <v>1418</v>
      </c>
      <c r="H14" s="53" t="s">
        <v>1419</v>
      </c>
      <c r="J14">
        <v>6720007565</v>
      </c>
      <c r="K14">
        <v>330044022</v>
      </c>
      <c r="L14" t="s">
        <v>857</v>
      </c>
      <c r="M14" t="s">
        <v>51</v>
      </c>
      <c r="N14" t="s">
        <v>2057</v>
      </c>
      <c r="O14" t="s">
        <v>1416</v>
      </c>
      <c r="P14" t="s">
        <v>1417</v>
      </c>
      <c r="Q14" t="s">
        <v>1417</v>
      </c>
      <c r="R14" t="s">
        <v>1418</v>
      </c>
      <c r="S14" t="s">
        <v>1419</v>
      </c>
      <c r="U14" t="s">
        <v>2058</v>
      </c>
      <c r="V14" s="49" t="s">
        <v>2059</v>
      </c>
      <c r="W14" s="2">
        <v>8</v>
      </c>
      <c r="X14" s="2">
        <v>62162</v>
      </c>
      <c r="Y14" s="2">
        <v>4766</v>
      </c>
      <c r="Z14" s="2">
        <v>0</v>
      </c>
      <c r="AA14" s="2">
        <v>13110</v>
      </c>
      <c r="AB14" s="2">
        <v>2617</v>
      </c>
      <c r="AC14" s="2">
        <v>0</v>
      </c>
      <c r="AD14" s="2">
        <v>3648</v>
      </c>
      <c r="AE14" s="2">
        <v>122</v>
      </c>
      <c r="AF14" s="2">
        <v>352</v>
      </c>
      <c r="AG14" s="2">
        <v>19589</v>
      </c>
      <c r="AH14" s="2">
        <v>14749</v>
      </c>
      <c r="AI14" s="2">
        <v>121123</v>
      </c>
      <c r="AJ14" t="s">
        <v>1720</v>
      </c>
      <c r="AK14" t="s">
        <v>865</v>
      </c>
      <c r="AL14" t="s">
        <v>866</v>
      </c>
      <c r="AM14">
        <v>110</v>
      </c>
      <c r="AN14" t="s">
        <v>58</v>
      </c>
      <c r="AO14" t="s">
        <v>59</v>
      </c>
      <c r="AP14" t="s">
        <v>60</v>
      </c>
      <c r="AQ14">
        <v>0</v>
      </c>
      <c r="AR14">
        <v>100</v>
      </c>
      <c r="AU14" t="s">
        <v>2345</v>
      </c>
      <c r="AV14" t="s">
        <v>2346</v>
      </c>
      <c r="AW14" t="s">
        <v>2347</v>
      </c>
      <c r="AX14" t="s">
        <v>2348</v>
      </c>
      <c r="AZ14" s="2">
        <f>AI14*'Kalkulator część 2'!$C$28</f>
        <v>121123</v>
      </c>
      <c r="BA14">
        <f t="shared" si="0"/>
        <v>110</v>
      </c>
      <c r="BB14" s="13">
        <f>'Kalkulator część 2'!$C$11</f>
        <v>0</v>
      </c>
      <c r="BC14" s="13">
        <f>'Kalkulator część 2'!$C$11</f>
        <v>0</v>
      </c>
      <c r="BD14" s="2">
        <f t="shared" si="1"/>
        <v>0</v>
      </c>
      <c r="BE14" s="2">
        <f t="shared" si="2"/>
        <v>0</v>
      </c>
      <c r="BF14" s="2">
        <f>+IF(AJ14=$AU$4,'Kalkulator część 2'!$C$16*12,IF(AJ14=$AU$5,'Kalkulator część 2'!$C$17*12,IF(AJ14=$AU$6,'Kalkulator część 2'!$C$18*12,IF(AJ14=$AU$7,'Kalkulator część 2'!$C$19*12,IF(AJ14=$AU$8,'Kalkulator część 2'!$C$20*12,IF(AJ14=$AU$9,'Kalkulator część 2'!$C$21*12,IF(AJ14=$AU$10,'Kalkulator część 2'!$C$22*12,0)))))))</f>
        <v>0</v>
      </c>
      <c r="BG14" t="str">
        <f t="shared" si="3"/>
        <v>Ls</v>
      </c>
      <c r="BH14" s="13">
        <f>IF(BG14="Ls",((AQ14*'Kalkulator część 2'!$C$30+'Dane - część 2'!AR14*'Kalkulator część 2'!$C$32)/('Dane - część 2'!AQ14+'Dane - część 2'!AR14)),(('Dane - część 2'!AQ14*'Kalkulator część 2'!$C$30+'Dane - część 2'!AR14*'Kalkulator część 2'!$C$31)/('Dane - część 2'!AQ14+'Dane - część 2'!AR14)))</f>
        <v>0.41399999999999998</v>
      </c>
      <c r="BI14" s="2"/>
      <c r="BJ14" s="2">
        <f t="shared" si="4"/>
        <v>501.44921999999997</v>
      </c>
      <c r="BK14" s="2">
        <f t="shared" si="5"/>
        <v>501.44921999999997</v>
      </c>
      <c r="BM14" s="2">
        <f>IF(AJ14=$AU$4,($AV$4*12)+(AZ14*$AX$4/100),IF(AJ14=$AU$5,$AV$5*12+AZ14*$AX$5/100,IF(AJ14=$AU$6,$AV$6*12+$AX$6*AZ14/100,IF(AJ14=$AU$7,$AV$7*12+$AX$7*AZ14/100,IF(AJ14=$AU$8,$AV$8*12+$AX$8*AZ14/100,IF(AJ14=$AU$9,$AV$9*12+$AX$9*AZ14/100,0))))))*'Kalkulator część 2'!$C$27</f>
        <v>5768.7727859999995</v>
      </c>
      <c r="BN14" s="2">
        <f>+BM14*'Kalkulator część 2'!$C$27</f>
        <v>6057.2114253</v>
      </c>
      <c r="BQ14" s="2">
        <f t="shared" si="6"/>
        <v>6270.222006</v>
      </c>
      <c r="BR14" s="2">
        <f t="shared" si="7"/>
        <v>6558.6606453000004</v>
      </c>
      <c r="BS14" s="2"/>
      <c r="BT14" s="2">
        <f t="shared" si="8"/>
        <v>7712.3730673800001</v>
      </c>
      <c r="BU14" s="2">
        <f t="shared" si="9"/>
        <v>8067.1525937189999</v>
      </c>
      <c r="BV14" s="2"/>
      <c r="BW14" s="2"/>
    </row>
    <row r="15" spans="1:75" x14ac:dyDescent="0.35">
      <c r="A15" t="s">
        <v>1046</v>
      </c>
      <c r="B15" t="s">
        <v>2187</v>
      </c>
      <c r="C15" t="s">
        <v>2188</v>
      </c>
      <c r="D15" t="s">
        <v>2189</v>
      </c>
      <c r="E15" t="s">
        <v>2190</v>
      </c>
      <c r="F15" t="s">
        <v>2190</v>
      </c>
      <c r="G15" t="s">
        <v>2191</v>
      </c>
      <c r="H15" s="53">
        <v>43</v>
      </c>
      <c r="J15">
        <v>6170003319</v>
      </c>
      <c r="K15">
        <v>250027749</v>
      </c>
      <c r="L15" t="s">
        <v>857</v>
      </c>
      <c r="M15" t="s">
        <v>51</v>
      </c>
      <c r="N15" t="s">
        <v>2192</v>
      </c>
      <c r="O15" t="s">
        <v>2189</v>
      </c>
      <c r="P15" t="s">
        <v>2190</v>
      </c>
      <c r="Q15" t="s">
        <v>2190</v>
      </c>
      <c r="R15" t="s">
        <v>2191</v>
      </c>
      <c r="S15">
        <v>43</v>
      </c>
      <c r="U15" t="s">
        <v>2193</v>
      </c>
      <c r="V15" s="49" t="s">
        <v>2194</v>
      </c>
      <c r="W15" s="2">
        <v>41000</v>
      </c>
      <c r="X15" s="2">
        <v>20000</v>
      </c>
      <c r="Y15" s="2">
        <v>15000</v>
      </c>
      <c r="Z15" s="2">
        <v>7100</v>
      </c>
      <c r="AA15" s="2">
        <v>2800</v>
      </c>
      <c r="AB15" s="2">
        <v>2100</v>
      </c>
      <c r="AC15" s="2">
        <v>2700</v>
      </c>
      <c r="AD15" s="2">
        <v>2700</v>
      </c>
      <c r="AE15" s="2">
        <v>3000</v>
      </c>
      <c r="AF15" s="2">
        <v>9000</v>
      </c>
      <c r="AG15" s="2">
        <v>18000</v>
      </c>
      <c r="AH15" s="2">
        <v>25000</v>
      </c>
      <c r="AI15" s="2">
        <v>148400</v>
      </c>
      <c r="AJ15" t="s">
        <v>1104</v>
      </c>
      <c r="AK15" t="s">
        <v>1083</v>
      </c>
      <c r="AL15" t="s">
        <v>866</v>
      </c>
      <c r="AM15">
        <v>110</v>
      </c>
      <c r="AN15" t="s">
        <v>58</v>
      </c>
      <c r="AO15" t="s">
        <v>59</v>
      </c>
      <c r="AP15" t="s">
        <v>60</v>
      </c>
      <c r="AQ15">
        <v>0</v>
      </c>
      <c r="AR15">
        <v>100</v>
      </c>
      <c r="AU15" t="s">
        <v>1720</v>
      </c>
      <c r="AV15">
        <v>34.909999999999997</v>
      </c>
      <c r="AW15" t="s">
        <v>2349</v>
      </c>
      <c r="AX15">
        <v>3.766</v>
      </c>
      <c r="AZ15" s="2">
        <f>AI15*'Kalkulator część 2'!$C$28</f>
        <v>148400</v>
      </c>
      <c r="BA15">
        <f t="shared" si="0"/>
        <v>110</v>
      </c>
      <c r="BB15" s="13">
        <f>'Kalkulator część 2'!$C$11</f>
        <v>0</v>
      </c>
      <c r="BC15" s="13">
        <f>'Kalkulator część 2'!$C$11</f>
        <v>0</v>
      </c>
      <c r="BD15" s="2">
        <f t="shared" si="1"/>
        <v>0</v>
      </c>
      <c r="BE15" s="2">
        <f t="shared" si="2"/>
        <v>0</v>
      </c>
      <c r="BF15" s="2">
        <f>+IF(AJ15=$AU$4,'Kalkulator część 2'!$C$16*12,IF(AJ15=$AU$5,'Kalkulator część 2'!$C$17*12,IF(AJ15=$AU$6,'Kalkulator część 2'!$C$18*12,IF(AJ15=$AU$7,'Kalkulator część 2'!$C$19*12,IF(AJ15=$AU$8,'Kalkulator część 2'!$C$20*12,IF(AJ15=$AU$9,'Kalkulator część 2'!$C$21*12,IF(AJ15=$AU$10,'Kalkulator część 2'!$C$22*12,0)))))))</f>
        <v>0</v>
      </c>
      <c r="BG15" t="str">
        <f t="shared" si="3"/>
        <v>Lw</v>
      </c>
      <c r="BH15" s="13">
        <f>IF(BG15="Ls",((AQ15*'Kalkulator część 2'!$C$30+'Dane - część 2'!AR15*'Kalkulator część 2'!$C$32)/('Dane - część 2'!AQ15+'Dane - część 2'!AR15)),(('Dane - część 2'!AQ15*'Kalkulator część 2'!$C$30+'Dane - część 2'!AR15*'Kalkulator część 2'!$C$31)/('Dane - część 2'!AQ15+'Dane - część 2'!AR15)))</f>
        <v>0.40899999999999997</v>
      </c>
      <c r="BI15" s="2"/>
      <c r="BJ15" s="2">
        <f t="shared" si="4"/>
        <v>606.95600000000002</v>
      </c>
      <c r="BK15" s="2">
        <f t="shared" si="5"/>
        <v>606.95600000000002</v>
      </c>
      <c r="BM15" s="2">
        <f>IF(AJ15=$AU$4,($AV$4*12)+(AZ15*$AX$4/100),IF(AJ15=$AU$5,$AV$5*12+AZ15*$AX$5/100,IF(AJ15=$AU$6,$AV$6*12+$AX$6*AZ15/100,IF(AJ15=$AU$7,$AV$7*12+$AX$7*AZ15/100,IF(AJ15=$AU$8,$AV$8*12+$AX$8*AZ15/100,IF(AJ15=$AU$9,$AV$9*12+$AX$9*AZ15/100,0))))))*'Kalkulator część 2'!$C$27</f>
        <v>7043.2950000000001</v>
      </c>
      <c r="BN15" s="2">
        <f>+BM15*'Kalkulator część 2'!$C$27</f>
        <v>7395.45975</v>
      </c>
      <c r="BQ15" s="2">
        <f t="shared" si="6"/>
        <v>7650.2510000000002</v>
      </c>
      <c r="BR15" s="2">
        <f t="shared" si="7"/>
        <v>8002.4157500000001</v>
      </c>
      <c r="BS15" s="2"/>
      <c r="BT15" s="2">
        <f t="shared" si="8"/>
        <v>9409.8087300000007</v>
      </c>
      <c r="BU15" s="2">
        <f t="shared" si="9"/>
        <v>9842.9713725000001</v>
      </c>
      <c r="BV15" s="2"/>
      <c r="BW15" s="2"/>
    </row>
    <row r="16" spans="1:75" x14ac:dyDescent="0.35">
      <c r="A16" t="s">
        <v>1531</v>
      </c>
      <c r="B16" t="s">
        <v>1551</v>
      </c>
      <c r="C16" t="s">
        <v>1552</v>
      </c>
      <c r="D16" t="s">
        <v>1553</v>
      </c>
      <c r="E16" t="s">
        <v>1554</v>
      </c>
      <c r="F16" t="s">
        <v>1554</v>
      </c>
      <c r="G16" t="s">
        <v>161</v>
      </c>
      <c r="H16" s="53">
        <v>23</v>
      </c>
      <c r="J16">
        <v>6920001159</v>
      </c>
      <c r="K16">
        <v>931023902</v>
      </c>
      <c r="L16" t="s">
        <v>857</v>
      </c>
      <c r="M16" t="s">
        <v>51</v>
      </c>
      <c r="N16" t="s">
        <v>1555</v>
      </c>
      <c r="O16" t="s">
        <v>1553</v>
      </c>
      <c r="P16" t="s">
        <v>1554</v>
      </c>
      <c r="Q16" t="s">
        <v>1554</v>
      </c>
      <c r="R16" t="s">
        <v>1556</v>
      </c>
      <c r="S16" t="s">
        <v>1557</v>
      </c>
      <c r="U16" t="s">
        <v>1558</v>
      </c>
      <c r="V16" s="49" t="s">
        <v>1559</v>
      </c>
      <c r="W16" s="2">
        <v>1130</v>
      </c>
      <c r="X16" s="2">
        <v>3172</v>
      </c>
      <c r="Y16" s="2">
        <v>3562</v>
      </c>
      <c r="Z16" s="2">
        <v>1865</v>
      </c>
      <c r="AA16" s="2">
        <v>1149</v>
      </c>
      <c r="AB16" s="2">
        <v>230</v>
      </c>
      <c r="AC16" s="2">
        <v>158</v>
      </c>
      <c r="AD16" s="2">
        <v>191</v>
      </c>
      <c r="AE16" s="2">
        <v>901</v>
      </c>
      <c r="AF16" s="2">
        <v>480</v>
      </c>
      <c r="AG16" s="2">
        <v>1337</v>
      </c>
      <c r="AH16" s="2">
        <v>4034</v>
      </c>
      <c r="AI16" s="2">
        <v>18209</v>
      </c>
      <c r="AJ16" t="s">
        <v>1082</v>
      </c>
      <c r="AK16" t="s">
        <v>1083</v>
      </c>
      <c r="AL16" t="s">
        <v>1540</v>
      </c>
      <c r="AM16">
        <v>110</v>
      </c>
      <c r="AN16" t="s">
        <v>58</v>
      </c>
      <c r="AO16" t="s">
        <v>59</v>
      </c>
      <c r="AP16" t="s">
        <v>60</v>
      </c>
      <c r="AQ16">
        <v>100</v>
      </c>
      <c r="AR16">
        <v>0</v>
      </c>
      <c r="AU16" t="s">
        <v>864</v>
      </c>
      <c r="AV16">
        <v>170.16</v>
      </c>
      <c r="AW16" t="s">
        <v>2349</v>
      </c>
      <c r="AX16">
        <v>3.4430000000000001</v>
      </c>
      <c r="AZ16" s="2">
        <f>AI16*'Kalkulator część 2'!$C$28</f>
        <v>18209</v>
      </c>
      <c r="BA16">
        <f t="shared" si="0"/>
        <v>110</v>
      </c>
      <c r="BB16" s="13">
        <f>'Kalkulator część 2'!$C$11</f>
        <v>0</v>
      </c>
      <c r="BC16" s="13">
        <f>'Kalkulator część 2'!$C$11</f>
        <v>0</v>
      </c>
      <c r="BD16" s="2">
        <f t="shared" si="1"/>
        <v>0</v>
      </c>
      <c r="BE16" s="2">
        <f t="shared" si="2"/>
        <v>0</v>
      </c>
      <c r="BF16" s="2">
        <f>+IF(AJ16=$AU$4,'Kalkulator część 2'!$C$16*12,IF(AJ16=$AU$5,'Kalkulator część 2'!$C$17*12,IF(AJ16=$AU$6,'Kalkulator część 2'!$C$18*12,IF(AJ16=$AU$7,'Kalkulator część 2'!$C$19*12,IF(AJ16=$AU$8,'Kalkulator część 2'!$C$20*12,IF(AJ16=$AU$9,'Kalkulator część 2'!$C$21*12,IF(AJ16=$AU$10,'Kalkulator część 2'!$C$22*12,0)))))))</f>
        <v>0</v>
      </c>
      <c r="BG16" t="str">
        <f t="shared" si="3"/>
        <v>Lw</v>
      </c>
      <c r="BH16" s="13">
        <f>IF(BG16="Ls",((AQ16*'Kalkulator część 2'!$C$30+'Dane - część 2'!AR16*'Kalkulator część 2'!$C$32)/('Dane - część 2'!AQ16+'Dane - część 2'!AR16)),(('Dane - część 2'!AQ16*'Kalkulator część 2'!$C$30+'Dane - część 2'!AR16*'Kalkulator część 2'!$C$31)/('Dane - część 2'!AQ16+'Dane - część 2'!AR16)))</f>
        <v>0</v>
      </c>
      <c r="BI16" s="2"/>
      <c r="BJ16" s="2">
        <f t="shared" si="4"/>
        <v>0</v>
      </c>
      <c r="BK16" s="2">
        <f t="shared" si="5"/>
        <v>0</v>
      </c>
      <c r="BM16" s="2">
        <f>IF(AJ16=$AU$15,($AV$15*12)+(AZ16*$AX$15/100),IF(AJ16=$AU$16,$AV$16*12+AZ16*$AX$16/100,IF(AJ16=$AU$17,$AV$17*12+$AX$17*AZ16/100,IF(AJ16=$AU$18,$AV$18*12+$AX$18*AZ16/100,IF(AJ16=$AU$19,$AV$19*12+$AX$19*AZ16/100,IF(AJ16=$AU$20,$AV$20*12+$AX$20*AZ16/100,0))))))*'Kalkulator część 2'!$C$27</f>
        <v>1071.7638225000001</v>
      </c>
      <c r="BN16" s="2">
        <f>+BM16*'Kalkulator część 2'!$C$27</f>
        <v>1125.3520136250002</v>
      </c>
      <c r="BQ16" s="2">
        <f t="shared" si="6"/>
        <v>1071.7638225000001</v>
      </c>
      <c r="BR16" s="2">
        <f t="shared" si="7"/>
        <v>1125.3520136250002</v>
      </c>
      <c r="BS16" s="2"/>
      <c r="BT16" s="2">
        <f t="shared" si="8"/>
        <v>1318.2695016750001</v>
      </c>
      <c r="BU16" s="2">
        <f t="shared" si="9"/>
        <v>1384.1829767587501</v>
      </c>
      <c r="BV16" s="2"/>
      <c r="BW16" s="2"/>
    </row>
    <row r="17" spans="1:75" x14ac:dyDescent="0.35">
      <c r="A17" t="s">
        <v>1531</v>
      </c>
      <c r="B17" t="s">
        <v>1551</v>
      </c>
      <c r="C17" t="s">
        <v>1552</v>
      </c>
      <c r="D17" t="s">
        <v>1553</v>
      </c>
      <c r="E17" t="s">
        <v>1554</v>
      </c>
      <c r="F17" t="s">
        <v>1554</v>
      </c>
      <c r="G17" t="s">
        <v>161</v>
      </c>
      <c r="H17" s="53">
        <v>23</v>
      </c>
      <c r="J17">
        <v>6920001159</v>
      </c>
      <c r="K17">
        <v>931023902</v>
      </c>
      <c r="L17" t="s">
        <v>857</v>
      </c>
      <c r="M17" t="s">
        <v>51</v>
      </c>
      <c r="N17" t="s">
        <v>1560</v>
      </c>
      <c r="O17" t="s">
        <v>1553</v>
      </c>
      <c r="P17" t="s">
        <v>1554</v>
      </c>
      <c r="Q17" t="s">
        <v>1554</v>
      </c>
      <c r="R17" t="s">
        <v>161</v>
      </c>
      <c r="S17">
        <v>23</v>
      </c>
      <c r="U17" t="s">
        <v>1561</v>
      </c>
      <c r="V17" s="49" t="s">
        <v>1562</v>
      </c>
      <c r="W17" s="2">
        <v>0</v>
      </c>
      <c r="X17" s="2">
        <v>42050</v>
      </c>
      <c r="Y17" s="2">
        <v>22006</v>
      </c>
      <c r="Z17" s="2">
        <v>18292</v>
      </c>
      <c r="AA17" s="2">
        <v>11354</v>
      </c>
      <c r="AB17" s="2">
        <v>2877</v>
      </c>
      <c r="AC17" s="2">
        <v>17</v>
      </c>
      <c r="AD17" s="2">
        <v>0</v>
      </c>
      <c r="AE17" s="2">
        <v>582</v>
      </c>
      <c r="AF17" s="2">
        <v>10769</v>
      </c>
      <c r="AG17" s="2">
        <v>19237</v>
      </c>
      <c r="AH17" s="2">
        <v>25972</v>
      </c>
      <c r="AI17" s="2">
        <v>153156</v>
      </c>
      <c r="AJ17" t="s">
        <v>1104</v>
      </c>
      <c r="AK17" t="s">
        <v>1083</v>
      </c>
      <c r="AL17" t="s">
        <v>1540</v>
      </c>
      <c r="AM17">
        <v>110</v>
      </c>
      <c r="AN17" t="s">
        <v>58</v>
      </c>
      <c r="AO17" t="s">
        <v>59</v>
      </c>
      <c r="AP17" t="s">
        <v>60</v>
      </c>
      <c r="AQ17">
        <v>100</v>
      </c>
      <c r="AR17">
        <v>0</v>
      </c>
      <c r="AU17" t="s">
        <v>1755</v>
      </c>
      <c r="AV17">
        <v>5.03</v>
      </c>
      <c r="AW17" t="s">
        <v>2349</v>
      </c>
      <c r="AX17">
        <v>3.8610000000000002</v>
      </c>
      <c r="AZ17" s="2">
        <f>AI17*'Kalkulator część 2'!$C$28</f>
        <v>153156</v>
      </c>
      <c r="BA17">
        <f t="shared" si="0"/>
        <v>110</v>
      </c>
      <c r="BB17" s="13">
        <f>'Kalkulator część 2'!$C$11</f>
        <v>0</v>
      </c>
      <c r="BC17" s="13">
        <f>'Kalkulator część 2'!$C$11</f>
        <v>0</v>
      </c>
      <c r="BD17" s="2">
        <f t="shared" si="1"/>
        <v>0</v>
      </c>
      <c r="BE17" s="2">
        <f t="shared" si="2"/>
        <v>0</v>
      </c>
      <c r="BF17" s="2">
        <f>+IF(AJ17=$AU$4,'Kalkulator część 2'!$C$16*12,IF(AJ17=$AU$5,'Kalkulator część 2'!$C$17*12,IF(AJ17=$AU$6,'Kalkulator część 2'!$C$18*12,IF(AJ17=$AU$7,'Kalkulator część 2'!$C$19*12,IF(AJ17=$AU$8,'Kalkulator część 2'!$C$20*12,IF(AJ17=$AU$9,'Kalkulator część 2'!$C$21*12,IF(AJ17=$AU$10,'Kalkulator część 2'!$C$22*12,0)))))))</f>
        <v>0</v>
      </c>
      <c r="BG17" t="str">
        <f t="shared" si="3"/>
        <v>Lw</v>
      </c>
      <c r="BH17" s="13">
        <f>IF(BG17="Ls",((AQ17*'Kalkulator część 2'!$C$30+'Dane - część 2'!AR17*'Kalkulator część 2'!$C$32)/('Dane - część 2'!AQ17+'Dane - część 2'!AR17)),(('Dane - część 2'!AQ17*'Kalkulator część 2'!$C$30+'Dane - część 2'!AR17*'Kalkulator część 2'!$C$31)/('Dane - część 2'!AQ17+'Dane - część 2'!AR17)))</f>
        <v>0</v>
      </c>
      <c r="BI17" s="2"/>
      <c r="BJ17" s="2">
        <f t="shared" si="4"/>
        <v>0</v>
      </c>
      <c r="BK17" s="2">
        <f t="shared" si="5"/>
        <v>0</v>
      </c>
      <c r="BM17" s="2">
        <f>IF(AJ17=$AU$15,($AV$15*12)+(AZ17*$AX$15/100),IF(AJ17=$AU$16,$AV$16*12+AZ17*$AX$16/100,IF(AJ17=$AU$17,$AV$17*12+$AX$17*AZ17/100,IF(AJ17=$AU$18,$AV$18*12+$AX$18*AZ17/100,IF(AJ17=$AU$19,$AV$19*12+$AX$19*AZ17/100,IF(AJ17=$AU$20,$AV$20*12+$AX$20*AZ17/100,0))))))*'Kalkulator część 2'!$C$27</f>
        <v>7005.4171740000011</v>
      </c>
      <c r="BN17" s="2">
        <f>+BM17*'Kalkulator część 2'!$C$27</f>
        <v>7355.6880327000017</v>
      </c>
      <c r="BQ17" s="2">
        <f t="shared" si="6"/>
        <v>7005.4171740000011</v>
      </c>
      <c r="BR17" s="2">
        <f t="shared" si="7"/>
        <v>7355.6880327000017</v>
      </c>
      <c r="BS17" s="2"/>
      <c r="BT17" s="2">
        <f t="shared" si="8"/>
        <v>8616.6631240200004</v>
      </c>
      <c r="BU17" s="2">
        <f t="shared" si="9"/>
        <v>9047.4962802210011</v>
      </c>
      <c r="BV17" s="2"/>
      <c r="BW17" s="2"/>
    </row>
    <row r="18" spans="1:75" x14ac:dyDescent="0.35">
      <c r="A18" t="s">
        <v>1531</v>
      </c>
      <c r="B18" t="s">
        <v>1571</v>
      </c>
      <c r="C18" t="s">
        <v>469</v>
      </c>
      <c r="D18" t="s">
        <v>1572</v>
      </c>
      <c r="E18" t="s">
        <v>1573</v>
      </c>
      <c r="F18" t="s">
        <v>1573</v>
      </c>
      <c r="G18" t="s">
        <v>1574</v>
      </c>
      <c r="H18" s="53">
        <v>54</v>
      </c>
      <c r="J18">
        <v>6930009398</v>
      </c>
      <c r="K18">
        <v>931023919</v>
      </c>
      <c r="L18" t="s">
        <v>857</v>
      </c>
      <c r="M18" t="s">
        <v>51</v>
      </c>
      <c r="U18" t="s">
        <v>1575</v>
      </c>
      <c r="V18" s="49"/>
      <c r="W18" s="2">
        <v>0</v>
      </c>
      <c r="X18" s="2">
        <v>0</v>
      </c>
      <c r="Y18" s="2">
        <v>1581</v>
      </c>
      <c r="Z18" s="2">
        <v>955</v>
      </c>
      <c r="AA18" s="2">
        <v>0</v>
      </c>
      <c r="AB18" s="2">
        <v>0</v>
      </c>
      <c r="AC18" s="2">
        <v>0</v>
      </c>
      <c r="AD18" s="2">
        <v>0</v>
      </c>
      <c r="AE18" s="2">
        <v>362</v>
      </c>
      <c r="AF18" s="2">
        <v>791</v>
      </c>
      <c r="AG18" s="2">
        <v>726</v>
      </c>
      <c r="AH18" s="2">
        <v>0</v>
      </c>
      <c r="AI18" s="2">
        <v>4415</v>
      </c>
      <c r="AJ18" t="s">
        <v>1114</v>
      </c>
      <c r="AK18" t="s">
        <v>1083</v>
      </c>
      <c r="AL18" t="s">
        <v>1540</v>
      </c>
      <c r="AM18">
        <v>110</v>
      </c>
      <c r="AN18" t="s">
        <v>58</v>
      </c>
      <c r="AO18" t="s">
        <v>59</v>
      </c>
      <c r="AP18" t="s">
        <v>60</v>
      </c>
      <c r="AQ18">
        <v>100</v>
      </c>
      <c r="AR18">
        <v>0</v>
      </c>
      <c r="AU18" t="s">
        <v>1114</v>
      </c>
      <c r="AV18">
        <v>12.96</v>
      </c>
      <c r="AW18" t="s">
        <v>2349</v>
      </c>
      <c r="AX18">
        <v>3.431</v>
      </c>
      <c r="AZ18" s="2">
        <f>AI18*'Kalkulator część 2'!$C$28</f>
        <v>4415</v>
      </c>
      <c r="BA18">
        <f t="shared" si="0"/>
        <v>110</v>
      </c>
      <c r="BB18" s="13">
        <f>'Kalkulator część 2'!$C$11</f>
        <v>0</v>
      </c>
      <c r="BC18" s="13">
        <f>'Kalkulator część 2'!$C$11</f>
        <v>0</v>
      </c>
      <c r="BD18" s="2">
        <f t="shared" si="1"/>
        <v>0</v>
      </c>
      <c r="BE18" s="2">
        <f t="shared" si="2"/>
        <v>0</v>
      </c>
      <c r="BF18" s="2">
        <f>+IF(AJ18=$AU$4,'Kalkulator część 2'!$C$16*12,IF(AJ18=$AU$5,'Kalkulator część 2'!$C$17*12,IF(AJ18=$AU$6,'Kalkulator część 2'!$C$18*12,IF(AJ18=$AU$7,'Kalkulator część 2'!$C$19*12,IF(AJ18=$AU$8,'Kalkulator część 2'!$C$20*12,IF(AJ18=$AU$9,'Kalkulator część 2'!$C$21*12,IF(AJ18=$AU$10,'Kalkulator część 2'!$C$22*12,0)))))))</f>
        <v>0</v>
      </c>
      <c r="BG18" t="str">
        <f t="shared" si="3"/>
        <v>Lw</v>
      </c>
      <c r="BH18" s="13">
        <f>IF(BG18="Ls",((AQ18*'Kalkulator część 2'!$C$30+'Dane - część 2'!AR18*'Kalkulator część 2'!$C$32)/('Dane - część 2'!AQ18+'Dane - część 2'!AR18)),(('Dane - część 2'!AQ18*'Kalkulator część 2'!$C$30+'Dane - część 2'!AR18*'Kalkulator część 2'!$C$31)/('Dane - część 2'!AQ18+'Dane - część 2'!AR18)))</f>
        <v>0</v>
      </c>
      <c r="BI18" s="2"/>
      <c r="BJ18" s="2">
        <f t="shared" si="4"/>
        <v>0</v>
      </c>
      <c r="BK18" s="2">
        <f t="shared" si="5"/>
        <v>0</v>
      </c>
      <c r="BM18" s="2">
        <f>IF(AJ18=$AU$15,($AV$15*12)+(AZ18*$AX$15/100),IF(AJ18=$AU$16,$AV$16*12+AZ18*$AX$16/100,IF(AJ18=$AU$17,$AV$17*12+$AX$17*AZ18/100,IF(AJ18=$AU$18,$AV$18*12+$AX$18*AZ18/100,IF(AJ18=$AU$19,$AV$19*12+$AX$19*AZ18/100,IF(AJ18=$AU$20,$AV$20*12+$AX$20*AZ18/100,0))))))*'Kalkulator część 2'!$C$27</f>
        <v>322.34858250000002</v>
      </c>
      <c r="BN18" s="2">
        <f>+BM18*'Kalkulator część 2'!$C$27</f>
        <v>338.46601162500002</v>
      </c>
      <c r="BQ18" s="2">
        <f t="shared" si="6"/>
        <v>322.34858250000002</v>
      </c>
      <c r="BR18" s="2">
        <f t="shared" si="7"/>
        <v>338.46601162500002</v>
      </c>
      <c r="BS18" s="2"/>
      <c r="BT18" s="2">
        <f t="shared" si="8"/>
        <v>396.488756475</v>
      </c>
      <c r="BU18" s="2">
        <f t="shared" si="9"/>
        <v>416.31319429875003</v>
      </c>
      <c r="BV18" s="2"/>
      <c r="BW18" s="2"/>
    </row>
    <row r="19" spans="1:75" x14ac:dyDescent="0.35">
      <c r="A19" t="s">
        <v>1531</v>
      </c>
      <c r="B19" t="s">
        <v>1612</v>
      </c>
      <c r="C19" t="s">
        <v>1613</v>
      </c>
      <c r="D19" t="s">
        <v>1614</v>
      </c>
      <c r="E19" t="s">
        <v>1615</v>
      </c>
      <c r="F19" t="s">
        <v>1615</v>
      </c>
      <c r="G19" t="s">
        <v>1616</v>
      </c>
      <c r="H19" s="53">
        <v>18</v>
      </c>
      <c r="J19">
        <v>6920001165</v>
      </c>
      <c r="K19">
        <v>931023983</v>
      </c>
      <c r="L19" t="s">
        <v>857</v>
      </c>
      <c r="M19" t="s">
        <v>51</v>
      </c>
      <c r="U19" t="s">
        <v>1617</v>
      </c>
      <c r="V19" s="49" t="s">
        <v>1618</v>
      </c>
      <c r="W19" s="2">
        <v>12478</v>
      </c>
      <c r="X19" s="2">
        <v>12167</v>
      </c>
      <c r="Y19" s="2">
        <v>11003</v>
      </c>
      <c r="Z19" s="2">
        <v>7965</v>
      </c>
      <c r="AA19" s="2">
        <v>1139</v>
      </c>
      <c r="AB19" s="2">
        <v>61</v>
      </c>
      <c r="AC19" s="2">
        <v>35</v>
      </c>
      <c r="AD19" s="2">
        <v>0</v>
      </c>
      <c r="AE19" s="2">
        <v>44</v>
      </c>
      <c r="AF19" s="2">
        <v>0</v>
      </c>
      <c r="AG19" s="2">
        <v>14908</v>
      </c>
      <c r="AH19" s="2">
        <v>0</v>
      </c>
      <c r="AI19" s="2">
        <v>59800</v>
      </c>
      <c r="AJ19" t="s">
        <v>1082</v>
      </c>
      <c r="AK19" t="s">
        <v>1083</v>
      </c>
      <c r="AL19" t="s">
        <v>1540</v>
      </c>
      <c r="AM19">
        <v>110</v>
      </c>
      <c r="AN19" t="s">
        <v>58</v>
      </c>
      <c r="AO19" t="s">
        <v>59</v>
      </c>
      <c r="AP19" t="s">
        <v>60</v>
      </c>
      <c r="AQ19">
        <v>100</v>
      </c>
      <c r="AR19">
        <v>0</v>
      </c>
      <c r="AU19" t="s">
        <v>1082</v>
      </c>
      <c r="AV19">
        <v>34.909999999999997</v>
      </c>
      <c r="AW19" t="s">
        <v>2349</v>
      </c>
      <c r="AX19">
        <v>3.3050000000000002</v>
      </c>
      <c r="AZ19" s="2">
        <f>AI19*'Kalkulator część 2'!$C$28</f>
        <v>59800</v>
      </c>
      <c r="BA19">
        <f t="shared" si="0"/>
        <v>110</v>
      </c>
      <c r="BB19" s="13">
        <f>'Kalkulator część 2'!$C$11</f>
        <v>0</v>
      </c>
      <c r="BC19" s="13">
        <f>'Kalkulator część 2'!$C$11</f>
        <v>0</v>
      </c>
      <c r="BD19" s="2">
        <f t="shared" si="1"/>
        <v>0</v>
      </c>
      <c r="BE19" s="2">
        <f t="shared" si="2"/>
        <v>0</v>
      </c>
      <c r="BF19" s="2">
        <f>+IF(AJ19=$AU$4,'Kalkulator część 2'!$C$16*12,IF(AJ19=$AU$5,'Kalkulator część 2'!$C$17*12,IF(AJ19=$AU$6,'Kalkulator część 2'!$C$18*12,IF(AJ19=$AU$7,'Kalkulator część 2'!$C$19*12,IF(AJ19=$AU$8,'Kalkulator część 2'!$C$20*12,IF(AJ19=$AU$9,'Kalkulator część 2'!$C$21*12,IF(AJ19=$AU$10,'Kalkulator część 2'!$C$22*12,0)))))))</f>
        <v>0</v>
      </c>
      <c r="BG19" t="str">
        <f t="shared" si="3"/>
        <v>Lw</v>
      </c>
      <c r="BH19" s="13">
        <f>IF(BG19="Ls",((AQ19*'Kalkulator część 2'!$C$30+'Dane - część 2'!AR19*'Kalkulator część 2'!$C$32)/('Dane - część 2'!AQ19+'Dane - część 2'!AR19)),(('Dane - część 2'!AQ19*'Kalkulator część 2'!$C$30+'Dane - część 2'!AR19*'Kalkulator część 2'!$C$31)/('Dane - część 2'!AQ19+'Dane - część 2'!AR19)))</f>
        <v>0</v>
      </c>
      <c r="BI19" s="2"/>
      <c r="BJ19" s="2">
        <f t="shared" si="4"/>
        <v>0</v>
      </c>
      <c r="BK19" s="2">
        <f t="shared" si="5"/>
        <v>0</v>
      </c>
      <c r="BM19" s="2">
        <f>IF(AJ19=$AU$15,($AV$15*12)+(AZ19*$AX$15/100),IF(AJ19=$AU$16,$AV$16*12+AZ19*$AX$16/100,IF(AJ19=$AU$17,$AV$17*12+$AX$17*AZ19/100,IF(AJ19=$AU$18,$AV$18*12+$AX$18*AZ19/100,IF(AJ19=$AU$19,$AV$19*12+$AX$19*AZ19/100,IF(AJ19=$AU$20,$AV$20*12+$AX$20*AZ19/100,0))))))*'Kalkulator część 2'!$C$27</f>
        <v>2515.0754999999999</v>
      </c>
      <c r="BN19" s="2">
        <f>+BM19*'Kalkulator część 2'!$C$27</f>
        <v>2640.8292750000001</v>
      </c>
      <c r="BQ19" s="2">
        <f t="shared" si="6"/>
        <v>2515.0754999999999</v>
      </c>
      <c r="BR19" s="2">
        <f t="shared" si="7"/>
        <v>2640.8292750000001</v>
      </c>
      <c r="BS19" s="2"/>
      <c r="BT19" s="2">
        <f t="shared" si="8"/>
        <v>3093.5428649999999</v>
      </c>
      <c r="BU19" s="2">
        <f t="shared" si="9"/>
        <v>3248.2200082499999</v>
      </c>
      <c r="BV19" s="2"/>
      <c r="BW19" s="2"/>
    </row>
    <row r="20" spans="1:75" x14ac:dyDescent="0.35">
      <c r="A20" t="s">
        <v>1531</v>
      </c>
      <c r="B20" t="s">
        <v>1712</v>
      </c>
      <c r="C20" t="s">
        <v>1713</v>
      </c>
      <c r="D20" t="s">
        <v>1714</v>
      </c>
      <c r="E20" t="s">
        <v>1715</v>
      </c>
      <c r="F20" t="s">
        <v>1715</v>
      </c>
      <c r="G20" t="s">
        <v>196</v>
      </c>
      <c r="H20" s="53" t="s">
        <v>1716</v>
      </c>
      <c r="J20">
        <v>9150005699</v>
      </c>
      <c r="K20">
        <v>931024155</v>
      </c>
      <c r="L20" t="s">
        <v>857</v>
      </c>
      <c r="M20" t="s">
        <v>51</v>
      </c>
      <c r="N20" t="s">
        <v>1717</v>
      </c>
      <c r="O20" t="s">
        <v>1714</v>
      </c>
      <c r="P20" t="s">
        <v>1715</v>
      </c>
      <c r="Q20" t="s">
        <v>1715</v>
      </c>
      <c r="R20" t="s">
        <v>196</v>
      </c>
      <c r="S20" t="s">
        <v>1716</v>
      </c>
      <c r="U20" t="s">
        <v>1718</v>
      </c>
      <c r="V20" s="49" t="s">
        <v>1719</v>
      </c>
      <c r="W20" s="2">
        <v>6700</v>
      </c>
      <c r="X20" s="2">
        <v>0</v>
      </c>
      <c r="Y20" s="2">
        <v>13598</v>
      </c>
      <c r="Z20" s="2">
        <v>4302</v>
      </c>
      <c r="AA20" s="2">
        <v>3829</v>
      </c>
      <c r="AB20" s="2">
        <v>0</v>
      </c>
      <c r="AC20" s="2">
        <v>1133</v>
      </c>
      <c r="AD20" s="2">
        <v>1133</v>
      </c>
      <c r="AE20" s="2">
        <v>960</v>
      </c>
      <c r="AF20" s="2">
        <v>1110</v>
      </c>
      <c r="AG20" s="2">
        <v>8889</v>
      </c>
      <c r="AH20" s="2">
        <v>0</v>
      </c>
      <c r="AI20" s="2">
        <v>41654</v>
      </c>
      <c r="AJ20" t="s">
        <v>1720</v>
      </c>
      <c r="AK20" t="s">
        <v>865</v>
      </c>
      <c r="AL20" t="s">
        <v>1540</v>
      </c>
      <c r="AM20">
        <v>110</v>
      </c>
      <c r="AN20" t="s">
        <v>58</v>
      </c>
      <c r="AO20" t="s">
        <v>59</v>
      </c>
      <c r="AP20" t="s">
        <v>60</v>
      </c>
      <c r="AQ20">
        <v>0</v>
      </c>
      <c r="AR20">
        <v>100</v>
      </c>
      <c r="AU20" t="s">
        <v>1104</v>
      </c>
      <c r="AV20">
        <v>170.16</v>
      </c>
      <c r="AW20" t="s">
        <v>2349</v>
      </c>
      <c r="AX20">
        <v>3.0230000000000001</v>
      </c>
      <c r="AZ20" s="2">
        <f>AI20*'Kalkulator część 2'!$C$28</f>
        <v>41654</v>
      </c>
      <c r="BA20">
        <f t="shared" si="0"/>
        <v>110</v>
      </c>
      <c r="BB20" s="13">
        <f>'Kalkulator część 2'!$C$11</f>
        <v>0</v>
      </c>
      <c r="BC20" s="13">
        <f>'Kalkulator część 2'!$C$11</f>
        <v>0</v>
      </c>
      <c r="BD20" s="2">
        <f t="shared" si="1"/>
        <v>0</v>
      </c>
      <c r="BE20" s="2">
        <f t="shared" si="2"/>
        <v>0</v>
      </c>
      <c r="BF20" s="2">
        <f>+IF(AJ20=$AU$4,'Kalkulator część 2'!$C$16*12,IF(AJ20=$AU$5,'Kalkulator część 2'!$C$17*12,IF(AJ20=$AU$6,'Kalkulator część 2'!$C$18*12,IF(AJ20=$AU$7,'Kalkulator część 2'!$C$19*12,IF(AJ20=$AU$8,'Kalkulator część 2'!$C$20*12,IF(AJ20=$AU$9,'Kalkulator część 2'!$C$21*12,IF(AJ20=$AU$10,'Kalkulator część 2'!$C$22*12,0)))))))</f>
        <v>0</v>
      </c>
      <c r="BG20" t="str">
        <f t="shared" si="3"/>
        <v>Ls</v>
      </c>
      <c r="BH20" s="13">
        <f>IF(BG20="Ls",((AQ20*'Kalkulator część 2'!$C$30+'Dane - część 2'!AR20*'Kalkulator część 2'!$C$32)/('Dane - część 2'!AQ20+'Dane - część 2'!AR20)),(('Dane - część 2'!AQ20*'Kalkulator część 2'!$C$30+'Dane - część 2'!AR20*'Kalkulator część 2'!$C$31)/('Dane - część 2'!AQ20+'Dane - część 2'!AR20)))</f>
        <v>0.41399999999999998</v>
      </c>
      <c r="BI20" s="2"/>
      <c r="BJ20" s="2">
        <f t="shared" si="4"/>
        <v>172.44755999999998</v>
      </c>
      <c r="BK20" s="2">
        <f t="shared" si="5"/>
        <v>172.44755999999998</v>
      </c>
      <c r="BM20" s="2">
        <f>IF(AJ20=$AU$15,($AV$15*12)+(AZ20*$AX$15/100),IF(AJ20=$AU$16,$AV$16*12+AZ20*$AX$16/100,IF(AJ20=$AU$17,$AV$17*12+$AX$17*AZ20/100,IF(AJ20=$AU$18,$AV$18*12+$AX$18*AZ20/100,IF(AJ20=$AU$19,$AV$19*12+$AX$19*AZ20/100,IF(AJ20=$AU$20,$AV$20*12+$AX$20*AZ20/100,0))))))*'Kalkulator część 2'!$C$27</f>
        <v>2086.9901220000002</v>
      </c>
      <c r="BN20" s="2">
        <f>+BM20*'Kalkulator część 2'!$C$27</f>
        <v>2191.3396281000005</v>
      </c>
      <c r="BQ20" s="2">
        <f t="shared" si="6"/>
        <v>2259.4376820000002</v>
      </c>
      <c r="BR20" s="2">
        <f t="shared" si="7"/>
        <v>2363.7871881000005</v>
      </c>
      <c r="BS20" s="2"/>
      <c r="BT20" s="2">
        <f t="shared" si="8"/>
        <v>2779.1083488600002</v>
      </c>
      <c r="BU20" s="2">
        <f t="shared" si="9"/>
        <v>2907.4582413630005</v>
      </c>
      <c r="BV20" s="2"/>
      <c r="BW20" s="2"/>
    </row>
    <row r="21" spans="1:75" x14ac:dyDescent="0.35">
      <c r="A21" t="s">
        <v>1531</v>
      </c>
      <c r="B21" t="s">
        <v>1712</v>
      </c>
      <c r="C21" t="s">
        <v>1713</v>
      </c>
      <c r="D21" t="s">
        <v>1714</v>
      </c>
      <c r="E21" t="s">
        <v>1715</v>
      </c>
      <c r="F21" t="s">
        <v>1715</v>
      </c>
      <c r="G21" t="s">
        <v>196</v>
      </c>
      <c r="H21" s="53" t="s">
        <v>1716</v>
      </c>
      <c r="J21">
        <v>9150005699</v>
      </c>
      <c r="K21">
        <v>931024155</v>
      </c>
      <c r="L21" t="s">
        <v>857</v>
      </c>
      <c r="M21" t="s">
        <v>51</v>
      </c>
      <c r="N21" t="s">
        <v>363</v>
      </c>
      <c r="O21" t="s">
        <v>1714</v>
      </c>
      <c r="P21" t="s">
        <v>1715</v>
      </c>
      <c r="Q21" t="s">
        <v>1715</v>
      </c>
      <c r="R21" t="s">
        <v>196</v>
      </c>
      <c r="S21" t="s">
        <v>1716</v>
      </c>
      <c r="U21" t="s">
        <v>1721</v>
      </c>
      <c r="V21" s="49" t="s">
        <v>1722</v>
      </c>
      <c r="W21" s="2">
        <v>5858</v>
      </c>
      <c r="X21" s="2">
        <v>0</v>
      </c>
      <c r="Y21" s="2">
        <v>11089</v>
      </c>
      <c r="Z21" s="2">
        <v>4231</v>
      </c>
      <c r="AA21" s="2">
        <v>1046</v>
      </c>
      <c r="AB21" s="2">
        <v>152</v>
      </c>
      <c r="AC21" s="2">
        <v>0</v>
      </c>
      <c r="AD21" s="2">
        <v>763</v>
      </c>
      <c r="AE21" s="2">
        <v>2407</v>
      </c>
      <c r="AF21" s="2">
        <v>0</v>
      </c>
      <c r="AG21" s="2">
        <v>0</v>
      </c>
      <c r="AH21" s="2">
        <v>11003</v>
      </c>
      <c r="AI21" s="2">
        <v>36549</v>
      </c>
      <c r="AJ21" t="s">
        <v>1720</v>
      </c>
      <c r="AK21" t="s">
        <v>865</v>
      </c>
      <c r="AL21" t="s">
        <v>1540</v>
      </c>
      <c r="AM21">
        <v>110</v>
      </c>
      <c r="AN21" t="s">
        <v>58</v>
      </c>
      <c r="AO21" t="s">
        <v>59</v>
      </c>
      <c r="AP21" t="s">
        <v>60</v>
      </c>
      <c r="AQ21">
        <v>0</v>
      </c>
      <c r="AR21">
        <v>100</v>
      </c>
      <c r="AU21" t="s">
        <v>1838</v>
      </c>
      <c r="AV21" t="s">
        <v>2349</v>
      </c>
      <c r="AW21">
        <v>0.44500000000000001</v>
      </c>
      <c r="AX21">
        <v>1.792</v>
      </c>
      <c r="AZ21" s="2">
        <f>AI21*'Kalkulator część 2'!$C$28</f>
        <v>36549</v>
      </c>
      <c r="BA21">
        <f t="shared" si="0"/>
        <v>110</v>
      </c>
      <c r="BB21" s="13">
        <f>'Kalkulator część 2'!$C$11</f>
        <v>0</v>
      </c>
      <c r="BC21" s="13">
        <f>'Kalkulator część 2'!$C$11</f>
        <v>0</v>
      </c>
      <c r="BD21" s="2">
        <f t="shared" si="1"/>
        <v>0</v>
      </c>
      <c r="BE21" s="2">
        <f t="shared" si="2"/>
        <v>0</v>
      </c>
      <c r="BF21" s="2">
        <f>+IF(AJ21=$AU$4,'Kalkulator część 2'!$C$16*12,IF(AJ21=$AU$5,'Kalkulator część 2'!$C$17*12,IF(AJ21=$AU$6,'Kalkulator część 2'!$C$18*12,IF(AJ21=$AU$7,'Kalkulator część 2'!$C$19*12,IF(AJ21=$AU$8,'Kalkulator część 2'!$C$20*12,IF(AJ21=$AU$9,'Kalkulator część 2'!$C$21*12,IF(AJ21=$AU$10,'Kalkulator część 2'!$C$22*12,0)))))))</f>
        <v>0</v>
      </c>
      <c r="BG21" t="str">
        <f t="shared" si="3"/>
        <v>Ls</v>
      </c>
      <c r="BH21" s="13">
        <f>IF(BG21="Ls",((AQ21*'Kalkulator część 2'!$C$30+'Dane - część 2'!AR21*'Kalkulator część 2'!$C$32)/('Dane - część 2'!AQ21+'Dane - część 2'!AR21)),(('Dane - część 2'!AQ21*'Kalkulator część 2'!$C$30+'Dane - część 2'!AR21*'Kalkulator część 2'!$C$31)/('Dane - część 2'!AQ21+'Dane - część 2'!AR21)))</f>
        <v>0.41399999999999998</v>
      </c>
      <c r="BI21" s="2"/>
      <c r="BJ21" s="2">
        <f t="shared" si="4"/>
        <v>151.31286</v>
      </c>
      <c r="BK21" s="2">
        <f t="shared" si="5"/>
        <v>151.31286</v>
      </c>
      <c r="BM21" s="2">
        <f>IF(AJ21=$AU$15,($AV$15*12)+(AZ21*$AX$15/100),IF(AJ21=$AU$16,$AV$16*12+AZ21*$AX$16/100,IF(AJ21=$AU$17,$AV$17*12+$AX$17*AZ21/100,IF(AJ21=$AU$18,$AV$18*12+$AX$18*AZ21/100,IF(AJ21=$AU$19,$AV$19*12+$AX$19*AZ21/100,IF(AJ21=$AU$20,$AV$20*12+$AX$20*AZ21/100,0))))))*'Kalkulator część 2'!$C$27</f>
        <v>1885.1231070000001</v>
      </c>
      <c r="BN21" s="2">
        <f>+BM21*'Kalkulator część 2'!$C$27</f>
        <v>1979.3792623500003</v>
      </c>
      <c r="BQ21" s="2">
        <f t="shared" si="6"/>
        <v>2036.4359670000001</v>
      </c>
      <c r="BR21" s="2">
        <f t="shared" si="7"/>
        <v>2130.6921223500003</v>
      </c>
      <c r="BS21" s="2"/>
      <c r="BT21" s="2">
        <f t="shared" si="8"/>
        <v>2504.81623941</v>
      </c>
      <c r="BU21" s="2">
        <f t="shared" si="9"/>
        <v>2620.7513104905001</v>
      </c>
      <c r="BV21" s="2"/>
      <c r="BW21" s="2"/>
    </row>
    <row r="22" spans="1:75" x14ac:dyDescent="0.35">
      <c r="A22" t="s">
        <v>1531</v>
      </c>
      <c r="B22" t="s">
        <v>1712</v>
      </c>
      <c r="C22" t="s">
        <v>1713</v>
      </c>
      <c r="D22" t="s">
        <v>1714</v>
      </c>
      <c r="E22" t="s">
        <v>1715</v>
      </c>
      <c r="F22" t="s">
        <v>1715</v>
      </c>
      <c r="G22" t="s">
        <v>196</v>
      </c>
      <c r="H22" s="53" t="s">
        <v>1716</v>
      </c>
      <c r="J22">
        <v>9150005699</v>
      </c>
      <c r="K22">
        <v>931024155</v>
      </c>
      <c r="L22" t="s">
        <v>857</v>
      </c>
      <c r="M22" t="s">
        <v>51</v>
      </c>
      <c r="N22" t="s">
        <v>1723</v>
      </c>
      <c r="O22" t="s">
        <v>1714</v>
      </c>
      <c r="P22" t="s">
        <v>1715</v>
      </c>
      <c r="Q22" t="s">
        <v>1715</v>
      </c>
      <c r="R22" t="s">
        <v>196</v>
      </c>
      <c r="S22" t="s">
        <v>1716</v>
      </c>
      <c r="U22" t="s">
        <v>1724</v>
      </c>
      <c r="V22" s="49" t="s">
        <v>1725</v>
      </c>
      <c r="W22" s="2">
        <v>6204</v>
      </c>
      <c r="X22" s="2">
        <v>0</v>
      </c>
      <c r="Y22" s="2">
        <v>9988</v>
      </c>
      <c r="Z22" s="2">
        <v>2627</v>
      </c>
      <c r="AA22" s="2">
        <v>983</v>
      </c>
      <c r="AB22" s="2">
        <v>0</v>
      </c>
      <c r="AC22" s="2">
        <v>315</v>
      </c>
      <c r="AD22" s="2">
        <v>0</v>
      </c>
      <c r="AE22" s="2">
        <v>0</v>
      </c>
      <c r="AF22" s="2">
        <v>1165</v>
      </c>
      <c r="AG22" s="2">
        <v>0</v>
      </c>
      <c r="AH22" s="2">
        <v>0</v>
      </c>
      <c r="AI22" s="2">
        <v>21282</v>
      </c>
      <c r="AJ22" t="s">
        <v>1720</v>
      </c>
      <c r="AK22" t="s">
        <v>865</v>
      </c>
      <c r="AL22" t="s">
        <v>1540</v>
      </c>
      <c r="AM22">
        <v>110</v>
      </c>
      <c r="AN22" t="s">
        <v>58</v>
      </c>
      <c r="AO22" t="s">
        <v>59</v>
      </c>
      <c r="AP22" t="s">
        <v>60</v>
      </c>
      <c r="AQ22">
        <v>0</v>
      </c>
      <c r="AR22">
        <v>100</v>
      </c>
      <c r="AU22" s="1"/>
      <c r="AX22" s="13"/>
      <c r="AZ22" s="2">
        <f>AI22*'Kalkulator część 2'!$C$28</f>
        <v>21282</v>
      </c>
      <c r="BA22">
        <f t="shared" si="0"/>
        <v>110</v>
      </c>
      <c r="BB22" s="13">
        <f>'Kalkulator część 2'!$C$11</f>
        <v>0</v>
      </c>
      <c r="BC22" s="13">
        <f>'Kalkulator część 2'!$C$11</f>
        <v>0</v>
      </c>
      <c r="BD22" s="2">
        <f t="shared" si="1"/>
        <v>0</v>
      </c>
      <c r="BE22" s="2">
        <f t="shared" si="2"/>
        <v>0</v>
      </c>
      <c r="BF22" s="2">
        <f>+IF(AJ22=$AU$4,'Kalkulator część 2'!$C$16*12,IF(AJ22=$AU$5,'Kalkulator część 2'!$C$17*12,IF(AJ22=$AU$6,'Kalkulator część 2'!$C$18*12,IF(AJ22=$AU$7,'Kalkulator część 2'!$C$19*12,IF(AJ22=$AU$8,'Kalkulator część 2'!$C$20*12,IF(AJ22=$AU$9,'Kalkulator część 2'!$C$21*12,IF(AJ22=$AU$10,'Kalkulator część 2'!$C$22*12,0)))))))</f>
        <v>0</v>
      </c>
      <c r="BG22" t="str">
        <f t="shared" si="3"/>
        <v>Ls</v>
      </c>
      <c r="BH22" s="13">
        <f>IF(BG22="Ls",((AQ22*'Kalkulator część 2'!$C$30+'Dane - część 2'!AR22*'Kalkulator część 2'!$C$32)/('Dane - część 2'!AQ22+'Dane - część 2'!AR22)),(('Dane - część 2'!AQ22*'Kalkulator część 2'!$C$30+'Dane - część 2'!AR22*'Kalkulator część 2'!$C$31)/('Dane - część 2'!AQ22+'Dane - część 2'!AR22)))</f>
        <v>0.41399999999999998</v>
      </c>
      <c r="BI22" s="2"/>
      <c r="BJ22" s="2">
        <f t="shared" si="4"/>
        <v>88.107479999999995</v>
      </c>
      <c r="BK22" s="2">
        <f t="shared" si="5"/>
        <v>88.107479999999995</v>
      </c>
      <c r="BM22" s="2">
        <f>IF(AJ22=$AU$15,($AV$15*12)+(AZ22*$AX$15/100),IF(AJ22=$AU$16,$AV$16*12+AZ22*$AX$16/100,IF(AJ22=$AU$17,$AV$17*12+$AX$17*AZ22/100,IF(AJ22=$AU$18,$AV$18*12+$AX$18*AZ22/100,IF(AJ22=$AU$19,$AV$19*12+$AX$19*AZ22/100,IF(AJ22=$AU$20,$AV$20*12+$AX$20*AZ22/100,0))))))*'Kalkulator część 2'!$C$27</f>
        <v>1281.420126</v>
      </c>
      <c r="BN22" s="2">
        <f>+BM22*'Kalkulator część 2'!$C$27</f>
        <v>1345.4911323000001</v>
      </c>
      <c r="BQ22" s="2">
        <f t="shared" si="6"/>
        <v>1369.5276059999999</v>
      </c>
      <c r="BR22" s="2">
        <f t="shared" si="7"/>
        <v>1433.5986123</v>
      </c>
      <c r="BS22" s="2"/>
      <c r="BT22" s="2">
        <f t="shared" si="8"/>
        <v>1684.5189553799999</v>
      </c>
      <c r="BU22" s="2">
        <f t="shared" si="9"/>
        <v>1763.3262931290001</v>
      </c>
      <c r="BV22" s="2"/>
      <c r="BW22" s="2"/>
    </row>
    <row r="23" spans="1:75" x14ac:dyDescent="0.35">
      <c r="A23" t="s">
        <v>1726</v>
      </c>
      <c r="B23" t="s">
        <v>1734</v>
      </c>
      <c r="C23" t="s">
        <v>1735</v>
      </c>
      <c r="D23" t="s">
        <v>1736</v>
      </c>
      <c r="E23" t="s">
        <v>1737</v>
      </c>
      <c r="F23" t="s">
        <v>1737</v>
      </c>
      <c r="G23" t="s">
        <v>1738</v>
      </c>
      <c r="H23" s="53">
        <v>21</v>
      </c>
      <c r="J23">
        <v>9280008526</v>
      </c>
      <c r="K23">
        <v>970040155</v>
      </c>
      <c r="L23" t="s">
        <v>857</v>
      </c>
      <c r="M23" t="s">
        <v>51</v>
      </c>
      <c r="N23" t="s">
        <v>1739</v>
      </c>
      <c r="O23" t="s">
        <v>1736</v>
      </c>
      <c r="P23" t="s">
        <v>1737</v>
      </c>
      <c r="Q23" t="s">
        <v>1737</v>
      </c>
      <c r="R23" t="s">
        <v>1738</v>
      </c>
      <c r="S23">
        <v>21</v>
      </c>
      <c r="U23" t="s">
        <v>1740</v>
      </c>
      <c r="V23" s="49" t="s">
        <v>1740</v>
      </c>
      <c r="W23" s="2">
        <v>21400</v>
      </c>
      <c r="X23" s="2">
        <v>16500</v>
      </c>
      <c r="Y23" s="2">
        <v>3000</v>
      </c>
      <c r="Z23" s="2">
        <v>7000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11000</v>
      </c>
      <c r="AH23" s="2">
        <v>11000</v>
      </c>
      <c r="AI23" s="2">
        <v>69900</v>
      </c>
      <c r="AJ23" t="s">
        <v>1082</v>
      </c>
      <c r="AK23" t="s">
        <v>1083</v>
      </c>
      <c r="AL23" t="s">
        <v>1540</v>
      </c>
      <c r="AM23">
        <v>110</v>
      </c>
      <c r="AN23" t="s">
        <v>58</v>
      </c>
      <c r="AO23" t="s">
        <v>59</v>
      </c>
      <c r="AP23" t="s">
        <v>60</v>
      </c>
      <c r="AQ23">
        <v>100</v>
      </c>
      <c r="AR23">
        <v>0</v>
      </c>
      <c r="AU23" s="1"/>
      <c r="AX23" s="13"/>
      <c r="AZ23" s="2">
        <f>AI23*'Kalkulator część 2'!$C$28</f>
        <v>69900</v>
      </c>
      <c r="BA23">
        <f t="shared" si="0"/>
        <v>110</v>
      </c>
      <c r="BB23" s="13">
        <f>'Kalkulator część 2'!$C$11</f>
        <v>0</v>
      </c>
      <c r="BC23" s="13">
        <f>'Kalkulator część 2'!$C$11</f>
        <v>0</v>
      </c>
      <c r="BD23" s="2">
        <f t="shared" si="1"/>
        <v>0</v>
      </c>
      <c r="BE23" s="2">
        <f t="shared" si="2"/>
        <v>0</v>
      </c>
      <c r="BF23" s="2">
        <f>+IF(AJ23=$AU$4,'Kalkulator część 2'!$C$16*12,IF(AJ23=$AU$5,'Kalkulator część 2'!$C$17*12,IF(AJ23=$AU$6,'Kalkulator część 2'!$C$18*12,IF(AJ23=$AU$7,'Kalkulator część 2'!$C$19*12,IF(AJ23=$AU$8,'Kalkulator część 2'!$C$20*12,IF(AJ23=$AU$9,'Kalkulator część 2'!$C$21*12,IF(AJ23=$AU$10,'Kalkulator część 2'!$C$22*12,0)))))))</f>
        <v>0</v>
      </c>
      <c r="BG23" t="str">
        <f t="shared" si="3"/>
        <v>Lw</v>
      </c>
      <c r="BH23" s="13">
        <f>IF(BG23="Ls",((AQ23*'Kalkulator część 2'!$C$30+'Dane - część 2'!AR23*'Kalkulator część 2'!$C$32)/('Dane - część 2'!AQ23+'Dane - część 2'!AR23)),(('Dane - część 2'!AQ23*'Kalkulator część 2'!$C$30+'Dane - część 2'!AR23*'Kalkulator część 2'!$C$31)/('Dane - część 2'!AQ23+'Dane - część 2'!AR23)))</f>
        <v>0</v>
      </c>
      <c r="BI23" s="2"/>
      <c r="BJ23" s="2">
        <f t="shared" si="4"/>
        <v>0</v>
      </c>
      <c r="BK23" s="2">
        <f t="shared" si="5"/>
        <v>0</v>
      </c>
      <c r="BM23" s="2">
        <f>IF(AJ23=$AU$15,($AV$15*12)+(AZ23*$AX$15/100),IF(AJ23=$AU$16,$AV$16*12+AZ23*$AX$16/100,IF(AJ23=$AU$17,$AV$17*12+$AX$17*AZ23/100,IF(AJ23=$AU$18,$AV$18*12+$AX$18*AZ23/100,IF(AJ23=$AU$19,$AV$19*12+$AX$19*AZ23/100,IF(AJ23=$AU$20,$AV$20*12+$AX$20*AZ23/100,0))))))*'Kalkulator część 2'!$C$27</f>
        <v>2865.5707500000003</v>
      </c>
      <c r="BN23" s="2">
        <f>+BM23*'Kalkulator część 2'!$C$27</f>
        <v>3008.8492875000006</v>
      </c>
      <c r="BQ23" s="2">
        <f t="shared" si="6"/>
        <v>2865.5707500000003</v>
      </c>
      <c r="BR23" s="2">
        <f t="shared" si="7"/>
        <v>3008.8492875000006</v>
      </c>
      <c r="BS23" s="2"/>
      <c r="BT23" s="2">
        <f t="shared" si="8"/>
        <v>3524.6520225000004</v>
      </c>
      <c r="BU23" s="2">
        <f t="shared" si="9"/>
        <v>3700.8846236250006</v>
      </c>
      <c r="BV23" s="2"/>
      <c r="BW23" s="2"/>
    </row>
    <row r="24" spans="1:75" x14ac:dyDescent="0.35">
      <c r="A24" t="s">
        <v>1726</v>
      </c>
      <c r="B24" t="s">
        <v>1741</v>
      </c>
      <c r="C24" t="s">
        <v>1742</v>
      </c>
      <c r="D24" t="s">
        <v>1743</v>
      </c>
      <c r="E24" t="s">
        <v>1744</v>
      </c>
      <c r="F24" t="s">
        <v>1744</v>
      </c>
      <c r="G24" t="s">
        <v>1745</v>
      </c>
      <c r="H24" s="53" t="s">
        <v>1746</v>
      </c>
      <c r="J24">
        <v>9280008503</v>
      </c>
      <c r="K24">
        <v>970040161</v>
      </c>
      <c r="L24" t="s">
        <v>857</v>
      </c>
      <c r="M24" t="s">
        <v>51</v>
      </c>
      <c r="N24" t="s">
        <v>90</v>
      </c>
      <c r="O24" t="s">
        <v>1743</v>
      </c>
      <c r="P24" t="s">
        <v>1744</v>
      </c>
      <c r="Q24" t="s">
        <v>1744</v>
      </c>
      <c r="R24" t="s">
        <v>1747</v>
      </c>
      <c r="S24">
        <v>15</v>
      </c>
      <c r="U24" t="s">
        <v>1748</v>
      </c>
      <c r="V24" s="49" t="s">
        <v>1749</v>
      </c>
      <c r="W24" s="2">
        <v>15514</v>
      </c>
      <c r="X24" s="2">
        <v>14535</v>
      </c>
      <c r="Y24" s="2">
        <v>12795</v>
      </c>
      <c r="Z24" s="2">
        <v>0</v>
      </c>
      <c r="AA24" s="2">
        <v>12736</v>
      </c>
      <c r="AB24" s="2">
        <v>759</v>
      </c>
      <c r="AC24" s="2">
        <v>786</v>
      </c>
      <c r="AD24" s="2">
        <v>754</v>
      </c>
      <c r="AE24" s="2">
        <v>727</v>
      </c>
      <c r="AF24" s="2">
        <v>0</v>
      </c>
      <c r="AG24" s="2">
        <v>15320</v>
      </c>
      <c r="AH24" s="2">
        <v>16834</v>
      </c>
      <c r="AI24" s="2">
        <v>90760</v>
      </c>
      <c r="AJ24" t="s">
        <v>1104</v>
      </c>
      <c r="AK24" t="s">
        <v>1083</v>
      </c>
      <c r="AL24" t="s">
        <v>1540</v>
      </c>
      <c r="AM24">
        <v>110</v>
      </c>
      <c r="AN24" t="s">
        <v>58</v>
      </c>
      <c r="AO24" t="s">
        <v>59</v>
      </c>
      <c r="AP24" t="s">
        <v>60</v>
      </c>
      <c r="AQ24">
        <v>100</v>
      </c>
      <c r="AR24">
        <v>0</v>
      </c>
      <c r="AZ24" s="2">
        <f>AI24*'Kalkulator część 2'!$C$28</f>
        <v>90760</v>
      </c>
      <c r="BA24">
        <f t="shared" si="0"/>
        <v>110</v>
      </c>
      <c r="BB24" s="13">
        <f>'Kalkulator część 2'!$C$11</f>
        <v>0</v>
      </c>
      <c r="BC24" s="13">
        <f>'Kalkulator część 2'!$C$11</f>
        <v>0</v>
      </c>
      <c r="BD24" s="2">
        <f t="shared" si="1"/>
        <v>0</v>
      </c>
      <c r="BE24" s="2">
        <f t="shared" si="2"/>
        <v>0</v>
      </c>
      <c r="BF24" s="2">
        <f>+IF(AJ24=$AU$4,'Kalkulator część 2'!$C$16*12,IF(AJ24=$AU$5,'Kalkulator część 2'!$C$17*12,IF(AJ24=$AU$6,'Kalkulator część 2'!$C$18*12,IF(AJ24=$AU$7,'Kalkulator część 2'!$C$19*12,IF(AJ24=$AU$8,'Kalkulator część 2'!$C$20*12,IF(AJ24=$AU$9,'Kalkulator część 2'!$C$21*12,IF(AJ24=$AU$10,'Kalkulator część 2'!$C$22*12,0)))))))</f>
        <v>0</v>
      </c>
      <c r="BG24" t="str">
        <f t="shared" si="3"/>
        <v>Lw</v>
      </c>
      <c r="BH24" s="13">
        <f>IF(BG24="Ls",((AQ24*'Kalkulator część 2'!$C$30+'Dane - część 2'!AR24*'Kalkulator część 2'!$C$32)/('Dane - część 2'!AQ24+'Dane - część 2'!AR24)),(('Dane - część 2'!AQ24*'Kalkulator część 2'!$C$30+'Dane - część 2'!AR24*'Kalkulator część 2'!$C$31)/('Dane - część 2'!AQ24+'Dane - część 2'!AR24)))</f>
        <v>0</v>
      </c>
      <c r="BI24" s="2"/>
      <c r="BJ24" s="2">
        <f t="shared" si="4"/>
        <v>0</v>
      </c>
      <c r="BK24" s="2">
        <f t="shared" si="5"/>
        <v>0</v>
      </c>
      <c r="BM24" s="2">
        <f>IF(AJ24=$AU$15,($AV$15*12)+(AZ24*$AX$15/100),IF(AJ24=$AU$16,$AV$16*12+AZ24*$AX$16/100,IF(AJ24=$AU$17,$AV$17*12+$AX$17*AZ24/100,IF(AJ24=$AU$18,$AV$18*12+$AX$18*AZ24/100,IF(AJ24=$AU$19,$AV$19*12+$AX$19*AZ24/100,IF(AJ24=$AU$20,$AV$20*12+$AX$20*AZ24/100,0))))))*'Kalkulator część 2'!$C$27</f>
        <v>5024.8745400000007</v>
      </c>
      <c r="BN24" s="2">
        <f>+BM24*'Kalkulator część 2'!$C$27</f>
        <v>5276.1182670000007</v>
      </c>
      <c r="BQ24" s="2">
        <f t="shared" si="6"/>
        <v>5024.8745400000007</v>
      </c>
      <c r="BR24" s="2">
        <f t="shared" si="7"/>
        <v>5276.1182670000007</v>
      </c>
      <c r="BS24" s="2"/>
      <c r="BT24" s="2">
        <f t="shared" si="8"/>
        <v>6180.5956842000005</v>
      </c>
      <c r="BU24" s="2">
        <f t="shared" si="9"/>
        <v>6489.6254684100004</v>
      </c>
      <c r="BV24" s="2"/>
      <c r="BW24" s="2"/>
    </row>
    <row r="25" spans="1:75" x14ac:dyDescent="0.35">
      <c r="A25" t="s">
        <v>1726</v>
      </c>
      <c r="B25" t="s">
        <v>1741</v>
      </c>
      <c r="C25" t="s">
        <v>1742</v>
      </c>
      <c r="D25" t="s">
        <v>1743</v>
      </c>
      <c r="E25" t="s">
        <v>1744</v>
      </c>
      <c r="F25" t="s">
        <v>1744</v>
      </c>
      <c r="G25" t="s">
        <v>1745</v>
      </c>
      <c r="H25" s="53" t="s">
        <v>1746</v>
      </c>
      <c r="J25">
        <v>9280008503</v>
      </c>
      <c r="K25">
        <v>970040161</v>
      </c>
      <c r="L25" t="s">
        <v>857</v>
      </c>
      <c r="M25" t="s">
        <v>51</v>
      </c>
      <c r="N25" t="s">
        <v>1750</v>
      </c>
      <c r="O25" t="s">
        <v>1743</v>
      </c>
      <c r="P25" t="s">
        <v>1744</v>
      </c>
      <c r="Q25" t="s">
        <v>1744</v>
      </c>
      <c r="R25" t="s">
        <v>1751</v>
      </c>
      <c r="S25" t="s">
        <v>1752</v>
      </c>
      <c r="U25" t="s">
        <v>1753</v>
      </c>
      <c r="V25" s="49" t="s">
        <v>1754</v>
      </c>
      <c r="W25" s="2">
        <v>0</v>
      </c>
      <c r="X25" s="2">
        <v>0</v>
      </c>
      <c r="Y25" s="2">
        <v>62</v>
      </c>
      <c r="Z25" s="2">
        <v>18</v>
      </c>
      <c r="AA25" s="2">
        <v>18</v>
      </c>
      <c r="AB25" s="2">
        <v>0</v>
      </c>
      <c r="AC25" s="2">
        <v>1</v>
      </c>
      <c r="AD25" s="2">
        <v>1</v>
      </c>
      <c r="AE25" s="2">
        <v>1</v>
      </c>
      <c r="AF25" s="2">
        <v>1</v>
      </c>
      <c r="AG25" s="2">
        <v>1</v>
      </c>
      <c r="AH25" s="2">
        <v>1</v>
      </c>
      <c r="AI25" s="2">
        <v>104</v>
      </c>
      <c r="AJ25" t="s">
        <v>1755</v>
      </c>
      <c r="AK25" t="s">
        <v>1083</v>
      </c>
      <c r="AL25" t="s">
        <v>1540</v>
      </c>
      <c r="AM25">
        <v>110</v>
      </c>
      <c r="AN25" t="s">
        <v>58</v>
      </c>
      <c r="AO25" t="s">
        <v>59</v>
      </c>
      <c r="AP25" t="s">
        <v>60</v>
      </c>
      <c r="AQ25">
        <v>100</v>
      </c>
      <c r="AR25">
        <v>0</v>
      </c>
      <c r="AU25" s="1"/>
      <c r="AZ25" s="2">
        <f>AI25*'Kalkulator część 2'!$C$28</f>
        <v>104</v>
      </c>
      <c r="BA25">
        <f t="shared" si="0"/>
        <v>110</v>
      </c>
      <c r="BB25" s="13">
        <f>'Kalkulator część 2'!$C$11</f>
        <v>0</v>
      </c>
      <c r="BC25" s="13">
        <f>'Kalkulator część 2'!$C$11</f>
        <v>0</v>
      </c>
      <c r="BD25" s="2">
        <f t="shared" si="1"/>
        <v>0</v>
      </c>
      <c r="BE25" s="2">
        <f t="shared" si="2"/>
        <v>0</v>
      </c>
      <c r="BF25" s="2">
        <f>+IF(AJ25=$AU$4,'Kalkulator część 2'!$C$16*12,IF(AJ25=$AU$5,'Kalkulator część 2'!$C$17*12,IF(AJ25=$AU$6,'Kalkulator część 2'!$C$18*12,IF(AJ25=$AU$7,'Kalkulator część 2'!$C$19*12,IF(AJ25=$AU$8,'Kalkulator część 2'!$C$20*12,IF(AJ25=$AU$9,'Kalkulator część 2'!$C$21*12,IF(AJ25=$AU$10,'Kalkulator część 2'!$C$22*12,0)))))))</f>
        <v>0</v>
      </c>
      <c r="BG25" t="str">
        <f t="shared" si="3"/>
        <v>Lw</v>
      </c>
      <c r="BH25" s="13">
        <f>IF(BG25="Ls",((AQ25*'Kalkulator część 2'!$C$30+'Dane - część 2'!AR25*'Kalkulator część 2'!$C$32)/('Dane - część 2'!AQ25+'Dane - część 2'!AR25)),(('Dane - część 2'!AQ25*'Kalkulator część 2'!$C$30+'Dane - część 2'!AR25*'Kalkulator część 2'!$C$31)/('Dane - część 2'!AQ25+'Dane - część 2'!AR25)))</f>
        <v>0</v>
      </c>
      <c r="BI25" s="2"/>
      <c r="BJ25" s="2">
        <f t="shared" si="4"/>
        <v>0</v>
      </c>
      <c r="BK25" s="2">
        <f t="shared" si="5"/>
        <v>0</v>
      </c>
      <c r="BM25" s="2">
        <f>IF(AJ25=$AU$15,($AV$15*12)+(AZ25*$AX$15/100),IF(AJ25=$AU$16,$AV$16*12+AZ25*$AX$16/100,IF(AJ25=$AU$17,$AV$17*12+$AX$17*AZ25/100,IF(AJ25=$AU$18,$AV$18*12+$AX$18*AZ25/100,IF(AJ25=$AU$19,$AV$19*12+$AX$19*AZ25/100,IF(AJ25=$AU$20,$AV$20*12+$AX$20*AZ25/100,0))))))*'Kalkulator część 2'!$C$27</f>
        <v>67.594211999999999</v>
      </c>
      <c r="BN25" s="2">
        <f>+BM25*'Kalkulator część 2'!$C$27</f>
        <v>70.973922600000009</v>
      </c>
      <c r="BQ25" s="2">
        <f t="shared" si="6"/>
        <v>67.594211999999999</v>
      </c>
      <c r="BR25" s="2">
        <f t="shared" si="7"/>
        <v>70.973922600000009</v>
      </c>
      <c r="BS25" s="2"/>
      <c r="BT25" s="2">
        <f t="shared" si="8"/>
        <v>83.140880760000002</v>
      </c>
      <c r="BU25" s="2">
        <f t="shared" si="9"/>
        <v>87.297924798000011</v>
      </c>
      <c r="BV25" s="2"/>
      <c r="BW25" s="2"/>
    </row>
    <row r="26" spans="1:75" x14ac:dyDescent="0.35">
      <c r="A26" t="s">
        <v>1726</v>
      </c>
      <c r="B26" t="s">
        <v>1756</v>
      </c>
      <c r="C26" t="s">
        <v>1757</v>
      </c>
      <c r="D26" t="s">
        <v>1758</v>
      </c>
      <c r="E26" t="s">
        <v>1759</v>
      </c>
      <c r="F26" t="s">
        <v>1759</v>
      </c>
      <c r="G26" t="s">
        <v>1760</v>
      </c>
      <c r="H26" s="53">
        <v>9</v>
      </c>
      <c r="J26">
        <v>9250008409</v>
      </c>
      <c r="K26">
        <v>970040296</v>
      </c>
      <c r="L26" t="s">
        <v>857</v>
      </c>
      <c r="M26" t="s">
        <v>51</v>
      </c>
      <c r="N26" t="s">
        <v>1761</v>
      </c>
      <c r="O26" t="s">
        <v>1758</v>
      </c>
      <c r="P26" t="s">
        <v>1759</v>
      </c>
      <c r="Q26" t="s">
        <v>1759</v>
      </c>
      <c r="R26" t="s">
        <v>1760</v>
      </c>
      <c r="S26">
        <v>9</v>
      </c>
      <c r="U26" t="s">
        <v>1762</v>
      </c>
      <c r="V26" s="49" t="s">
        <v>1763</v>
      </c>
      <c r="W26" s="2">
        <v>10273</v>
      </c>
      <c r="X26" s="2">
        <v>25198</v>
      </c>
      <c r="Y26" s="2">
        <v>16944</v>
      </c>
      <c r="Z26" s="2">
        <v>10830</v>
      </c>
      <c r="AA26" s="2">
        <v>0</v>
      </c>
      <c r="AB26" s="2">
        <v>0</v>
      </c>
      <c r="AC26" s="2">
        <v>0</v>
      </c>
      <c r="AD26" s="2">
        <v>0</v>
      </c>
      <c r="AE26" s="2">
        <v>2834</v>
      </c>
      <c r="AF26" s="2">
        <v>2060</v>
      </c>
      <c r="AG26" s="2">
        <v>2180</v>
      </c>
      <c r="AH26" s="2">
        <v>15400</v>
      </c>
      <c r="AI26" s="2">
        <v>85719</v>
      </c>
      <c r="AJ26" t="s">
        <v>1082</v>
      </c>
      <c r="AK26" t="s">
        <v>1083</v>
      </c>
      <c r="AL26" t="s">
        <v>1540</v>
      </c>
      <c r="AM26">
        <v>110</v>
      </c>
      <c r="AN26" t="s">
        <v>58</v>
      </c>
      <c r="AO26" t="s">
        <v>59</v>
      </c>
      <c r="AP26" t="s">
        <v>60</v>
      </c>
      <c r="AQ26">
        <v>100</v>
      </c>
      <c r="AR26">
        <v>0</v>
      </c>
      <c r="AZ26" s="2">
        <f>AI26*'Kalkulator część 2'!$C$28</f>
        <v>85719</v>
      </c>
      <c r="BA26">
        <f t="shared" si="0"/>
        <v>110</v>
      </c>
      <c r="BB26" s="13">
        <f>'Kalkulator część 2'!$C$11</f>
        <v>0</v>
      </c>
      <c r="BC26" s="13">
        <f>'Kalkulator część 2'!$C$11</f>
        <v>0</v>
      </c>
      <c r="BD26" s="2">
        <f t="shared" si="1"/>
        <v>0</v>
      </c>
      <c r="BE26" s="2">
        <f t="shared" si="2"/>
        <v>0</v>
      </c>
      <c r="BF26" s="2">
        <f>+IF(AJ26=$AU$4,'Kalkulator część 2'!$C$16*12,IF(AJ26=$AU$5,'Kalkulator część 2'!$C$17*12,IF(AJ26=$AU$6,'Kalkulator część 2'!$C$18*12,IF(AJ26=$AU$7,'Kalkulator część 2'!$C$19*12,IF(AJ26=$AU$8,'Kalkulator część 2'!$C$20*12,IF(AJ26=$AU$9,'Kalkulator część 2'!$C$21*12,IF(AJ26=$AU$10,'Kalkulator część 2'!$C$22*12,0)))))))</f>
        <v>0</v>
      </c>
      <c r="BG26" t="str">
        <f t="shared" si="3"/>
        <v>Lw</v>
      </c>
      <c r="BH26" s="13">
        <f>IF(BG26="Ls",((AQ26*'Kalkulator część 2'!$C$30+'Dane - część 2'!AR26*'Kalkulator część 2'!$C$32)/('Dane - część 2'!AQ26+'Dane - część 2'!AR26)),(('Dane - część 2'!AQ26*'Kalkulator część 2'!$C$30+'Dane - część 2'!AR26*'Kalkulator część 2'!$C$31)/('Dane - część 2'!AQ26+'Dane - część 2'!AR26)))</f>
        <v>0</v>
      </c>
      <c r="BI26" s="2"/>
      <c r="BJ26" s="2">
        <f t="shared" si="4"/>
        <v>0</v>
      </c>
      <c r="BK26" s="2">
        <f t="shared" si="5"/>
        <v>0</v>
      </c>
      <c r="BM26" s="2">
        <f>IF(AJ26=$AU$15,($AV$15*12)+(AZ26*$AX$15/100),IF(AJ26=$AU$16,$AV$16*12+AZ26*$AX$16/100,IF(AJ26=$AU$17,$AV$17*12+$AX$17*AZ26/100,IF(AJ26=$AU$18,$AV$18*12+$AX$18*AZ26/100,IF(AJ26=$AU$19,$AV$19*12+$AX$19*AZ26/100,IF(AJ26=$AU$20,$AV$20*12+$AX$20*AZ26/100,0))))))*'Kalkulator część 2'!$C$27</f>
        <v>3414.5295975000004</v>
      </c>
      <c r="BN26" s="2">
        <f>+BM26*'Kalkulator część 2'!$C$27</f>
        <v>3585.2560773750006</v>
      </c>
      <c r="BQ26" s="2">
        <f t="shared" si="6"/>
        <v>3414.5295975000004</v>
      </c>
      <c r="BR26" s="2">
        <f t="shared" si="7"/>
        <v>3585.2560773750006</v>
      </c>
      <c r="BS26" s="2"/>
      <c r="BT26" s="2">
        <f t="shared" si="8"/>
        <v>4199.8714049250002</v>
      </c>
      <c r="BU26" s="2">
        <f t="shared" si="9"/>
        <v>4409.864975171251</v>
      </c>
      <c r="BV26" s="2"/>
      <c r="BW26" s="2"/>
    </row>
    <row r="27" spans="1:75" x14ac:dyDescent="0.35">
      <c r="A27" t="s">
        <v>1726</v>
      </c>
      <c r="B27" t="s">
        <v>1764</v>
      </c>
      <c r="C27" t="s">
        <v>1765</v>
      </c>
      <c r="D27" t="s">
        <v>1766</v>
      </c>
      <c r="E27" t="s">
        <v>1767</v>
      </c>
      <c r="F27" t="s">
        <v>1767</v>
      </c>
      <c r="G27" t="s">
        <v>1298</v>
      </c>
      <c r="H27" s="53">
        <v>3</v>
      </c>
      <c r="J27">
        <v>9270003303</v>
      </c>
      <c r="K27">
        <v>970040209</v>
      </c>
      <c r="L27" t="s">
        <v>857</v>
      </c>
      <c r="M27" t="s">
        <v>51</v>
      </c>
      <c r="N27" t="s">
        <v>1768</v>
      </c>
      <c r="O27" t="s">
        <v>1769</v>
      </c>
      <c r="P27" t="s">
        <v>1770</v>
      </c>
      <c r="Q27" t="s">
        <v>1771</v>
      </c>
      <c r="S27" t="s">
        <v>1772</v>
      </c>
      <c r="U27" t="s">
        <v>1773</v>
      </c>
      <c r="V27" s="49" t="s">
        <v>1774</v>
      </c>
      <c r="W27" s="2">
        <v>2154</v>
      </c>
      <c r="X27" s="2">
        <v>0</v>
      </c>
      <c r="Y27" s="2">
        <v>8697</v>
      </c>
      <c r="Z27" s="2">
        <v>2383</v>
      </c>
      <c r="AA27" s="2">
        <v>3427</v>
      </c>
      <c r="AB27" s="2">
        <v>937</v>
      </c>
      <c r="AC27" s="2">
        <v>708</v>
      </c>
      <c r="AD27" s="2">
        <v>357</v>
      </c>
      <c r="AE27" s="2">
        <v>126</v>
      </c>
      <c r="AF27" s="2">
        <v>3127</v>
      </c>
      <c r="AG27" s="2">
        <v>2688</v>
      </c>
      <c r="AH27" s="2">
        <v>0</v>
      </c>
      <c r="AI27" s="2">
        <v>24604</v>
      </c>
      <c r="AJ27" t="s">
        <v>1082</v>
      </c>
      <c r="AK27" t="s">
        <v>1083</v>
      </c>
      <c r="AL27" t="s">
        <v>1540</v>
      </c>
      <c r="AM27">
        <v>110</v>
      </c>
      <c r="AN27" t="s">
        <v>58</v>
      </c>
      <c r="AO27" t="s">
        <v>59</v>
      </c>
      <c r="AP27" t="s">
        <v>60</v>
      </c>
      <c r="AQ27">
        <v>0</v>
      </c>
      <c r="AR27">
        <v>100</v>
      </c>
      <c r="AZ27" s="2">
        <f>AI27*'Kalkulator część 2'!$C$28</f>
        <v>24604</v>
      </c>
      <c r="BA27">
        <f t="shared" si="0"/>
        <v>110</v>
      </c>
      <c r="BB27" s="13">
        <f>'Kalkulator część 2'!$C$11</f>
        <v>0</v>
      </c>
      <c r="BC27" s="13">
        <f>'Kalkulator część 2'!$C$11</f>
        <v>0</v>
      </c>
      <c r="BD27" s="2">
        <f t="shared" si="1"/>
        <v>0</v>
      </c>
      <c r="BE27" s="2">
        <f t="shared" si="2"/>
        <v>0</v>
      </c>
      <c r="BF27" s="2">
        <f>+IF(AJ27=$AU$4,'Kalkulator część 2'!$C$16*12,IF(AJ27=$AU$5,'Kalkulator część 2'!$C$17*12,IF(AJ27=$AU$6,'Kalkulator część 2'!$C$18*12,IF(AJ27=$AU$7,'Kalkulator część 2'!$C$19*12,IF(AJ27=$AU$8,'Kalkulator część 2'!$C$20*12,IF(AJ27=$AU$9,'Kalkulator część 2'!$C$21*12,IF(AJ27=$AU$10,'Kalkulator część 2'!$C$22*12,0)))))))</f>
        <v>0</v>
      </c>
      <c r="BG27" t="str">
        <f t="shared" si="3"/>
        <v>Lw</v>
      </c>
      <c r="BH27" s="13">
        <f>IF(BG27="Ls",((AQ27*'Kalkulator część 2'!$C$30+'Dane - część 2'!AR27*'Kalkulator część 2'!$C$32)/('Dane - część 2'!AQ27+'Dane - część 2'!AR27)),(('Dane - część 2'!AQ27*'Kalkulator część 2'!$C$30+'Dane - część 2'!AR27*'Kalkulator część 2'!$C$31)/('Dane - część 2'!AQ27+'Dane - część 2'!AR27)))</f>
        <v>0.40899999999999997</v>
      </c>
      <c r="BI27" s="2"/>
      <c r="BJ27" s="2">
        <f t="shared" si="4"/>
        <v>100.63036</v>
      </c>
      <c r="BK27" s="2">
        <f t="shared" si="5"/>
        <v>100.63036</v>
      </c>
      <c r="BM27" s="2">
        <f>IF(AJ27=$AU$15,($AV$15*12)+(AZ27*$AX$15/100),IF(AJ27=$AU$16,$AV$16*12+AZ27*$AX$16/100,IF(AJ27=$AU$17,$AV$17*12+$AX$17*AZ27/100,IF(AJ27=$AU$18,$AV$18*12+$AX$18*AZ27/100,IF(AJ27=$AU$19,$AV$19*12+$AX$19*AZ27/100,IF(AJ27=$AU$20,$AV$20*12+$AX$20*AZ27/100,0))))))*'Kalkulator część 2'!$C$27</f>
        <v>1293.6863099999998</v>
      </c>
      <c r="BN27" s="2">
        <f>+BM27*'Kalkulator część 2'!$C$27</f>
        <v>1358.3706255</v>
      </c>
      <c r="BQ27" s="2">
        <f t="shared" si="6"/>
        <v>1394.3166699999997</v>
      </c>
      <c r="BR27" s="2">
        <f t="shared" si="7"/>
        <v>1459.0009854999998</v>
      </c>
      <c r="BS27" s="2"/>
      <c r="BT27" s="2">
        <f t="shared" si="8"/>
        <v>1715.0095040999995</v>
      </c>
      <c r="BU27" s="2">
        <f t="shared" si="9"/>
        <v>1794.5712121649997</v>
      </c>
      <c r="BV27" s="2"/>
      <c r="BW27" s="2"/>
    </row>
    <row r="28" spans="1:75" x14ac:dyDescent="0.35">
      <c r="A28" t="s">
        <v>1726</v>
      </c>
      <c r="B28" t="s">
        <v>1764</v>
      </c>
      <c r="C28" t="s">
        <v>1765</v>
      </c>
      <c r="D28" t="s">
        <v>1766</v>
      </c>
      <c r="E28" t="s">
        <v>1767</v>
      </c>
      <c r="F28" t="s">
        <v>1767</v>
      </c>
      <c r="G28" t="s">
        <v>1298</v>
      </c>
      <c r="H28" s="53">
        <v>3</v>
      </c>
      <c r="J28">
        <v>9270003303</v>
      </c>
      <c r="K28">
        <v>970040209</v>
      </c>
      <c r="L28" t="s">
        <v>857</v>
      </c>
      <c r="M28" t="s">
        <v>51</v>
      </c>
      <c r="N28" t="s">
        <v>1775</v>
      </c>
      <c r="O28" t="s">
        <v>1766</v>
      </c>
      <c r="P28" t="s">
        <v>1767</v>
      </c>
      <c r="Q28" t="s">
        <v>1767</v>
      </c>
      <c r="R28" t="s">
        <v>1298</v>
      </c>
      <c r="S28">
        <v>3</v>
      </c>
      <c r="U28" t="s">
        <v>1776</v>
      </c>
      <c r="V28" s="49" t="s">
        <v>1777</v>
      </c>
      <c r="W28" s="2">
        <v>0</v>
      </c>
      <c r="X28" s="2">
        <v>41387</v>
      </c>
      <c r="Y28" s="2">
        <v>19338</v>
      </c>
      <c r="Z28" s="2">
        <v>14556</v>
      </c>
      <c r="AA28" s="2">
        <v>5747</v>
      </c>
      <c r="AB28" s="2">
        <v>0</v>
      </c>
      <c r="AC28" s="2">
        <v>0</v>
      </c>
      <c r="AD28" s="2">
        <v>0</v>
      </c>
      <c r="AE28" s="2">
        <v>0</v>
      </c>
      <c r="AF28" s="2">
        <v>13191</v>
      </c>
      <c r="AG28" s="2">
        <v>21106</v>
      </c>
      <c r="AH28" s="2">
        <v>24045</v>
      </c>
      <c r="AI28" s="2">
        <v>139370</v>
      </c>
      <c r="AJ28" t="s">
        <v>1104</v>
      </c>
      <c r="AK28" t="s">
        <v>1083</v>
      </c>
      <c r="AL28" t="s">
        <v>1540</v>
      </c>
      <c r="AM28">
        <v>110</v>
      </c>
      <c r="AN28" t="s">
        <v>58</v>
      </c>
      <c r="AO28" t="s">
        <v>59</v>
      </c>
      <c r="AP28" t="s">
        <v>60</v>
      </c>
      <c r="AQ28">
        <v>0</v>
      </c>
      <c r="AR28">
        <v>100</v>
      </c>
      <c r="AZ28" s="2">
        <f>AI28*'Kalkulator część 2'!$C$28</f>
        <v>139370</v>
      </c>
      <c r="BA28">
        <f t="shared" si="0"/>
        <v>110</v>
      </c>
      <c r="BB28" s="13">
        <f>'Kalkulator część 2'!$C$11</f>
        <v>0</v>
      </c>
      <c r="BC28" s="13">
        <f>'Kalkulator część 2'!$C$11</f>
        <v>0</v>
      </c>
      <c r="BD28" s="2">
        <f t="shared" si="1"/>
        <v>0</v>
      </c>
      <c r="BE28" s="2">
        <f t="shared" si="2"/>
        <v>0</v>
      </c>
      <c r="BF28" s="2">
        <f>+IF(AJ28=$AU$4,'Kalkulator część 2'!$C$16*12,IF(AJ28=$AU$5,'Kalkulator część 2'!$C$17*12,IF(AJ28=$AU$6,'Kalkulator część 2'!$C$18*12,IF(AJ28=$AU$7,'Kalkulator część 2'!$C$19*12,IF(AJ28=$AU$8,'Kalkulator część 2'!$C$20*12,IF(AJ28=$AU$9,'Kalkulator część 2'!$C$21*12,IF(AJ28=$AU$10,'Kalkulator część 2'!$C$22*12,0)))))))</f>
        <v>0</v>
      </c>
      <c r="BG28" t="str">
        <f t="shared" si="3"/>
        <v>Lw</v>
      </c>
      <c r="BH28" s="13">
        <f>IF(BG28="Ls",((AQ28*'Kalkulator część 2'!$C$30+'Dane - część 2'!AR28*'Kalkulator część 2'!$C$32)/('Dane - część 2'!AQ28+'Dane - część 2'!AR28)),(('Dane - część 2'!AQ28*'Kalkulator część 2'!$C$30+'Dane - część 2'!AR28*'Kalkulator część 2'!$C$31)/('Dane - część 2'!AQ28+'Dane - część 2'!AR28)))</f>
        <v>0.40899999999999997</v>
      </c>
      <c r="BI28" s="2"/>
      <c r="BJ28" s="2">
        <f t="shared" si="4"/>
        <v>570.02329999999995</v>
      </c>
      <c r="BK28" s="2">
        <f t="shared" si="5"/>
        <v>570.02329999999995</v>
      </c>
      <c r="BM28" s="2">
        <f>IF(AJ28=$AU$15,($AV$15*12)+(AZ28*$AX$15/100),IF(AJ28=$AU$16,$AV$16*12+AZ28*$AX$16/100,IF(AJ28=$AU$17,$AV$17*12+$AX$17*AZ28/100,IF(AJ28=$AU$18,$AV$18*12+$AX$18*AZ28/100,IF(AJ28=$AU$19,$AV$19*12+$AX$19*AZ28/100,IF(AJ28=$AU$20,$AV$20*12+$AX$20*AZ28/100,0))))))*'Kalkulator część 2'!$C$27</f>
        <v>6567.8288550000007</v>
      </c>
      <c r="BN28" s="2">
        <f>+BM28*'Kalkulator część 2'!$C$27</f>
        <v>6896.220297750001</v>
      </c>
      <c r="BQ28" s="2">
        <f t="shared" si="6"/>
        <v>7137.8521550000005</v>
      </c>
      <c r="BR28" s="2">
        <f t="shared" si="7"/>
        <v>7466.2435977500008</v>
      </c>
      <c r="BS28" s="2"/>
      <c r="BT28" s="2">
        <f t="shared" si="8"/>
        <v>8779.5581506500002</v>
      </c>
      <c r="BU28" s="2">
        <f t="shared" si="9"/>
        <v>9183.4796252325013</v>
      </c>
      <c r="BV28" s="2"/>
      <c r="BW28" s="2"/>
    </row>
    <row r="29" spans="1:75" x14ac:dyDescent="0.35">
      <c r="A29" t="s">
        <v>1726</v>
      </c>
      <c r="B29" t="s">
        <v>1778</v>
      </c>
      <c r="C29" t="s">
        <v>1779</v>
      </c>
      <c r="D29" t="s">
        <v>1780</v>
      </c>
      <c r="E29" t="s">
        <v>1781</v>
      </c>
      <c r="F29" t="s">
        <v>1781</v>
      </c>
      <c r="G29" t="s">
        <v>1782</v>
      </c>
      <c r="H29" s="53" t="s">
        <v>1783</v>
      </c>
      <c r="J29">
        <v>9240005875</v>
      </c>
      <c r="K29">
        <v>970040190</v>
      </c>
      <c r="L29" t="s">
        <v>857</v>
      </c>
      <c r="M29" t="s">
        <v>51</v>
      </c>
      <c r="N29" t="s">
        <v>1784</v>
      </c>
      <c r="O29" t="s">
        <v>1780</v>
      </c>
      <c r="P29" t="s">
        <v>1781</v>
      </c>
      <c r="Q29" t="s">
        <v>1781</v>
      </c>
      <c r="R29" t="s">
        <v>1782</v>
      </c>
      <c r="S29" t="s">
        <v>571</v>
      </c>
      <c r="U29" t="s">
        <v>1785</v>
      </c>
      <c r="V29" s="49" t="s">
        <v>1786</v>
      </c>
      <c r="W29" s="2">
        <v>21100</v>
      </c>
      <c r="X29" s="2">
        <v>13900</v>
      </c>
      <c r="Y29" s="2">
        <v>10500</v>
      </c>
      <c r="Z29" s="2">
        <v>7000</v>
      </c>
      <c r="AA29" s="2">
        <v>2100</v>
      </c>
      <c r="AB29" s="2">
        <v>1500</v>
      </c>
      <c r="AC29" s="2">
        <v>900</v>
      </c>
      <c r="AD29" s="2">
        <v>1000</v>
      </c>
      <c r="AE29" s="2">
        <v>4000</v>
      </c>
      <c r="AF29" s="2">
        <v>9000</v>
      </c>
      <c r="AG29" s="2">
        <v>16000</v>
      </c>
      <c r="AH29" s="2">
        <v>18000</v>
      </c>
      <c r="AI29" s="2">
        <v>105000</v>
      </c>
      <c r="AJ29" t="s">
        <v>1104</v>
      </c>
      <c r="AK29" t="s">
        <v>1083</v>
      </c>
      <c r="AL29" t="s">
        <v>1540</v>
      </c>
      <c r="AM29">
        <v>110</v>
      </c>
      <c r="AN29" t="s">
        <v>58</v>
      </c>
      <c r="AO29" t="s">
        <v>59</v>
      </c>
      <c r="AP29" t="s">
        <v>60</v>
      </c>
      <c r="AQ29">
        <v>100</v>
      </c>
      <c r="AR29">
        <v>0</v>
      </c>
      <c r="AZ29" s="2">
        <f>AI29*'Kalkulator część 2'!$C$28</f>
        <v>105000</v>
      </c>
      <c r="BA29">
        <f t="shared" si="0"/>
        <v>110</v>
      </c>
      <c r="BB29" s="13">
        <f>'Kalkulator część 2'!$C$11</f>
        <v>0</v>
      </c>
      <c r="BC29" s="13">
        <f>'Kalkulator część 2'!$C$11</f>
        <v>0</v>
      </c>
      <c r="BD29" s="2">
        <f t="shared" si="1"/>
        <v>0</v>
      </c>
      <c r="BE29" s="2">
        <f t="shared" si="2"/>
        <v>0</v>
      </c>
      <c r="BF29" s="2">
        <f>+IF(AJ29=$AU$4,'Kalkulator część 2'!$C$16*12,IF(AJ29=$AU$5,'Kalkulator część 2'!$C$17*12,IF(AJ29=$AU$6,'Kalkulator część 2'!$C$18*12,IF(AJ29=$AU$7,'Kalkulator część 2'!$C$19*12,IF(AJ29=$AU$8,'Kalkulator część 2'!$C$20*12,IF(AJ29=$AU$9,'Kalkulator część 2'!$C$21*12,IF(AJ29=$AU$10,'Kalkulator część 2'!$C$22*12,0)))))))</f>
        <v>0</v>
      </c>
      <c r="BG29" t="str">
        <f t="shared" si="3"/>
        <v>Lw</v>
      </c>
      <c r="BH29" s="13">
        <f>IF(BG29="Ls",((AQ29*'Kalkulator część 2'!$C$30+'Dane - część 2'!AR29*'Kalkulator część 2'!$C$32)/('Dane - część 2'!AQ29+'Dane - część 2'!AR29)),(('Dane - część 2'!AQ29*'Kalkulator część 2'!$C$30+'Dane - część 2'!AR29*'Kalkulator część 2'!$C$31)/('Dane - część 2'!AQ29+'Dane - część 2'!AR29)))</f>
        <v>0</v>
      </c>
      <c r="BI29" s="2"/>
      <c r="BJ29" s="2">
        <f t="shared" si="4"/>
        <v>0</v>
      </c>
      <c r="BK29" s="2">
        <f t="shared" si="5"/>
        <v>0</v>
      </c>
      <c r="BM29" s="2">
        <f>IF(AJ29=$AU$15,($AV$15*12)+(AZ29*$AX$15/100),IF(AJ29=$AU$16,$AV$16*12+AZ29*$AX$16/100,IF(AJ29=$AU$17,$AV$17*12+$AX$17*AZ29/100,IF(AJ29=$AU$18,$AV$18*12+$AX$18*AZ29/100,IF(AJ29=$AU$19,$AV$19*12+$AX$19*AZ29/100,IF(AJ29=$AU$20,$AV$20*12+$AX$20*AZ29/100,0))))))*'Kalkulator część 2'!$C$27</f>
        <v>5476.8734999999997</v>
      </c>
      <c r="BN29" s="2">
        <f>+BM29*'Kalkulator część 2'!$C$27</f>
        <v>5750.7171749999998</v>
      </c>
      <c r="BQ29" s="2">
        <f t="shared" si="6"/>
        <v>5476.8734999999997</v>
      </c>
      <c r="BR29" s="2">
        <f t="shared" si="7"/>
        <v>5750.7171749999998</v>
      </c>
      <c r="BS29" s="2"/>
      <c r="BT29" s="2">
        <f t="shared" si="8"/>
        <v>6736.5544049999999</v>
      </c>
      <c r="BU29" s="2">
        <f t="shared" si="9"/>
        <v>7073.3821252499993</v>
      </c>
      <c r="BV29" s="2"/>
      <c r="BW29" s="2"/>
    </row>
    <row r="30" spans="1:75" x14ac:dyDescent="0.35">
      <c r="A30" t="s">
        <v>1726</v>
      </c>
      <c r="B30" t="s">
        <v>1787</v>
      </c>
      <c r="C30" t="s">
        <v>1788</v>
      </c>
      <c r="D30" t="s">
        <v>1789</v>
      </c>
      <c r="E30" t="s">
        <v>1790</v>
      </c>
      <c r="F30" t="s">
        <v>1791</v>
      </c>
      <c r="G30" t="s">
        <v>1792</v>
      </c>
      <c r="H30" s="53">
        <v>29</v>
      </c>
      <c r="J30">
        <v>9230026539</v>
      </c>
      <c r="K30">
        <v>970039910</v>
      </c>
      <c r="L30" t="s">
        <v>857</v>
      </c>
      <c r="M30" t="s">
        <v>51</v>
      </c>
      <c r="N30" t="s">
        <v>1793</v>
      </c>
      <c r="O30" t="s">
        <v>1789</v>
      </c>
      <c r="P30" t="s">
        <v>1790</v>
      </c>
      <c r="Q30" t="s">
        <v>1791</v>
      </c>
      <c r="R30" t="s">
        <v>1792</v>
      </c>
      <c r="S30">
        <v>29</v>
      </c>
      <c r="U30" t="s">
        <v>1794</v>
      </c>
      <c r="V30" s="49" t="s">
        <v>1795</v>
      </c>
      <c r="W30" s="2">
        <v>11188</v>
      </c>
      <c r="X30" s="2">
        <v>16482</v>
      </c>
      <c r="Y30" s="2">
        <v>10823</v>
      </c>
      <c r="Z30" s="2">
        <v>8381</v>
      </c>
      <c r="AA30" s="2">
        <v>2096</v>
      </c>
      <c r="AB30" s="2">
        <v>794</v>
      </c>
      <c r="AC30" s="2">
        <v>0</v>
      </c>
      <c r="AD30" s="2">
        <v>0</v>
      </c>
      <c r="AE30" s="2">
        <v>0</v>
      </c>
      <c r="AF30" s="2">
        <v>611</v>
      </c>
      <c r="AG30" s="2">
        <v>16889</v>
      </c>
      <c r="AH30" s="2">
        <v>16572</v>
      </c>
      <c r="AI30" s="2">
        <v>83836</v>
      </c>
      <c r="AJ30" t="s">
        <v>1082</v>
      </c>
      <c r="AK30" t="s">
        <v>1083</v>
      </c>
      <c r="AL30" t="s">
        <v>1540</v>
      </c>
      <c r="AM30">
        <v>110</v>
      </c>
      <c r="AN30" t="s">
        <v>58</v>
      </c>
      <c r="AO30" t="s">
        <v>59</v>
      </c>
      <c r="AP30" t="s">
        <v>60</v>
      </c>
      <c r="AQ30">
        <v>100</v>
      </c>
      <c r="AR30">
        <v>0</v>
      </c>
      <c r="AZ30" s="2">
        <f>AI30*'Kalkulator część 2'!$C$28</f>
        <v>83836</v>
      </c>
      <c r="BA30">
        <f t="shared" si="0"/>
        <v>110</v>
      </c>
      <c r="BB30" s="13">
        <f>'Kalkulator część 2'!$C$11</f>
        <v>0</v>
      </c>
      <c r="BC30" s="13">
        <f>'Kalkulator część 2'!$C$11</f>
        <v>0</v>
      </c>
      <c r="BD30" s="2">
        <f t="shared" si="1"/>
        <v>0</v>
      </c>
      <c r="BE30" s="2">
        <f t="shared" si="2"/>
        <v>0</v>
      </c>
      <c r="BF30" s="2">
        <f>+IF(AJ30=$AU$4,'Kalkulator część 2'!$C$16*12,IF(AJ30=$AU$5,'Kalkulator część 2'!$C$17*12,IF(AJ30=$AU$6,'Kalkulator część 2'!$C$18*12,IF(AJ30=$AU$7,'Kalkulator część 2'!$C$19*12,IF(AJ30=$AU$8,'Kalkulator część 2'!$C$20*12,IF(AJ30=$AU$9,'Kalkulator część 2'!$C$21*12,IF(AJ30=$AU$10,'Kalkulator część 2'!$C$22*12,0)))))))</f>
        <v>0</v>
      </c>
      <c r="BG30" t="str">
        <f t="shared" si="3"/>
        <v>Lw</v>
      </c>
      <c r="BH30" s="13">
        <f>IF(BG30="Ls",((AQ30*'Kalkulator część 2'!$C$30+'Dane - część 2'!AR30*'Kalkulator część 2'!$C$32)/('Dane - część 2'!AQ30+'Dane - część 2'!AR30)),(('Dane - część 2'!AQ30*'Kalkulator część 2'!$C$30+'Dane - część 2'!AR30*'Kalkulator część 2'!$C$31)/('Dane - część 2'!AQ30+'Dane - część 2'!AR30)))</f>
        <v>0</v>
      </c>
      <c r="BI30" s="2"/>
      <c r="BJ30" s="2">
        <f t="shared" si="4"/>
        <v>0</v>
      </c>
      <c r="BK30" s="2">
        <f t="shared" si="5"/>
        <v>0</v>
      </c>
      <c r="BM30" s="2">
        <f>IF(AJ30=$AU$15,($AV$15*12)+(AZ30*$AX$15/100),IF(AJ30=$AU$16,$AV$16*12+AZ30*$AX$16/100,IF(AJ30=$AU$17,$AV$17*12+$AX$17*AZ30/100,IF(AJ30=$AU$18,$AV$18*12+$AX$18*AZ30/100,IF(AJ30=$AU$19,$AV$19*12+$AX$19*AZ30/100,IF(AJ30=$AU$20,$AV$20*12+$AX$20*AZ30/100,0))))))*'Kalkulator część 2'!$C$27</f>
        <v>3349.1847900000007</v>
      </c>
      <c r="BN30" s="2">
        <f>+BM30*'Kalkulator część 2'!$C$27</f>
        <v>3516.6440295000007</v>
      </c>
      <c r="BQ30" s="2">
        <f t="shared" si="6"/>
        <v>3349.1847900000007</v>
      </c>
      <c r="BR30" s="2">
        <f t="shared" si="7"/>
        <v>3516.6440295000007</v>
      </c>
      <c r="BS30" s="2"/>
      <c r="BT30" s="2">
        <f t="shared" si="8"/>
        <v>4119.4972917000005</v>
      </c>
      <c r="BU30" s="2">
        <f t="shared" si="9"/>
        <v>4325.4721562850009</v>
      </c>
      <c r="BV30" s="2"/>
      <c r="BW30" s="2"/>
    </row>
    <row r="31" spans="1:75" x14ac:dyDescent="0.35">
      <c r="A31" t="s">
        <v>1726</v>
      </c>
      <c r="B31" t="s">
        <v>1796</v>
      </c>
      <c r="C31" t="s">
        <v>1797</v>
      </c>
      <c r="D31" t="s">
        <v>1798</v>
      </c>
      <c r="E31" t="s">
        <v>1799</v>
      </c>
      <c r="F31" t="s">
        <v>1799</v>
      </c>
      <c r="G31" t="s">
        <v>1800</v>
      </c>
      <c r="H31" s="53">
        <v>1</v>
      </c>
      <c r="J31">
        <v>9240005869</v>
      </c>
      <c r="K31">
        <v>970040238</v>
      </c>
      <c r="L31" t="s">
        <v>857</v>
      </c>
      <c r="M31" t="s">
        <v>51</v>
      </c>
      <c r="U31" t="s">
        <v>1801</v>
      </c>
      <c r="V31" s="49" t="s">
        <v>1802</v>
      </c>
      <c r="W31" s="2">
        <v>0</v>
      </c>
      <c r="X31" s="2">
        <v>51134</v>
      </c>
      <c r="Y31" s="2">
        <v>22649</v>
      </c>
      <c r="Z31" s="2">
        <v>17222</v>
      </c>
      <c r="AA31" s="2">
        <v>6026</v>
      </c>
      <c r="AB31" s="2">
        <v>0</v>
      </c>
      <c r="AC31" s="2">
        <v>0</v>
      </c>
      <c r="AD31" s="2">
        <v>0</v>
      </c>
      <c r="AE31" s="2">
        <v>0</v>
      </c>
      <c r="AF31" s="2">
        <v>9865</v>
      </c>
      <c r="AG31" s="2">
        <v>22185</v>
      </c>
      <c r="AH31" s="2">
        <v>29571</v>
      </c>
      <c r="AI31" s="2">
        <v>158652</v>
      </c>
      <c r="AJ31" t="s">
        <v>1104</v>
      </c>
      <c r="AK31" t="s">
        <v>1083</v>
      </c>
      <c r="AL31" t="s">
        <v>1540</v>
      </c>
      <c r="AM31">
        <v>110</v>
      </c>
      <c r="AN31" t="s">
        <v>58</v>
      </c>
      <c r="AO31" t="s">
        <v>59</v>
      </c>
      <c r="AP31" t="s">
        <v>60</v>
      </c>
      <c r="AQ31">
        <v>100</v>
      </c>
      <c r="AR31">
        <v>0</v>
      </c>
      <c r="AZ31" s="2">
        <f>AI31*'Kalkulator część 2'!$C$28</f>
        <v>158652</v>
      </c>
      <c r="BA31">
        <f t="shared" si="0"/>
        <v>110</v>
      </c>
      <c r="BB31" s="13">
        <f>'Kalkulator część 2'!$C$11</f>
        <v>0</v>
      </c>
      <c r="BC31" s="13">
        <f>'Kalkulator część 2'!$C$11</f>
        <v>0</v>
      </c>
      <c r="BD31" s="2">
        <f t="shared" si="1"/>
        <v>0</v>
      </c>
      <c r="BE31" s="2">
        <f t="shared" si="2"/>
        <v>0</v>
      </c>
      <c r="BF31" s="2">
        <f>+IF(AJ31=$AU$4,'Kalkulator część 2'!$C$16*12,IF(AJ31=$AU$5,'Kalkulator część 2'!$C$17*12,IF(AJ31=$AU$6,'Kalkulator część 2'!$C$18*12,IF(AJ31=$AU$7,'Kalkulator część 2'!$C$19*12,IF(AJ31=$AU$8,'Kalkulator część 2'!$C$20*12,IF(AJ31=$AU$9,'Kalkulator część 2'!$C$21*12,IF(AJ31=$AU$10,'Kalkulator część 2'!$C$22*12,0)))))))</f>
        <v>0</v>
      </c>
      <c r="BG31" t="str">
        <f t="shared" si="3"/>
        <v>Lw</v>
      </c>
      <c r="BH31" s="13">
        <f>IF(BG31="Ls",((AQ31*'Kalkulator część 2'!$C$30+'Dane - część 2'!AR31*'Kalkulator część 2'!$C$32)/('Dane - część 2'!AQ31+'Dane - część 2'!AR31)),(('Dane - część 2'!AQ31*'Kalkulator część 2'!$C$30+'Dane - część 2'!AR31*'Kalkulator część 2'!$C$31)/('Dane - część 2'!AQ31+'Dane - część 2'!AR31)))</f>
        <v>0</v>
      </c>
      <c r="BI31" s="2"/>
      <c r="BJ31" s="2">
        <f t="shared" si="4"/>
        <v>0</v>
      </c>
      <c r="BK31" s="2">
        <f t="shared" si="5"/>
        <v>0</v>
      </c>
      <c r="BM31" s="2">
        <f>IF(AJ31=$AU$15,($AV$15*12)+(AZ31*$AX$15/100),IF(AJ31=$AU$16,$AV$16*12+AZ31*$AX$16/100,IF(AJ31=$AU$17,$AV$17*12+$AX$17*AZ31/100,IF(AJ31=$AU$18,$AV$18*12+$AX$18*AZ31/100,IF(AJ31=$AU$19,$AV$19*12+$AX$19*AZ31/100,IF(AJ31=$AU$20,$AV$20*12+$AX$20*AZ31/100,0))))))*'Kalkulator część 2'!$C$27</f>
        <v>7179.8684580000008</v>
      </c>
      <c r="BN31" s="2">
        <f>+BM31*'Kalkulator część 2'!$C$27</f>
        <v>7538.8618809000009</v>
      </c>
      <c r="BQ31" s="2">
        <f t="shared" si="6"/>
        <v>7179.8684580000008</v>
      </c>
      <c r="BR31" s="2">
        <f t="shared" si="7"/>
        <v>7538.8618809000009</v>
      </c>
      <c r="BS31" s="2"/>
      <c r="BT31" s="2">
        <f t="shared" si="8"/>
        <v>8831.2382033400008</v>
      </c>
      <c r="BU31" s="2">
        <f t="shared" si="9"/>
        <v>9272.8001135070008</v>
      </c>
      <c r="BV31" s="2"/>
      <c r="BW31" s="2"/>
    </row>
    <row r="32" spans="1:75" x14ac:dyDescent="0.35">
      <c r="A32" t="s">
        <v>1726</v>
      </c>
      <c r="B32" t="s">
        <v>1803</v>
      </c>
      <c r="C32" t="s">
        <v>1804</v>
      </c>
      <c r="D32" t="s">
        <v>1805</v>
      </c>
      <c r="E32" t="s">
        <v>1806</v>
      </c>
      <c r="F32" t="s">
        <v>1806</v>
      </c>
      <c r="G32" t="s">
        <v>1806</v>
      </c>
      <c r="H32" s="53">
        <v>31</v>
      </c>
      <c r="I32" t="s">
        <v>1807</v>
      </c>
      <c r="J32">
        <v>9290116737</v>
      </c>
      <c r="K32">
        <v>970040221</v>
      </c>
      <c r="L32" t="s">
        <v>857</v>
      </c>
      <c r="M32" t="s">
        <v>51</v>
      </c>
      <c r="U32" t="s">
        <v>1808</v>
      </c>
      <c r="V32" s="49" t="s">
        <v>1809</v>
      </c>
      <c r="W32" s="2">
        <v>0</v>
      </c>
      <c r="X32" s="2">
        <v>0</v>
      </c>
      <c r="Y32" s="2">
        <v>238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238</v>
      </c>
      <c r="AJ32" t="s">
        <v>1755</v>
      </c>
      <c r="AK32" t="s">
        <v>1083</v>
      </c>
      <c r="AL32" t="s">
        <v>1540</v>
      </c>
      <c r="AM32">
        <v>110</v>
      </c>
      <c r="AN32" t="s">
        <v>58</v>
      </c>
      <c r="AO32" t="s">
        <v>59</v>
      </c>
      <c r="AP32" t="s">
        <v>60</v>
      </c>
      <c r="AQ32">
        <v>100</v>
      </c>
      <c r="AR32">
        <v>0</v>
      </c>
      <c r="AZ32" s="2">
        <f>AI32*'Kalkulator część 2'!$C$28</f>
        <v>238</v>
      </c>
      <c r="BA32">
        <f t="shared" si="0"/>
        <v>110</v>
      </c>
      <c r="BB32" s="13">
        <f>'Kalkulator część 2'!$C$11</f>
        <v>0</v>
      </c>
      <c r="BC32" s="13">
        <f>'Kalkulator część 2'!$C$11</f>
        <v>0</v>
      </c>
      <c r="BD32" s="2">
        <f t="shared" si="1"/>
        <v>0</v>
      </c>
      <c r="BE32" s="2">
        <f t="shared" si="2"/>
        <v>0</v>
      </c>
      <c r="BF32" s="2">
        <f>+IF(AJ32=$AU$4,'Kalkulator część 2'!$C$16*12,IF(AJ32=$AU$5,'Kalkulator część 2'!$C$17*12,IF(AJ32=$AU$6,'Kalkulator część 2'!$C$18*12,IF(AJ32=$AU$7,'Kalkulator część 2'!$C$19*12,IF(AJ32=$AU$8,'Kalkulator część 2'!$C$20*12,IF(AJ32=$AU$9,'Kalkulator część 2'!$C$21*12,IF(AJ32=$AU$10,'Kalkulator część 2'!$C$22*12,0)))))))</f>
        <v>0</v>
      </c>
      <c r="BG32" t="str">
        <f t="shared" si="3"/>
        <v>Lw</v>
      </c>
      <c r="BH32" s="13">
        <f>IF(BG32="Ls",((AQ32*'Kalkulator część 2'!$C$30+'Dane - część 2'!AR32*'Kalkulator część 2'!$C$32)/('Dane - część 2'!AQ32+'Dane - część 2'!AR32)),(('Dane - część 2'!AQ32*'Kalkulator część 2'!$C$30+'Dane - część 2'!AR32*'Kalkulator część 2'!$C$31)/('Dane - część 2'!AQ32+'Dane - część 2'!AR32)))</f>
        <v>0</v>
      </c>
      <c r="BI32" s="2"/>
      <c r="BJ32" s="2">
        <f t="shared" si="4"/>
        <v>0</v>
      </c>
      <c r="BK32" s="2">
        <f t="shared" si="5"/>
        <v>0</v>
      </c>
      <c r="BM32" s="2">
        <f>IF(AJ32=$AU$15,($AV$15*12)+(AZ32*$AX$15/100),IF(AJ32=$AU$16,$AV$16*12+AZ32*$AX$16/100,IF(AJ32=$AU$17,$AV$17*12+$AX$17*AZ32/100,IF(AJ32=$AU$18,$AV$18*12+$AX$18*AZ32/100,IF(AJ32=$AU$19,$AV$19*12+$AX$19*AZ32/100,IF(AJ32=$AU$20,$AV$20*12+$AX$20*AZ32/100,0))))))*'Kalkulator część 2'!$C$27</f>
        <v>73.026639000000017</v>
      </c>
      <c r="BN32" s="2">
        <f>+BM32*'Kalkulator część 2'!$C$27</f>
        <v>76.677970950000017</v>
      </c>
      <c r="BQ32" s="2">
        <f t="shared" si="6"/>
        <v>73.026639000000017</v>
      </c>
      <c r="BR32" s="2">
        <f t="shared" si="7"/>
        <v>76.677970950000017</v>
      </c>
      <c r="BS32" s="2"/>
      <c r="BT32" s="2">
        <f t="shared" si="8"/>
        <v>89.82276597000002</v>
      </c>
      <c r="BU32" s="2">
        <f t="shared" si="9"/>
        <v>94.313904268500025</v>
      </c>
      <c r="BV32" s="2"/>
      <c r="BW32" s="2"/>
    </row>
    <row r="33" spans="1:75" x14ac:dyDescent="0.35">
      <c r="A33" t="s">
        <v>1726</v>
      </c>
      <c r="B33" t="s">
        <v>1803</v>
      </c>
      <c r="C33" t="s">
        <v>1804</v>
      </c>
      <c r="D33" t="s">
        <v>1805</v>
      </c>
      <c r="E33" t="s">
        <v>1806</v>
      </c>
      <c r="F33" t="s">
        <v>1806</v>
      </c>
      <c r="G33" t="s">
        <v>1806</v>
      </c>
      <c r="H33" s="53">
        <v>31</v>
      </c>
      <c r="I33" t="s">
        <v>1807</v>
      </c>
      <c r="J33">
        <v>9290116737</v>
      </c>
      <c r="K33">
        <v>970040221</v>
      </c>
      <c r="L33" t="s">
        <v>857</v>
      </c>
      <c r="M33" t="s">
        <v>51</v>
      </c>
      <c r="U33" t="s">
        <v>1810</v>
      </c>
      <c r="V33" s="49" t="s">
        <v>1811</v>
      </c>
      <c r="W33" s="2">
        <v>0</v>
      </c>
      <c r="X33" s="2">
        <v>19925</v>
      </c>
      <c r="Y33" s="2">
        <v>9705</v>
      </c>
      <c r="Z33" s="2">
        <v>7672</v>
      </c>
      <c r="AA33" s="2">
        <v>1273</v>
      </c>
      <c r="AB33" s="2">
        <v>5568</v>
      </c>
      <c r="AC33" s="2">
        <v>0</v>
      </c>
      <c r="AD33" s="2">
        <v>1112</v>
      </c>
      <c r="AE33" s="2">
        <v>106</v>
      </c>
      <c r="AF33" s="2">
        <v>1663</v>
      </c>
      <c r="AG33" s="2">
        <v>283</v>
      </c>
      <c r="AH33" s="2">
        <v>21814</v>
      </c>
      <c r="AI33" s="2">
        <v>69121</v>
      </c>
      <c r="AJ33" t="s">
        <v>1082</v>
      </c>
      <c r="AK33" t="s">
        <v>1083</v>
      </c>
      <c r="AL33" t="s">
        <v>1540</v>
      </c>
      <c r="AM33">
        <v>110</v>
      </c>
      <c r="AN33" t="s">
        <v>58</v>
      </c>
      <c r="AO33" t="s">
        <v>59</v>
      </c>
      <c r="AP33" t="s">
        <v>60</v>
      </c>
      <c r="AQ33">
        <v>100</v>
      </c>
      <c r="AR33">
        <v>0</v>
      </c>
      <c r="AZ33" s="2">
        <f>AI33*'Kalkulator część 2'!$C$28</f>
        <v>69121</v>
      </c>
      <c r="BA33">
        <f t="shared" si="0"/>
        <v>110</v>
      </c>
      <c r="BB33" s="13">
        <f>'Kalkulator część 2'!$C$11</f>
        <v>0</v>
      </c>
      <c r="BC33" s="13">
        <f>'Kalkulator część 2'!$C$11</f>
        <v>0</v>
      </c>
      <c r="BD33" s="2">
        <f t="shared" si="1"/>
        <v>0</v>
      </c>
      <c r="BE33" s="2">
        <f t="shared" si="2"/>
        <v>0</v>
      </c>
      <c r="BF33" s="2">
        <f>+IF(AJ33=$AU$4,'Kalkulator część 2'!$C$16*12,IF(AJ33=$AU$5,'Kalkulator część 2'!$C$17*12,IF(AJ33=$AU$6,'Kalkulator część 2'!$C$18*12,IF(AJ33=$AU$7,'Kalkulator część 2'!$C$19*12,IF(AJ33=$AU$8,'Kalkulator część 2'!$C$20*12,IF(AJ33=$AU$9,'Kalkulator część 2'!$C$21*12,IF(AJ33=$AU$10,'Kalkulator część 2'!$C$22*12,0)))))))</f>
        <v>0</v>
      </c>
      <c r="BG33" t="str">
        <f t="shared" si="3"/>
        <v>Lw</v>
      </c>
      <c r="BH33" s="13">
        <f>IF(BG33="Ls",((AQ33*'Kalkulator część 2'!$C$30+'Dane - część 2'!AR33*'Kalkulator część 2'!$C$32)/('Dane - część 2'!AQ33+'Dane - część 2'!AR33)),(('Dane - część 2'!AQ33*'Kalkulator część 2'!$C$30+'Dane - część 2'!AR33*'Kalkulator część 2'!$C$31)/('Dane - część 2'!AQ33+'Dane - część 2'!AR33)))</f>
        <v>0</v>
      </c>
      <c r="BI33" s="2"/>
      <c r="BJ33" s="2">
        <f t="shared" si="4"/>
        <v>0</v>
      </c>
      <c r="BK33" s="2">
        <f t="shared" si="5"/>
        <v>0</v>
      </c>
      <c r="BM33" s="2">
        <f>IF(AJ33=$AU$15,($AV$15*12)+(AZ33*$AX$15/100),IF(AJ33=$AU$16,$AV$16*12+AZ33*$AX$16/100,IF(AJ33=$AU$17,$AV$17*12+$AX$17*AZ33/100,IF(AJ33=$AU$18,$AV$18*12+$AX$18*AZ33/100,IF(AJ33=$AU$19,$AV$19*12+$AX$19*AZ33/100,IF(AJ33=$AU$20,$AV$20*12+$AX$20*AZ33/100,0))))))*'Kalkulator część 2'!$C$27</f>
        <v>2838.5375025000003</v>
      </c>
      <c r="BN33" s="2">
        <f>+BM33*'Kalkulator część 2'!$C$27</f>
        <v>2980.4643776250005</v>
      </c>
      <c r="BQ33" s="2">
        <f t="shared" si="6"/>
        <v>2838.5375025000003</v>
      </c>
      <c r="BR33" s="2">
        <f t="shared" si="7"/>
        <v>2980.4643776250005</v>
      </c>
      <c r="BS33" s="2"/>
      <c r="BT33" s="2">
        <f t="shared" si="8"/>
        <v>3491.4011280750005</v>
      </c>
      <c r="BU33" s="2">
        <f t="shared" si="9"/>
        <v>3665.9711844787507</v>
      </c>
      <c r="BV33" s="2"/>
      <c r="BW33" s="2"/>
    </row>
    <row r="34" spans="1:75" x14ac:dyDescent="0.35">
      <c r="A34" t="s">
        <v>1726</v>
      </c>
      <c r="B34" t="s">
        <v>1812</v>
      </c>
      <c r="C34" t="s">
        <v>1813</v>
      </c>
      <c r="D34" t="s">
        <v>1814</v>
      </c>
      <c r="E34" t="s">
        <v>1815</v>
      </c>
      <c r="F34" t="s">
        <v>1815</v>
      </c>
      <c r="G34" t="s">
        <v>147</v>
      </c>
      <c r="H34" s="53">
        <v>17</v>
      </c>
      <c r="J34">
        <v>9230027183</v>
      </c>
      <c r="K34">
        <v>970040304</v>
      </c>
      <c r="L34" t="s">
        <v>857</v>
      </c>
      <c r="M34" t="s">
        <v>51</v>
      </c>
      <c r="N34" t="s">
        <v>223</v>
      </c>
      <c r="O34" t="s">
        <v>1814</v>
      </c>
      <c r="P34" t="s">
        <v>1815</v>
      </c>
      <c r="Q34" t="s">
        <v>1815</v>
      </c>
      <c r="R34" t="s">
        <v>147</v>
      </c>
      <c r="S34">
        <v>17</v>
      </c>
      <c r="U34" t="s">
        <v>1816</v>
      </c>
      <c r="V34" s="49" t="s">
        <v>1817</v>
      </c>
      <c r="W34" s="2">
        <v>9313</v>
      </c>
      <c r="X34" s="2">
        <v>0</v>
      </c>
      <c r="Y34" s="2">
        <v>19127</v>
      </c>
      <c r="Z34" s="2">
        <v>3659</v>
      </c>
      <c r="AA34" s="2">
        <v>4293</v>
      </c>
      <c r="AB34" s="2">
        <v>268</v>
      </c>
      <c r="AC34" s="2">
        <v>80</v>
      </c>
      <c r="AD34" s="2">
        <v>0</v>
      </c>
      <c r="AE34" s="2">
        <v>1569</v>
      </c>
      <c r="AF34" s="2">
        <v>0</v>
      </c>
      <c r="AG34" s="2">
        <v>6490</v>
      </c>
      <c r="AH34" s="2">
        <v>11761</v>
      </c>
      <c r="AI34" s="2">
        <v>56560</v>
      </c>
      <c r="AJ34" t="s">
        <v>1082</v>
      </c>
      <c r="AK34" t="s">
        <v>1083</v>
      </c>
      <c r="AL34" t="s">
        <v>1540</v>
      </c>
      <c r="AM34">
        <v>110</v>
      </c>
      <c r="AN34" t="s">
        <v>58</v>
      </c>
      <c r="AO34" t="s">
        <v>59</v>
      </c>
      <c r="AP34" t="s">
        <v>60</v>
      </c>
      <c r="AQ34">
        <v>100</v>
      </c>
      <c r="AR34">
        <v>0</v>
      </c>
      <c r="AZ34" s="2">
        <f>AI34*'Kalkulator część 2'!$C$28</f>
        <v>56560</v>
      </c>
      <c r="BA34">
        <f t="shared" si="0"/>
        <v>110</v>
      </c>
      <c r="BB34" s="13">
        <f>'Kalkulator część 2'!$C$11</f>
        <v>0</v>
      </c>
      <c r="BC34" s="13">
        <f>'Kalkulator część 2'!$C$11</f>
        <v>0</v>
      </c>
      <c r="BD34" s="2">
        <f t="shared" si="1"/>
        <v>0</v>
      </c>
      <c r="BE34" s="2">
        <f t="shared" si="2"/>
        <v>0</v>
      </c>
      <c r="BF34" s="2">
        <f>+IF(AJ34=$AU$4,'Kalkulator część 2'!$C$16*12,IF(AJ34=$AU$5,'Kalkulator część 2'!$C$17*12,IF(AJ34=$AU$6,'Kalkulator część 2'!$C$18*12,IF(AJ34=$AU$7,'Kalkulator część 2'!$C$19*12,IF(AJ34=$AU$8,'Kalkulator część 2'!$C$20*12,IF(AJ34=$AU$9,'Kalkulator część 2'!$C$21*12,IF(AJ34=$AU$10,'Kalkulator część 2'!$C$22*12,0)))))))</f>
        <v>0</v>
      </c>
      <c r="BG34" t="str">
        <f t="shared" si="3"/>
        <v>Lw</v>
      </c>
      <c r="BH34" s="13">
        <f>IF(BG34="Ls",((AQ34*'Kalkulator część 2'!$C$30+'Dane - część 2'!AR34*'Kalkulator część 2'!$C$32)/('Dane - część 2'!AQ34+'Dane - część 2'!AR34)),(('Dane - część 2'!AQ34*'Kalkulator część 2'!$C$30+'Dane - część 2'!AR34*'Kalkulator część 2'!$C$31)/('Dane - część 2'!AQ34+'Dane - część 2'!AR34)))</f>
        <v>0</v>
      </c>
      <c r="BI34" s="2"/>
      <c r="BJ34" s="2">
        <f t="shared" si="4"/>
        <v>0</v>
      </c>
      <c r="BK34" s="2">
        <f t="shared" si="5"/>
        <v>0</v>
      </c>
      <c r="BM34" s="2">
        <f>IF(AJ34=$AU$15,($AV$15*12)+(AZ34*$AX$15/100),IF(AJ34=$AU$16,$AV$16*12+AZ34*$AX$16/100,IF(AJ34=$AU$17,$AV$17*12+$AX$17*AZ34/100,IF(AJ34=$AU$18,$AV$18*12+$AX$18*AZ34/100,IF(AJ34=$AU$19,$AV$19*12+$AX$19*AZ34/100,IF(AJ34=$AU$20,$AV$20*12+$AX$20*AZ34/100,0))))))*'Kalkulator część 2'!$C$27</f>
        <v>2402.6394</v>
      </c>
      <c r="BN34" s="2">
        <f>+BM34*'Kalkulator część 2'!$C$27</f>
        <v>2522.7713699999999</v>
      </c>
      <c r="BQ34" s="2">
        <f t="shared" si="6"/>
        <v>2402.6394</v>
      </c>
      <c r="BR34" s="2">
        <f t="shared" si="7"/>
        <v>2522.7713699999999</v>
      </c>
      <c r="BS34" s="2"/>
      <c r="BT34" s="2">
        <f t="shared" si="8"/>
        <v>2955.2464620000001</v>
      </c>
      <c r="BU34" s="2">
        <f t="shared" si="9"/>
        <v>3103.0087850999998</v>
      </c>
      <c r="BV34" s="2"/>
      <c r="BW34" s="2"/>
    </row>
    <row r="35" spans="1:75" x14ac:dyDescent="0.35">
      <c r="A35" t="s">
        <v>1726</v>
      </c>
      <c r="B35" t="s">
        <v>1818</v>
      </c>
      <c r="C35" t="s">
        <v>1819</v>
      </c>
      <c r="D35" t="s">
        <v>1820</v>
      </c>
      <c r="E35" t="s">
        <v>1821</v>
      </c>
      <c r="F35" t="s">
        <v>1821</v>
      </c>
      <c r="G35" t="s">
        <v>1822</v>
      </c>
      <c r="H35" s="53">
        <v>14</v>
      </c>
      <c r="J35">
        <v>9240005881</v>
      </c>
      <c r="K35">
        <v>970254270</v>
      </c>
      <c r="L35" t="s">
        <v>857</v>
      </c>
      <c r="M35" t="s">
        <v>51</v>
      </c>
      <c r="N35" t="s">
        <v>1823</v>
      </c>
      <c r="O35" t="s">
        <v>1820</v>
      </c>
      <c r="P35" t="s">
        <v>1821</v>
      </c>
      <c r="Q35" t="s">
        <v>1821</v>
      </c>
      <c r="R35" t="s">
        <v>1822</v>
      </c>
      <c r="S35" t="s">
        <v>1824</v>
      </c>
      <c r="U35" t="s">
        <v>1825</v>
      </c>
      <c r="V35" s="49" t="s">
        <v>1826</v>
      </c>
      <c r="W35" s="2">
        <v>0</v>
      </c>
      <c r="X35" s="2">
        <v>4911</v>
      </c>
      <c r="Y35" s="2">
        <v>10916</v>
      </c>
      <c r="Z35" s="2">
        <v>6505</v>
      </c>
      <c r="AA35" s="2">
        <v>619</v>
      </c>
      <c r="AB35" s="2">
        <v>2321</v>
      </c>
      <c r="AC35" s="2">
        <v>0</v>
      </c>
      <c r="AD35" s="2">
        <v>826</v>
      </c>
      <c r="AE35" s="2">
        <v>185</v>
      </c>
      <c r="AF35" s="2">
        <v>1555</v>
      </c>
      <c r="AG35" s="2">
        <v>266</v>
      </c>
      <c r="AH35" s="2">
        <v>8242</v>
      </c>
      <c r="AI35" s="2">
        <v>36346</v>
      </c>
      <c r="AJ35" t="s">
        <v>1082</v>
      </c>
      <c r="AK35" t="s">
        <v>1083</v>
      </c>
      <c r="AL35" t="s">
        <v>1540</v>
      </c>
      <c r="AM35">
        <v>110</v>
      </c>
      <c r="AN35" t="s">
        <v>58</v>
      </c>
      <c r="AO35" t="s">
        <v>59</v>
      </c>
      <c r="AP35" t="s">
        <v>60</v>
      </c>
      <c r="AQ35">
        <v>100</v>
      </c>
      <c r="AR35">
        <v>0</v>
      </c>
      <c r="AZ35" s="2">
        <f>AI35*'Kalkulator część 2'!$C$28</f>
        <v>36346</v>
      </c>
      <c r="BA35">
        <f t="shared" si="0"/>
        <v>110</v>
      </c>
      <c r="BB35" s="13">
        <f>'Kalkulator część 2'!$C$11</f>
        <v>0</v>
      </c>
      <c r="BC35" s="13">
        <f>'Kalkulator część 2'!$C$11</f>
        <v>0</v>
      </c>
      <c r="BD35" s="2">
        <f t="shared" si="1"/>
        <v>0</v>
      </c>
      <c r="BE35" s="2">
        <f t="shared" si="2"/>
        <v>0</v>
      </c>
      <c r="BF35" s="2">
        <f>+IF(AJ35=$AU$4,'Kalkulator część 2'!$C$16*12,IF(AJ35=$AU$5,'Kalkulator część 2'!$C$17*12,IF(AJ35=$AU$6,'Kalkulator część 2'!$C$18*12,IF(AJ35=$AU$7,'Kalkulator część 2'!$C$19*12,IF(AJ35=$AU$8,'Kalkulator część 2'!$C$20*12,IF(AJ35=$AU$9,'Kalkulator część 2'!$C$21*12,IF(AJ35=$AU$10,'Kalkulator część 2'!$C$22*12,0)))))))</f>
        <v>0</v>
      </c>
      <c r="BG35" t="str">
        <f t="shared" si="3"/>
        <v>Lw</v>
      </c>
      <c r="BH35" s="13">
        <f>IF(BG35="Ls",((AQ35*'Kalkulator część 2'!$C$30+'Dane - część 2'!AR35*'Kalkulator część 2'!$C$32)/('Dane - część 2'!AQ35+'Dane - część 2'!AR35)),(('Dane - część 2'!AQ35*'Kalkulator część 2'!$C$30+'Dane - część 2'!AR35*'Kalkulator część 2'!$C$31)/('Dane - część 2'!AQ35+'Dane - część 2'!AR35)))</f>
        <v>0</v>
      </c>
      <c r="BI35" s="2"/>
      <c r="BJ35" s="2">
        <f t="shared" si="4"/>
        <v>0</v>
      </c>
      <c r="BK35" s="2">
        <f t="shared" si="5"/>
        <v>0</v>
      </c>
      <c r="BM35" s="2">
        <f>IF(AJ35=$AU$15,($AV$15*12)+(AZ35*$AX$15/100),IF(AJ35=$AU$16,$AV$16*12+AZ35*$AX$16/100,IF(AJ35=$AU$17,$AV$17*12+$AX$17*AZ35/100,IF(AJ35=$AU$18,$AV$18*12+$AX$18*AZ35/100,IF(AJ35=$AU$19,$AV$19*12+$AX$19*AZ35/100,IF(AJ35=$AU$20,$AV$20*12+$AX$20*AZ35/100,0))))))*'Kalkulator część 2'!$C$27</f>
        <v>1701.163065</v>
      </c>
      <c r="BN35" s="2">
        <f>+BM35*'Kalkulator część 2'!$C$27</f>
        <v>1786.22121825</v>
      </c>
      <c r="BQ35" s="2">
        <f t="shared" si="6"/>
        <v>1701.163065</v>
      </c>
      <c r="BR35" s="2">
        <f t="shared" si="7"/>
        <v>1786.22121825</v>
      </c>
      <c r="BS35" s="2"/>
      <c r="BT35" s="2">
        <f t="shared" si="8"/>
        <v>2092.4305699500001</v>
      </c>
      <c r="BU35" s="2">
        <f t="shared" si="9"/>
        <v>2197.0520984475002</v>
      </c>
      <c r="BV35" s="2"/>
      <c r="BW35" s="2"/>
    </row>
    <row r="36" spans="1:75" x14ac:dyDescent="0.35">
      <c r="A36" t="s">
        <v>1726</v>
      </c>
      <c r="B36" t="s">
        <v>1818</v>
      </c>
      <c r="C36" t="s">
        <v>1819</v>
      </c>
      <c r="D36" t="s">
        <v>1820</v>
      </c>
      <c r="E36" t="s">
        <v>1821</v>
      </c>
      <c r="F36" t="s">
        <v>1821</v>
      </c>
      <c r="G36" t="s">
        <v>1822</v>
      </c>
      <c r="H36" s="53">
        <v>14</v>
      </c>
      <c r="J36">
        <v>9240005881</v>
      </c>
      <c r="K36">
        <v>970254270</v>
      </c>
      <c r="L36" t="s">
        <v>857</v>
      </c>
      <c r="M36" t="s">
        <v>51</v>
      </c>
      <c r="N36" t="s">
        <v>363</v>
      </c>
      <c r="O36" t="s">
        <v>1820</v>
      </c>
      <c r="P36" t="s">
        <v>1821</v>
      </c>
      <c r="Q36" t="s">
        <v>1821</v>
      </c>
      <c r="R36" t="s">
        <v>1822</v>
      </c>
      <c r="S36">
        <v>14</v>
      </c>
      <c r="U36" t="s">
        <v>1827</v>
      </c>
      <c r="V36" s="49" t="s">
        <v>1828</v>
      </c>
      <c r="W36" s="2">
        <v>0</v>
      </c>
      <c r="X36" s="2">
        <v>15325</v>
      </c>
      <c r="Y36" s="2">
        <v>5657</v>
      </c>
      <c r="Z36" s="2">
        <v>4083</v>
      </c>
      <c r="AA36" s="2">
        <v>2456</v>
      </c>
      <c r="AB36" s="2">
        <v>10354</v>
      </c>
      <c r="AC36" s="2">
        <v>695</v>
      </c>
      <c r="AD36" s="2">
        <v>286</v>
      </c>
      <c r="AE36" s="2">
        <v>706</v>
      </c>
      <c r="AF36" s="2">
        <v>97</v>
      </c>
      <c r="AG36" s="2">
        <v>12518</v>
      </c>
      <c r="AH36" s="2">
        <v>0</v>
      </c>
      <c r="AI36" s="2">
        <v>52177</v>
      </c>
      <c r="AJ36" t="s">
        <v>1082</v>
      </c>
      <c r="AK36" t="s">
        <v>1083</v>
      </c>
      <c r="AL36" t="s">
        <v>1540</v>
      </c>
      <c r="AM36">
        <v>110</v>
      </c>
      <c r="AN36" t="s">
        <v>58</v>
      </c>
      <c r="AO36" t="s">
        <v>59</v>
      </c>
      <c r="AP36" t="s">
        <v>60</v>
      </c>
      <c r="AQ36">
        <v>100</v>
      </c>
      <c r="AR36">
        <v>0</v>
      </c>
      <c r="AZ36" s="2">
        <f>AI36*'Kalkulator część 2'!$C$28</f>
        <v>52177</v>
      </c>
      <c r="BA36">
        <f t="shared" si="0"/>
        <v>110</v>
      </c>
      <c r="BB36" s="13">
        <f>'Kalkulator część 2'!$C$11</f>
        <v>0</v>
      </c>
      <c r="BC36" s="13">
        <f>'Kalkulator część 2'!$C$11</f>
        <v>0</v>
      </c>
      <c r="BD36" s="2">
        <f t="shared" si="1"/>
        <v>0</v>
      </c>
      <c r="BE36" s="2">
        <f t="shared" si="2"/>
        <v>0</v>
      </c>
      <c r="BF36" s="2">
        <f>+IF(AJ36=$AU$4,'Kalkulator część 2'!$C$16*12,IF(AJ36=$AU$5,'Kalkulator część 2'!$C$17*12,IF(AJ36=$AU$6,'Kalkulator część 2'!$C$18*12,IF(AJ36=$AU$7,'Kalkulator część 2'!$C$19*12,IF(AJ36=$AU$8,'Kalkulator część 2'!$C$20*12,IF(AJ36=$AU$9,'Kalkulator część 2'!$C$21*12,IF(AJ36=$AU$10,'Kalkulator część 2'!$C$22*12,0)))))))</f>
        <v>0</v>
      </c>
      <c r="BG36" t="str">
        <f t="shared" si="3"/>
        <v>Lw</v>
      </c>
      <c r="BH36" s="13">
        <f>IF(BG36="Ls",((AQ36*'Kalkulator część 2'!$C$30+'Dane - część 2'!AR36*'Kalkulator część 2'!$C$32)/('Dane - część 2'!AQ36+'Dane - część 2'!AR36)),(('Dane - część 2'!AQ36*'Kalkulator część 2'!$C$30+'Dane - część 2'!AR36*'Kalkulator część 2'!$C$31)/('Dane - część 2'!AQ36+'Dane - część 2'!AR36)))</f>
        <v>0</v>
      </c>
      <c r="BI36" s="2"/>
      <c r="BJ36" s="2">
        <f t="shared" si="4"/>
        <v>0</v>
      </c>
      <c r="BK36" s="2">
        <f t="shared" si="5"/>
        <v>0</v>
      </c>
      <c r="BM36" s="2">
        <f>IF(AJ36=$AU$15,($AV$15*12)+(AZ36*$AX$15/100),IF(AJ36=$AU$16,$AV$16*12+AZ36*$AX$16/100,IF(AJ36=$AU$17,$AV$17*12+$AX$17*AZ36/100,IF(AJ36=$AU$18,$AV$18*12+$AX$18*AZ36/100,IF(AJ36=$AU$19,$AV$19*12+$AX$19*AZ36/100,IF(AJ36=$AU$20,$AV$20*12+$AX$20*AZ36/100,0))))))*'Kalkulator część 2'!$C$27</f>
        <v>2250.5383425</v>
      </c>
      <c r="BN36" s="2">
        <f>+BM36*'Kalkulator część 2'!$C$27</f>
        <v>2363.0652596250002</v>
      </c>
      <c r="BQ36" s="2">
        <f t="shared" si="6"/>
        <v>2250.5383425</v>
      </c>
      <c r="BR36" s="2">
        <f t="shared" si="7"/>
        <v>2363.0652596250002</v>
      </c>
      <c r="BS36" s="2"/>
      <c r="BT36" s="2">
        <f t="shared" si="8"/>
        <v>2768.162161275</v>
      </c>
      <c r="BU36" s="2">
        <f t="shared" si="9"/>
        <v>2906.5702693387502</v>
      </c>
      <c r="BV36" s="2"/>
      <c r="BW36" s="2"/>
    </row>
    <row r="37" spans="1:75" x14ac:dyDescent="0.35">
      <c r="A37" t="s">
        <v>1726</v>
      </c>
      <c r="B37" t="s">
        <v>1829</v>
      </c>
      <c r="C37" t="s">
        <v>1830</v>
      </c>
      <c r="D37" t="s">
        <v>1766</v>
      </c>
      <c r="E37" t="s">
        <v>1767</v>
      </c>
      <c r="F37" t="s">
        <v>1767</v>
      </c>
      <c r="G37" t="s">
        <v>1831</v>
      </c>
      <c r="H37" s="53">
        <v>10</v>
      </c>
      <c r="J37">
        <v>9270003295</v>
      </c>
      <c r="K37">
        <v>970040250</v>
      </c>
      <c r="L37" t="s">
        <v>857</v>
      </c>
      <c r="M37" t="s">
        <v>51</v>
      </c>
      <c r="N37" t="s">
        <v>1832</v>
      </c>
      <c r="O37" t="s">
        <v>1766</v>
      </c>
      <c r="P37" t="s">
        <v>1767</v>
      </c>
      <c r="Q37" t="s">
        <v>1767</v>
      </c>
      <c r="R37" t="s">
        <v>1831</v>
      </c>
      <c r="S37">
        <v>10</v>
      </c>
      <c r="U37" t="s">
        <v>1833</v>
      </c>
      <c r="V37" s="49" t="s">
        <v>1834</v>
      </c>
      <c r="W37" s="2">
        <v>0</v>
      </c>
      <c r="X37" s="2">
        <v>55079</v>
      </c>
      <c r="Y37" s="2">
        <v>23210</v>
      </c>
      <c r="Z37" s="2">
        <v>16556</v>
      </c>
      <c r="AA37" s="2">
        <v>5756</v>
      </c>
      <c r="AB37" s="2">
        <v>2124</v>
      </c>
      <c r="AC37" s="2">
        <v>2444</v>
      </c>
      <c r="AD37" s="2">
        <v>2418</v>
      </c>
      <c r="AE37" s="2">
        <v>2448</v>
      </c>
      <c r="AF37" s="2">
        <v>9111</v>
      </c>
      <c r="AG37" s="2">
        <v>20127</v>
      </c>
      <c r="AH37" s="2">
        <v>26766</v>
      </c>
      <c r="AI37" s="2">
        <v>166039</v>
      </c>
      <c r="AJ37" t="s">
        <v>1104</v>
      </c>
      <c r="AK37" t="s">
        <v>1083</v>
      </c>
      <c r="AL37" t="s">
        <v>1540</v>
      </c>
      <c r="AM37">
        <v>110</v>
      </c>
      <c r="AN37" t="s">
        <v>58</v>
      </c>
      <c r="AO37" t="s">
        <v>59</v>
      </c>
      <c r="AP37" t="s">
        <v>60</v>
      </c>
      <c r="AQ37">
        <v>100</v>
      </c>
      <c r="AR37">
        <v>0</v>
      </c>
      <c r="AZ37" s="2">
        <f>AI37*'Kalkulator część 2'!$C$28</f>
        <v>166039</v>
      </c>
      <c r="BA37">
        <f t="shared" si="0"/>
        <v>110</v>
      </c>
      <c r="BB37" s="13">
        <f>'Kalkulator część 2'!$C$11</f>
        <v>0</v>
      </c>
      <c r="BC37" s="13">
        <f>'Kalkulator część 2'!$C$11</f>
        <v>0</v>
      </c>
      <c r="BD37" s="2">
        <f t="shared" si="1"/>
        <v>0</v>
      </c>
      <c r="BE37" s="2">
        <f t="shared" si="2"/>
        <v>0</v>
      </c>
      <c r="BF37" s="2">
        <f>+IF(AJ37=$AU$4,'Kalkulator część 2'!$C$16*12,IF(AJ37=$AU$5,'Kalkulator część 2'!$C$17*12,IF(AJ37=$AU$6,'Kalkulator część 2'!$C$18*12,IF(AJ37=$AU$7,'Kalkulator część 2'!$C$19*12,IF(AJ37=$AU$8,'Kalkulator część 2'!$C$20*12,IF(AJ37=$AU$9,'Kalkulator część 2'!$C$21*12,IF(AJ37=$AU$10,'Kalkulator część 2'!$C$22*12,0)))))))</f>
        <v>0</v>
      </c>
      <c r="BG37" t="str">
        <f t="shared" si="3"/>
        <v>Lw</v>
      </c>
      <c r="BH37" s="13">
        <f>IF(BG37="Ls",((AQ37*'Kalkulator część 2'!$C$30+'Dane - część 2'!AR37*'Kalkulator część 2'!$C$32)/('Dane - część 2'!AQ37+'Dane - część 2'!AR37)),(('Dane - część 2'!AQ37*'Kalkulator część 2'!$C$30+'Dane - część 2'!AR37*'Kalkulator część 2'!$C$31)/('Dane - część 2'!AQ37+'Dane - część 2'!AR37)))</f>
        <v>0</v>
      </c>
      <c r="BI37" s="2"/>
      <c r="BJ37" s="2">
        <f t="shared" si="4"/>
        <v>0</v>
      </c>
      <c r="BK37" s="2">
        <f t="shared" si="5"/>
        <v>0</v>
      </c>
      <c r="BM37" s="2">
        <f>IF(AJ37=$AU$15,($AV$15*12)+(AZ37*$AX$15/100),IF(AJ37=$AU$16,$AV$16*12+AZ37*$AX$16/100,IF(AJ37=$AU$17,$AV$17*12+$AX$17*AZ37/100,IF(AJ37=$AU$18,$AV$18*12+$AX$18*AZ37/100,IF(AJ37=$AU$19,$AV$19*12+$AX$19*AZ37/100,IF(AJ37=$AU$20,$AV$20*12+$AX$20*AZ37/100,0))))))*'Kalkulator część 2'!$C$27</f>
        <v>7414.3429185000005</v>
      </c>
      <c r="BN37" s="2">
        <f>+BM37*'Kalkulator część 2'!$C$27</f>
        <v>7785.0600644250007</v>
      </c>
      <c r="BQ37" s="2">
        <f t="shared" si="6"/>
        <v>7414.3429185000005</v>
      </c>
      <c r="BR37" s="2">
        <f t="shared" si="7"/>
        <v>7785.0600644250007</v>
      </c>
      <c r="BS37" s="2"/>
      <c r="BT37" s="2">
        <f t="shared" si="8"/>
        <v>9119.641789755</v>
      </c>
      <c r="BU37" s="2">
        <f t="shared" si="9"/>
        <v>9575.6238792427503</v>
      </c>
      <c r="BV37" s="2"/>
      <c r="BW37" s="2"/>
    </row>
    <row r="38" spans="1:75" x14ac:dyDescent="0.35">
      <c r="A38" t="s">
        <v>1726</v>
      </c>
      <c r="B38" t="s">
        <v>1829</v>
      </c>
      <c r="C38" t="s">
        <v>1830</v>
      </c>
      <c r="D38" t="s">
        <v>1766</v>
      </c>
      <c r="E38" t="s">
        <v>1767</v>
      </c>
      <c r="F38" t="s">
        <v>1767</v>
      </c>
      <c r="G38" t="s">
        <v>1831</v>
      </c>
      <c r="H38" s="53">
        <v>10</v>
      </c>
      <c r="J38">
        <v>9270003295</v>
      </c>
      <c r="K38">
        <v>970040250</v>
      </c>
      <c r="L38" t="s">
        <v>857</v>
      </c>
      <c r="M38" t="s">
        <v>51</v>
      </c>
      <c r="N38" t="s">
        <v>1835</v>
      </c>
      <c r="O38" t="s">
        <v>1766</v>
      </c>
      <c r="P38" t="s">
        <v>1767</v>
      </c>
      <c r="Q38" t="s">
        <v>1767</v>
      </c>
      <c r="R38" t="s">
        <v>1831</v>
      </c>
      <c r="S38">
        <v>10</v>
      </c>
      <c r="U38" t="s">
        <v>1836</v>
      </c>
      <c r="V38" s="49" t="s">
        <v>1837</v>
      </c>
      <c r="W38" s="2">
        <v>11492</v>
      </c>
      <c r="X38" s="2">
        <v>11253</v>
      </c>
      <c r="Y38" s="2">
        <v>9595</v>
      </c>
      <c r="Z38" s="2">
        <v>5096</v>
      </c>
      <c r="AA38" s="2">
        <v>1740</v>
      </c>
      <c r="AB38" s="2">
        <v>903</v>
      </c>
      <c r="AC38" s="2">
        <v>0</v>
      </c>
      <c r="AD38" s="2">
        <v>0</v>
      </c>
      <c r="AE38" s="2">
        <v>0</v>
      </c>
      <c r="AF38" s="2">
        <v>2086</v>
      </c>
      <c r="AG38" s="2">
        <v>7779</v>
      </c>
      <c r="AH38" s="2">
        <v>11051</v>
      </c>
      <c r="AI38" s="2">
        <v>60995</v>
      </c>
      <c r="AJ38" t="s">
        <v>1838</v>
      </c>
      <c r="AK38" t="s">
        <v>1083</v>
      </c>
      <c r="AL38" t="s">
        <v>1540</v>
      </c>
      <c r="AM38">
        <v>111</v>
      </c>
      <c r="AN38" t="s">
        <v>58</v>
      </c>
      <c r="AO38" t="s">
        <v>59</v>
      </c>
      <c r="AP38" t="s">
        <v>60</v>
      </c>
      <c r="AQ38">
        <v>0</v>
      </c>
      <c r="AR38">
        <v>100</v>
      </c>
      <c r="AZ38" s="2">
        <f>AI38*'Kalkulator część 2'!$C$28</f>
        <v>60995</v>
      </c>
      <c r="BA38">
        <f t="shared" si="0"/>
        <v>111</v>
      </c>
      <c r="BB38" s="13">
        <f>'Kalkulator część 2'!$C$11</f>
        <v>0</v>
      </c>
      <c r="BC38" s="13">
        <f>'Kalkulator część 2'!$C$11</f>
        <v>0</v>
      </c>
      <c r="BD38" s="2">
        <f t="shared" si="1"/>
        <v>0</v>
      </c>
      <c r="BE38" s="2">
        <f t="shared" si="2"/>
        <v>0</v>
      </c>
      <c r="BF38" s="2">
        <f>+IF(AJ38=$AU$4,'Kalkulator część 2'!$C$16*12,IF(AJ38=$AU$5,'Kalkulator część 2'!$C$17*12,IF(AJ38=$AU$6,'Kalkulator część 2'!$C$18*12,IF(AJ38=$AU$7,'Kalkulator część 2'!$C$19*12,IF(AJ38=$AU$8,'Kalkulator część 2'!$C$20*12,IF(AJ38=$AU$9,'Kalkulator część 2'!$C$21*12,IF(AJ38=$AU$10,'Kalkulator część 2'!$C$22*12,0)))))))</f>
        <v>0</v>
      </c>
      <c r="BG38" t="str">
        <f t="shared" si="3"/>
        <v>Lw</v>
      </c>
      <c r="BH38" s="13">
        <f>IF(BG38="Ls",((AQ38*'Kalkulator część 2'!$C$30+'Dane - część 2'!AR38*'Kalkulator część 2'!$C$32)/('Dane - część 2'!AQ38+'Dane - część 2'!AR38)),(('Dane - część 2'!AQ38*'Kalkulator część 2'!$C$30+'Dane - część 2'!AR38*'Kalkulator część 2'!$C$31)/('Dane - część 2'!AQ38+'Dane - część 2'!AR38)))</f>
        <v>0.40899999999999997</v>
      </c>
      <c r="BI38" s="2"/>
      <c r="BJ38" s="2">
        <f t="shared" si="4"/>
        <v>249.46954999999997</v>
      </c>
      <c r="BK38" s="2">
        <f t="shared" si="5"/>
        <v>249.46954999999997</v>
      </c>
      <c r="BM38" s="2">
        <f>(BA38*AW21/100*8760+AZ38*AX21)*'Kalkulator część 2'!C27</f>
        <v>119311.54410000003</v>
      </c>
      <c r="BN38" s="2">
        <f>+BM38*'Kalkulator część 2'!C27</f>
        <v>125277.12130500004</v>
      </c>
      <c r="BQ38" s="2">
        <f t="shared" si="6"/>
        <v>119561.01365000002</v>
      </c>
      <c r="BR38" s="2">
        <f t="shared" si="7"/>
        <v>125526.59085500003</v>
      </c>
      <c r="BS38" s="2"/>
      <c r="BT38" s="2">
        <f t="shared" si="8"/>
        <v>147060.04678950002</v>
      </c>
      <c r="BU38" s="2">
        <f t="shared" si="9"/>
        <v>154397.70675165002</v>
      </c>
      <c r="BV38" s="2"/>
      <c r="BW38" s="2"/>
    </row>
    <row r="39" spans="1:75" x14ac:dyDescent="0.35">
      <c r="A39" t="s">
        <v>1726</v>
      </c>
      <c r="B39" t="s">
        <v>2332</v>
      </c>
      <c r="C39" t="s">
        <v>2333</v>
      </c>
      <c r="D39" t="s">
        <v>2334</v>
      </c>
      <c r="E39" t="s">
        <v>2335</v>
      </c>
      <c r="F39" t="s">
        <v>2335</v>
      </c>
      <c r="G39" t="s">
        <v>2336</v>
      </c>
      <c r="H39" s="53" t="s">
        <v>2337</v>
      </c>
      <c r="J39">
        <v>9290117808</v>
      </c>
      <c r="K39">
        <v>970040310</v>
      </c>
      <c r="L39" t="s">
        <v>857</v>
      </c>
      <c r="M39" t="s">
        <v>51</v>
      </c>
      <c r="N39" t="s">
        <v>2269</v>
      </c>
      <c r="O39" t="s">
        <v>2334</v>
      </c>
      <c r="P39" t="s">
        <v>2335</v>
      </c>
      <c r="Q39" t="s">
        <v>2335</v>
      </c>
      <c r="R39" t="s">
        <v>2336</v>
      </c>
      <c r="S39" t="s">
        <v>2337</v>
      </c>
      <c r="U39" t="s">
        <v>2338</v>
      </c>
      <c r="V39" s="49" t="s">
        <v>2339</v>
      </c>
      <c r="W39" s="2">
        <v>51973</v>
      </c>
      <c r="X39" s="2">
        <v>48389</v>
      </c>
      <c r="Y39" s="2">
        <v>41200</v>
      </c>
      <c r="Z39" s="2">
        <v>31684</v>
      </c>
      <c r="AA39" s="2">
        <v>13305</v>
      </c>
      <c r="AB39" s="2">
        <v>2650</v>
      </c>
      <c r="AC39" s="2">
        <v>2156</v>
      </c>
      <c r="AD39" s="2">
        <v>2190</v>
      </c>
      <c r="AE39" s="2">
        <v>2108</v>
      </c>
      <c r="AF39" s="2">
        <v>16284</v>
      </c>
      <c r="AG39" s="2">
        <v>39276</v>
      </c>
      <c r="AH39" s="2">
        <v>48627</v>
      </c>
      <c r="AI39" s="2">
        <v>299842</v>
      </c>
      <c r="AJ39" t="s">
        <v>1838</v>
      </c>
      <c r="AK39" t="s">
        <v>1083</v>
      </c>
      <c r="AL39" t="s">
        <v>1540</v>
      </c>
      <c r="AM39">
        <v>273</v>
      </c>
      <c r="AN39" t="s">
        <v>58</v>
      </c>
      <c r="AO39" t="s">
        <v>59</v>
      </c>
      <c r="AP39" t="s">
        <v>60</v>
      </c>
      <c r="AQ39">
        <v>100</v>
      </c>
      <c r="AR39">
        <v>0</v>
      </c>
      <c r="AZ39" s="2">
        <f>AI39*'Kalkulator część 2'!$C$28</f>
        <v>299842</v>
      </c>
      <c r="BA39">
        <f t="shared" si="0"/>
        <v>273</v>
      </c>
      <c r="BB39" s="13">
        <f>'Kalkulator część 2'!$C$11</f>
        <v>0</v>
      </c>
      <c r="BC39" s="13">
        <f>'Kalkulator część 2'!$C$11</f>
        <v>0</v>
      </c>
      <c r="BD39" s="2">
        <f t="shared" si="1"/>
        <v>0</v>
      </c>
      <c r="BE39" s="2">
        <f t="shared" si="2"/>
        <v>0</v>
      </c>
      <c r="BF39" s="2">
        <f>+IF(AJ39=$AU$4,'Kalkulator część 2'!$C$16*12,IF(AJ39=$AU$5,'Kalkulator część 2'!$C$17*12,IF(AJ39=$AU$6,'Kalkulator część 2'!$C$18*12,IF(AJ39=$AU$7,'Kalkulator część 2'!$C$19*12,IF(AJ39=$AU$8,'Kalkulator część 2'!$C$20*12,IF(AJ39=$AU$9,'Kalkulator część 2'!$C$21*12,IF(AJ39=$AU$10,'Kalkulator część 2'!$C$22*12,0)))))))</f>
        <v>0</v>
      </c>
      <c r="BG39" t="str">
        <f t="shared" si="3"/>
        <v>Lw</v>
      </c>
      <c r="BH39" s="13">
        <f>IF(BG39="Ls",((AQ39*'Kalkulator część 2'!$C$30+'Dane - część 2'!AR39*'Kalkulator część 2'!$C$32)/('Dane - część 2'!AQ39+'Dane - część 2'!AR39)),(('Dane - część 2'!AQ39*'Kalkulator część 2'!$C$30+'Dane - część 2'!AR39*'Kalkulator część 2'!$C$31)/('Dane - część 2'!AQ39+'Dane - część 2'!AR39)))</f>
        <v>0</v>
      </c>
      <c r="BI39" s="2"/>
      <c r="BJ39" s="2">
        <f t="shared" si="4"/>
        <v>0</v>
      </c>
      <c r="BK39" s="2">
        <f t="shared" si="5"/>
        <v>0</v>
      </c>
      <c r="BM39" s="2">
        <f>(BA39*AW21/100*8760+AZ39*AX21)*'Kalkulator część 2'!C27</f>
        <v>575356.89750000008</v>
      </c>
      <c r="BN39" s="2">
        <f>+BM39*'Kalkulator część 2'!C27</f>
        <v>604124.74237500015</v>
      </c>
      <c r="BQ39" s="2">
        <f t="shared" si="6"/>
        <v>575356.89750000008</v>
      </c>
      <c r="BR39" s="2">
        <f t="shared" si="7"/>
        <v>604124.74237500015</v>
      </c>
      <c r="BS39" s="2"/>
      <c r="BT39" s="2">
        <f t="shared" si="8"/>
        <v>707688.98392500007</v>
      </c>
      <c r="BU39" s="2">
        <f t="shared" si="9"/>
        <v>743073.43312125013</v>
      </c>
      <c r="BV39" s="2"/>
      <c r="BW39" s="2"/>
    </row>
    <row r="40" spans="1:75" x14ac:dyDescent="0.35">
      <c r="BS40" s="6"/>
    </row>
    <row r="41" spans="1:75" hidden="1" x14ac:dyDescent="0.35">
      <c r="AF41" s="1" t="s">
        <v>2340</v>
      </c>
      <c r="AI41">
        <v>2025</v>
      </c>
      <c r="AJ41">
        <v>2026</v>
      </c>
      <c r="AK41" t="s">
        <v>2354</v>
      </c>
      <c r="BC41" s="1" t="s">
        <v>2354</v>
      </c>
      <c r="BD41" s="3">
        <f>SUM(BD2:BD39)</f>
        <v>0</v>
      </c>
      <c r="BE41" s="3">
        <f>SUM(BE2:BE39)</f>
        <v>0</v>
      </c>
      <c r="BF41" s="3"/>
      <c r="BH41" s="3"/>
      <c r="BI41" s="3"/>
      <c r="BJ41" s="3">
        <f>SUM(BJ2:BJ39)</f>
        <v>4983.9865599999994</v>
      </c>
      <c r="BK41" s="3">
        <f>SUM(BK2:BK39)</f>
        <v>4983.9865599999994</v>
      </c>
      <c r="BM41" s="3">
        <f>SUM(BM2:BM39)</f>
        <v>815655.4465185001</v>
      </c>
      <c r="BN41" s="3">
        <f>SUM(BN2:BN39)</f>
        <v>856438.21884442517</v>
      </c>
      <c r="BQ41" s="13">
        <f>SUM(BQ2:BQ39)</f>
        <v>820639.43307850009</v>
      </c>
      <c r="BR41" s="13">
        <f>SUM(BR2:BR39)</f>
        <v>861422.20540442516</v>
      </c>
      <c r="BS41" s="3"/>
      <c r="BT41" s="13">
        <f>SUM(BT2:BT39)</f>
        <v>1009386.502686555</v>
      </c>
      <c r="BU41" s="13">
        <f>SUM(BU2:BU39)</f>
        <v>1059549.3126474428</v>
      </c>
    </row>
    <row r="42" spans="1:75" hidden="1" x14ac:dyDescent="0.35">
      <c r="AF42" s="1" t="s">
        <v>2341</v>
      </c>
      <c r="AG42" s="69" t="s">
        <v>2366</v>
      </c>
      <c r="AH42" t="s">
        <v>2367</v>
      </c>
      <c r="AI42" s="2">
        <f>SUM(AI2:AI39)</f>
        <v>2900758</v>
      </c>
      <c r="AJ42" s="3">
        <f>+AI42</f>
        <v>2900758</v>
      </c>
      <c r="AK42" s="3">
        <f>+AI42+AJ42</f>
        <v>5801516</v>
      </c>
      <c r="BS42" s="6"/>
    </row>
    <row r="43" spans="1:75" hidden="1" x14ac:dyDescent="0.35">
      <c r="AG43" s="69"/>
      <c r="AH43" t="s">
        <v>2368</v>
      </c>
      <c r="AI43">
        <f>COUNT(AI2:AI39)</f>
        <v>38</v>
      </c>
      <c r="AJ43" s="3">
        <f>+AI43</f>
        <v>38</v>
      </c>
      <c r="AK43" s="3">
        <f>+AJ43</f>
        <v>38</v>
      </c>
    </row>
    <row r="44" spans="1:75" hidden="1" x14ac:dyDescent="0.35"/>
  </sheetData>
  <sheetProtection algorithmName="SHA-512" hashValue="78TvWcQTMQBrZ2Pwl1zkK1ljtMqeqNXYPU9nSBg/ZSPtX8p5RUaP/zmlgiifDs9dN2O+52SXIz4f6kw9vkiAGQ==" saltValue="KRjBTlqe+Y1Gd090BJtEGw==" spinCount="100000" sheet="1" objects="1" scenarios="1" selectLockedCells="1" selectUnlockedCells="1"/>
  <mergeCells count="1">
    <mergeCell ref="AG42:AG43"/>
  </mergeCells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17F4-AE23-4F84-B908-7422D97AAAA8}">
  <sheetPr>
    <tabColor rgb="FFFFC000"/>
  </sheetPr>
  <dimension ref="A1:BT33"/>
  <sheetViews>
    <sheetView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21.1796875" bestFit="1" customWidth="1"/>
    <col min="2" max="2" width="17.1796875" bestFit="1" customWidth="1"/>
    <col min="3" max="3" width="25.7265625" bestFit="1" customWidth="1"/>
    <col min="4" max="4" width="6.453125" bestFit="1" customWidth="1"/>
    <col min="5" max="5" width="10.26953125" bestFit="1" customWidth="1"/>
    <col min="6" max="6" width="11.453125" bestFit="1" customWidth="1"/>
    <col min="7" max="7" width="15.1796875" bestFit="1" customWidth="1"/>
    <col min="8" max="8" width="9" bestFit="1" customWidth="1"/>
    <col min="9" max="9" width="8.26953125" bestFit="1" customWidth="1"/>
    <col min="10" max="10" width="10.81640625" bestFit="1" customWidth="1"/>
    <col min="11" max="11" width="9.81640625" bestFit="1" customWidth="1"/>
    <col min="12" max="12" width="29" bestFit="1" customWidth="1"/>
    <col min="13" max="13" width="18.81640625" bestFit="1" customWidth="1"/>
    <col min="14" max="14" width="26.54296875" bestFit="1" customWidth="1"/>
    <col min="15" max="15" width="16.1796875" bestFit="1" customWidth="1"/>
    <col min="16" max="16" width="10.26953125" bestFit="1" customWidth="1"/>
    <col min="17" max="17" width="15.1796875" bestFit="1" customWidth="1"/>
    <col min="18" max="18" width="18.54296875" bestFit="1" customWidth="1"/>
    <col min="19" max="19" width="12.7265625" bestFit="1" customWidth="1"/>
    <col min="20" max="20" width="12" bestFit="1" customWidth="1"/>
    <col min="21" max="21" width="13.453125" bestFit="1" customWidth="1"/>
    <col min="22" max="22" width="13.54296875" bestFit="1" customWidth="1"/>
    <col min="23" max="23" width="30" bestFit="1" customWidth="1"/>
    <col min="24" max="24" width="26.81640625" bestFit="1" customWidth="1"/>
    <col min="25" max="25" width="29.81640625" bestFit="1" customWidth="1"/>
    <col min="26" max="26" width="31.1796875" bestFit="1" customWidth="1"/>
    <col min="27" max="27" width="26.26953125" bestFit="1" customWidth="1"/>
    <col min="28" max="28" width="31.453125" bestFit="1" customWidth="1"/>
    <col min="29" max="29" width="27.7265625" bestFit="1" customWidth="1"/>
    <col min="30" max="30" width="30.1796875" bestFit="1" customWidth="1"/>
    <col min="31" max="31" width="31.453125" bestFit="1" customWidth="1"/>
    <col min="32" max="32" width="33.54296875" bestFit="1" customWidth="1"/>
    <col min="33" max="33" width="30.81640625" bestFit="1" customWidth="1"/>
    <col min="34" max="34" width="31.453125" bestFit="1" customWidth="1"/>
    <col min="35" max="35" width="65.54296875" bestFit="1" customWidth="1"/>
    <col min="36" max="36" width="14" bestFit="1" customWidth="1"/>
    <col min="37" max="37" width="25.453125" bestFit="1" customWidth="1"/>
    <col min="38" max="38" width="21.1796875" bestFit="1" customWidth="1"/>
    <col min="39" max="39" width="22.26953125" bestFit="1" customWidth="1"/>
    <col min="40" max="40" width="22.1796875" bestFit="1" customWidth="1"/>
    <col min="41" max="41" width="26.1796875" bestFit="1" customWidth="1"/>
    <col min="42" max="42" width="26.54296875" bestFit="1" customWidth="1"/>
    <col min="43" max="43" width="45.1796875" bestFit="1" customWidth="1"/>
    <col min="44" max="44" width="50.81640625" bestFit="1" customWidth="1"/>
    <col min="47" max="47" width="14.54296875" bestFit="1" customWidth="1"/>
    <col min="48" max="48" width="17.453125" bestFit="1" customWidth="1"/>
    <col min="49" max="49" width="15" bestFit="1" customWidth="1"/>
    <col min="50" max="50" width="20.54296875" bestFit="1" customWidth="1"/>
    <col min="52" max="52" width="65.54296875" bestFit="1" customWidth="1"/>
    <col min="53" max="53" width="14.54296875" bestFit="1" customWidth="1"/>
    <col min="54" max="55" width="41.54296875" bestFit="1" customWidth="1"/>
    <col min="57" max="57" width="19.7265625" bestFit="1" customWidth="1"/>
    <col min="58" max="58" width="11.1796875" bestFit="1" customWidth="1"/>
    <col min="60" max="61" width="14" bestFit="1" customWidth="1"/>
    <col min="63" max="64" width="19.26953125" bestFit="1" customWidth="1"/>
    <col min="66" max="67" width="29.7265625" bestFit="1" customWidth="1"/>
    <col min="69" max="70" width="30.54296875" bestFit="1" customWidth="1"/>
  </cols>
  <sheetData>
    <row r="1" spans="1:70" ht="14.25" customHeight="1" x14ac:dyDescent="0.3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54" t="s">
        <v>10</v>
      </c>
      <c r="L1" s="54" t="s">
        <v>11</v>
      </c>
      <c r="M1" s="54" t="s">
        <v>12</v>
      </c>
      <c r="N1" s="54" t="s">
        <v>13</v>
      </c>
      <c r="O1" s="54" t="s">
        <v>14</v>
      </c>
      <c r="P1" s="54" t="s">
        <v>15</v>
      </c>
      <c r="Q1" s="54" t="s">
        <v>16</v>
      </c>
      <c r="R1" s="54" t="s">
        <v>17</v>
      </c>
      <c r="S1" s="54" t="s">
        <v>18</v>
      </c>
      <c r="T1" s="54" t="s">
        <v>19</v>
      </c>
      <c r="U1" s="54" t="s">
        <v>20</v>
      </c>
      <c r="V1" s="54" t="s">
        <v>21</v>
      </c>
      <c r="W1" s="54" t="s">
        <v>22</v>
      </c>
      <c r="X1" s="54" t="s">
        <v>23</v>
      </c>
      <c r="Y1" s="54" t="s">
        <v>24</v>
      </c>
      <c r="Z1" s="54" t="s">
        <v>25</v>
      </c>
      <c r="AA1" s="54" t="s">
        <v>26</v>
      </c>
      <c r="AB1" s="54" t="s">
        <v>27</v>
      </c>
      <c r="AC1" s="54" t="s">
        <v>28</v>
      </c>
      <c r="AD1" s="54" t="s">
        <v>29</v>
      </c>
      <c r="AE1" s="54" t="s">
        <v>30</v>
      </c>
      <c r="AF1" s="54" t="s">
        <v>31</v>
      </c>
      <c r="AG1" s="54" t="s">
        <v>32</v>
      </c>
      <c r="AH1" s="54" t="s">
        <v>33</v>
      </c>
      <c r="AI1" s="54" t="s">
        <v>2437</v>
      </c>
      <c r="AJ1" s="54" t="s">
        <v>34</v>
      </c>
      <c r="AK1" s="54" t="s">
        <v>35</v>
      </c>
      <c r="AL1" s="54" t="s">
        <v>36</v>
      </c>
      <c r="AM1" s="54" t="s">
        <v>37</v>
      </c>
      <c r="AN1" s="54" t="s">
        <v>38</v>
      </c>
      <c r="AO1" s="54" t="s">
        <v>39</v>
      </c>
      <c r="AP1" s="54" t="s">
        <v>40</v>
      </c>
      <c r="AQ1" s="54" t="s">
        <v>41</v>
      </c>
      <c r="AR1" s="54" t="s">
        <v>42</v>
      </c>
      <c r="AZ1" s="54" t="str">
        <f>AI1</f>
        <v>Wolumen zużycia paliwa gazowego roczny (w 2025 roku/w 2026 roku) [kWh]</v>
      </c>
      <c r="BA1" s="54" t="s">
        <v>2443</v>
      </c>
      <c r="BB1" s="55" t="s">
        <v>2441</v>
      </c>
      <c r="BC1" s="55" t="s">
        <v>2442</v>
      </c>
      <c r="BD1" s="55"/>
      <c r="BE1" s="55" t="s">
        <v>2384</v>
      </c>
      <c r="BF1" s="55" t="s">
        <v>2377</v>
      </c>
      <c r="BG1" s="55"/>
      <c r="BH1" s="55" t="s">
        <v>2352</v>
      </c>
      <c r="BI1" s="55" t="s">
        <v>2353</v>
      </c>
      <c r="BJ1" s="54"/>
      <c r="BK1" s="55" t="s">
        <v>2355</v>
      </c>
      <c r="BL1" s="55" t="s">
        <v>2356</v>
      </c>
      <c r="BM1" s="54"/>
      <c r="BN1" s="55" t="s">
        <v>2447</v>
      </c>
      <c r="BO1" s="55" t="s">
        <v>2448</v>
      </c>
      <c r="BP1" s="54"/>
      <c r="BQ1" s="55" t="s">
        <v>2449</v>
      </c>
      <c r="BR1" s="55" t="s">
        <v>2450</v>
      </c>
    </row>
    <row r="2" spans="1:70" x14ac:dyDescent="0.35">
      <c r="A2" t="s">
        <v>1252</v>
      </c>
      <c r="B2" t="s">
        <v>2009</v>
      </c>
      <c r="C2" t="s">
        <v>2010</v>
      </c>
      <c r="D2" t="s">
        <v>2011</v>
      </c>
      <c r="E2" t="s">
        <v>2012</v>
      </c>
      <c r="F2" t="s">
        <v>2012</v>
      </c>
      <c r="G2" t="s">
        <v>1378</v>
      </c>
      <c r="H2">
        <v>31</v>
      </c>
      <c r="J2">
        <v>5990005914</v>
      </c>
      <c r="K2">
        <v>810539166</v>
      </c>
      <c r="L2" t="s">
        <v>50</v>
      </c>
      <c r="M2" t="s">
        <v>2013</v>
      </c>
      <c r="N2" t="s">
        <v>1097</v>
      </c>
      <c r="O2" t="s">
        <v>2011</v>
      </c>
      <c r="P2" t="s">
        <v>2012</v>
      </c>
      <c r="Q2" t="s">
        <v>2012</v>
      </c>
      <c r="R2" t="s">
        <v>1378</v>
      </c>
      <c r="S2" s="49">
        <v>31</v>
      </c>
      <c r="U2">
        <v>11746</v>
      </c>
      <c r="V2" t="s">
        <v>2014</v>
      </c>
      <c r="W2" s="2">
        <v>4450</v>
      </c>
      <c r="X2" s="2">
        <v>4050</v>
      </c>
      <c r="Y2" s="2">
        <v>4250</v>
      </c>
      <c r="Z2" s="2">
        <v>4250</v>
      </c>
      <c r="AA2" s="2">
        <v>4250</v>
      </c>
      <c r="AB2" s="2">
        <v>4250</v>
      </c>
      <c r="AC2" s="2">
        <v>4250</v>
      </c>
      <c r="AD2" s="2">
        <v>4250</v>
      </c>
      <c r="AE2" s="2">
        <v>4350</v>
      </c>
      <c r="AF2" s="2">
        <v>4350</v>
      </c>
      <c r="AG2" s="2">
        <v>4400</v>
      </c>
      <c r="AH2" s="2">
        <v>4400</v>
      </c>
      <c r="AI2" s="2">
        <v>51500</v>
      </c>
      <c r="AJ2" t="s">
        <v>2015</v>
      </c>
      <c r="AK2" t="s">
        <v>56</v>
      </c>
      <c r="AL2" t="s">
        <v>2016</v>
      </c>
      <c r="AM2">
        <v>1</v>
      </c>
      <c r="AN2" t="s">
        <v>58</v>
      </c>
      <c r="AO2" t="s">
        <v>59</v>
      </c>
      <c r="AP2" t="s">
        <v>60</v>
      </c>
      <c r="AQ2">
        <v>0</v>
      </c>
      <c r="AR2">
        <v>100</v>
      </c>
      <c r="AV2" t="s">
        <v>2343</v>
      </c>
      <c r="AX2" t="s">
        <v>2350</v>
      </c>
      <c r="AZ2" s="2">
        <f>AI2*'Kalkulator część 3'!$C$24</f>
        <v>51500</v>
      </c>
      <c r="BA2">
        <f>AM2</f>
        <v>1</v>
      </c>
      <c r="BB2" s="13">
        <f>'Kalkulator część 3'!$C$11</f>
        <v>0</v>
      </c>
      <c r="BC2" s="13">
        <f>'Kalkulator część 3'!$C$11</f>
        <v>0</v>
      </c>
      <c r="BE2">
        <f>VLOOKUP(AJ2,'Kalkulator część 3'!$B$16:$C$18,2,TRUE)</f>
        <v>0</v>
      </c>
      <c r="BF2" s="18">
        <f>(AQ2*'Kalkulator część 3'!$C$26+'Dane - część 3'!AR2*'Kalkulator część 3'!$C$27)/('Dane - część 3'!AQ2+'Dane - część 3'!AR2)</f>
        <v>3.9</v>
      </c>
      <c r="BH2" s="2">
        <f>(BB2+BF2)*AZ2/1000+BE2*12</f>
        <v>200.85</v>
      </c>
      <c r="BI2" s="2">
        <f>(BC2+BF2)*AZ2/1000+BE2*12</f>
        <v>200.85</v>
      </c>
      <c r="BK2" s="2">
        <f>IF(AJ2=$AU$4,($AV$4*12)+(AZ2*$AX$4/100),IF(AJ2=$AU$5,$AV$5*12+AZ2*$AX$5/100,IF(AJ2=$AU$6,$AW$6*BA2/100*8760+$AX$6*AZ2/100,0)))*'Kalkulator część 3'!$C$23</f>
        <v>4826.9497499999998</v>
      </c>
      <c r="BL2" s="2">
        <f>+BK2*'Kalkulator część 3'!$C$23</f>
        <v>5068.2972374999999</v>
      </c>
      <c r="BN2" s="2">
        <f>BH2+BK2</f>
        <v>5027.7997500000001</v>
      </c>
      <c r="BO2" s="2">
        <f>BI2+BL2</f>
        <v>5269.1472375000003</v>
      </c>
      <c r="BP2" s="3"/>
      <c r="BQ2" s="50">
        <f>BN2*1.23</f>
        <v>6184.1936925</v>
      </c>
      <c r="BR2" s="50">
        <f>BO2*1.23</f>
        <v>6481.0511021250004</v>
      </c>
    </row>
    <row r="3" spans="1:70" x14ac:dyDescent="0.35">
      <c r="A3" t="s">
        <v>1252</v>
      </c>
      <c r="B3" t="s">
        <v>2009</v>
      </c>
      <c r="C3" t="s">
        <v>2010</v>
      </c>
      <c r="D3" t="s">
        <v>2011</v>
      </c>
      <c r="E3" t="s">
        <v>2012</v>
      </c>
      <c r="F3" t="s">
        <v>2012</v>
      </c>
      <c r="G3" t="s">
        <v>1378</v>
      </c>
      <c r="H3">
        <v>31</v>
      </c>
      <c r="J3">
        <v>5990005914</v>
      </c>
      <c r="K3">
        <v>810539166</v>
      </c>
      <c r="L3" t="s">
        <v>50</v>
      </c>
      <c r="M3" t="s">
        <v>2013</v>
      </c>
      <c r="N3" t="s">
        <v>2017</v>
      </c>
      <c r="O3" t="s">
        <v>2011</v>
      </c>
      <c r="P3" t="s">
        <v>2012</v>
      </c>
      <c r="Q3" t="s">
        <v>2012</v>
      </c>
      <c r="R3" t="s">
        <v>1378</v>
      </c>
      <c r="S3" s="49">
        <v>31</v>
      </c>
      <c r="U3">
        <v>30355</v>
      </c>
      <c r="V3" t="s">
        <v>2018</v>
      </c>
      <c r="W3" s="2">
        <v>4480</v>
      </c>
      <c r="X3" s="2">
        <v>4050</v>
      </c>
      <c r="Y3" s="2">
        <v>4250</v>
      </c>
      <c r="Z3" s="2">
        <v>4250</v>
      </c>
      <c r="AA3" s="2">
        <v>4250</v>
      </c>
      <c r="AB3" s="2">
        <v>4250</v>
      </c>
      <c r="AC3" s="2">
        <v>4250</v>
      </c>
      <c r="AD3" s="2">
        <v>500</v>
      </c>
      <c r="AE3" s="2">
        <v>5320</v>
      </c>
      <c r="AF3" s="2">
        <v>5320</v>
      </c>
      <c r="AG3" s="2">
        <v>4220</v>
      </c>
      <c r="AH3" s="2">
        <v>5320</v>
      </c>
      <c r="AI3" s="2">
        <v>50460</v>
      </c>
      <c r="AJ3" t="s">
        <v>2015</v>
      </c>
      <c r="AK3" t="s">
        <v>56</v>
      </c>
      <c r="AL3" t="s">
        <v>2016</v>
      </c>
      <c r="AM3">
        <v>1</v>
      </c>
      <c r="AN3" t="s">
        <v>58</v>
      </c>
      <c r="AO3" t="s">
        <v>59</v>
      </c>
      <c r="AP3" t="s">
        <v>60</v>
      </c>
      <c r="AQ3">
        <v>0</v>
      </c>
      <c r="AR3">
        <v>100</v>
      </c>
      <c r="AU3" t="s">
        <v>2345</v>
      </c>
      <c r="AV3" t="s">
        <v>2346</v>
      </c>
      <c r="AW3" t="s">
        <v>2347</v>
      </c>
      <c r="AX3" t="s">
        <v>2348</v>
      </c>
      <c r="AZ3" s="2">
        <f>AI3*'Kalkulator część 3'!$C$24</f>
        <v>50460</v>
      </c>
      <c r="BA3">
        <f>AM3</f>
        <v>1</v>
      </c>
      <c r="BB3" s="13">
        <f>'Kalkulator część 3'!$C$11</f>
        <v>0</v>
      </c>
      <c r="BC3" s="13">
        <f>'Kalkulator część 3'!$C$11</f>
        <v>0</v>
      </c>
      <c r="BE3">
        <f>VLOOKUP(AJ3,'Kalkulator część 3'!$B$16:$C$18,2,TRUE)</f>
        <v>0</v>
      </c>
      <c r="BF3" s="18">
        <f>(AQ3*'Kalkulator część 3'!$C$26+'Dane - część 3'!AR3*'Kalkulator część 3'!$C$27)/('Dane - część 3'!AQ3+'Dane - część 3'!AR3)</f>
        <v>3.9</v>
      </c>
      <c r="BH3" s="2">
        <f t="shared" ref="BH3:BH5" si="0">(BB3+BF3)*AZ3/1000+BE3*12</f>
        <v>196.79400000000001</v>
      </c>
      <c r="BI3" s="2">
        <f t="shared" ref="BI3:BI5" si="1">(BC3+BF3)*AZ3/1000+BE3*12</f>
        <v>196.79400000000001</v>
      </c>
      <c r="BK3" s="2">
        <f>IF(AJ3=$AU$4,($AV$4*12)+(AZ3*$AX$4/100),IF(AJ3=$AU$5,$AV$5*12+AZ3*$AX$5/100,IF(AJ3=$AU$6,$AW$6*BA3/100*8760+$AX$6*AZ3/100,0)))*'Kalkulator część 3'!$C$23</f>
        <v>4736.5649100000001</v>
      </c>
      <c r="BL3" s="2">
        <f>+BK3*'Kalkulator część 3'!$C$23</f>
        <v>4973.3931554999999</v>
      </c>
      <c r="BN3" s="2">
        <f t="shared" ref="BN3:BN5" si="2">BH3+BK3</f>
        <v>4933.3589099999999</v>
      </c>
      <c r="BO3" s="2">
        <f t="shared" ref="BO3:BO5" si="3">BI3+BL3</f>
        <v>5170.1871554999998</v>
      </c>
      <c r="BP3" s="3"/>
      <c r="BQ3" s="50">
        <f t="shared" ref="BQ3:BQ5" si="4">BN3*1.23</f>
        <v>6068.0314592999994</v>
      </c>
      <c r="BR3" s="50">
        <f t="shared" ref="BR3:BR5" si="5">BO3*1.23</f>
        <v>6359.3302012649992</v>
      </c>
    </row>
    <row r="4" spans="1:70" x14ac:dyDescent="0.35">
      <c r="A4" t="s">
        <v>1726</v>
      </c>
      <c r="B4" t="s">
        <v>1764</v>
      </c>
      <c r="C4" t="s">
        <v>1765</v>
      </c>
      <c r="D4" t="s">
        <v>1766</v>
      </c>
      <c r="E4" t="s">
        <v>1767</v>
      </c>
      <c r="F4" t="s">
        <v>1767</v>
      </c>
      <c r="G4" t="s">
        <v>1298</v>
      </c>
      <c r="H4">
        <v>3</v>
      </c>
      <c r="J4">
        <v>9270003303</v>
      </c>
      <c r="K4">
        <v>970040209</v>
      </c>
      <c r="L4" t="s">
        <v>2175</v>
      </c>
      <c r="M4" t="s">
        <v>2013</v>
      </c>
      <c r="N4" t="s">
        <v>2176</v>
      </c>
      <c r="O4" t="s">
        <v>1766</v>
      </c>
      <c r="P4" t="s">
        <v>1767</v>
      </c>
      <c r="Q4" t="s">
        <v>1767</v>
      </c>
      <c r="R4" t="s">
        <v>2177</v>
      </c>
      <c r="S4" s="49" t="s">
        <v>2178</v>
      </c>
      <c r="U4">
        <v>145821</v>
      </c>
      <c r="V4" t="s">
        <v>2179</v>
      </c>
      <c r="W4" s="2">
        <v>681</v>
      </c>
      <c r="X4" s="2">
        <v>669</v>
      </c>
      <c r="Y4" s="2">
        <v>669</v>
      </c>
      <c r="Z4" s="2">
        <v>688</v>
      </c>
      <c r="AA4" s="2">
        <v>688</v>
      </c>
      <c r="AB4" s="2">
        <v>689</v>
      </c>
      <c r="AC4" s="2">
        <v>688</v>
      </c>
      <c r="AD4" s="2">
        <v>688</v>
      </c>
      <c r="AE4" s="2">
        <v>689</v>
      </c>
      <c r="AF4" s="2">
        <v>1027</v>
      </c>
      <c r="AG4" s="2">
        <v>1028</v>
      </c>
      <c r="AH4" s="2">
        <v>23</v>
      </c>
      <c r="AI4" s="2">
        <v>8227</v>
      </c>
      <c r="AJ4" t="s">
        <v>2180</v>
      </c>
      <c r="AK4" t="s">
        <v>56</v>
      </c>
      <c r="AL4" t="s">
        <v>2016</v>
      </c>
      <c r="AM4">
        <v>22</v>
      </c>
      <c r="AN4" t="s">
        <v>58</v>
      </c>
      <c r="AO4" t="s">
        <v>59</v>
      </c>
      <c r="AP4" t="s">
        <v>60</v>
      </c>
      <c r="AQ4">
        <v>90</v>
      </c>
      <c r="AR4">
        <v>10</v>
      </c>
      <c r="AU4" t="s">
        <v>2180</v>
      </c>
      <c r="AV4">
        <v>5.22</v>
      </c>
      <c r="AW4" t="s">
        <v>2349</v>
      </c>
      <c r="AX4">
        <v>9.016</v>
      </c>
      <c r="AZ4" s="2">
        <f>AI4*'Kalkulator część 3'!$C$24</f>
        <v>8227</v>
      </c>
      <c r="BA4">
        <f>AM4</f>
        <v>22</v>
      </c>
      <c r="BB4" s="13">
        <f>'Kalkulator część 3'!$C$11</f>
        <v>0</v>
      </c>
      <c r="BC4" s="13">
        <f>'Kalkulator część 3'!$C$11</f>
        <v>0</v>
      </c>
      <c r="BE4">
        <f>VLOOKUP(AJ4,'Kalkulator część 3'!$B$16:$C$18,2,TRUE)</f>
        <v>0</v>
      </c>
      <c r="BF4" s="18">
        <f>(AQ4*'Kalkulator część 3'!$C$26+'Dane - część 3'!AR4*'Kalkulator część 3'!$C$27)/('Dane - część 3'!AQ4+'Dane - część 3'!AR4)</f>
        <v>0.39</v>
      </c>
      <c r="BH4" s="2">
        <f t="shared" si="0"/>
        <v>3.2085300000000001</v>
      </c>
      <c r="BI4" s="2">
        <f t="shared" si="1"/>
        <v>3.2085300000000001</v>
      </c>
      <c r="BK4" s="2">
        <f>IF(AJ4=$AU$4,($AV$4*12)+(AZ4*$AX$4/100),IF(AJ4=$AU$5,$AV$5*12+AZ4*$AX$5/100,IF(AJ4=$AU$6,$AW$6*BA4/100*8760+$AX$6*AZ4/100,0)))*'Kalkulator część 3'!$C$23</f>
        <v>844.605636</v>
      </c>
      <c r="BL4" s="2">
        <f>+BK4*'Kalkulator część 3'!$C$23</f>
        <v>886.83591780000006</v>
      </c>
      <c r="BN4" s="2">
        <f t="shared" si="2"/>
        <v>847.814166</v>
      </c>
      <c r="BO4" s="2">
        <f t="shared" si="3"/>
        <v>890.04444780000006</v>
      </c>
      <c r="BP4" s="3"/>
      <c r="BQ4" s="50">
        <f t="shared" si="4"/>
        <v>1042.8114241799999</v>
      </c>
      <c r="BR4" s="50">
        <f t="shared" si="5"/>
        <v>1094.754670794</v>
      </c>
    </row>
    <row r="5" spans="1:70" x14ac:dyDescent="0.35">
      <c r="A5" t="s">
        <v>1726</v>
      </c>
      <c r="B5" t="s">
        <v>1764</v>
      </c>
      <c r="C5" t="s">
        <v>1765</v>
      </c>
      <c r="D5" t="s">
        <v>1766</v>
      </c>
      <c r="E5" t="s">
        <v>1767</v>
      </c>
      <c r="F5" t="s">
        <v>1767</v>
      </c>
      <c r="G5" t="s">
        <v>1298</v>
      </c>
      <c r="H5">
        <v>3</v>
      </c>
      <c r="J5">
        <v>9270003303</v>
      </c>
      <c r="K5">
        <v>970040209</v>
      </c>
      <c r="L5" t="s">
        <v>50</v>
      </c>
      <c r="M5" t="s">
        <v>2013</v>
      </c>
      <c r="N5" t="s">
        <v>2181</v>
      </c>
      <c r="O5" t="s">
        <v>2182</v>
      </c>
      <c r="P5" t="s">
        <v>2183</v>
      </c>
      <c r="Q5" t="s">
        <v>2183</v>
      </c>
      <c r="R5" t="s">
        <v>2184</v>
      </c>
      <c r="S5" s="49">
        <v>10</v>
      </c>
      <c r="U5">
        <v>14591</v>
      </c>
      <c r="V5" t="s">
        <v>2185</v>
      </c>
      <c r="W5" s="2">
        <v>76200</v>
      </c>
      <c r="X5" s="2">
        <v>77662</v>
      </c>
      <c r="Y5" s="2">
        <v>50819</v>
      </c>
      <c r="Z5" s="2">
        <v>40068</v>
      </c>
      <c r="AA5" s="2">
        <v>21758</v>
      </c>
      <c r="AB5" s="2">
        <v>11247</v>
      </c>
      <c r="AC5" s="2">
        <v>13265</v>
      </c>
      <c r="AD5" s="2">
        <v>12526</v>
      </c>
      <c r="AE5" s="2">
        <v>10908</v>
      </c>
      <c r="AF5" s="2">
        <v>28740</v>
      </c>
      <c r="AG5" s="2">
        <v>71720</v>
      </c>
      <c r="AH5" s="2">
        <v>85087</v>
      </c>
      <c r="AI5" s="2">
        <v>500000</v>
      </c>
      <c r="AJ5" t="s">
        <v>2186</v>
      </c>
      <c r="AK5" t="s">
        <v>56</v>
      </c>
      <c r="AL5" t="s">
        <v>2016</v>
      </c>
      <c r="AM5">
        <v>275</v>
      </c>
      <c r="AN5" t="s">
        <v>58</v>
      </c>
      <c r="AO5" t="s">
        <v>59</v>
      </c>
      <c r="AP5" t="s">
        <v>60</v>
      </c>
      <c r="AQ5">
        <v>0</v>
      </c>
      <c r="AR5">
        <v>100</v>
      </c>
      <c r="AU5" t="s">
        <v>2015</v>
      </c>
      <c r="AV5">
        <v>27.87</v>
      </c>
      <c r="AW5" t="s">
        <v>2349</v>
      </c>
      <c r="AX5">
        <v>8.2769999999999992</v>
      </c>
      <c r="AZ5" s="2">
        <f>AI5*'Kalkulator część 3'!$C$24</f>
        <v>500000</v>
      </c>
      <c r="BA5">
        <f>AM5</f>
        <v>275</v>
      </c>
      <c r="BB5" s="13">
        <f>'Kalkulator część 3'!$C$11</f>
        <v>0</v>
      </c>
      <c r="BC5" s="13">
        <f>'Kalkulator część 3'!$C$11</f>
        <v>0</v>
      </c>
      <c r="BE5">
        <f>VLOOKUP(AJ5,'Kalkulator część 3'!$B$16:$C$18,2,TRUE)</f>
        <v>0</v>
      </c>
      <c r="BF5" s="18">
        <f>(AQ5*'Kalkulator część 3'!$C$26+'Dane - część 3'!AR5*'Kalkulator część 3'!$C$27)/('Dane - część 3'!AQ5+'Dane - część 3'!AR5)</f>
        <v>3.9</v>
      </c>
      <c r="BH5" s="2">
        <f t="shared" si="0"/>
        <v>1950</v>
      </c>
      <c r="BI5" s="2">
        <f t="shared" si="1"/>
        <v>1950</v>
      </c>
      <c r="BK5" s="2">
        <f>IF(AJ5=$AU$4,($AV$4*12)+(AZ5*$AX$4/100),IF(AJ5=$AU$5,$AV$5*12+AZ5*$AX$5/100,IF(AJ5=$AU$6,$AW$6*BA5/100*8760+$AX$6*AZ5/100,0)))*'Kalkulator część 3'!$C$23</f>
        <v>48727.56</v>
      </c>
      <c r="BL5" s="2">
        <f>+BK5*'Kalkulator część 3'!$C$23</f>
        <v>51163.938000000002</v>
      </c>
      <c r="BN5" s="2">
        <f t="shared" si="2"/>
        <v>50677.56</v>
      </c>
      <c r="BO5" s="2">
        <f t="shared" si="3"/>
        <v>53113.938000000002</v>
      </c>
      <c r="BP5" s="3"/>
      <c r="BQ5" s="50">
        <f t="shared" si="4"/>
        <v>62333.398799999995</v>
      </c>
      <c r="BR5" s="50">
        <f t="shared" si="5"/>
        <v>65330.14374</v>
      </c>
    </row>
    <row r="6" spans="1:70" x14ac:dyDescent="0.35">
      <c r="AU6" t="s">
        <v>2186</v>
      </c>
      <c r="AV6" t="s">
        <v>2349</v>
      </c>
      <c r="AW6">
        <v>0.57999999999999996</v>
      </c>
      <c r="AX6">
        <v>6.4870000000000001</v>
      </c>
      <c r="BN6" s="6"/>
      <c r="BO6" s="6"/>
      <c r="BP6" s="6"/>
      <c r="BQ6" s="6"/>
      <c r="BR6" s="6"/>
    </row>
    <row r="7" spans="1:70" hidden="1" x14ac:dyDescent="0.35">
      <c r="AF7" s="1"/>
      <c r="AI7" s="14">
        <v>2025</v>
      </c>
      <c r="AJ7" s="14">
        <v>2026</v>
      </c>
      <c r="AK7" s="14" t="s">
        <v>2354</v>
      </c>
      <c r="BH7" s="3">
        <f>SUM(BH2:BH5)</f>
        <v>2350.8525300000001</v>
      </c>
      <c r="BI7" s="3">
        <f>SUM(BI2:BI5)</f>
        <v>2350.8525300000001</v>
      </c>
      <c r="BK7" s="3">
        <f t="shared" ref="BK7:BL7" si="6">SUM(BK2:BK5)</f>
        <v>59135.680295999999</v>
      </c>
      <c r="BL7" s="3">
        <f t="shared" si="6"/>
        <v>62092.464310800002</v>
      </c>
      <c r="BQ7" s="3">
        <f>SUM(BQ2:BQ5)</f>
        <v>75628.43537598</v>
      </c>
      <c r="BR7" s="3">
        <f>SUM(BR2:BR5)</f>
        <v>79265.279714183998</v>
      </c>
    </row>
    <row r="8" spans="1:70" hidden="1" x14ac:dyDescent="0.35">
      <c r="AF8" s="1"/>
      <c r="AG8" s="69" t="s">
        <v>2366</v>
      </c>
      <c r="AH8" t="s">
        <v>2367</v>
      </c>
      <c r="AI8" s="2">
        <f>SUM(AI2:AI5)</f>
        <v>610187</v>
      </c>
      <c r="AJ8" s="3">
        <f t="shared" ref="AJ8:AJ9" si="7">+AI8</f>
        <v>610187</v>
      </c>
      <c r="AK8" s="3">
        <f t="shared" ref="AK8" si="8">+AI8+AJ8</f>
        <v>1220374</v>
      </c>
    </row>
    <row r="9" spans="1:70" hidden="1" x14ac:dyDescent="0.35">
      <c r="AG9" s="69"/>
      <c r="AH9" t="s">
        <v>2371</v>
      </c>
      <c r="AI9">
        <f>COUNT(AI2:AI5)</f>
        <v>4</v>
      </c>
      <c r="AJ9" s="3">
        <f t="shared" si="7"/>
        <v>4</v>
      </c>
      <c r="AK9" s="3">
        <f>+AJ9</f>
        <v>4</v>
      </c>
    </row>
    <row r="10" spans="1:70" hidden="1" x14ac:dyDescent="0.35"/>
    <row r="11" spans="1:70" hidden="1" x14ac:dyDescent="0.35"/>
    <row r="12" spans="1:70" hidden="1" x14ac:dyDescent="0.35">
      <c r="AU12" s="1"/>
    </row>
    <row r="13" spans="1:70" hidden="1" x14ac:dyDescent="0.35"/>
    <row r="14" spans="1:70" hidden="1" x14ac:dyDescent="0.35"/>
    <row r="15" spans="1:70" hidden="1" x14ac:dyDescent="0.35"/>
    <row r="16" spans="1:70" hidden="1" x14ac:dyDescent="0.35">
      <c r="BN16" s="7"/>
      <c r="BO16" s="7"/>
      <c r="BP16" s="7"/>
      <c r="BQ16" s="7"/>
      <c r="BR16" s="7"/>
    </row>
    <row r="17" spans="55:72" hidden="1" x14ac:dyDescent="0.35">
      <c r="BC17" s="1" t="s">
        <v>2354</v>
      </c>
      <c r="BD17" s="1"/>
      <c r="BE17" s="1"/>
      <c r="BF17" s="1"/>
      <c r="BG17" s="1"/>
      <c r="BH17" s="3">
        <f>SUM(BH2:BH5)</f>
        <v>2350.8525300000001</v>
      </c>
      <c r="BI17" s="3">
        <f>SUM(BI2:BI5)</f>
        <v>2350.8525300000001</v>
      </c>
      <c r="BK17" s="3">
        <f>SUM(BK2:BK5)</f>
        <v>59135.680295999999</v>
      </c>
      <c r="BL17" s="3">
        <f>SUM(BL2:BL5)</f>
        <v>62092.464310800002</v>
      </c>
      <c r="BN17" s="8">
        <f>SUM(BN2:BN5)</f>
        <v>61486.532825999995</v>
      </c>
      <c r="BO17" s="8">
        <f>SUM(BO2:BO5)</f>
        <v>64443.316840800006</v>
      </c>
      <c r="BP17" s="7"/>
      <c r="BQ17" s="51">
        <f>SUM(BQ2:BQ5)</f>
        <v>75628.43537598</v>
      </c>
      <c r="BR17" s="51">
        <f>SUM(BR2:BR5)</f>
        <v>79265.279714183998</v>
      </c>
      <c r="BT17" s="1" t="s">
        <v>2359</v>
      </c>
    </row>
    <row r="18" spans="55:72" hidden="1" x14ac:dyDescent="0.35">
      <c r="BN18" s="8">
        <f>'Dane - część 2'!BQ41</f>
        <v>820639.43307850009</v>
      </c>
      <c r="BO18" s="8">
        <f>'Dane - część 2'!BR41</f>
        <v>861422.20540442516</v>
      </c>
      <c r="BP18" s="7"/>
      <c r="BQ18" s="51">
        <f>'Dane - część 2'!BT41</f>
        <v>1009386.502686555</v>
      </c>
      <c r="BR18" s="51">
        <f>'Dane - część 2'!BU41</f>
        <v>1059549.3126474428</v>
      </c>
      <c r="BT18" s="1" t="s">
        <v>2358</v>
      </c>
    </row>
    <row r="19" spans="55:72" hidden="1" x14ac:dyDescent="0.35">
      <c r="BN19" s="8" t="e">
        <f>#REF!</f>
        <v>#REF!</v>
      </c>
      <c r="BO19" s="8" t="e">
        <f>#REF!</f>
        <v>#REF!</v>
      </c>
      <c r="BP19" s="7"/>
      <c r="BQ19" s="51" t="e">
        <f>#REF!</f>
        <v>#REF!</v>
      </c>
      <c r="BR19" s="51" t="e">
        <f>#REF!</f>
        <v>#REF!</v>
      </c>
      <c r="BT19" s="1" t="s">
        <v>2360</v>
      </c>
    </row>
    <row r="20" spans="55:72" hidden="1" x14ac:dyDescent="0.35">
      <c r="BN20" s="8" t="e">
        <f>#REF!</f>
        <v>#REF!</v>
      </c>
      <c r="BO20" s="8" t="e">
        <f>#REF!</f>
        <v>#REF!</v>
      </c>
      <c r="BP20" s="7"/>
      <c r="BQ20" s="51" t="e">
        <f>#REF!</f>
        <v>#REF!</v>
      </c>
      <c r="BR20" s="51" t="e">
        <f>#REF!</f>
        <v>#REF!</v>
      </c>
      <c r="BT20" s="1" t="s">
        <v>2361</v>
      </c>
    </row>
    <row r="21" spans="55:72" hidden="1" x14ac:dyDescent="0.35">
      <c r="BN21" s="8" t="e">
        <f>#REF!</f>
        <v>#REF!</v>
      </c>
      <c r="BO21" s="8" t="e">
        <f>#REF!</f>
        <v>#REF!</v>
      </c>
      <c r="BP21" s="7"/>
      <c r="BQ21" s="51" t="e">
        <f>#REF!</f>
        <v>#REF!</v>
      </c>
      <c r="BR21" s="51" t="e">
        <f>#REF!</f>
        <v>#REF!</v>
      </c>
      <c r="BT21" s="1" t="s">
        <v>2362</v>
      </c>
    </row>
    <row r="22" spans="55:72" hidden="1" x14ac:dyDescent="0.35">
      <c r="BN22" s="8" t="e">
        <f>#REF!</f>
        <v>#REF!</v>
      </c>
      <c r="BO22" s="8" t="e">
        <f>#REF!</f>
        <v>#REF!</v>
      </c>
      <c r="BP22" s="7"/>
      <c r="BQ22" s="51" t="e">
        <f>#REF!</f>
        <v>#REF!</v>
      </c>
      <c r="BR22" s="51" t="e">
        <f>#REF!</f>
        <v>#REF!</v>
      </c>
      <c r="BT22" s="1" t="s">
        <v>2363</v>
      </c>
    </row>
    <row r="23" spans="55:72" hidden="1" x14ac:dyDescent="0.35">
      <c r="BN23" s="8" t="e">
        <f>#REF!</f>
        <v>#REF!</v>
      </c>
      <c r="BO23" s="8" t="e">
        <f>#REF!</f>
        <v>#REF!</v>
      </c>
      <c r="BP23" s="7"/>
      <c r="BQ23" s="51" t="e">
        <f>#REF!</f>
        <v>#REF!</v>
      </c>
      <c r="BR23" s="51" t="e">
        <f>#REF!</f>
        <v>#REF!</v>
      </c>
      <c r="BT23" s="1" t="s">
        <v>2364</v>
      </c>
    </row>
    <row r="24" spans="55:72" hidden="1" x14ac:dyDescent="0.35">
      <c r="BN24" s="8" t="e">
        <f>#REF!</f>
        <v>#REF!</v>
      </c>
      <c r="BO24" s="8" t="e">
        <f>#REF!</f>
        <v>#REF!</v>
      </c>
      <c r="BP24" s="7"/>
      <c r="BQ24" s="51" t="e">
        <f>#REF!</f>
        <v>#REF!</v>
      </c>
      <c r="BR24" s="51" t="e">
        <f>#REF!</f>
        <v>#REF!</v>
      </c>
      <c r="BT24" s="1" t="s">
        <v>2365</v>
      </c>
    </row>
    <row r="25" spans="55:72" hidden="1" x14ac:dyDescent="0.35">
      <c r="BN25" s="9" t="e">
        <f>SUM(BN17:BN24)</f>
        <v>#REF!</v>
      </c>
      <c r="BO25" s="9" t="e">
        <f>SUM(BO17:BO24)</f>
        <v>#REF!</v>
      </c>
      <c r="BP25" s="10"/>
      <c r="BQ25" s="52" t="e">
        <f t="shared" ref="BQ25:BR25" si="9">SUM(BQ17:BQ24)</f>
        <v>#REF!</v>
      </c>
      <c r="BR25" s="52" t="e">
        <f t="shared" si="9"/>
        <v>#REF!</v>
      </c>
    </row>
    <row r="26" spans="55:72" hidden="1" x14ac:dyDescent="0.35"/>
    <row r="27" spans="55:72" hidden="1" x14ac:dyDescent="0.35"/>
    <row r="28" spans="55:72" hidden="1" x14ac:dyDescent="0.35"/>
    <row r="29" spans="55:72" hidden="1" x14ac:dyDescent="0.35"/>
    <row r="30" spans="55:72" hidden="1" x14ac:dyDescent="0.35"/>
    <row r="31" spans="55:72" hidden="1" x14ac:dyDescent="0.35"/>
    <row r="32" spans="55:72" hidden="1" x14ac:dyDescent="0.35"/>
    <row r="33" hidden="1" x14ac:dyDescent="0.35"/>
  </sheetData>
  <sheetProtection algorithmName="SHA-512" hashValue="E4VATjUOc7xVBrN8E48rRq+Zf+D9uMUu0KcYXCV0bx03jB8xNvlDACPxwks7KgMm7InzQ5CbiHlynycSOckHLQ==" saltValue="aFNyKaCBHy5RBmKNp3zkFQ==" spinCount="100000" sheet="1" objects="1" scenarios="1" selectLockedCells="1" selectUnlockedCells="1"/>
  <mergeCells count="1">
    <mergeCell ref="AG8:AG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a69f0b-9321-4478-a87a-280186a5a0c0">
      <Terms xmlns="http://schemas.microsoft.com/office/infopath/2007/PartnerControls"/>
    </lcf76f155ced4ddcb4097134ff3c332f>
    <TaxCatchAll xmlns="d57129ae-a2e6-45b5-87be-2191346d33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84F32BB035484DA6F31D3F1B1DBFD2" ma:contentTypeVersion="13" ma:contentTypeDescription="Create a new document." ma:contentTypeScope="" ma:versionID="1d8a7cfebf4ff3dd0ce6659210e56cc5">
  <xsd:schema xmlns:xsd="http://www.w3.org/2001/XMLSchema" xmlns:xs="http://www.w3.org/2001/XMLSchema" xmlns:p="http://schemas.microsoft.com/office/2006/metadata/properties" xmlns:ns2="05a69f0b-9321-4478-a87a-280186a5a0c0" xmlns:ns3="d57129ae-a2e6-45b5-87be-2191346d33a5" targetNamespace="http://schemas.microsoft.com/office/2006/metadata/properties" ma:root="true" ma:fieldsID="9d4e221dbe0f856dddb0b111f203d393" ns2:_="" ns3:_="">
    <xsd:import namespace="05a69f0b-9321-4478-a87a-280186a5a0c0"/>
    <xsd:import namespace="d57129ae-a2e6-45b5-87be-2191346d3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69f0b-9321-4478-a87a-280186a5a0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041b498-e9f5-4259-a197-69f1ec1d28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129ae-a2e6-45b5-87be-2191346d33a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b796944-8951-4a26-a9e4-9b1272cb4897}" ma:internalName="TaxCatchAll" ma:showField="CatchAllData" ma:web="d57129ae-a2e6-45b5-87be-2191346d33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4EFF0-B0C3-481B-9469-A936D16CB4DC}">
  <ds:schemaRefs>
    <ds:schemaRef ds:uri="http://schemas.microsoft.com/office/2006/metadata/properties"/>
    <ds:schemaRef ds:uri="http://schemas.microsoft.com/office/infopath/2007/PartnerControls"/>
    <ds:schemaRef ds:uri="05a69f0b-9321-4478-a87a-280186a5a0c0"/>
    <ds:schemaRef ds:uri="d57129ae-a2e6-45b5-87be-2191346d33a5"/>
  </ds:schemaRefs>
</ds:datastoreItem>
</file>

<file path=customXml/itemProps2.xml><?xml version="1.0" encoding="utf-8"?>
<ds:datastoreItem xmlns:ds="http://schemas.openxmlformats.org/officeDocument/2006/customXml" ds:itemID="{872443BA-A534-4B66-AA1E-65C57D85B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6A6F8-8557-46F6-AD0D-2183C8581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a69f0b-9321-4478-a87a-280186a5a0c0"/>
    <ds:schemaRef ds:uri="d57129ae-a2e6-45b5-87be-2191346d3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Kalkulator część 1</vt:lpstr>
      <vt:lpstr>Kalkulator część 2</vt:lpstr>
      <vt:lpstr>Kalkulator część 3</vt:lpstr>
      <vt:lpstr>Dane - część 1</vt:lpstr>
      <vt:lpstr>Dane - część 2</vt:lpstr>
      <vt:lpstr>Dane - część 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Kamil Rakowski</cp:lastModifiedBy>
  <dcterms:created xsi:type="dcterms:W3CDTF">2024-08-28T13:10:15Z</dcterms:created>
  <dcterms:modified xsi:type="dcterms:W3CDTF">2024-10-11T11:02:42Z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0x0101009984F32BB035484DA6F31D3F1B1DBFD2</vt:lpwstr>
  </property>
  <property fmtid="{D5CDD505-2E9C-101B-9397-08002B2CF9AE}" pid="3" name="MediaServiceImageTags">
    <vt:lpwstr/>
  </property>
</Properties>
</file>