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A\A\S Ostrzeszów\2023 kompleks\do SWZ\"/>
    </mc:Choice>
  </mc:AlternateContent>
  <bookViews>
    <workbookView xWindow="0" yWindow="1200" windowWidth="28800" windowHeight="12435" activeTab="1"/>
  </bookViews>
  <sheets>
    <sheet name="Wykaz ppe " sheetId="1" r:id="rId1"/>
    <sheet name="kalkulator" sheetId="4" r:id="rId2"/>
    <sheet name="wykaz ppe do umowy zał 1" sheetId="2" r:id="rId3"/>
  </sheets>
  <calcPr calcId="152511"/>
</workbook>
</file>

<file path=xl/calcChain.xml><?xml version="1.0" encoding="utf-8"?>
<calcChain xmlns="http://schemas.openxmlformats.org/spreadsheetml/2006/main">
  <c r="K34" i="2" l="1"/>
  <c r="J34" i="2"/>
  <c r="I34" i="2"/>
  <c r="H34" i="2"/>
  <c r="G34" i="2"/>
  <c r="F34" i="2"/>
  <c r="E34" i="2"/>
  <c r="D34" i="2"/>
  <c r="C34" i="2"/>
  <c r="B34" i="2"/>
  <c r="A34" i="2"/>
  <c r="AK36" i="1"/>
  <c r="AL35" i="1"/>
  <c r="AL36" i="1"/>
  <c r="AJ36" i="1"/>
  <c r="AI36" i="1"/>
  <c r="AC40" i="4" l="1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G17" i="4"/>
  <c r="X15" i="4"/>
  <c r="X25" i="4"/>
  <c r="X12" i="4"/>
  <c r="X11" i="4"/>
  <c r="V38" i="4"/>
  <c r="V37" i="4"/>
  <c r="V31" i="4"/>
  <c r="V25" i="4"/>
  <c r="V16" i="4"/>
  <c r="V15" i="4"/>
  <c r="V14" i="4"/>
  <c r="V13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0" i="4"/>
  <c r="AJ19" i="4"/>
  <c r="AJ18" i="4"/>
  <c r="AJ16" i="4"/>
  <c r="AJ15" i="4"/>
  <c r="AJ14" i="4"/>
  <c r="AJ13" i="4"/>
  <c r="AJ10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0" i="4"/>
  <c r="AH19" i="4"/>
  <c r="AH18" i="4"/>
  <c r="AH16" i="4"/>
  <c r="AH15" i="4"/>
  <c r="AH14" i="4"/>
  <c r="AH13" i="4"/>
  <c r="AH10" i="4"/>
  <c r="AE40" i="4"/>
  <c r="AE39" i="4"/>
  <c r="AE36" i="4"/>
  <c r="AE35" i="4"/>
  <c r="AE34" i="4"/>
  <c r="AE33" i="4"/>
  <c r="AE32" i="4"/>
  <c r="AE31" i="4"/>
  <c r="AE27" i="4"/>
  <c r="AE25" i="4"/>
  <c r="AE23" i="4"/>
  <c r="AE22" i="4"/>
  <c r="AE20" i="4"/>
  <c r="AE19" i="4"/>
  <c r="AE18" i="4"/>
  <c r="AE15" i="4"/>
  <c r="AE10" i="4"/>
  <c r="W40" i="4"/>
  <c r="W39" i="4"/>
  <c r="W38" i="4"/>
  <c r="X38" i="4" s="1"/>
  <c r="W37" i="4"/>
  <c r="X37" i="4" s="1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0" i="4"/>
  <c r="W19" i="4"/>
  <c r="W18" i="4"/>
  <c r="W16" i="4"/>
  <c r="X16" i="4" s="1"/>
  <c r="W15" i="4"/>
  <c r="W14" i="4"/>
  <c r="X14" i="4" s="1"/>
  <c r="W13" i="4"/>
  <c r="X13" i="4" s="1"/>
  <c r="W10" i="4"/>
  <c r="K20" i="4"/>
  <c r="K19" i="4"/>
  <c r="K18" i="4"/>
  <c r="K32" i="4"/>
  <c r="K40" i="4"/>
  <c r="K39" i="4"/>
  <c r="K36" i="4"/>
  <c r="K34" i="4"/>
  <c r="K33" i="4"/>
  <c r="K29" i="4"/>
  <c r="K28" i="4"/>
  <c r="K26" i="4"/>
  <c r="K24" i="4"/>
  <c r="K38" i="4"/>
  <c r="K37" i="4"/>
  <c r="K25" i="4"/>
  <c r="K16" i="4"/>
  <c r="K14" i="4"/>
  <c r="K13" i="4"/>
  <c r="K31" i="4"/>
  <c r="K15" i="4"/>
  <c r="K35" i="4"/>
  <c r="K30" i="4"/>
  <c r="K27" i="4"/>
  <c r="K23" i="4"/>
  <c r="K22" i="4"/>
  <c r="K10" i="4"/>
  <c r="K33" i="2" l="1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O42" i="4" l="1"/>
  <c r="L41" i="4"/>
  <c r="M41" i="4"/>
  <c r="N41" i="4"/>
  <c r="O41" i="4"/>
  <c r="AM41" i="4"/>
  <c r="AL37" i="1" l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10" i="4"/>
  <c r="S35" i="4" l="1"/>
  <c r="T35" i="4" s="1"/>
  <c r="AG30" i="4"/>
  <c r="AG29" i="4"/>
  <c r="AG40" i="4"/>
  <c r="AG25" i="4"/>
  <c r="AG16" i="4"/>
  <c r="AG15" i="4"/>
  <c r="AG14" i="4"/>
  <c r="AG13" i="4"/>
  <c r="AG12" i="4"/>
  <c r="AG11" i="4"/>
  <c r="AF35" i="4"/>
  <c r="AF16" i="4"/>
  <c r="AF15" i="4"/>
  <c r="AF14" i="4"/>
  <c r="AF13" i="4"/>
  <c r="AK39" i="4"/>
  <c r="AK37" i="4"/>
  <c r="AK32" i="4"/>
  <c r="AK31" i="4"/>
  <c r="AK30" i="4"/>
  <c r="AK26" i="4"/>
  <c r="AK22" i="4"/>
  <c r="AK15" i="4"/>
  <c r="AI38" i="4"/>
  <c r="AI37" i="4"/>
  <c r="AI33" i="4"/>
  <c r="AI29" i="4"/>
  <c r="AI28" i="4"/>
  <c r="AI25" i="4"/>
  <c r="AI24" i="4"/>
  <c r="AI20" i="4"/>
  <c r="AI14" i="4"/>
  <c r="AF40" i="4"/>
  <c r="AF39" i="4"/>
  <c r="AF38" i="4"/>
  <c r="AF37" i="4"/>
  <c r="AF36" i="4"/>
  <c r="AF33" i="4"/>
  <c r="AF32" i="4"/>
  <c r="AF31" i="4"/>
  <c r="AF29" i="4"/>
  <c r="AF28" i="4"/>
  <c r="AF27" i="4"/>
  <c r="AF25" i="4"/>
  <c r="AG24" i="4"/>
  <c r="AF23" i="4"/>
  <c r="AF22" i="4"/>
  <c r="AF20" i="4"/>
  <c r="AF19" i="4"/>
  <c r="AG19" i="4" s="1"/>
  <c r="AF18" i="4"/>
  <c r="AF10" i="4"/>
  <c r="AG39" i="4"/>
  <c r="AG38" i="4"/>
  <c r="AG37" i="4"/>
  <c r="AG36" i="4"/>
  <c r="AG34" i="4"/>
  <c r="AG33" i="4"/>
  <c r="AG31" i="4"/>
  <c r="AG28" i="4"/>
  <c r="AG27" i="4"/>
  <c r="AG26" i="4"/>
  <c r="AG22" i="4"/>
  <c r="AG18" i="4"/>
  <c r="AG10" i="4"/>
  <c r="X32" i="4"/>
  <c r="X28" i="4"/>
  <c r="X24" i="4"/>
  <c r="X20" i="4"/>
  <c r="X19" i="4"/>
  <c r="S40" i="4"/>
  <c r="S39" i="4"/>
  <c r="S38" i="4"/>
  <c r="T38" i="4" s="1"/>
  <c r="S37" i="4"/>
  <c r="T37" i="4" s="1"/>
  <c r="S36" i="4"/>
  <c r="S34" i="4"/>
  <c r="S33" i="4"/>
  <c r="S32" i="4"/>
  <c r="T32" i="4" s="1"/>
  <c r="S31" i="4"/>
  <c r="S30" i="4"/>
  <c r="S29" i="4"/>
  <c r="S28" i="4"/>
  <c r="T28" i="4" s="1"/>
  <c r="S27" i="4"/>
  <c r="S26" i="4"/>
  <c r="S25" i="4"/>
  <c r="T25" i="4" s="1"/>
  <c r="S24" i="4"/>
  <c r="T24" i="4" s="1"/>
  <c r="S23" i="4"/>
  <c r="S22" i="4"/>
  <c r="S20" i="4"/>
  <c r="S19" i="4"/>
  <c r="T19" i="4" s="1"/>
  <c r="S18" i="4"/>
  <c r="S16" i="4"/>
  <c r="S15" i="4"/>
  <c r="S14" i="4"/>
  <c r="T14" i="4" s="1"/>
  <c r="S13" i="4"/>
  <c r="S10" i="4"/>
  <c r="U32" i="4"/>
  <c r="V32" i="4" s="1"/>
  <c r="U40" i="4"/>
  <c r="U39" i="4"/>
  <c r="U36" i="4"/>
  <c r="U34" i="4"/>
  <c r="U33" i="4"/>
  <c r="U29" i="4"/>
  <c r="U28" i="4"/>
  <c r="U26" i="4"/>
  <c r="U24" i="4"/>
  <c r="U30" i="4"/>
  <c r="U27" i="4"/>
  <c r="U23" i="4"/>
  <c r="U22" i="4"/>
  <c r="U20" i="4"/>
  <c r="U19" i="4"/>
  <c r="U18" i="4"/>
  <c r="U10" i="4"/>
  <c r="AM40" i="4"/>
  <c r="AK40" i="4"/>
  <c r="AI40" i="4"/>
  <c r="AD40" i="4"/>
  <c r="AB40" i="4"/>
  <c r="Z40" i="4"/>
  <c r="Y40" i="4"/>
  <c r="X40" i="4"/>
  <c r="V40" i="4"/>
  <c r="T40" i="4"/>
  <c r="AM39" i="4"/>
  <c r="AI39" i="4"/>
  <c r="AD39" i="4"/>
  <c r="AB39" i="4"/>
  <c r="Z39" i="4"/>
  <c r="Y39" i="4"/>
  <c r="X39" i="4"/>
  <c r="V39" i="4"/>
  <c r="T39" i="4"/>
  <c r="AM38" i="4"/>
  <c r="AK38" i="4"/>
  <c r="AD38" i="4"/>
  <c r="AB38" i="4"/>
  <c r="Z38" i="4"/>
  <c r="Y38" i="4"/>
  <c r="AM37" i="4"/>
  <c r="AD37" i="4"/>
  <c r="AB37" i="4"/>
  <c r="Z37" i="4"/>
  <c r="Y37" i="4"/>
  <c r="AM36" i="4"/>
  <c r="AK36" i="4"/>
  <c r="AI36" i="4"/>
  <c r="AD36" i="4"/>
  <c r="AB36" i="4"/>
  <c r="Z36" i="4"/>
  <c r="Y36" i="4"/>
  <c r="X36" i="4"/>
  <c r="V36" i="4"/>
  <c r="T36" i="4"/>
  <c r="AM35" i="4"/>
  <c r="AK35" i="4"/>
  <c r="AI35" i="4"/>
  <c r="AG35" i="4"/>
  <c r="AD35" i="4"/>
  <c r="AB35" i="4"/>
  <c r="Z35" i="4"/>
  <c r="Y35" i="4"/>
  <c r="X35" i="4"/>
  <c r="V35" i="4"/>
  <c r="AM34" i="4"/>
  <c r="AK34" i="4"/>
  <c r="AI34" i="4"/>
  <c r="AD34" i="4"/>
  <c r="AB34" i="4"/>
  <c r="Z34" i="4"/>
  <c r="Y34" i="4"/>
  <c r="X34" i="4"/>
  <c r="V34" i="4"/>
  <c r="T34" i="4"/>
  <c r="AM33" i="4"/>
  <c r="AK33" i="4"/>
  <c r="AD33" i="4"/>
  <c r="AB33" i="4"/>
  <c r="Z33" i="4"/>
  <c r="Y33" i="4"/>
  <c r="X33" i="4"/>
  <c r="V33" i="4"/>
  <c r="T33" i="4"/>
  <c r="AM32" i="4"/>
  <c r="AI32" i="4"/>
  <c r="AD32" i="4"/>
  <c r="AB32" i="4"/>
  <c r="Z32" i="4"/>
  <c r="Y32" i="4"/>
  <c r="AM31" i="4"/>
  <c r="AI31" i="4"/>
  <c r="AD31" i="4"/>
  <c r="AB31" i="4"/>
  <c r="Z31" i="4"/>
  <c r="Y31" i="4"/>
  <c r="X31" i="4"/>
  <c r="T31" i="4"/>
  <c r="AM30" i="4"/>
  <c r="AI30" i="4"/>
  <c r="AD30" i="4"/>
  <c r="AB30" i="4"/>
  <c r="Z30" i="4"/>
  <c r="Y30" i="4"/>
  <c r="X30" i="4"/>
  <c r="V30" i="4"/>
  <c r="T30" i="4"/>
  <c r="AM29" i="4"/>
  <c r="AK29" i="4"/>
  <c r="AD29" i="4"/>
  <c r="AB29" i="4"/>
  <c r="Z29" i="4"/>
  <c r="Y29" i="4"/>
  <c r="X29" i="4"/>
  <c r="V29" i="4"/>
  <c r="T29" i="4"/>
  <c r="AM28" i="4"/>
  <c r="AK28" i="4"/>
  <c r="AD28" i="4"/>
  <c r="AB28" i="4"/>
  <c r="Z28" i="4"/>
  <c r="Y28" i="4"/>
  <c r="V28" i="4"/>
  <c r="AM27" i="4"/>
  <c r="AK27" i="4"/>
  <c r="AI27" i="4"/>
  <c r="AD27" i="4"/>
  <c r="AB27" i="4"/>
  <c r="Z27" i="4"/>
  <c r="Y27" i="4"/>
  <c r="X27" i="4"/>
  <c r="V27" i="4"/>
  <c r="T27" i="4"/>
  <c r="AM26" i="4"/>
  <c r="AI26" i="4"/>
  <c r="AD26" i="4"/>
  <c r="AB26" i="4"/>
  <c r="Z26" i="4"/>
  <c r="Y26" i="4"/>
  <c r="X26" i="4"/>
  <c r="V26" i="4"/>
  <c r="T26" i="4"/>
  <c r="AM25" i="4"/>
  <c r="AK25" i="4"/>
  <c r="AD25" i="4"/>
  <c r="AB25" i="4"/>
  <c r="Z25" i="4"/>
  <c r="Y25" i="4"/>
  <c r="AM24" i="4"/>
  <c r="AK24" i="4"/>
  <c r="AD24" i="4"/>
  <c r="AB24" i="4"/>
  <c r="Z24" i="4"/>
  <c r="Y24" i="4"/>
  <c r="V24" i="4"/>
  <c r="AM23" i="4"/>
  <c r="AK23" i="4"/>
  <c r="AI23" i="4"/>
  <c r="AG23" i="4"/>
  <c r="AD23" i="4"/>
  <c r="AB23" i="4"/>
  <c r="Z23" i="4"/>
  <c r="Y23" i="4"/>
  <c r="X23" i="4"/>
  <c r="V23" i="4"/>
  <c r="T23" i="4"/>
  <c r="AM22" i="4"/>
  <c r="AI22" i="4"/>
  <c r="AD22" i="4"/>
  <c r="AB22" i="4"/>
  <c r="Z22" i="4"/>
  <c r="Y22" i="4"/>
  <c r="X22" i="4"/>
  <c r="V22" i="4"/>
  <c r="T22" i="4"/>
  <c r="AM21" i="4"/>
  <c r="AK21" i="4"/>
  <c r="AI21" i="4"/>
  <c r="AG21" i="4"/>
  <c r="AD21" i="4"/>
  <c r="AB21" i="4"/>
  <c r="Z21" i="4"/>
  <c r="Y21" i="4"/>
  <c r="X21" i="4"/>
  <c r="V21" i="4"/>
  <c r="T21" i="4"/>
  <c r="AM20" i="4"/>
  <c r="AK20" i="4"/>
  <c r="AG20" i="4"/>
  <c r="AD20" i="4"/>
  <c r="AB20" i="4"/>
  <c r="Z20" i="4"/>
  <c r="Y20" i="4"/>
  <c r="V20" i="4"/>
  <c r="T20" i="4"/>
  <c r="AM19" i="4"/>
  <c r="AK19" i="4"/>
  <c r="AI19" i="4"/>
  <c r="AD19" i="4"/>
  <c r="AB19" i="4"/>
  <c r="Z19" i="4"/>
  <c r="Y19" i="4"/>
  <c r="V19" i="4"/>
  <c r="AM18" i="4"/>
  <c r="AK18" i="4"/>
  <c r="AI18" i="4"/>
  <c r="AD18" i="4"/>
  <c r="AB18" i="4"/>
  <c r="Z18" i="4"/>
  <c r="Y18" i="4"/>
  <c r="X18" i="4"/>
  <c r="V18" i="4"/>
  <c r="T18" i="4"/>
  <c r="AM17" i="4"/>
  <c r="AK17" i="4"/>
  <c r="AI17" i="4"/>
  <c r="AD17" i="4"/>
  <c r="AB17" i="4"/>
  <c r="Z17" i="4"/>
  <c r="Y17" i="4"/>
  <c r="X17" i="4"/>
  <c r="V17" i="4"/>
  <c r="T17" i="4"/>
  <c r="AM16" i="4"/>
  <c r="AK16" i="4"/>
  <c r="AI16" i="4"/>
  <c r="AD16" i="4"/>
  <c r="AB16" i="4"/>
  <c r="Z16" i="4"/>
  <c r="Y16" i="4"/>
  <c r="T16" i="4"/>
  <c r="AM15" i="4"/>
  <c r="AI15" i="4"/>
  <c r="AD15" i="4"/>
  <c r="AB15" i="4"/>
  <c r="Z15" i="4"/>
  <c r="Y15" i="4"/>
  <c r="T15" i="4"/>
  <c r="AM14" i="4"/>
  <c r="AK14" i="4"/>
  <c r="AD14" i="4"/>
  <c r="AB14" i="4"/>
  <c r="Z14" i="4"/>
  <c r="Y14" i="4"/>
  <c r="AM13" i="4"/>
  <c r="AK13" i="4"/>
  <c r="AI13" i="4"/>
  <c r="AD13" i="4"/>
  <c r="AB13" i="4"/>
  <c r="Z13" i="4"/>
  <c r="Y13" i="4"/>
  <c r="T13" i="4"/>
  <c r="AM12" i="4"/>
  <c r="AK12" i="4"/>
  <c r="AI12" i="4"/>
  <c r="AD12" i="4"/>
  <c r="AB12" i="4"/>
  <c r="Z12" i="4"/>
  <c r="Y12" i="4"/>
  <c r="V12" i="4"/>
  <c r="T12" i="4"/>
  <c r="AM11" i="4"/>
  <c r="AK11" i="4"/>
  <c r="AI11" i="4"/>
  <c r="AD11" i="4"/>
  <c r="AB11" i="4"/>
  <c r="Z11" i="4"/>
  <c r="Y11" i="4"/>
  <c r="V11" i="4"/>
  <c r="T11" i="4"/>
  <c r="AM10" i="4"/>
  <c r="AK10" i="4"/>
  <c r="AI10" i="4"/>
  <c r="AD10" i="4"/>
  <c r="AB10" i="4"/>
  <c r="Z10" i="4"/>
  <c r="Y10" i="4"/>
  <c r="X10" i="4"/>
  <c r="V10" i="4"/>
  <c r="T10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Q21" i="4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Q20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28" i="4" l="1"/>
  <c r="AN28" i="4" s="1"/>
  <c r="AO28" i="4" s="1"/>
  <c r="AP28" i="4" s="1"/>
  <c r="AG32" i="4"/>
  <c r="AL32" i="4" s="1"/>
  <c r="AN32" i="4" s="1"/>
  <c r="AO32" i="4" s="1"/>
  <c r="AP32" i="4" s="1"/>
  <c r="AL12" i="4"/>
  <c r="AN12" i="4" s="1"/>
  <c r="AO12" i="4" s="1"/>
  <c r="AP12" i="4" s="1"/>
  <c r="AL14" i="4"/>
  <c r="AN14" i="4" s="1"/>
  <c r="AO14" i="4" s="1"/>
  <c r="AP14" i="4" s="1"/>
  <c r="AL16" i="4"/>
  <c r="AN16" i="4" s="1"/>
  <c r="AO16" i="4" s="1"/>
  <c r="AP16" i="4" s="1"/>
  <c r="AL18" i="4"/>
  <c r="AN18" i="4" s="1"/>
  <c r="AO18" i="4" s="1"/>
  <c r="AP18" i="4" s="1"/>
  <c r="AL20" i="4"/>
  <c r="AN20" i="4" s="1"/>
  <c r="AO20" i="4" s="1"/>
  <c r="AP20" i="4" s="1"/>
  <c r="AL22" i="4"/>
  <c r="AN22" i="4" s="1"/>
  <c r="AO22" i="4" s="1"/>
  <c r="AP22" i="4" s="1"/>
  <c r="AL24" i="4"/>
  <c r="AN24" i="4" s="1"/>
  <c r="AO24" i="4" s="1"/>
  <c r="AP24" i="4" s="1"/>
  <c r="AL26" i="4"/>
  <c r="AN26" i="4" s="1"/>
  <c r="AO26" i="4" s="1"/>
  <c r="AP26" i="4" s="1"/>
  <c r="AL29" i="4"/>
  <c r="AN29" i="4" s="1"/>
  <c r="AO29" i="4" s="1"/>
  <c r="AP29" i="4" s="1"/>
  <c r="AL33" i="4"/>
  <c r="AN33" i="4" s="1"/>
  <c r="AO33" i="4" s="1"/>
  <c r="AP33" i="4" s="1"/>
  <c r="AL35" i="4"/>
  <c r="AN35" i="4" s="1"/>
  <c r="AO35" i="4" s="1"/>
  <c r="AP35" i="4" s="1"/>
  <c r="AL36" i="4"/>
  <c r="AN36" i="4" s="1"/>
  <c r="AO36" i="4" s="1"/>
  <c r="AP36" i="4" s="1"/>
  <c r="AL38" i="4"/>
  <c r="AN38" i="4" s="1"/>
  <c r="AO38" i="4" s="1"/>
  <c r="AP38" i="4" s="1"/>
  <c r="AL39" i="4"/>
  <c r="AN39" i="4" s="1"/>
  <c r="AO39" i="4" s="1"/>
  <c r="AP39" i="4" s="1"/>
  <c r="AL40" i="4"/>
  <c r="AN40" i="4" s="1"/>
  <c r="AO40" i="4" s="1"/>
  <c r="AP40" i="4" s="1"/>
  <c r="AL10" i="4"/>
  <c r="AN10" i="4" s="1"/>
  <c r="AO10" i="4" s="1"/>
  <c r="AP10" i="4" s="1"/>
  <c r="AL11" i="4"/>
  <c r="AN11" i="4" s="1"/>
  <c r="AO11" i="4" s="1"/>
  <c r="AP11" i="4" s="1"/>
  <c r="AL13" i="4"/>
  <c r="AN13" i="4" s="1"/>
  <c r="AO13" i="4" s="1"/>
  <c r="AP13" i="4" s="1"/>
  <c r="AL15" i="4"/>
  <c r="AN15" i="4" s="1"/>
  <c r="AO15" i="4" s="1"/>
  <c r="AP15" i="4" s="1"/>
  <c r="AL17" i="4"/>
  <c r="AN17" i="4" s="1"/>
  <c r="AO17" i="4" s="1"/>
  <c r="AP17" i="4" s="1"/>
  <c r="AL19" i="4"/>
  <c r="AN19" i="4" s="1"/>
  <c r="AO19" i="4" s="1"/>
  <c r="AP19" i="4" s="1"/>
  <c r="AL21" i="4"/>
  <c r="AN21" i="4" s="1"/>
  <c r="AO21" i="4" s="1"/>
  <c r="AP21" i="4" s="1"/>
  <c r="AL23" i="4"/>
  <c r="AN23" i="4" s="1"/>
  <c r="AO23" i="4" s="1"/>
  <c r="AP23" i="4" s="1"/>
  <c r="AL25" i="4"/>
  <c r="AN25" i="4" s="1"/>
  <c r="AO25" i="4" s="1"/>
  <c r="AP25" i="4" s="1"/>
  <c r="AL27" i="4"/>
  <c r="AN27" i="4" s="1"/>
  <c r="AO27" i="4" s="1"/>
  <c r="AP27" i="4" s="1"/>
  <c r="AL30" i="4"/>
  <c r="AN30" i="4" s="1"/>
  <c r="AO30" i="4" s="1"/>
  <c r="AP30" i="4" s="1"/>
  <c r="AL31" i="4"/>
  <c r="AN31" i="4" s="1"/>
  <c r="AO31" i="4" s="1"/>
  <c r="AP31" i="4" s="1"/>
  <c r="AL34" i="4"/>
  <c r="AN34" i="4" s="1"/>
  <c r="AO34" i="4" s="1"/>
  <c r="AP34" i="4" s="1"/>
  <c r="AL37" i="4"/>
  <c r="AN37" i="4" s="1"/>
  <c r="AO37" i="4" s="1"/>
  <c r="AP37" i="4" s="1"/>
  <c r="Q9" i="4"/>
  <c r="Q10" i="4" s="1"/>
  <c r="AK9" i="4"/>
  <c r="AI9" i="4"/>
  <c r="X9" i="4"/>
  <c r="V9" i="4"/>
  <c r="T9" i="4"/>
  <c r="Y9" i="4"/>
  <c r="O9" i="4"/>
  <c r="R9" i="4" s="1"/>
  <c r="AM9" i="4" s="1"/>
  <c r="K12" i="2"/>
  <c r="K11" i="2"/>
  <c r="K10" i="2"/>
  <c r="K9" i="2"/>
  <c r="K8" i="2"/>
  <c r="K7" i="2"/>
  <c r="K6" i="2"/>
  <c r="K5" i="2"/>
  <c r="K4" i="2"/>
  <c r="K3" i="2"/>
  <c r="J12" i="2"/>
  <c r="I12" i="2"/>
  <c r="H12" i="2"/>
  <c r="G12" i="2"/>
  <c r="F12" i="2"/>
  <c r="E12" i="2"/>
  <c r="D12" i="2"/>
  <c r="C12" i="2"/>
  <c r="B12" i="2"/>
  <c r="J11" i="2"/>
  <c r="I11" i="2"/>
  <c r="H11" i="2"/>
  <c r="G11" i="2"/>
  <c r="F11" i="2"/>
  <c r="E11" i="2"/>
  <c r="D11" i="2"/>
  <c r="C11" i="2"/>
  <c r="B11" i="2"/>
  <c r="J10" i="2"/>
  <c r="I10" i="2"/>
  <c r="H10" i="2"/>
  <c r="G10" i="2"/>
  <c r="F10" i="2"/>
  <c r="E10" i="2"/>
  <c r="D10" i="2"/>
  <c r="C10" i="2"/>
  <c r="B10" i="2"/>
  <c r="J9" i="2"/>
  <c r="I9" i="2"/>
  <c r="H9" i="2"/>
  <c r="G9" i="2"/>
  <c r="F9" i="2"/>
  <c r="E9" i="2"/>
  <c r="D9" i="2"/>
  <c r="C9" i="2"/>
  <c r="B9" i="2"/>
  <c r="J8" i="2"/>
  <c r="I8" i="2"/>
  <c r="H8" i="2"/>
  <c r="G8" i="2"/>
  <c r="F8" i="2"/>
  <c r="E8" i="2"/>
  <c r="D8" i="2"/>
  <c r="C8" i="2"/>
  <c r="B8" i="2"/>
  <c r="J7" i="2"/>
  <c r="I7" i="2"/>
  <c r="H7" i="2"/>
  <c r="G7" i="2"/>
  <c r="F7" i="2"/>
  <c r="E7" i="2"/>
  <c r="D7" i="2"/>
  <c r="C7" i="2"/>
  <c r="B7" i="2"/>
  <c r="J6" i="2"/>
  <c r="I6" i="2"/>
  <c r="H6" i="2"/>
  <c r="G6" i="2"/>
  <c r="F6" i="2"/>
  <c r="E6" i="2"/>
  <c r="D6" i="2"/>
  <c r="C6" i="2"/>
  <c r="B6" i="2"/>
  <c r="J5" i="2"/>
  <c r="I5" i="2"/>
  <c r="H5" i="2"/>
  <c r="G5" i="2"/>
  <c r="F5" i="2"/>
  <c r="E5" i="2"/>
  <c r="D5" i="2"/>
  <c r="C5" i="2"/>
  <c r="B5" i="2"/>
  <c r="J4" i="2"/>
  <c r="I4" i="2"/>
  <c r="H4" i="2"/>
  <c r="G4" i="2"/>
  <c r="F4" i="2"/>
  <c r="E4" i="2"/>
  <c r="D4" i="2"/>
  <c r="C4" i="2"/>
  <c r="B4" i="2"/>
  <c r="J3" i="2"/>
  <c r="I3" i="2"/>
  <c r="H3" i="2"/>
  <c r="G3" i="2"/>
  <c r="F3" i="2"/>
  <c r="E3" i="2"/>
  <c r="D3" i="2"/>
  <c r="C3" i="2"/>
  <c r="B3" i="2"/>
  <c r="I2" i="2"/>
  <c r="G2" i="2"/>
  <c r="H2" i="2"/>
  <c r="D2" i="2"/>
  <c r="C2" i="2"/>
  <c r="B2" i="2"/>
  <c r="A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E2" i="2"/>
  <c r="F2" i="2"/>
  <c r="J2" i="2"/>
  <c r="AL3" i="1"/>
  <c r="K2" i="2" s="1"/>
  <c r="AD9" i="4"/>
  <c r="AB9" i="4"/>
  <c r="AG9" i="4" l="1"/>
  <c r="Q11" i="4"/>
  <c r="Z9" i="4"/>
  <c r="AL9" i="4" l="1"/>
  <c r="Q12" i="4"/>
  <c r="AN9" i="4" l="1"/>
  <c r="AL41" i="4"/>
  <c r="Q13" i="4"/>
  <c r="AO9" i="4" l="1"/>
  <c r="AN41" i="4"/>
  <c r="D2" i="4" s="1"/>
  <c r="Q14" i="4"/>
  <c r="AP9" i="4" l="1"/>
  <c r="AP41" i="4" s="1"/>
  <c r="D4" i="4" s="1"/>
  <c r="AO41" i="4"/>
  <c r="D3" i="4" s="1"/>
  <c r="Q15" i="4"/>
  <c r="Q16" i="4" l="1"/>
  <c r="Q17" i="4" l="1"/>
  <c r="Q18" i="4" l="1"/>
  <c r="Q19" i="4" l="1"/>
</calcChain>
</file>

<file path=xl/sharedStrings.xml><?xml version="1.0" encoding="utf-8"?>
<sst xmlns="http://schemas.openxmlformats.org/spreadsheetml/2006/main" count="1434" uniqueCount="252">
  <si>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</si>
  <si>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</si>
  <si>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</si>
  <si>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</si>
  <si>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</si>
  <si>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</si>
  <si>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</si>
  <si>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</si>
  <si>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</si>
  <si>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</si>
  <si>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</si>
  <si>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</si>
  <si>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</si>
  <si>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</si>
  <si>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</si>
  <si>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</si>
  <si>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</si>
  <si>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</si>
  <si>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</si>
  <si>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</si>
  <si>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</si>
  <si>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</si>
  <si>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Ulica</t>
  </si>
  <si>
    <t>Nr domu</t>
  </si>
  <si>
    <t>Nr lokalu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</si>
  <si>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</si>
  <si>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</si>
  <si>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</si>
  <si>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</si>
  <si>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</si>
  <si>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</si>
  <si>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</si>
  <si>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</si>
  <si>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</si>
  <si>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</si>
  <si>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</si>
  <si>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</si>
  <si>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</si>
  <si>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kolejna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</si>
  <si>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</si>
  <si>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</si>
  <si>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</si>
  <si>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</si>
  <si>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</si>
  <si>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</si>
  <si>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</si>
  <si>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</si>
  <si>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</si>
  <si>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</si>
  <si>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</si>
  <si>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</si>
  <si>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</si>
  <si>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</si>
  <si>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 xml:space="preserve">Nazwa </t>
  </si>
  <si>
    <t xml:space="preserve">Poczta </t>
  </si>
  <si>
    <t>Nazwa ppe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</si>
  <si>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</si>
  <si>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</si>
  <si>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</si>
  <si>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</si>
  <si>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</si>
  <si>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</si>
  <si>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</si>
  <si>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</si>
  <si>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Suma     kWh</t>
  </si>
  <si>
    <t>Nr posesji</t>
  </si>
  <si>
    <t>ENERGA Operator SA</t>
  </si>
  <si>
    <t>ENERGA Obrót SA</t>
  </si>
  <si>
    <t xml:space="preserve">Kompleksowa </t>
  </si>
  <si>
    <t xml:space="preserve">Indywidualna </t>
  </si>
  <si>
    <t>9-13</t>
  </si>
  <si>
    <t>67/68</t>
  </si>
  <si>
    <t>dz. nr 538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</si>
  <si>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</si>
  <si>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</si>
  <si>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</si>
  <si>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ceny.</t>
  </si>
  <si>
    <t>W powyżej zaznaczonym kolorem żółtym polu należy wprowadzić cenę w formacie zł/kWh</t>
  </si>
  <si>
    <t>Załącznik  1a do SWZ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</si>
  <si>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</si>
  <si>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</si>
  <si>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</si>
  <si>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</si>
  <si>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</si>
  <si>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</si>
  <si>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</si>
  <si>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</si>
  <si>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opłaty OZE [zł/kWh]</t>
  </si>
  <si>
    <t>Koszt oplaty OZE</t>
  </si>
  <si>
    <t>Cena jednostkowa stawki opłaty jakościowej [zł/kWh]</t>
  </si>
  <si>
    <t>Koszt  opłaty jakościowej</t>
  </si>
  <si>
    <t>Cena jednostkowa stawki opłaty kogeneracyjnej  [zł/kWh]</t>
  </si>
  <si>
    <t>Koszt opłaty kogeneracyjnej</t>
  </si>
  <si>
    <t>Cena jednostkowa opłaty mocowej  [zł/kWh]</t>
  </si>
  <si>
    <t>Wskaźnik opłaty mocowej</t>
  </si>
  <si>
    <t>Koszt opłaty mocowej</t>
  </si>
  <si>
    <t>Cena jednostkowa składnika zmiennego stawki sieciowej  [zł/kWh]                S1</t>
  </si>
  <si>
    <t>Koszt składnika zmiennego stawki sieciowej               S1</t>
  </si>
  <si>
    <t>Cena jednostkowa składnika zmiennego stawki sieciowej  [zł/kWh]                S2</t>
  </si>
  <si>
    <t>Koszt składnika zmiennego stawki sieciowej               S2</t>
  </si>
  <si>
    <t>Koszty dystrybucji netto</t>
  </si>
  <si>
    <t>Koszty energii netto</t>
  </si>
  <si>
    <t>Koszt oferty netto</t>
  </si>
  <si>
    <t>Koszt oferty brutto</t>
  </si>
  <si>
    <t>Ilość miesięcy</t>
  </si>
  <si>
    <t>Obliczenia ceny oferty</t>
  </si>
  <si>
    <t>Cena jednostkowa netto energii elektrycznej w zł/ MWh</t>
  </si>
  <si>
    <t>Powiat Ostrzeszowski</t>
  </si>
  <si>
    <t>514-01-37-902</t>
  </si>
  <si>
    <t>63-500</t>
  </si>
  <si>
    <t>Ostrzeszów</t>
  </si>
  <si>
    <t>Zamkowa</t>
  </si>
  <si>
    <t>31</t>
  </si>
  <si>
    <t>Powiatowe Centrum Pomocy Rodzinie</t>
  </si>
  <si>
    <t>PCPR - Biura</t>
  </si>
  <si>
    <t xml:space="preserve">63-500 </t>
  </si>
  <si>
    <t xml:space="preserve">Ostrzeszów </t>
  </si>
  <si>
    <t xml:space="preserve">Zamkowa </t>
  </si>
  <si>
    <t>Dom Pomocy Społecznej w Kobylej Górze</t>
  </si>
  <si>
    <t xml:space="preserve">63-507 </t>
  </si>
  <si>
    <t>Kobyla Góra</t>
  </si>
  <si>
    <t xml:space="preserve">T. Sikorskiego </t>
  </si>
  <si>
    <t>Dom Pomocy Społecznej</t>
  </si>
  <si>
    <t>63-507</t>
  </si>
  <si>
    <t>Tomasza Sikorskiego</t>
  </si>
  <si>
    <t>Mysliniew</t>
  </si>
  <si>
    <t>DPS Pralnia</t>
  </si>
  <si>
    <t>Dom Pomocy Społecznej w Kochłowach</t>
  </si>
  <si>
    <t xml:space="preserve">Kochłowy </t>
  </si>
  <si>
    <t>Kochłowy</t>
  </si>
  <si>
    <t>Dom Pomocy Społecznej w Marszałkach</t>
  </si>
  <si>
    <t>63-520</t>
  </si>
  <si>
    <t>Marszałki</t>
  </si>
  <si>
    <t xml:space="preserve">Grabów Nad Prasną </t>
  </si>
  <si>
    <t>I Liceum Ogólnokształcące w Ostrzeszowie</t>
  </si>
  <si>
    <t>I LO Szkoła</t>
  </si>
  <si>
    <t>Specjalny Ośrodek Szkolno-Wychowawczy w Ostrzeszowie</t>
  </si>
  <si>
    <t xml:space="preserve">Sikorskiego </t>
  </si>
  <si>
    <t>SOSZW Szkoła</t>
  </si>
  <si>
    <t>Sikorskiego</t>
  </si>
  <si>
    <t>Zespół Szkół   nr 1 w Ostrzeszowie</t>
  </si>
  <si>
    <t>Sportowa</t>
  </si>
  <si>
    <t>Zespół Szkół Zawodowych  nr 1</t>
  </si>
  <si>
    <t>Warsztaty - ZS nr 1</t>
  </si>
  <si>
    <t>Zespół Szkół   nr 2 w Ostrzeszowie</t>
  </si>
  <si>
    <t xml:space="preserve">Krańcowa </t>
  </si>
  <si>
    <t>Warsztaty - ZS nr 2</t>
  </si>
  <si>
    <t>Krańcowa</t>
  </si>
  <si>
    <t>Szkoła - ZS  nr 2</t>
  </si>
  <si>
    <t>Mieszkanie służbowe - ZS nr 2</t>
  </si>
  <si>
    <t>Przemysłowa</t>
  </si>
  <si>
    <t>Zespół Szkół nr 2</t>
  </si>
  <si>
    <t>Norweska</t>
  </si>
  <si>
    <t>Poradnia Psych.</t>
  </si>
  <si>
    <t>Dom Dziecka w Ostrzeszowie</t>
  </si>
  <si>
    <t>Dom Dziecka</t>
  </si>
  <si>
    <t>Dom Dziecka Mieszkanie</t>
  </si>
  <si>
    <t xml:space="preserve">63-520 </t>
  </si>
  <si>
    <t>Książenice</t>
  </si>
  <si>
    <t>Zakład Aktywności Zawodowej w Książenicach</t>
  </si>
  <si>
    <t xml:space="preserve">Dożynkowa </t>
  </si>
  <si>
    <t>1a</t>
  </si>
  <si>
    <t>Zakład Aktywności Zawodowej</t>
  </si>
  <si>
    <t xml:space="preserve">Książenice, Dożynkowa </t>
  </si>
  <si>
    <t>63-300</t>
  </si>
  <si>
    <t>Starostwo Powiatowe</t>
  </si>
  <si>
    <t>58a</t>
  </si>
  <si>
    <t>Wójtostwo</t>
  </si>
  <si>
    <t>27a</t>
  </si>
  <si>
    <t>63-500 Ostrzeszów Zamkowa 31</t>
  </si>
  <si>
    <t>Starostwo Powiatowe - Magazyn</t>
  </si>
  <si>
    <t>Kuźnica Bobrowska</t>
  </si>
  <si>
    <t>dz. 181/1</t>
  </si>
  <si>
    <t>Starostwo Powiatowe - Klatka schodowa</t>
  </si>
  <si>
    <t>DPS Marszałki - gospodarstwo</t>
  </si>
  <si>
    <t>590243842025178833</t>
  </si>
  <si>
    <t>00022993</t>
  </si>
  <si>
    <t>C12A</t>
  </si>
  <si>
    <t>590243842024999873</t>
  </si>
  <si>
    <t>00022951</t>
  </si>
  <si>
    <t>590243843025462083</t>
  </si>
  <si>
    <t>96984542</t>
  </si>
  <si>
    <t>G12W</t>
  </si>
  <si>
    <t>590243843025582835</t>
  </si>
  <si>
    <t>30177475</t>
  </si>
  <si>
    <t>G11</t>
  </si>
  <si>
    <t>590243843025511194</t>
  </si>
  <si>
    <t>96686313</t>
  </si>
  <si>
    <t>590243843025768147</t>
  </si>
  <si>
    <t>98271787</t>
  </si>
  <si>
    <t>590243842024652532</t>
  </si>
  <si>
    <t>00158102</t>
  </si>
  <si>
    <t>590243842025128432</t>
  </si>
  <si>
    <t>96249670</t>
  </si>
  <si>
    <t>590243842025161385</t>
  </si>
  <si>
    <t>00123215</t>
  </si>
  <si>
    <t>C11</t>
  </si>
  <si>
    <t>590243842025167318</t>
  </si>
  <si>
    <t>00082456</t>
  </si>
  <si>
    <t>590243842024952397</t>
  </si>
  <si>
    <t>00066514</t>
  </si>
  <si>
    <t>590243842025052911</t>
  </si>
  <si>
    <t>00157386</t>
  </si>
  <si>
    <t>590243842024572038</t>
  </si>
  <si>
    <t>96250256</t>
  </si>
  <si>
    <t>C21</t>
  </si>
  <si>
    <t>590243842024611652</t>
  </si>
  <si>
    <t>00066261</t>
  </si>
  <si>
    <t>590243842024853083</t>
  </si>
  <si>
    <t>00157389</t>
  </si>
  <si>
    <t>590243842025110857</t>
  </si>
  <si>
    <t>00021247</t>
  </si>
  <si>
    <t>590243842025194185</t>
  </si>
  <si>
    <t>00126695</t>
  </si>
  <si>
    <t>590243842025012908</t>
  </si>
  <si>
    <t>00157352</t>
  </si>
  <si>
    <t>590243842024821549</t>
  </si>
  <si>
    <t>00083723</t>
  </si>
  <si>
    <t>590243842024767939</t>
  </si>
  <si>
    <t>00157470</t>
  </si>
  <si>
    <t>590243842024618057</t>
  </si>
  <si>
    <t>00158131</t>
  </si>
  <si>
    <t>590243842024708468</t>
  </si>
  <si>
    <t>00149908</t>
  </si>
  <si>
    <t>590243842024798384</t>
  </si>
  <si>
    <t>590243842024972272</t>
  </si>
  <si>
    <t>96249743</t>
  </si>
  <si>
    <t>590243842025007652</t>
  </si>
  <si>
    <t>00066391</t>
  </si>
  <si>
    <t>590243842024943531</t>
  </si>
  <si>
    <t>30053675</t>
  </si>
  <si>
    <t>590243842025316495</t>
  </si>
  <si>
    <t>00158683</t>
  </si>
  <si>
    <t>590243842024908622</t>
  </si>
  <si>
    <t>71281346</t>
  </si>
  <si>
    <t>590243842024895717</t>
  </si>
  <si>
    <t>00126450</t>
  </si>
  <si>
    <t>590243842024885367</t>
  </si>
  <si>
    <t>83801439</t>
  </si>
  <si>
    <t>590243842024906895</t>
  </si>
  <si>
    <t>10064908</t>
  </si>
  <si>
    <t>590243842025299545</t>
  </si>
  <si>
    <t>30182255</t>
  </si>
  <si>
    <t>Poradnia Psychologiczno-Pedagogiczna w Ostrzeszowie</t>
  </si>
  <si>
    <r>
      <t xml:space="preserve">Potrzeba dostosowania układu pomiarowego </t>
    </r>
    <r>
      <rPr>
        <b/>
        <sz val="9"/>
        <color indexed="8"/>
        <rFont val="Arial Narrow"/>
        <family val="2"/>
        <charset val="238"/>
      </rPr>
      <t xml:space="preserve">(TAK/NIE)  </t>
    </r>
  </si>
  <si>
    <t>10.12.2022</t>
  </si>
  <si>
    <t>01.01.2023</t>
  </si>
  <si>
    <t>prosument</t>
  </si>
  <si>
    <t>Prosyment/        odsprzedaż</t>
  </si>
  <si>
    <t>Placówka edukacyjna</t>
  </si>
  <si>
    <t>dz. 2249/1</t>
  </si>
  <si>
    <t>590243842042736726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</si>
</sst>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[$-415]0.00"/>
    <numFmt numFmtId="165" formatCode="[$-415]General"/>
    <numFmt numFmtId="166" formatCode="#,##0.00&quot; &quot;[$zł-415];[Red]&quot;-&quot;#,##0.00&quot; &quot;[$zł-415]"/>
    <numFmt numFmtId="167" formatCode="_-* #,##0.00000\ &quot;zł&quot;_-;\-* #,##0.00000\ &quot;zł&quot;_-;_-* &quot;-&quot;??\ &quot;zł&quot;_-;_-@_-"/>
  </numFmts>
  <fonts count="18"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5" fontId="5" fillId="0" borderId="0"/>
    <xf numFmtId="165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3" fillId="0" borderId="0"/>
    <xf numFmtId="0" fontId="4" fillId="0" borderId="0"/>
    <xf numFmtId="165" fontId="7" fillId="0" borderId="0"/>
    <xf numFmtId="0" fontId="8" fillId="0" borderId="0"/>
    <xf numFmtId="166" fontId="8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165" fontId="9" fillId="3" borderId="2" xfId="1" applyFont="1" applyFill="1" applyBorder="1" applyAlignment="1" applyProtection="1">
      <alignment horizontal="center" vertical="center"/>
    </xf>
    <xf numFmtId="165" fontId="9" fillId="0" borderId="0" xfId="1" applyFont="1" applyProtection="1"/>
    <xf numFmtId="164" fontId="9" fillId="2" borderId="2" xfId="1" applyNumberFormat="1" applyFont="1" applyFill="1" applyBorder="1" applyAlignment="1" applyProtection="1">
      <alignment horizontal="center" vertical="center" wrapText="1"/>
    </xf>
    <xf numFmtId="164" fontId="9" fillId="2" borderId="2" xfId="1" applyNumberFormat="1" applyFont="1" applyFill="1" applyBorder="1" applyAlignment="1" applyProtection="1">
      <alignment vertical="center" wrapText="1"/>
    </xf>
    <xf numFmtId="165" fontId="9" fillId="2" borderId="2" xfId="1" applyFont="1" applyFill="1" applyBorder="1" applyAlignment="1" applyProtection="1">
      <alignment horizontal="center" vertical="center" wrapText="1"/>
    </xf>
    <xf numFmtId="165" fontId="9" fillId="3" borderId="2" xfId="1" applyFont="1" applyFill="1" applyBorder="1" applyAlignment="1" applyProtection="1">
      <alignment horizontal="center" vertical="center" wrapText="1"/>
    </xf>
    <xf numFmtId="164" fontId="9" fillId="3" borderId="2" xfId="1" applyNumberFormat="1" applyFont="1" applyFill="1" applyBorder="1" applyAlignment="1" applyProtection="1">
      <alignment horizontal="center" vertical="center" wrapText="1"/>
    </xf>
    <xf numFmtId="165" fontId="9" fillId="4" borderId="2" xfId="1" applyFont="1" applyFill="1" applyBorder="1" applyAlignment="1" applyProtection="1">
      <alignment horizontal="center" vertical="center" wrapText="1"/>
    </xf>
    <xf numFmtId="0" fontId="11" fillId="0" borderId="2" xfId="0" applyFont="1" applyFill="1" applyBorder="1"/>
    <xf numFmtId="165" fontId="9" fillId="0" borderId="2" xfId="1" applyFont="1" applyFill="1" applyBorder="1"/>
    <xf numFmtId="0" fontId="12" fillId="0" borderId="2" xfId="0" applyFont="1" applyBorder="1"/>
    <xf numFmtId="165" fontId="9" fillId="0" borderId="2" xfId="1" applyFont="1" applyFill="1" applyBorder="1" applyAlignment="1">
      <alignment horizont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49" fontId="12" fillId="0" borderId="2" xfId="0" applyNumberFormat="1" applyFont="1" applyBorder="1"/>
    <xf numFmtId="0" fontId="11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right" wrapText="1"/>
    </xf>
    <xf numFmtId="1" fontId="9" fillId="0" borderId="2" xfId="1" applyNumberFormat="1" applyFont="1" applyFill="1" applyBorder="1"/>
    <xf numFmtId="165" fontId="9" fillId="0" borderId="2" xfId="1" applyFont="1" applyFill="1" applyBorder="1" applyAlignment="1">
      <alignment horizontal="right"/>
    </xf>
    <xf numFmtId="165" fontId="9" fillId="0" borderId="0" xfId="1" applyFont="1" applyFill="1"/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165" fontId="9" fillId="0" borderId="2" xfId="1" applyFont="1" applyBorder="1"/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165" fontId="9" fillId="0" borderId="0" xfId="1" applyFont="1"/>
    <xf numFmtId="49" fontId="11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/>
    <xf numFmtId="1" fontId="11" fillId="0" borderId="2" xfId="0" applyNumberFormat="1" applyFont="1" applyFill="1" applyBorder="1" applyAlignment="1">
      <alignment horizontal="right" wrapText="1"/>
    </xf>
    <xf numFmtId="165" fontId="9" fillId="0" borderId="0" xfId="1" applyFont="1" applyAlignment="1">
      <alignment horizontal="right"/>
    </xf>
    <xf numFmtId="167" fontId="14" fillId="5" borderId="2" xfId="1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44" fontId="11" fillId="0" borderId="0" xfId="10" applyFont="1" applyFill="1"/>
    <xf numFmtId="44" fontId="14" fillId="0" borderId="2" xfId="0" applyNumberFormat="1" applyFont="1" applyFill="1" applyBorder="1" applyAlignment="1"/>
    <xf numFmtId="0" fontId="13" fillId="0" borderId="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wrapText="1"/>
    </xf>
    <xf numFmtId="44" fontId="11" fillId="0" borderId="2" xfId="1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wrapText="1"/>
    </xf>
    <xf numFmtId="44" fontId="11" fillId="0" borderId="2" xfId="10" applyFont="1" applyFill="1" applyBorder="1" applyAlignment="1">
      <alignment horizontal="center" wrapText="1"/>
    </xf>
    <xf numFmtId="0" fontId="12" fillId="0" borderId="2" xfId="0" applyFont="1" applyFill="1" applyBorder="1"/>
    <xf numFmtId="167" fontId="11" fillId="0" borderId="2" xfId="0" applyNumberFormat="1" applyFont="1" applyFill="1" applyBorder="1" applyAlignment="1"/>
    <xf numFmtId="44" fontId="11" fillId="0" borderId="2" xfId="10" applyFont="1" applyFill="1" applyBorder="1" applyAlignment="1"/>
    <xf numFmtId="0" fontId="11" fillId="0" borderId="2" xfId="0" applyNumberFormat="1" applyFont="1" applyFill="1" applyBorder="1" applyAlignment="1"/>
    <xf numFmtId="0" fontId="11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left"/>
    </xf>
    <xf numFmtId="44" fontId="11" fillId="0" borderId="2" xfId="0" applyNumberFormat="1" applyFont="1" applyFill="1" applyBorder="1"/>
    <xf numFmtId="167" fontId="11" fillId="0" borderId="2" xfId="10" applyNumberFormat="1" applyFont="1" applyFill="1" applyBorder="1" applyAlignment="1"/>
    <xf numFmtId="2" fontId="11" fillId="0" borderId="2" xfId="0" applyNumberFormat="1" applyFont="1" applyFill="1" applyBorder="1" applyAlignment="1"/>
    <xf numFmtId="1" fontId="11" fillId="0" borderId="2" xfId="0" applyNumberFormat="1" applyFont="1" applyFill="1" applyBorder="1" applyAlignment="1"/>
    <xf numFmtId="165" fontId="9" fillId="0" borderId="0" xfId="1" applyFont="1" applyFill="1" applyAlignment="1">
      <alignment horizontal="right"/>
    </xf>
    <xf numFmtId="44" fontId="9" fillId="0" borderId="0" xfId="10" applyFont="1" applyFill="1"/>
    <xf numFmtId="0" fontId="11" fillId="5" borderId="2" xfId="0" applyFont="1" applyFill="1" applyBorder="1" applyAlignment="1">
      <alignment horizontal="center" wrapText="1"/>
    </xf>
    <xf numFmtId="165" fontId="16" fillId="0" borderId="1" xfId="1" applyFont="1" applyBorder="1" applyAlignment="1">
      <alignment vertical="center"/>
    </xf>
    <xf numFmtId="165" fontId="16" fillId="0" borderId="1" xfId="1" applyFont="1" applyBorder="1" applyAlignment="1">
      <alignment horizontal="center" vertical="center"/>
    </xf>
    <xf numFmtId="165" fontId="16" fillId="0" borderId="1" xfId="1" applyFont="1" applyBorder="1" applyAlignment="1">
      <alignment horizontal="center" vertical="center" wrapText="1"/>
    </xf>
    <xf numFmtId="165" fontId="17" fillId="0" borderId="0" xfId="1" applyFont="1"/>
    <xf numFmtId="165" fontId="17" fillId="0" borderId="1" xfId="1" applyFont="1" applyBorder="1"/>
    <xf numFmtId="0" fontId="17" fillId="0" borderId="1" xfId="1" applyNumberFormat="1" applyFont="1" applyBorder="1"/>
    <xf numFmtId="49" fontId="17" fillId="0" borderId="1" xfId="1" applyNumberFormat="1" applyFont="1" applyBorder="1"/>
    <xf numFmtId="165" fontId="9" fillId="3" borderId="2" xfId="1" applyFont="1" applyFill="1" applyBorder="1" applyAlignment="1" applyProtection="1">
      <alignment horizontal="center" vertical="center"/>
    </xf>
    <xf numFmtId="164" fontId="9" fillId="3" borderId="2" xfId="1" applyNumberFormat="1" applyFont="1" applyFill="1" applyBorder="1" applyAlignment="1" applyProtection="1">
      <alignment horizontal="center" vertical="center" wrapText="1"/>
    </xf>
    <xf numFmtId="165" fontId="9" fillId="3" borderId="2" xfId="1" applyFont="1" applyFill="1" applyBorder="1" applyAlignment="1" applyProtection="1">
      <alignment horizontal="center" vertical="center" wrapText="1"/>
    </xf>
    <xf numFmtId="165" fontId="9" fillId="4" borderId="2" xfId="1" applyFont="1" applyFill="1" applyBorder="1" applyAlignment="1" applyProtection="1">
      <alignment horizontal="center" vertical="center"/>
    </xf>
    <xf numFmtId="164" fontId="9" fillId="2" borderId="2" xfId="1" applyNumberFormat="1" applyFont="1" applyFill="1" applyBorder="1" applyAlignment="1" applyProtection="1">
      <alignment horizontal="center" vertical="center" wrapText="1"/>
    </xf>
    <xf numFmtId="164" fontId="9" fillId="4" borderId="2" xfId="1" applyNumberFormat="1" applyFont="1" applyFill="1" applyBorder="1" applyAlignment="1" applyProtection="1">
      <alignment horizontal="center" vertical="center" wrapText="1"/>
    </xf>
    <xf numFmtId="44" fontId="11" fillId="0" borderId="0" xfId="10" applyFont="1" applyFill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165" fontId="10" fillId="0" borderId="2" xfId="1" applyFont="1" applyBorder="1" applyAlignment="1" applyProtection="1">
      <alignment horizontal="center" vertical="center"/>
    </xf>
    <xf numFmtId="165" fontId="9" fillId="0" borderId="0" xfId="1" applyFont="1" applyAlignment="1">
      <alignment horizontal="center"/>
    </xf>
  </cellXfs>
  <cellStyles count="11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Normalny 3" xfId="6"/>
    <cellStyle name="Normalny 4" xfId="7"/>
    <cellStyle name="Result" xfId="8"/>
    <cellStyle name="Result2" xfId="9"/>
    <cellStyle name="Walutowy" xfId="10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opLeftCell="X1" workbookViewId="0">
      <selection activeCell="AI3" sqref="AI3:AI34"/>
    </sheetView>
  </sheetViews>
  <sheetFormatPr defaultColWidth="8.5" defaultRowHeight="13.5"/>
  <cols>
    <col min="1" max="2" width="8.5" style="32" customWidth="1"/>
    <col min="3" max="3" width="23.25" style="32" customWidth="1"/>
    <col min="4" max="4" width="20.375" style="32" customWidth="1"/>
    <col min="5" max="8" width="10.125" style="32" customWidth="1"/>
    <col min="9" max="9" width="8.5" style="32" customWidth="1"/>
    <col min="10" max="10" width="10.5" style="32" customWidth="1"/>
    <col min="11" max="11" width="8.5" style="32" customWidth="1"/>
    <col min="12" max="12" width="15" style="32" customWidth="1"/>
    <col min="13" max="13" width="16.125" style="32" customWidth="1"/>
    <col min="14" max="14" width="8.5" style="32" customWidth="1"/>
    <col min="15" max="15" width="15.375" style="32" customWidth="1"/>
    <col min="16" max="16" width="14" style="32" customWidth="1"/>
    <col min="17" max="18" width="11" style="32" customWidth="1"/>
    <col min="19" max="19" width="30.75" style="32" customWidth="1"/>
    <col min="20" max="20" width="8.75" style="87" customWidth="1"/>
    <col min="21" max="21" width="14" style="32" customWidth="1"/>
    <col min="22" max="22" width="18.25" style="32" customWidth="1"/>
    <col min="23" max="24" width="8.5" style="32" customWidth="1"/>
    <col min="25" max="25" width="24.25" style="32" customWidth="1"/>
    <col min="26" max="26" width="6" style="32" customWidth="1"/>
    <col min="27" max="27" width="8.5" style="32" customWidth="1"/>
    <col min="28" max="28" width="24.125" style="32" customWidth="1"/>
    <col min="29" max="29" width="25.875" style="32" customWidth="1"/>
    <col min="30" max="31" width="8.5" style="32" customWidth="1"/>
    <col min="32" max="32" width="13.625" style="36" customWidth="1"/>
    <col min="33" max="33" width="9.25" style="36" customWidth="1"/>
    <col min="34" max="35" width="8.5" style="32" customWidth="1"/>
    <col min="36" max="37" width="8.75" style="32" customWidth="1"/>
    <col min="38" max="39" width="8.5" style="32" customWidth="1"/>
    <col min="40" max="40" width="10.875" style="32" customWidth="1"/>
    <col min="41" max="48" width="8.5" style="32" customWidth="1"/>
    <col min="49" max="49" width="14.875" style="32" customWidth="1"/>
    <col min="50" max="50" width="13.75" style="32" customWidth="1"/>
    <col min="51" max="51" width="8.5" style="32" customWidth="1"/>
    <col min="52" max="52" width="14.125" style="32" customWidth="1"/>
    <col min="53" max="53" width="8.5" style="32" customWidth="1"/>
    <col min="54" max="54" width="11.75" style="32" customWidth="1"/>
    <col min="55" max="55" width="11.875" style="32" customWidth="1"/>
    <col min="56" max="56" width="11.75" style="32" customWidth="1"/>
    <col min="57" max="16384" width="8.5" style="32"/>
  </cols>
  <sheetData>
    <row r="1" spans="1:56" s="2" customFormat="1" ht="27" customHeight="1">
      <c r="A1" s="78" t="s">
        <v>0</v>
      </c>
      <c r="B1" s="78" t="s">
        <v>1</v>
      </c>
      <c r="C1" s="77" t="s">
        <v>46</v>
      </c>
      <c r="D1" s="77" t="s">
        <v>2</v>
      </c>
      <c r="E1" s="77" t="s">
        <v>47</v>
      </c>
      <c r="F1" s="77" t="s">
        <v>58</v>
      </c>
      <c r="G1" s="77" t="s">
        <v>59</v>
      </c>
      <c r="H1" s="77" t="s">
        <v>60</v>
      </c>
      <c r="I1" s="78" t="s">
        <v>3</v>
      </c>
      <c r="J1" s="77" t="s">
        <v>244</v>
      </c>
      <c r="K1" s="78" t="s">
        <v>4</v>
      </c>
      <c r="L1" s="78" t="s">
        <v>5</v>
      </c>
      <c r="M1" s="78"/>
      <c r="N1" s="78"/>
      <c r="O1" s="78"/>
      <c r="P1" s="78"/>
      <c r="Q1" s="78"/>
      <c r="R1" s="78"/>
      <c r="S1" s="77" t="s">
        <v>57</v>
      </c>
      <c r="T1" s="77"/>
      <c r="U1" s="77"/>
      <c r="V1" s="77"/>
      <c r="W1" s="77"/>
      <c r="X1" s="77"/>
      <c r="Y1" s="77" t="s">
        <v>52</v>
      </c>
      <c r="Z1" s="77"/>
      <c r="AA1" s="77"/>
      <c r="AB1" s="77"/>
      <c r="AC1" s="77"/>
      <c r="AD1" s="77"/>
      <c r="AE1" s="77"/>
      <c r="AF1" s="77"/>
      <c r="AG1" s="77"/>
      <c r="AH1" s="77" t="s">
        <v>7</v>
      </c>
      <c r="AI1" s="74" t="s">
        <v>56</v>
      </c>
      <c r="AJ1" s="73" t="s">
        <v>8</v>
      </c>
      <c r="AK1" s="73"/>
      <c r="AL1" s="73"/>
      <c r="AM1" s="1"/>
      <c r="AN1" s="73" t="s">
        <v>9</v>
      </c>
      <c r="AO1" s="73"/>
      <c r="AP1" s="73"/>
      <c r="AQ1" s="73"/>
      <c r="AR1" s="73"/>
      <c r="AS1" s="73"/>
      <c r="AT1" s="74" t="s">
        <v>10</v>
      </c>
      <c r="AU1" s="74"/>
      <c r="AV1" s="76" t="s">
        <v>11</v>
      </c>
      <c r="AW1" s="76"/>
      <c r="AX1" s="76"/>
      <c r="AY1" s="76"/>
      <c r="AZ1" s="76"/>
      <c r="BA1" s="76"/>
      <c r="BB1" s="75" t="s">
        <v>12</v>
      </c>
      <c r="BC1" s="75" t="s">
        <v>13</v>
      </c>
      <c r="BD1" s="75" t="s">
        <v>14</v>
      </c>
    </row>
    <row r="2" spans="1:56" s="2" customFormat="1" ht="58.9" customHeight="1">
      <c r="A2" s="78"/>
      <c r="B2" s="78"/>
      <c r="C2" s="77"/>
      <c r="D2" s="77"/>
      <c r="E2" s="77"/>
      <c r="F2" s="77"/>
      <c r="G2" s="77"/>
      <c r="H2" s="77"/>
      <c r="I2" s="78"/>
      <c r="J2" s="77"/>
      <c r="K2" s="78"/>
      <c r="L2" s="3" t="s">
        <v>15</v>
      </c>
      <c r="M2" s="3" t="s">
        <v>21</v>
      </c>
      <c r="N2" s="3" t="s">
        <v>16</v>
      </c>
      <c r="O2" s="3" t="s">
        <v>17</v>
      </c>
      <c r="P2" s="3" t="s">
        <v>18</v>
      </c>
      <c r="Q2" s="3" t="s">
        <v>19</v>
      </c>
      <c r="R2" s="3" t="s">
        <v>20</v>
      </c>
      <c r="S2" s="3" t="s">
        <v>55</v>
      </c>
      <c r="T2" s="3" t="s">
        <v>51</v>
      </c>
      <c r="U2" s="3" t="s">
        <v>18</v>
      </c>
      <c r="V2" s="3" t="s">
        <v>22</v>
      </c>
      <c r="W2" s="3" t="s">
        <v>23</v>
      </c>
      <c r="X2" s="3" t="s">
        <v>24</v>
      </c>
      <c r="Y2" s="3" t="s">
        <v>53</v>
      </c>
      <c r="Z2" s="3" t="s">
        <v>50</v>
      </c>
      <c r="AA2" s="3" t="s">
        <v>54</v>
      </c>
      <c r="AB2" s="3" t="s">
        <v>18</v>
      </c>
      <c r="AC2" s="3" t="s">
        <v>22</v>
      </c>
      <c r="AD2" s="3" t="s">
        <v>23</v>
      </c>
      <c r="AE2" s="3" t="s">
        <v>24</v>
      </c>
      <c r="AF2" s="4" t="s">
        <v>6</v>
      </c>
      <c r="AG2" s="4" t="s">
        <v>49</v>
      </c>
      <c r="AH2" s="77"/>
      <c r="AI2" s="74"/>
      <c r="AJ2" s="5" t="s">
        <v>62</v>
      </c>
      <c r="AK2" s="5" t="s">
        <v>63</v>
      </c>
      <c r="AL2" s="6" t="s">
        <v>64</v>
      </c>
      <c r="AM2" s="5" t="s">
        <v>61</v>
      </c>
      <c r="AN2" s="6" t="s">
        <v>248</v>
      </c>
      <c r="AO2" s="1" t="s">
        <v>25</v>
      </c>
      <c r="AP2" s="1" t="s">
        <v>26</v>
      </c>
      <c r="AQ2" s="1" t="s">
        <v>27</v>
      </c>
      <c r="AR2" s="1" t="s">
        <v>28</v>
      </c>
      <c r="AS2" s="6" t="s">
        <v>29</v>
      </c>
      <c r="AT2" s="7" t="s">
        <v>30</v>
      </c>
      <c r="AU2" s="7" t="s">
        <v>31</v>
      </c>
      <c r="AV2" s="5" t="s">
        <v>32</v>
      </c>
      <c r="AW2" s="5" t="s">
        <v>33</v>
      </c>
      <c r="AX2" s="5" t="s">
        <v>34</v>
      </c>
      <c r="AY2" s="5" t="s">
        <v>35</v>
      </c>
      <c r="AZ2" s="5" t="s">
        <v>36</v>
      </c>
      <c r="BA2" s="8" t="s">
        <v>37</v>
      </c>
      <c r="BB2" s="75"/>
      <c r="BC2" s="75"/>
      <c r="BD2" s="75"/>
    </row>
    <row r="3" spans="1:56" s="25" customFormat="1" ht="12" customHeight="1">
      <c r="A3" s="9">
        <v>1</v>
      </c>
      <c r="B3" s="10"/>
      <c r="C3" s="11" t="s">
        <v>66</v>
      </c>
      <c r="D3" s="11" t="s">
        <v>67</v>
      </c>
      <c r="E3" s="10" t="s">
        <v>38</v>
      </c>
      <c r="F3" s="11" t="s">
        <v>68</v>
      </c>
      <c r="G3" s="11" t="s">
        <v>69</v>
      </c>
      <c r="H3" s="10"/>
      <c r="I3" s="10"/>
      <c r="J3" s="12" t="s">
        <v>39</v>
      </c>
      <c r="K3" s="11"/>
      <c r="L3" s="13" t="s">
        <v>107</v>
      </c>
      <c r="M3" s="14" t="s">
        <v>108</v>
      </c>
      <c r="N3" s="13" t="s">
        <v>109</v>
      </c>
      <c r="O3" s="13" t="s">
        <v>110</v>
      </c>
      <c r="P3" s="13" t="s">
        <v>110</v>
      </c>
      <c r="Q3" s="13" t="s">
        <v>111</v>
      </c>
      <c r="R3" s="15" t="s">
        <v>112</v>
      </c>
      <c r="S3" s="14" t="s">
        <v>113</v>
      </c>
      <c r="T3" s="16" t="s">
        <v>109</v>
      </c>
      <c r="U3" s="14" t="s">
        <v>110</v>
      </c>
      <c r="V3" s="14" t="s">
        <v>111</v>
      </c>
      <c r="W3" s="16">
        <v>17</v>
      </c>
      <c r="X3" s="17"/>
      <c r="Y3" s="18" t="s">
        <v>114</v>
      </c>
      <c r="Z3" s="18" t="s">
        <v>115</v>
      </c>
      <c r="AA3" s="18" t="s">
        <v>116</v>
      </c>
      <c r="AB3" s="18" t="s">
        <v>116</v>
      </c>
      <c r="AC3" s="18" t="s">
        <v>117</v>
      </c>
      <c r="AD3" s="19">
        <v>17</v>
      </c>
      <c r="AE3" s="20" t="s">
        <v>70</v>
      </c>
      <c r="AF3" s="21" t="s">
        <v>175</v>
      </c>
      <c r="AG3" s="21" t="s">
        <v>176</v>
      </c>
      <c r="AH3" s="19" t="s">
        <v>177</v>
      </c>
      <c r="AI3" s="19">
        <v>32.5</v>
      </c>
      <c r="AJ3" s="22">
        <v>7479</v>
      </c>
      <c r="AK3" s="22">
        <v>12982</v>
      </c>
      <c r="AL3" s="23">
        <f t="shared" ref="AL3:AL35" si="0">SUM(AJ3:AK3)</f>
        <v>20461</v>
      </c>
      <c r="AM3" s="11"/>
      <c r="AN3" s="10"/>
      <c r="AO3" s="10"/>
      <c r="AP3" s="10"/>
      <c r="AQ3" s="10"/>
      <c r="AR3" s="10"/>
      <c r="AS3" s="10"/>
      <c r="AT3" s="10"/>
      <c r="AU3" s="10"/>
      <c r="AV3" s="12" t="s">
        <v>40</v>
      </c>
      <c r="AW3" s="12" t="s">
        <v>39</v>
      </c>
      <c r="AX3" s="12" t="s">
        <v>39</v>
      </c>
      <c r="AY3" s="12" t="s">
        <v>39</v>
      </c>
      <c r="AZ3" s="12" t="s">
        <v>41</v>
      </c>
      <c r="BA3" s="12" t="s">
        <v>40</v>
      </c>
      <c r="BB3" s="10"/>
      <c r="BC3" s="24" t="s">
        <v>245</v>
      </c>
      <c r="BD3" s="24" t="s">
        <v>246</v>
      </c>
    </row>
    <row r="4" spans="1:56" s="25" customFormat="1" ht="12" customHeight="1">
      <c r="A4" s="9">
        <v>2</v>
      </c>
      <c r="B4" s="10"/>
      <c r="C4" s="11" t="s">
        <v>66</v>
      </c>
      <c r="D4" s="11" t="s">
        <v>67</v>
      </c>
      <c r="E4" s="10" t="s">
        <v>38</v>
      </c>
      <c r="F4" s="11" t="s">
        <v>68</v>
      </c>
      <c r="G4" s="11" t="s">
        <v>69</v>
      </c>
      <c r="H4" s="10"/>
      <c r="I4" s="10"/>
      <c r="J4" s="12" t="s">
        <v>39</v>
      </c>
      <c r="K4" s="11"/>
      <c r="L4" s="13" t="s">
        <v>107</v>
      </c>
      <c r="M4" s="14" t="s">
        <v>108</v>
      </c>
      <c r="N4" s="13" t="s">
        <v>109</v>
      </c>
      <c r="O4" s="13" t="s">
        <v>110</v>
      </c>
      <c r="P4" s="13" t="s">
        <v>110</v>
      </c>
      <c r="Q4" s="13" t="s">
        <v>111</v>
      </c>
      <c r="R4" s="15" t="s">
        <v>112</v>
      </c>
      <c r="S4" s="14" t="s">
        <v>113</v>
      </c>
      <c r="T4" s="16" t="s">
        <v>109</v>
      </c>
      <c r="U4" s="26" t="s">
        <v>110</v>
      </c>
      <c r="V4" s="26" t="s">
        <v>111</v>
      </c>
      <c r="W4" s="16">
        <v>17</v>
      </c>
      <c r="X4" s="17"/>
      <c r="Y4" s="18" t="s">
        <v>114</v>
      </c>
      <c r="Z4" s="18" t="s">
        <v>115</v>
      </c>
      <c r="AA4" s="18" t="s">
        <v>116</v>
      </c>
      <c r="AB4" s="18" t="s">
        <v>116</v>
      </c>
      <c r="AC4" s="18" t="s">
        <v>117</v>
      </c>
      <c r="AD4" s="19">
        <v>17</v>
      </c>
      <c r="AE4" s="27" t="s">
        <v>71</v>
      </c>
      <c r="AF4" s="21" t="s">
        <v>178</v>
      </c>
      <c r="AG4" s="21" t="s">
        <v>179</v>
      </c>
      <c r="AH4" s="19" t="s">
        <v>177</v>
      </c>
      <c r="AI4" s="19">
        <v>21</v>
      </c>
      <c r="AJ4" s="22">
        <v>2308</v>
      </c>
      <c r="AK4" s="22">
        <v>5264</v>
      </c>
      <c r="AL4" s="23">
        <f t="shared" si="0"/>
        <v>7572</v>
      </c>
      <c r="AM4" s="11"/>
      <c r="AN4" s="10"/>
      <c r="AO4" s="10"/>
      <c r="AP4" s="10"/>
      <c r="AQ4" s="10"/>
      <c r="AR4" s="10"/>
      <c r="AS4" s="10"/>
      <c r="AT4" s="10"/>
      <c r="AU4" s="10"/>
      <c r="AV4" s="12" t="s">
        <v>40</v>
      </c>
      <c r="AW4" s="12" t="s">
        <v>39</v>
      </c>
      <c r="AX4" s="12" t="s">
        <v>39</v>
      </c>
      <c r="AY4" s="12" t="s">
        <v>39</v>
      </c>
      <c r="AZ4" s="12" t="s">
        <v>41</v>
      </c>
      <c r="BA4" s="12" t="s">
        <v>40</v>
      </c>
      <c r="BB4" s="10"/>
      <c r="BC4" s="24" t="s">
        <v>245</v>
      </c>
      <c r="BD4" s="24" t="s">
        <v>246</v>
      </c>
    </row>
    <row r="5" spans="1:56" s="25" customFormat="1" ht="12" customHeight="1">
      <c r="A5" s="9">
        <v>3</v>
      </c>
      <c r="B5" s="10"/>
      <c r="C5" s="11" t="s">
        <v>66</v>
      </c>
      <c r="D5" s="11" t="s">
        <v>67</v>
      </c>
      <c r="E5" s="10" t="s">
        <v>38</v>
      </c>
      <c r="F5" s="11" t="s">
        <v>68</v>
      </c>
      <c r="G5" s="11" t="s">
        <v>69</v>
      </c>
      <c r="H5" s="10"/>
      <c r="I5" s="10"/>
      <c r="J5" s="12" t="s">
        <v>39</v>
      </c>
      <c r="K5" s="11"/>
      <c r="L5" s="13" t="s">
        <v>107</v>
      </c>
      <c r="M5" s="14" t="s">
        <v>108</v>
      </c>
      <c r="N5" s="13" t="s">
        <v>109</v>
      </c>
      <c r="O5" s="13" t="s">
        <v>110</v>
      </c>
      <c r="P5" s="13" t="s">
        <v>110</v>
      </c>
      <c r="Q5" s="13" t="s">
        <v>111</v>
      </c>
      <c r="R5" s="15" t="s">
        <v>112</v>
      </c>
      <c r="S5" s="14" t="s">
        <v>118</v>
      </c>
      <c r="T5" s="16" t="s">
        <v>119</v>
      </c>
      <c r="U5" s="26" t="s">
        <v>120</v>
      </c>
      <c r="V5" s="26" t="s">
        <v>121</v>
      </c>
      <c r="W5" s="16">
        <v>1</v>
      </c>
      <c r="X5" s="17"/>
      <c r="Y5" s="18" t="s">
        <v>122</v>
      </c>
      <c r="Z5" s="18" t="s">
        <v>123</v>
      </c>
      <c r="AA5" s="18" t="s">
        <v>120</v>
      </c>
      <c r="AB5" s="18" t="s">
        <v>120</v>
      </c>
      <c r="AC5" s="18" t="s">
        <v>124</v>
      </c>
      <c r="AD5" s="19"/>
      <c r="AE5" s="27"/>
      <c r="AF5" s="21" t="s">
        <v>180</v>
      </c>
      <c r="AG5" s="21" t="s">
        <v>181</v>
      </c>
      <c r="AH5" s="19" t="s">
        <v>182</v>
      </c>
      <c r="AI5" s="19">
        <v>40</v>
      </c>
      <c r="AJ5" s="22">
        <v>40148</v>
      </c>
      <c r="AK5" s="22">
        <v>38316</v>
      </c>
      <c r="AL5" s="23">
        <f t="shared" si="0"/>
        <v>78464</v>
      </c>
      <c r="AM5" s="11"/>
      <c r="AN5" s="10"/>
      <c r="AO5" s="10"/>
      <c r="AP5" s="10"/>
      <c r="AQ5" s="10"/>
      <c r="AR5" s="10"/>
      <c r="AS5" s="10"/>
      <c r="AT5" s="10"/>
      <c r="AU5" s="10"/>
      <c r="AV5" s="12" t="s">
        <v>40</v>
      </c>
      <c r="AW5" s="12" t="s">
        <v>39</v>
      </c>
      <c r="AX5" s="12" t="s">
        <v>39</v>
      </c>
      <c r="AY5" s="12" t="s">
        <v>39</v>
      </c>
      <c r="AZ5" s="12" t="s">
        <v>41</v>
      </c>
      <c r="BA5" s="12" t="s">
        <v>40</v>
      </c>
      <c r="BB5" s="10"/>
      <c r="BC5" s="24" t="s">
        <v>245</v>
      </c>
      <c r="BD5" s="24" t="s">
        <v>246</v>
      </c>
    </row>
    <row r="6" spans="1:56" s="25" customFormat="1" ht="12" customHeight="1">
      <c r="A6" s="9">
        <v>4</v>
      </c>
      <c r="B6" s="10"/>
      <c r="C6" s="11" t="s">
        <v>66</v>
      </c>
      <c r="D6" s="11" t="s">
        <v>67</v>
      </c>
      <c r="E6" s="10" t="s">
        <v>38</v>
      </c>
      <c r="F6" s="11" t="s">
        <v>68</v>
      </c>
      <c r="G6" s="11" t="s">
        <v>69</v>
      </c>
      <c r="H6" s="10"/>
      <c r="I6" s="10"/>
      <c r="J6" s="12" t="s">
        <v>39</v>
      </c>
      <c r="K6" s="11"/>
      <c r="L6" s="13" t="s">
        <v>107</v>
      </c>
      <c r="M6" s="14" t="s">
        <v>108</v>
      </c>
      <c r="N6" s="13" t="s">
        <v>109</v>
      </c>
      <c r="O6" s="13" t="s">
        <v>110</v>
      </c>
      <c r="P6" s="13" t="s">
        <v>110</v>
      </c>
      <c r="Q6" s="13" t="s">
        <v>111</v>
      </c>
      <c r="R6" s="15" t="s">
        <v>112</v>
      </c>
      <c r="S6" s="14" t="s">
        <v>118</v>
      </c>
      <c r="T6" s="16" t="s">
        <v>119</v>
      </c>
      <c r="U6" s="26" t="s">
        <v>120</v>
      </c>
      <c r="V6" s="26" t="s">
        <v>121</v>
      </c>
      <c r="W6" s="16">
        <v>1</v>
      </c>
      <c r="X6" s="17"/>
      <c r="Y6" s="18" t="s">
        <v>122</v>
      </c>
      <c r="Z6" s="18" t="s">
        <v>123</v>
      </c>
      <c r="AA6" s="18" t="s">
        <v>120</v>
      </c>
      <c r="AB6" s="18" t="s">
        <v>120</v>
      </c>
      <c r="AC6" s="18" t="s">
        <v>125</v>
      </c>
      <c r="AD6" s="19">
        <v>2</v>
      </c>
      <c r="AE6" s="27"/>
      <c r="AF6" s="21" t="s">
        <v>183</v>
      </c>
      <c r="AG6" s="21" t="s">
        <v>184</v>
      </c>
      <c r="AH6" s="19" t="s">
        <v>185</v>
      </c>
      <c r="AI6" s="19">
        <v>17</v>
      </c>
      <c r="AJ6" s="22">
        <v>516</v>
      </c>
      <c r="AK6" s="22">
        <v>0</v>
      </c>
      <c r="AL6" s="23">
        <f t="shared" si="0"/>
        <v>516</v>
      </c>
      <c r="AM6" s="11"/>
      <c r="AN6" s="10"/>
      <c r="AO6" s="10"/>
      <c r="AP6" s="10"/>
      <c r="AQ6" s="10"/>
      <c r="AR6" s="10"/>
      <c r="AS6" s="10"/>
      <c r="AT6" s="10"/>
      <c r="AU6" s="10"/>
      <c r="AV6" s="12" t="s">
        <v>40</v>
      </c>
      <c r="AW6" s="12" t="s">
        <v>39</v>
      </c>
      <c r="AX6" s="12" t="s">
        <v>39</v>
      </c>
      <c r="AY6" s="12" t="s">
        <v>39</v>
      </c>
      <c r="AZ6" s="12" t="s">
        <v>41</v>
      </c>
      <c r="BA6" s="12" t="s">
        <v>40</v>
      </c>
      <c r="BB6" s="10"/>
      <c r="BC6" s="24" t="s">
        <v>245</v>
      </c>
      <c r="BD6" s="24" t="s">
        <v>246</v>
      </c>
    </row>
    <row r="7" spans="1:56" s="25" customFormat="1" ht="12" customHeight="1">
      <c r="A7" s="9">
        <v>5</v>
      </c>
      <c r="B7" s="10"/>
      <c r="C7" s="11" t="s">
        <v>66</v>
      </c>
      <c r="D7" s="11" t="s">
        <v>67</v>
      </c>
      <c r="E7" s="10" t="s">
        <v>38</v>
      </c>
      <c r="F7" s="11" t="s">
        <v>68</v>
      </c>
      <c r="G7" s="11" t="s">
        <v>69</v>
      </c>
      <c r="H7" s="10"/>
      <c r="I7" s="10"/>
      <c r="J7" s="12" t="s">
        <v>39</v>
      </c>
      <c r="K7" s="11"/>
      <c r="L7" s="13" t="s">
        <v>107</v>
      </c>
      <c r="M7" s="14" t="s">
        <v>108</v>
      </c>
      <c r="N7" s="13" t="s">
        <v>109</v>
      </c>
      <c r="O7" s="13" t="s">
        <v>110</v>
      </c>
      <c r="P7" s="13" t="s">
        <v>110</v>
      </c>
      <c r="Q7" s="13" t="s">
        <v>111</v>
      </c>
      <c r="R7" s="15" t="s">
        <v>112</v>
      </c>
      <c r="S7" s="14" t="s">
        <v>118</v>
      </c>
      <c r="T7" s="16" t="s">
        <v>119</v>
      </c>
      <c r="U7" s="26" t="s">
        <v>120</v>
      </c>
      <c r="V7" s="26" t="s">
        <v>121</v>
      </c>
      <c r="W7" s="16">
        <v>1</v>
      </c>
      <c r="X7" s="17"/>
      <c r="Y7" s="18" t="s">
        <v>126</v>
      </c>
      <c r="Z7" s="18" t="s">
        <v>123</v>
      </c>
      <c r="AA7" s="18" t="s">
        <v>120</v>
      </c>
      <c r="AB7" s="18" t="s">
        <v>120</v>
      </c>
      <c r="AC7" s="18" t="s">
        <v>124</v>
      </c>
      <c r="AD7" s="19"/>
      <c r="AE7" s="27">
        <v>2</v>
      </c>
      <c r="AF7" s="21" t="s">
        <v>186</v>
      </c>
      <c r="AG7" s="21" t="s">
        <v>187</v>
      </c>
      <c r="AH7" s="19" t="s">
        <v>185</v>
      </c>
      <c r="AI7" s="19">
        <v>40</v>
      </c>
      <c r="AJ7" s="22">
        <v>63868</v>
      </c>
      <c r="AK7" s="22">
        <v>0</v>
      </c>
      <c r="AL7" s="23">
        <f t="shared" si="0"/>
        <v>63868</v>
      </c>
      <c r="AM7" s="11">
        <v>39.15</v>
      </c>
      <c r="AN7" s="10" t="s">
        <v>247</v>
      </c>
      <c r="AO7" s="10"/>
      <c r="AP7" s="10"/>
      <c r="AQ7" s="10"/>
      <c r="AR7" s="10"/>
      <c r="AS7" s="10"/>
      <c r="AT7" s="10"/>
      <c r="AU7" s="10"/>
      <c r="AV7" s="12" t="s">
        <v>40</v>
      </c>
      <c r="AW7" s="12" t="s">
        <v>39</v>
      </c>
      <c r="AX7" s="12" t="s">
        <v>39</v>
      </c>
      <c r="AY7" s="12" t="s">
        <v>39</v>
      </c>
      <c r="AZ7" s="12" t="s">
        <v>41</v>
      </c>
      <c r="BA7" s="12" t="s">
        <v>40</v>
      </c>
      <c r="BB7" s="10"/>
      <c r="BC7" s="24" t="s">
        <v>245</v>
      </c>
      <c r="BD7" s="24" t="s">
        <v>246</v>
      </c>
    </row>
    <row r="8" spans="1:56" s="25" customFormat="1" ht="12" customHeight="1">
      <c r="A8" s="9">
        <v>6</v>
      </c>
      <c r="B8" s="10"/>
      <c r="C8" s="11" t="s">
        <v>66</v>
      </c>
      <c r="D8" s="11" t="s">
        <v>67</v>
      </c>
      <c r="E8" s="10" t="s">
        <v>38</v>
      </c>
      <c r="F8" s="11" t="s">
        <v>68</v>
      </c>
      <c r="G8" s="11" t="s">
        <v>69</v>
      </c>
      <c r="H8" s="10"/>
      <c r="I8" s="10"/>
      <c r="J8" s="12" t="s">
        <v>39</v>
      </c>
      <c r="K8" s="11"/>
      <c r="L8" s="13" t="s">
        <v>107</v>
      </c>
      <c r="M8" s="14" t="s">
        <v>108</v>
      </c>
      <c r="N8" s="13" t="s">
        <v>109</v>
      </c>
      <c r="O8" s="13" t="s">
        <v>110</v>
      </c>
      <c r="P8" s="13" t="s">
        <v>110</v>
      </c>
      <c r="Q8" s="13" t="s">
        <v>111</v>
      </c>
      <c r="R8" s="15" t="s">
        <v>112</v>
      </c>
      <c r="S8" s="14" t="s">
        <v>118</v>
      </c>
      <c r="T8" s="16" t="s">
        <v>119</v>
      </c>
      <c r="U8" s="26" t="s">
        <v>120</v>
      </c>
      <c r="V8" s="26" t="s">
        <v>121</v>
      </c>
      <c r="W8" s="16">
        <v>1</v>
      </c>
      <c r="X8" s="17"/>
      <c r="Y8" s="18" t="s">
        <v>122</v>
      </c>
      <c r="Z8" s="18" t="s">
        <v>123</v>
      </c>
      <c r="AA8" s="18" t="s">
        <v>120</v>
      </c>
      <c r="AB8" s="18" t="s">
        <v>120</v>
      </c>
      <c r="AC8" s="18" t="s">
        <v>125</v>
      </c>
      <c r="AD8" s="19">
        <v>1</v>
      </c>
      <c r="AE8" s="28" t="s">
        <v>72</v>
      </c>
      <c r="AF8" s="21" t="s">
        <v>188</v>
      </c>
      <c r="AG8" s="21" t="s">
        <v>189</v>
      </c>
      <c r="AH8" s="19" t="s">
        <v>185</v>
      </c>
      <c r="AI8" s="19">
        <v>17</v>
      </c>
      <c r="AJ8" s="22">
        <v>12346</v>
      </c>
      <c r="AK8" s="22">
        <v>0</v>
      </c>
      <c r="AL8" s="23">
        <f t="shared" si="0"/>
        <v>12346</v>
      </c>
      <c r="AM8" s="11"/>
      <c r="AN8" s="10"/>
      <c r="AO8" s="10"/>
      <c r="AP8" s="10"/>
      <c r="AQ8" s="10"/>
      <c r="AR8" s="10"/>
      <c r="AS8" s="10"/>
      <c r="AT8" s="10"/>
      <c r="AU8" s="10"/>
      <c r="AV8" s="12" t="s">
        <v>40</v>
      </c>
      <c r="AW8" s="12" t="s">
        <v>39</v>
      </c>
      <c r="AX8" s="12" t="s">
        <v>39</v>
      </c>
      <c r="AY8" s="12" t="s">
        <v>39</v>
      </c>
      <c r="AZ8" s="12" t="s">
        <v>41</v>
      </c>
      <c r="BA8" s="12" t="s">
        <v>40</v>
      </c>
      <c r="BB8" s="10"/>
      <c r="BC8" s="24" t="s">
        <v>245</v>
      </c>
      <c r="BD8" s="24" t="s">
        <v>246</v>
      </c>
    </row>
    <row r="9" spans="1:56" s="25" customFormat="1" ht="12" customHeight="1">
      <c r="A9" s="9">
        <v>7</v>
      </c>
      <c r="B9" s="10"/>
      <c r="C9" s="11" t="s">
        <v>66</v>
      </c>
      <c r="D9" s="11" t="s">
        <v>67</v>
      </c>
      <c r="E9" s="10" t="s">
        <v>38</v>
      </c>
      <c r="F9" s="11" t="s">
        <v>68</v>
      </c>
      <c r="G9" s="11" t="s">
        <v>69</v>
      </c>
      <c r="H9" s="10"/>
      <c r="I9" s="10"/>
      <c r="J9" s="12" t="s">
        <v>39</v>
      </c>
      <c r="K9" s="11"/>
      <c r="L9" s="13" t="s">
        <v>107</v>
      </c>
      <c r="M9" s="14" t="s">
        <v>108</v>
      </c>
      <c r="N9" s="13" t="s">
        <v>109</v>
      </c>
      <c r="O9" s="13" t="s">
        <v>110</v>
      </c>
      <c r="P9" s="13" t="s">
        <v>110</v>
      </c>
      <c r="Q9" s="13" t="s">
        <v>111</v>
      </c>
      <c r="R9" s="15" t="s">
        <v>112</v>
      </c>
      <c r="S9" s="14" t="s">
        <v>127</v>
      </c>
      <c r="T9" s="16" t="s">
        <v>109</v>
      </c>
      <c r="U9" s="26" t="s">
        <v>110</v>
      </c>
      <c r="V9" s="26" t="s">
        <v>128</v>
      </c>
      <c r="W9" s="16">
        <v>1</v>
      </c>
      <c r="X9" s="17"/>
      <c r="Y9" s="18" t="s">
        <v>122</v>
      </c>
      <c r="Z9" s="18" t="s">
        <v>115</v>
      </c>
      <c r="AA9" s="18" t="s">
        <v>116</v>
      </c>
      <c r="AB9" s="18" t="s">
        <v>116</v>
      </c>
      <c r="AC9" s="18" t="s">
        <v>129</v>
      </c>
      <c r="AD9" s="19">
        <v>1</v>
      </c>
      <c r="AE9" s="27"/>
      <c r="AF9" s="21" t="s">
        <v>190</v>
      </c>
      <c r="AG9" s="21" t="s">
        <v>191</v>
      </c>
      <c r="AH9" s="19" t="s">
        <v>182</v>
      </c>
      <c r="AI9" s="19">
        <v>35</v>
      </c>
      <c r="AJ9" s="22">
        <v>70008</v>
      </c>
      <c r="AK9" s="22">
        <v>67827</v>
      </c>
      <c r="AL9" s="23">
        <f t="shared" si="0"/>
        <v>137835</v>
      </c>
      <c r="AM9" s="11">
        <v>31.05</v>
      </c>
      <c r="AN9" s="10" t="s">
        <v>247</v>
      </c>
      <c r="AO9" s="10"/>
      <c r="AP9" s="10"/>
      <c r="AQ9" s="10"/>
      <c r="AR9" s="10"/>
      <c r="AS9" s="10"/>
      <c r="AT9" s="10"/>
      <c r="AU9" s="10"/>
      <c r="AV9" s="12" t="s">
        <v>40</v>
      </c>
      <c r="AW9" s="12" t="s">
        <v>39</v>
      </c>
      <c r="AX9" s="12" t="s">
        <v>39</v>
      </c>
      <c r="AY9" s="12" t="s">
        <v>39</v>
      </c>
      <c r="AZ9" s="12" t="s">
        <v>41</v>
      </c>
      <c r="BA9" s="12" t="s">
        <v>40</v>
      </c>
      <c r="BB9" s="10"/>
      <c r="BC9" s="24" t="s">
        <v>245</v>
      </c>
      <c r="BD9" s="24" t="s">
        <v>246</v>
      </c>
    </row>
    <row r="10" spans="1:56" s="25" customFormat="1" ht="12" customHeight="1">
      <c r="A10" s="9">
        <v>8</v>
      </c>
      <c r="B10" s="10"/>
      <c r="C10" s="11" t="s">
        <v>66</v>
      </c>
      <c r="D10" s="11" t="s">
        <v>67</v>
      </c>
      <c r="E10" s="10" t="s">
        <v>38</v>
      </c>
      <c r="F10" s="11" t="s">
        <v>68</v>
      </c>
      <c r="G10" s="11" t="s">
        <v>69</v>
      </c>
      <c r="H10" s="10"/>
      <c r="I10" s="10"/>
      <c r="J10" s="12" t="s">
        <v>39</v>
      </c>
      <c r="K10" s="11"/>
      <c r="L10" s="13" t="s">
        <v>107</v>
      </c>
      <c r="M10" s="14" t="s">
        <v>108</v>
      </c>
      <c r="N10" s="13" t="s">
        <v>109</v>
      </c>
      <c r="O10" s="13" t="s">
        <v>110</v>
      </c>
      <c r="P10" s="13" t="s">
        <v>110</v>
      </c>
      <c r="Q10" s="13" t="s">
        <v>111</v>
      </c>
      <c r="R10" s="15" t="s">
        <v>112</v>
      </c>
      <c r="S10" s="14" t="s">
        <v>130</v>
      </c>
      <c r="T10" s="16" t="s">
        <v>131</v>
      </c>
      <c r="U10" s="26" t="s">
        <v>132</v>
      </c>
      <c r="V10" s="26" t="s">
        <v>132</v>
      </c>
      <c r="W10" s="16"/>
      <c r="X10" s="17"/>
      <c r="Y10" s="18" t="s">
        <v>122</v>
      </c>
      <c r="Z10" s="18" t="s">
        <v>115</v>
      </c>
      <c r="AA10" s="18" t="s">
        <v>133</v>
      </c>
      <c r="AB10" s="18" t="s">
        <v>133</v>
      </c>
      <c r="AC10" s="18" t="s">
        <v>132</v>
      </c>
      <c r="AD10" s="19"/>
      <c r="AE10" s="27"/>
      <c r="AF10" s="21" t="s">
        <v>192</v>
      </c>
      <c r="AG10" s="21" t="s">
        <v>193</v>
      </c>
      <c r="AH10" s="19" t="s">
        <v>185</v>
      </c>
      <c r="AI10" s="19">
        <v>60</v>
      </c>
      <c r="AJ10" s="22">
        <v>137471</v>
      </c>
      <c r="AK10" s="22">
        <v>0</v>
      </c>
      <c r="AL10" s="23">
        <f t="shared" si="0"/>
        <v>137471</v>
      </c>
      <c r="AM10" s="11"/>
      <c r="AN10" s="10"/>
      <c r="AO10" s="10"/>
      <c r="AP10" s="10"/>
      <c r="AQ10" s="10"/>
      <c r="AR10" s="10"/>
      <c r="AS10" s="10"/>
      <c r="AT10" s="10"/>
      <c r="AU10" s="10"/>
      <c r="AV10" s="12" t="s">
        <v>40</v>
      </c>
      <c r="AW10" s="12" t="s">
        <v>39</v>
      </c>
      <c r="AX10" s="12" t="s">
        <v>39</v>
      </c>
      <c r="AY10" s="12" t="s">
        <v>39</v>
      </c>
      <c r="AZ10" s="12" t="s">
        <v>41</v>
      </c>
      <c r="BA10" s="12" t="s">
        <v>40</v>
      </c>
      <c r="BB10" s="10"/>
      <c r="BC10" s="24" t="s">
        <v>245</v>
      </c>
      <c r="BD10" s="24" t="s">
        <v>246</v>
      </c>
    </row>
    <row r="11" spans="1:56" s="25" customFormat="1" ht="12" customHeight="1">
      <c r="A11" s="9">
        <v>9</v>
      </c>
      <c r="B11" s="10"/>
      <c r="C11" s="11" t="s">
        <v>66</v>
      </c>
      <c r="D11" s="11" t="s">
        <v>67</v>
      </c>
      <c r="E11" s="10" t="s">
        <v>38</v>
      </c>
      <c r="F11" s="11" t="s">
        <v>68</v>
      </c>
      <c r="G11" s="11" t="s">
        <v>69</v>
      </c>
      <c r="H11" s="10"/>
      <c r="I11" s="10"/>
      <c r="J11" s="12" t="s">
        <v>39</v>
      </c>
      <c r="K11" s="11"/>
      <c r="L11" s="13" t="s">
        <v>107</v>
      </c>
      <c r="M11" s="14" t="s">
        <v>108</v>
      </c>
      <c r="N11" s="13" t="s">
        <v>109</v>
      </c>
      <c r="O11" s="13" t="s">
        <v>110</v>
      </c>
      <c r="P11" s="13" t="s">
        <v>110</v>
      </c>
      <c r="Q11" s="13" t="s">
        <v>111</v>
      </c>
      <c r="R11" s="15" t="s">
        <v>112</v>
      </c>
      <c r="S11" s="14" t="s">
        <v>134</v>
      </c>
      <c r="T11" s="16" t="s">
        <v>109</v>
      </c>
      <c r="U11" s="26" t="s">
        <v>110</v>
      </c>
      <c r="V11" s="26" t="s">
        <v>111</v>
      </c>
      <c r="W11" s="16">
        <v>21</v>
      </c>
      <c r="X11" s="17"/>
      <c r="Y11" s="18" t="s">
        <v>135</v>
      </c>
      <c r="Z11" s="18" t="s">
        <v>115</v>
      </c>
      <c r="AA11" s="18" t="s">
        <v>116</v>
      </c>
      <c r="AB11" s="18" t="s">
        <v>116</v>
      </c>
      <c r="AC11" s="18" t="s">
        <v>117</v>
      </c>
      <c r="AD11" s="19">
        <v>21</v>
      </c>
      <c r="AE11" s="20" t="s">
        <v>70</v>
      </c>
      <c r="AF11" s="21" t="s">
        <v>194</v>
      </c>
      <c r="AG11" s="21" t="s">
        <v>195</v>
      </c>
      <c r="AH11" s="19" t="s">
        <v>196</v>
      </c>
      <c r="AI11" s="19">
        <v>4</v>
      </c>
      <c r="AJ11" s="22">
        <v>0</v>
      </c>
      <c r="AK11" s="22">
        <v>0</v>
      </c>
      <c r="AL11" s="23">
        <f t="shared" si="0"/>
        <v>0</v>
      </c>
      <c r="AM11" s="11"/>
      <c r="AN11" s="10"/>
      <c r="AO11" s="10"/>
      <c r="AP11" s="10"/>
      <c r="AQ11" s="10"/>
      <c r="AR11" s="10"/>
      <c r="AS11" s="10"/>
      <c r="AT11" s="10"/>
      <c r="AU11" s="10"/>
      <c r="AV11" s="12" t="s">
        <v>40</v>
      </c>
      <c r="AW11" s="12" t="s">
        <v>39</v>
      </c>
      <c r="AX11" s="12" t="s">
        <v>39</v>
      </c>
      <c r="AY11" s="12" t="s">
        <v>39</v>
      </c>
      <c r="AZ11" s="12" t="s">
        <v>41</v>
      </c>
      <c r="BA11" s="12" t="s">
        <v>40</v>
      </c>
      <c r="BB11" s="10"/>
      <c r="BC11" s="24" t="s">
        <v>245</v>
      </c>
      <c r="BD11" s="24" t="s">
        <v>246</v>
      </c>
    </row>
    <row r="12" spans="1:56" s="25" customFormat="1" ht="12" customHeight="1">
      <c r="A12" s="9">
        <v>10</v>
      </c>
      <c r="B12" s="10"/>
      <c r="C12" s="11" t="s">
        <v>66</v>
      </c>
      <c r="D12" s="11" t="s">
        <v>67</v>
      </c>
      <c r="E12" s="10" t="s">
        <v>38</v>
      </c>
      <c r="F12" s="11" t="s">
        <v>68</v>
      </c>
      <c r="G12" s="11" t="s">
        <v>69</v>
      </c>
      <c r="H12" s="10"/>
      <c r="I12" s="10"/>
      <c r="J12" s="12" t="s">
        <v>39</v>
      </c>
      <c r="K12" s="11"/>
      <c r="L12" s="13" t="s">
        <v>107</v>
      </c>
      <c r="M12" s="14" t="s">
        <v>108</v>
      </c>
      <c r="N12" s="13" t="s">
        <v>109</v>
      </c>
      <c r="O12" s="13" t="s">
        <v>110</v>
      </c>
      <c r="P12" s="13" t="s">
        <v>110</v>
      </c>
      <c r="Q12" s="13" t="s">
        <v>111</v>
      </c>
      <c r="R12" s="15" t="s">
        <v>112</v>
      </c>
      <c r="S12" s="14" t="s">
        <v>134</v>
      </c>
      <c r="T12" s="16" t="s">
        <v>109</v>
      </c>
      <c r="U12" s="26" t="s">
        <v>110</v>
      </c>
      <c r="V12" s="26" t="s">
        <v>111</v>
      </c>
      <c r="W12" s="16">
        <v>21</v>
      </c>
      <c r="X12" s="17"/>
      <c r="Y12" s="18" t="s">
        <v>135</v>
      </c>
      <c r="Z12" s="18" t="s">
        <v>115</v>
      </c>
      <c r="AA12" s="18" t="s">
        <v>116</v>
      </c>
      <c r="AB12" s="18" t="s">
        <v>116</v>
      </c>
      <c r="AC12" s="18" t="s">
        <v>117</v>
      </c>
      <c r="AD12" s="19">
        <v>21</v>
      </c>
      <c r="AE12" s="27">
        <v>64</v>
      </c>
      <c r="AF12" s="21" t="s">
        <v>197</v>
      </c>
      <c r="AG12" s="21" t="s">
        <v>198</v>
      </c>
      <c r="AH12" s="19" t="s">
        <v>177</v>
      </c>
      <c r="AI12" s="19">
        <v>21</v>
      </c>
      <c r="AJ12" s="22">
        <v>2930</v>
      </c>
      <c r="AK12" s="22">
        <v>3224</v>
      </c>
      <c r="AL12" s="23">
        <f t="shared" si="0"/>
        <v>6154</v>
      </c>
      <c r="AM12" s="11"/>
      <c r="AN12" s="10"/>
      <c r="AO12" s="10"/>
      <c r="AP12" s="10"/>
      <c r="AQ12" s="10"/>
      <c r="AR12" s="10"/>
      <c r="AS12" s="10"/>
      <c r="AT12" s="10"/>
      <c r="AU12" s="10"/>
      <c r="AV12" s="12" t="s">
        <v>40</v>
      </c>
      <c r="AW12" s="12" t="s">
        <v>39</v>
      </c>
      <c r="AX12" s="12" t="s">
        <v>39</v>
      </c>
      <c r="AY12" s="12" t="s">
        <v>39</v>
      </c>
      <c r="AZ12" s="12" t="s">
        <v>41</v>
      </c>
      <c r="BA12" s="12" t="s">
        <v>40</v>
      </c>
      <c r="BB12" s="10"/>
      <c r="BC12" s="24" t="s">
        <v>245</v>
      </c>
      <c r="BD12" s="24" t="s">
        <v>246</v>
      </c>
    </row>
    <row r="13" spans="1:56" s="25" customFormat="1" ht="12" customHeight="1">
      <c r="A13" s="9">
        <v>11</v>
      </c>
      <c r="B13" s="10"/>
      <c r="C13" s="11" t="s">
        <v>66</v>
      </c>
      <c r="D13" s="11" t="s">
        <v>67</v>
      </c>
      <c r="E13" s="10" t="s">
        <v>38</v>
      </c>
      <c r="F13" s="11" t="s">
        <v>68</v>
      </c>
      <c r="G13" s="11" t="s">
        <v>69</v>
      </c>
      <c r="H13" s="10"/>
      <c r="I13" s="10"/>
      <c r="J13" s="12" t="s">
        <v>39</v>
      </c>
      <c r="K13" s="11"/>
      <c r="L13" s="13" t="s">
        <v>107</v>
      </c>
      <c r="M13" s="14" t="s">
        <v>108</v>
      </c>
      <c r="N13" s="13" t="s">
        <v>109</v>
      </c>
      <c r="O13" s="13" t="s">
        <v>110</v>
      </c>
      <c r="P13" s="13" t="s">
        <v>110</v>
      </c>
      <c r="Q13" s="13" t="s">
        <v>111</v>
      </c>
      <c r="R13" s="15" t="s">
        <v>112</v>
      </c>
      <c r="S13" s="14" t="s">
        <v>134</v>
      </c>
      <c r="T13" s="16" t="s">
        <v>109</v>
      </c>
      <c r="U13" s="26" t="s">
        <v>110</v>
      </c>
      <c r="V13" s="26" t="s">
        <v>111</v>
      </c>
      <c r="W13" s="16">
        <v>21</v>
      </c>
      <c r="X13" s="17"/>
      <c r="Y13" s="18" t="s">
        <v>135</v>
      </c>
      <c r="Z13" s="18" t="s">
        <v>115</v>
      </c>
      <c r="AA13" s="18" t="s">
        <v>116</v>
      </c>
      <c r="AB13" s="18" t="s">
        <v>116</v>
      </c>
      <c r="AC13" s="18" t="s">
        <v>117</v>
      </c>
      <c r="AD13" s="19">
        <v>21</v>
      </c>
      <c r="AE13" s="27">
        <v>24</v>
      </c>
      <c r="AF13" s="21" t="s">
        <v>199</v>
      </c>
      <c r="AG13" s="21" t="s">
        <v>200</v>
      </c>
      <c r="AH13" s="19" t="s">
        <v>177</v>
      </c>
      <c r="AI13" s="19">
        <v>38</v>
      </c>
      <c r="AJ13" s="22">
        <v>8078</v>
      </c>
      <c r="AK13" s="22">
        <v>19388</v>
      </c>
      <c r="AL13" s="23">
        <f t="shared" si="0"/>
        <v>27466</v>
      </c>
      <c r="AM13" s="11">
        <v>25.2</v>
      </c>
      <c r="AN13" s="10" t="s">
        <v>247</v>
      </c>
      <c r="AO13" s="10"/>
      <c r="AP13" s="10"/>
      <c r="AQ13" s="10"/>
      <c r="AR13" s="10"/>
      <c r="AS13" s="10"/>
      <c r="AT13" s="10"/>
      <c r="AU13" s="10"/>
      <c r="AV13" s="12" t="s">
        <v>40</v>
      </c>
      <c r="AW13" s="12" t="s">
        <v>39</v>
      </c>
      <c r="AX13" s="12" t="s">
        <v>39</v>
      </c>
      <c r="AY13" s="12" t="s">
        <v>39</v>
      </c>
      <c r="AZ13" s="12" t="s">
        <v>41</v>
      </c>
      <c r="BA13" s="12" t="s">
        <v>40</v>
      </c>
      <c r="BB13" s="10"/>
      <c r="BC13" s="24" t="s">
        <v>245</v>
      </c>
      <c r="BD13" s="24" t="s">
        <v>246</v>
      </c>
    </row>
    <row r="14" spans="1:56" ht="12" customHeight="1">
      <c r="A14" s="9">
        <v>12</v>
      </c>
      <c r="B14" s="29"/>
      <c r="C14" s="11" t="s">
        <v>66</v>
      </c>
      <c r="D14" s="11" t="s">
        <v>67</v>
      </c>
      <c r="E14" s="10" t="s">
        <v>38</v>
      </c>
      <c r="F14" s="11" t="s">
        <v>68</v>
      </c>
      <c r="G14" s="11" t="s">
        <v>69</v>
      </c>
      <c r="H14" s="10"/>
      <c r="I14" s="10"/>
      <c r="J14" s="12" t="s">
        <v>39</v>
      </c>
      <c r="K14" s="29"/>
      <c r="L14" s="13" t="s">
        <v>107</v>
      </c>
      <c r="M14" s="14" t="s">
        <v>108</v>
      </c>
      <c r="N14" s="13" t="s">
        <v>109</v>
      </c>
      <c r="O14" s="13" t="s">
        <v>110</v>
      </c>
      <c r="P14" s="13" t="s">
        <v>110</v>
      </c>
      <c r="Q14" s="13" t="s">
        <v>111</v>
      </c>
      <c r="R14" s="15" t="s">
        <v>112</v>
      </c>
      <c r="S14" s="30" t="s">
        <v>136</v>
      </c>
      <c r="T14" s="31" t="s">
        <v>109</v>
      </c>
      <c r="U14" s="30" t="s">
        <v>110</v>
      </c>
      <c r="V14" s="30" t="s">
        <v>137</v>
      </c>
      <c r="W14" s="31">
        <v>19</v>
      </c>
      <c r="X14" s="29"/>
      <c r="Y14" s="18" t="s">
        <v>138</v>
      </c>
      <c r="Z14" s="18" t="s">
        <v>115</v>
      </c>
      <c r="AA14" s="18" t="s">
        <v>116</v>
      </c>
      <c r="AB14" s="18" t="s">
        <v>116</v>
      </c>
      <c r="AC14" s="18" t="s">
        <v>139</v>
      </c>
      <c r="AD14" s="19">
        <v>19</v>
      </c>
      <c r="AE14" s="29"/>
      <c r="AF14" s="21" t="s">
        <v>201</v>
      </c>
      <c r="AG14" s="21" t="s">
        <v>202</v>
      </c>
      <c r="AH14" s="19" t="s">
        <v>177</v>
      </c>
      <c r="AI14" s="19">
        <v>38</v>
      </c>
      <c r="AJ14" s="22">
        <v>15318</v>
      </c>
      <c r="AK14" s="22">
        <v>38057</v>
      </c>
      <c r="AL14" s="23">
        <f t="shared" si="0"/>
        <v>53375</v>
      </c>
      <c r="AM14" s="29">
        <v>25.02</v>
      </c>
      <c r="AN14" s="10" t="s">
        <v>247</v>
      </c>
      <c r="AO14" s="29"/>
      <c r="AP14" s="29"/>
      <c r="AQ14" s="29"/>
      <c r="AR14" s="29"/>
      <c r="AS14" s="29"/>
      <c r="AT14" s="29"/>
      <c r="AU14" s="29"/>
      <c r="AV14" s="12" t="s">
        <v>40</v>
      </c>
      <c r="AW14" s="12" t="s">
        <v>39</v>
      </c>
      <c r="AX14" s="12" t="s">
        <v>39</v>
      </c>
      <c r="AY14" s="12" t="s">
        <v>39</v>
      </c>
      <c r="AZ14" s="12" t="s">
        <v>41</v>
      </c>
      <c r="BA14" s="12" t="s">
        <v>40</v>
      </c>
      <c r="BB14" s="29"/>
      <c r="BC14" s="24" t="s">
        <v>245</v>
      </c>
      <c r="BD14" s="24" t="s">
        <v>246</v>
      </c>
    </row>
    <row r="15" spans="1:56" ht="12" customHeight="1">
      <c r="A15" s="9">
        <v>13</v>
      </c>
      <c r="B15" s="29"/>
      <c r="C15" s="11" t="s">
        <v>66</v>
      </c>
      <c r="D15" s="11" t="s">
        <v>67</v>
      </c>
      <c r="E15" s="10" t="s">
        <v>38</v>
      </c>
      <c r="F15" s="11" t="s">
        <v>68</v>
      </c>
      <c r="G15" s="11" t="s">
        <v>69</v>
      </c>
      <c r="H15" s="10"/>
      <c r="I15" s="10"/>
      <c r="J15" s="12" t="s">
        <v>39</v>
      </c>
      <c r="K15" s="29"/>
      <c r="L15" s="13" t="s">
        <v>107</v>
      </c>
      <c r="M15" s="14" t="s">
        <v>108</v>
      </c>
      <c r="N15" s="13" t="s">
        <v>109</v>
      </c>
      <c r="O15" s="13" t="s">
        <v>110</v>
      </c>
      <c r="P15" s="13" t="s">
        <v>110</v>
      </c>
      <c r="Q15" s="13" t="s">
        <v>111</v>
      </c>
      <c r="R15" s="15" t="s">
        <v>112</v>
      </c>
      <c r="S15" s="18" t="s">
        <v>140</v>
      </c>
      <c r="T15" s="31" t="s">
        <v>109</v>
      </c>
      <c r="U15" s="30" t="s">
        <v>110</v>
      </c>
      <c r="V15" s="30" t="s">
        <v>141</v>
      </c>
      <c r="W15" s="31">
        <v>9</v>
      </c>
      <c r="X15" s="29"/>
      <c r="Y15" s="18" t="s">
        <v>142</v>
      </c>
      <c r="Z15" s="18" t="s">
        <v>115</v>
      </c>
      <c r="AA15" s="18" t="s">
        <v>116</v>
      </c>
      <c r="AB15" s="18" t="s">
        <v>116</v>
      </c>
      <c r="AC15" s="18" t="s">
        <v>139</v>
      </c>
      <c r="AD15" s="19">
        <v>9</v>
      </c>
      <c r="AE15" s="29"/>
      <c r="AF15" s="21" t="s">
        <v>203</v>
      </c>
      <c r="AG15" s="21" t="s">
        <v>204</v>
      </c>
      <c r="AH15" s="19" t="s">
        <v>205</v>
      </c>
      <c r="AI15" s="19">
        <v>80</v>
      </c>
      <c r="AJ15" s="22">
        <v>48237</v>
      </c>
      <c r="AK15" s="22">
        <v>0</v>
      </c>
      <c r="AL15" s="23">
        <f t="shared" si="0"/>
        <v>48237</v>
      </c>
      <c r="AM15" s="29">
        <v>49.05</v>
      </c>
      <c r="AN15" s="10" t="s">
        <v>247</v>
      </c>
      <c r="AO15" s="29"/>
      <c r="AP15" s="29"/>
      <c r="AQ15" s="29"/>
      <c r="AR15" s="29"/>
      <c r="AS15" s="29"/>
      <c r="AT15" s="29"/>
      <c r="AU15" s="29"/>
      <c r="AV15" s="12" t="s">
        <v>40</v>
      </c>
      <c r="AW15" s="12" t="s">
        <v>39</v>
      </c>
      <c r="AX15" s="12" t="s">
        <v>39</v>
      </c>
      <c r="AY15" s="12" t="s">
        <v>39</v>
      </c>
      <c r="AZ15" s="12" t="s">
        <v>41</v>
      </c>
      <c r="BA15" s="12" t="s">
        <v>40</v>
      </c>
      <c r="BB15" s="29"/>
      <c r="BC15" s="24" t="s">
        <v>245</v>
      </c>
      <c r="BD15" s="24" t="s">
        <v>246</v>
      </c>
    </row>
    <row r="16" spans="1:56" ht="12" customHeight="1">
      <c r="A16" s="9">
        <v>14</v>
      </c>
      <c r="B16" s="29"/>
      <c r="C16" s="11" t="s">
        <v>66</v>
      </c>
      <c r="D16" s="11" t="s">
        <v>67</v>
      </c>
      <c r="E16" s="10" t="s">
        <v>38</v>
      </c>
      <c r="F16" s="11" t="s">
        <v>68</v>
      </c>
      <c r="G16" s="11" t="s">
        <v>69</v>
      </c>
      <c r="H16" s="10"/>
      <c r="I16" s="10"/>
      <c r="J16" s="12" t="s">
        <v>39</v>
      </c>
      <c r="K16" s="29"/>
      <c r="L16" s="13" t="s">
        <v>107</v>
      </c>
      <c r="M16" s="14" t="s">
        <v>108</v>
      </c>
      <c r="N16" s="13" t="s">
        <v>109</v>
      </c>
      <c r="O16" s="13" t="s">
        <v>110</v>
      </c>
      <c r="P16" s="13" t="s">
        <v>110</v>
      </c>
      <c r="Q16" s="13" t="s">
        <v>111</v>
      </c>
      <c r="R16" s="15" t="s">
        <v>112</v>
      </c>
      <c r="S16" s="18" t="s">
        <v>140</v>
      </c>
      <c r="T16" s="31" t="s">
        <v>109</v>
      </c>
      <c r="U16" s="30" t="s">
        <v>110</v>
      </c>
      <c r="V16" s="30" t="s">
        <v>141</v>
      </c>
      <c r="W16" s="31">
        <v>9</v>
      </c>
      <c r="X16" s="29"/>
      <c r="Y16" s="18" t="s">
        <v>143</v>
      </c>
      <c r="Z16" s="18" t="s">
        <v>115</v>
      </c>
      <c r="AA16" s="18" t="s">
        <v>116</v>
      </c>
      <c r="AB16" s="18" t="s">
        <v>116</v>
      </c>
      <c r="AC16" s="18" t="s">
        <v>139</v>
      </c>
      <c r="AD16" s="19">
        <v>9</v>
      </c>
      <c r="AE16" s="29"/>
      <c r="AF16" s="21" t="s">
        <v>206</v>
      </c>
      <c r="AG16" s="21" t="s">
        <v>207</v>
      </c>
      <c r="AH16" s="19" t="s">
        <v>177</v>
      </c>
      <c r="AI16" s="19">
        <v>40</v>
      </c>
      <c r="AJ16" s="22">
        <v>4969</v>
      </c>
      <c r="AK16" s="22">
        <v>8487</v>
      </c>
      <c r="AL16" s="23">
        <f t="shared" si="0"/>
        <v>13456</v>
      </c>
      <c r="AM16" s="29"/>
      <c r="AN16" s="29"/>
      <c r="AO16" s="29"/>
      <c r="AP16" s="29"/>
      <c r="AQ16" s="29"/>
      <c r="AR16" s="29"/>
      <c r="AS16" s="29"/>
      <c r="AT16" s="29"/>
      <c r="AU16" s="29"/>
      <c r="AV16" s="12" t="s">
        <v>40</v>
      </c>
      <c r="AW16" s="12" t="s">
        <v>39</v>
      </c>
      <c r="AX16" s="12" t="s">
        <v>39</v>
      </c>
      <c r="AY16" s="12" t="s">
        <v>39</v>
      </c>
      <c r="AZ16" s="12" t="s">
        <v>41</v>
      </c>
      <c r="BA16" s="12" t="s">
        <v>40</v>
      </c>
      <c r="BB16" s="29"/>
      <c r="BC16" s="24" t="s">
        <v>245</v>
      </c>
      <c r="BD16" s="24" t="s">
        <v>246</v>
      </c>
    </row>
    <row r="17" spans="1:56" ht="12" customHeight="1">
      <c r="A17" s="9">
        <v>15</v>
      </c>
      <c r="B17" s="29"/>
      <c r="C17" s="11" t="s">
        <v>66</v>
      </c>
      <c r="D17" s="11" t="s">
        <v>67</v>
      </c>
      <c r="E17" s="10" t="s">
        <v>38</v>
      </c>
      <c r="F17" s="11" t="s">
        <v>68</v>
      </c>
      <c r="G17" s="11" t="s">
        <v>69</v>
      </c>
      <c r="H17" s="10"/>
      <c r="I17" s="10"/>
      <c r="J17" s="12" t="s">
        <v>39</v>
      </c>
      <c r="K17" s="29"/>
      <c r="L17" s="13" t="s">
        <v>107</v>
      </c>
      <c r="M17" s="14" t="s">
        <v>108</v>
      </c>
      <c r="N17" s="13" t="s">
        <v>109</v>
      </c>
      <c r="O17" s="13" t="s">
        <v>110</v>
      </c>
      <c r="P17" s="13" t="s">
        <v>110</v>
      </c>
      <c r="Q17" s="13" t="s">
        <v>111</v>
      </c>
      <c r="R17" s="15" t="s">
        <v>112</v>
      </c>
      <c r="S17" s="18" t="s">
        <v>144</v>
      </c>
      <c r="T17" s="31" t="s">
        <v>109</v>
      </c>
      <c r="U17" s="30" t="s">
        <v>110</v>
      </c>
      <c r="V17" s="30" t="s">
        <v>145</v>
      </c>
      <c r="W17" s="31">
        <v>9</v>
      </c>
      <c r="X17" s="29"/>
      <c r="Y17" s="18" t="s">
        <v>146</v>
      </c>
      <c r="Z17" s="18" t="s">
        <v>115</v>
      </c>
      <c r="AA17" s="18" t="s">
        <v>116</v>
      </c>
      <c r="AB17" s="18" t="s">
        <v>116</v>
      </c>
      <c r="AC17" s="18" t="s">
        <v>147</v>
      </c>
      <c r="AD17" s="19">
        <v>7</v>
      </c>
      <c r="AE17" s="29"/>
      <c r="AF17" s="21" t="s">
        <v>208</v>
      </c>
      <c r="AG17" s="21" t="s">
        <v>209</v>
      </c>
      <c r="AH17" s="31" t="s">
        <v>177</v>
      </c>
      <c r="AI17" s="19">
        <v>40</v>
      </c>
      <c r="AJ17" s="22">
        <v>8821</v>
      </c>
      <c r="AK17" s="22">
        <v>16556</v>
      </c>
      <c r="AL17" s="23">
        <f t="shared" si="0"/>
        <v>25377</v>
      </c>
      <c r="AM17" s="29">
        <v>25.2</v>
      </c>
      <c r="AN17" s="10" t="s">
        <v>247</v>
      </c>
      <c r="AO17" s="29"/>
      <c r="AP17" s="29"/>
      <c r="AQ17" s="29"/>
      <c r="AR17" s="29"/>
      <c r="AS17" s="29"/>
      <c r="AT17" s="29"/>
      <c r="AU17" s="29"/>
      <c r="AV17" s="12" t="s">
        <v>40</v>
      </c>
      <c r="AW17" s="12" t="s">
        <v>39</v>
      </c>
      <c r="AX17" s="12" t="s">
        <v>39</v>
      </c>
      <c r="AY17" s="12" t="s">
        <v>39</v>
      </c>
      <c r="AZ17" s="12" t="s">
        <v>41</v>
      </c>
      <c r="BA17" s="12" t="s">
        <v>40</v>
      </c>
      <c r="BB17" s="29"/>
      <c r="BC17" s="24" t="s">
        <v>245</v>
      </c>
      <c r="BD17" s="24" t="s">
        <v>246</v>
      </c>
    </row>
    <row r="18" spans="1:56" ht="12" customHeight="1">
      <c r="A18" s="9">
        <v>16</v>
      </c>
      <c r="B18" s="29"/>
      <c r="C18" s="11" t="s">
        <v>66</v>
      </c>
      <c r="D18" s="11" t="s">
        <v>67</v>
      </c>
      <c r="E18" s="10" t="s">
        <v>38</v>
      </c>
      <c r="F18" s="11" t="s">
        <v>68</v>
      </c>
      <c r="G18" s="11" t="s">
        <v>69</v>
      </c>
      <c r="H18" s="10"/>
      <c r="I18" s="10"/>
      <c r="J18" s="12" t="s">
        <v>39</v>
      </c>
      <c r="K18" s="29"/>
      <c r="L18" s="13" t="s">
        <v>107</v>
      </c>
      <c r="M18" s="14" t="s">
        <v>108</v>
      </c>
      <c r="N18" s="13" t="s">
        <v>109</v>
      </c>
      <c r="O18" s="13" t="s">
        <v>110</v>
      </c>
      <c r="P18" s="13" t="s">
        <v>110</v>
      </c>
      <c r="Q18" s="13" t="s">
        <v>111</v>
      </c>
      <c r="R18" s="15" t="s">
        <v>112</v>
      </c>
      <c r="S18" s="18" t="s">
        <v>144</v>
      </c>
      <c r="T18" s="31" t="s">
        <v>109</v>
      </c>
      <c r="U18" s="30" t="s">
        <v>110</v>
      </c>
      <c r="V18" s="30" t="s">
        <v>145</v>
      </c>
      <c r="W18" s="31">
        <v>9</v>
      </c>
      <c r="X18" s="29"/>
      <c r="Y18" s="18" t="s">
        <v>148</v>
      </c>
      <c r="Z18" s="18" t="s">
        <v>115</v>
      </c>
      <c r="AA18" s="18" t="s">
        <v>116</v>
      </c>
      <c r="AB18" s="18" t="s">
        <v>116</v>
      </c>
      <c r="AC18" s="18" t="s">
        <v>147</v>
      </c>
      <c r="AD18" s="19">
        <v>7</v>
      </c>
      <c r="AE18" s="29"/>
      <c r="AF18" s="21" t="s">
        <v>210</v>
      </c>
      <c r="AG18" s="21" t="s">
        <v>211</v>
      </c>
      <c r="AH18" s="19" t="s">
        <v>196</v>
      </c>
      <c r="AI18" s="19">
        <v>40</v>
      </c>
      <c r="AJ18" s="22">
        <v>29500</v>
      </c>
      <c r="AK18" s="22">
        <v>0</v>
      </c>
      <c r="AL18" s="23">
        <f t="shared" si="0"/>
        <v>29500</v>
      </c>
      <c r="AM18" s="29">
        <v>25.2</v>
      </c>
      <c r="AN18" s="10" t="s">
        <v>247</v>
      </c>
      <c r="AO18" s="29"/>
      <c r="AP18" s="29"/>
      <c r="AQ18" s="29"/>
      <c r="AR18" s="29"/>
      <c r="AS18" s="29"/>
      <c r="AT18" s="29"/>
      <c r="AU18" s="29"/>
      <c r="AV18" s="12" t="s">
        <v>40</v>
      </c>
      <c r="AW18" s="12" t="s">
        <v>39</v>
      </c>
      <c r="AX18" s="12" t="s">
        <v>39</v>
      </c>
      <c r="AY18" s="12" t="s">
        <v>39</v>
      </c>
      <c r="AZ18" s="12" t="s">
        <v>41</v>
      </c>
      <c r="BA18" s="12" t="s">
        <v>40</v>
      </c>
      <c r="BB18" s="29"/>
      <c r="BC18" s="24" t="s">
        <v>245</v>
      </c>
      <c r="BD18" s="24" t="s">
        <v>246</v>
      </c>
    </row>
    <row r="19" spans="1:56" ht="12" customHeight="1">
      <c r="A19" s="9">
        <v>17</v>
      </c>
      <c r="B19" s="29"/>
      <c r="C19" s="11" t="s">
        <v>66</v>
      </c>
      <c r="D19" s="11" t="s">
        <v>67</v>
      </c>
      <c r="E19" s="10" t="s">
        <v>38</v>
      </c>
      <c r="F19" s="11" t="s">
        <v>68</v>
      </c>
      <c r="G19" s="11" t="s">
        <v>69</v>
      </c>
      <c r="H19" s="10"/>
      <c r="I19" s="10"/>
      <c r="J19" s="12" t="s">
        <v>39</v>
      </c>
      <c r="K19" s="29"/>
      <c r="L19" s="13" t="s">
        <v>107</v>
      </c>
      <c r="M19" s="14" t="s">
        <v>108</v>
      </c>
      <c r="N19" s="13" t="s">
        <v>109</v>
      </c>
      <c r="O19" s="13" t="s">
        <v>110</v>
      </c>
      <c r="P19" s="13" t="s">
        <v>110</v>
      </c>
      <c r="Q19" s="13" t="s">
        <v>111</v>
      </c>
      <c r="R19" s="15" t="s">
        <v>112</v>
      </c>
      <c r="S19" s="18" t="s">
        <v>144</v>
      </c>
      <c r="T19" s="31" t="s">
        <v>109</v>
      </c>
      <c r="U19" s="30" t="s">
        <v>110</v>
      </c>
      <c r="V19" s="30" t="s">
        <v>145</v>
      </c>
      <c r="W19" s="31">
        <v>9</v>
      </c>
      <c r="X19" s="29"/>
      <c r="Y19" s="18" t="s">
        <v>149</v>
      </c>
      <c r="Z19" s="18" t="s">
        <v>115</v>
      </c>
      <c r="AA19" s="18" t="s">
        <v>116</v>
      </c>
      <c r="AB19" s="18" t="s">
        <v>116</v>
      </c>
      <c r="AC19" s="18" t="s">
        <v>150</v>
      </c>
      <c r="AD19" s="19">
        <v>7</v>
      </c>
      <c r="AE19" s="29"/>
      <c r="AF19" s="33" t="s">
        <v>212</v>
      </c>
      <c r="AG19" s="33" t="s">
        <v>213</v>
      </c>
      <c r="AH19" s="19" t="s">
        <v>185</v>
      </c>
      <c r="AI19" s="19">
        <v>4</v>
      </c>
      <c r="AJ19" s="22">
        <v>408</v>
      </c>
      <c r="AK19" s="22">
        <v>0</v>
      </c>
      <c r="AL19" s="23">
        <f t="shared" si="0"/>
        <v>408</v>
      </c>
      <c r="AM19" s="29"/>
      <c r="AN19" s="29"/>
      <c r="AO19" s="29"/>
      <c r="AP19" s="29"/>
      <c r="AQ19" s="29"/>
      <c r="AR19" s="29"/>
      <c r="AS19" s="29"/>
      <c r="AT19" s="29"/>
      <c r="AU19" s="29"/>
      <c r="AV19" s="12" t="s">
        <v>40</v>
      </c>
      <c r="AW19" s="12" t="s">
        <v>39</v>
      </c>
      <c r="AX19" s="12" t="s">
        <v>39</v>
      </c>
      <c r="AY19" s="12" t="s">
        <v>39</v>
      </c>
      <c r="AZ19" s="12" t="s">
        <v>41</v>
      </c>
      <c r="BA19" s="12" t="s">
        <v>40</v>
      </c>
      <c r="BB19" s="29"/>
      <c r="BC19" s="24" t="s">
        <v>245</v>
      </c>
      <c r="BD19" s="24" t="s">
        <v>246</v>
      </c>
    </row>
    <row r="20" spans="1:56" ht="12" customHeight="1">
      <c r="A20" s="9">
        <v>18</v>
      </c>
      <c r="B20" s="29"/>
      <c r="C20" s="11" t="s">
        <v>66</v>
      </c>
      <c r="D20" s="11" t="s">
        <v>67</v>
      </c>
      <c r="E20" s="10" t="s">
        <v>38</v>
      </c>
      <c r="F20" s="11" t="s">
        <v>68</v>
      </c>
      <c r="G20" s="11" t="s">
        <v>69</v>
      </c>
      <c r="H20" s="10"/>
      <c r="I20" s="10"/>
      <c r="J20" s="12" t="s">
        <v>39</v>
      </c>
      <c r="K20" s="29"/>
      <c r="L20" s="13" t="s">
        <v>107</v>
      </c>
      <c r="M20" s="14" t="s">
        <v>108</v>
      </c>
      <c r="N20" s="13" t="s">
        <v>109</v>
      </c>
      <c r="O20" s="13" t="s">
        <v>110</v>
      </c>
      <c r="P20" s="13" t="s">
        <v>110</v>
      </c>
      <c r="Q20" s="13" t="s">
        <v>111</v>
      </c>
      <c r="R20" s="15" t="s">
        <v>112</v>
      </c>
      <c r="S20" s="18" t="s">
        <v>144</v>
      </c>
      <c r="T20" s="31" t="s">
        <v>109</v>
      </c>
      <c r="U20" s="30" t="s">
        <v>110</v>
      </c>
      <c r="V20" s="30" t="s">
        <v>145</v>
      </c>
      <c r="W20" s="31">
        <v>9</v>
      </c>
      <c r="X20" s="29"/>
      <c r="Y20" s="18" t="s">
        <v>151</v>
      </c>
      <c r="Z20" s="18" t="s">
        <v>115</v>
      </c>
      <c r="AA20" s="18" t="s">
        <v>116</v>
      </c>
      <c r="AB20" s="18" t="s">
        <v>116</v>
      </c>
      <c r="AC20" s="18" t="s">
        <v>117</v>
      </c>
      <c r="AD20" s="19">
        <v>12</v>
      </c>
      <c r="AE20" s="29"/>
      <c r="AF20" s="33" t="s">
        <v>214</v>
      </c>
      <c r="AG20" s="33" t="s">
        <v>215</v>
      </c>
      <c r="AH20" s="19" t="s">
        <v>196</v>
      </c>
      <c r="AI20" s="19">
        <v>21</v>
      </c>
      <c r="AJ20" s="22">
        <v>9103</v>
      </c>
      <c r="AK20" s="22">
        <v>0</v>
      </c>
      <c r="AL20" s="23">
        <f t="shared" si="0"/>
        <v>9103</v>
      </c>
      <c r="AM20" s="29"/>
      <c r="AN20" s="29"/>
      <c r="AO20" s="29"/>
      <c r="AP20" s="29"/>
      <c r="AQ20" s="29"/>
      <c r="AR20" s="29"/>
      <c r="AS20" s="29"/>
      <c r="AT20" s="29"/>
      <c r="AU20" s="29"/>
      <c r="AV20" s="12" t="s">
        <v>40</v>
      </c>
      <c r="AW20" s="12" t="s">
        <v>39</v>
      </c>
      <c r="AX20" s="12" t="s">
        <v>39</v>
      </c>
      <c r="AY20" s="12" t="s">
        <v>39</v>
      </c>
      <c r="AZ20" s="12" t="s">
        <v>41</v>
      </c>
      <c r="BA20" s="12" t="s">
        <v>40</v>
      </c>
      <c r="BB20" s="29"/>
      <c r="BC20" s="24" t="s">
        <v>245</v>
      </c>
      <c r="BD20" s="24" t="s">
        <v>246</v>
      </c>
    </row>
    <row r="21" spans="1:56" ht="12" customHeight="1">
      <c r="A21" s="9">
        <v>19</v>
      </c>
      <c r="B21" s="29"/>
      <c r="C21" s="11" t="s">
        <v>66</v>
      </c>
      <c r="D21" s="11" t="s">
        <v>67</v>
      </c>
      <c r="E21" s="10" t="s">
        <v>38</v>
      </c>
      <c r="F21" s="11" t="s">
        <v>68</v>
      </c>
      <c r="G21" s="11" t="s">
        <v>69</v>
      </c>
      <c r="H21" s="10"/>
      <c r="I21" s="10"/>
      <c r="J21" s="12" t="s">
        <v>39</v>
      </c>
      <c r="K21" s="29"/>
      <c r="L21" s="13" t="s">
        <v>107</v>
      </c>
      <c r="M21" s="14" t="s">
        <v>108</v>
      </c>
      <c r="N21" s="13" t="s">
        <v>109</v>
      </c>
      <c r="O21" s="13" t="s">
        <v>110</v>
      </c>
      <c r="P21" s="13" t="s">
        <v>110</v>
      </c>
      <c r="Q21" s="13" t="s">
        <v>111</v>
      </c>
      <c r="R21" s="15" t="s">
        <v>112</v>
      </c>
      <c r="S21" s="18" t="s">
        <v>144</v>
      </c>
      <c r="T21" s="31" t="s">
        <v>109</v>
      </c>
      <c r="U21" s="30" t="s">
        <v>110</v>
      </c>
      <c r="V21" s="30" t="s">
        <v>145</v>
      </c>
      <c r="W21" s="31">
        <v>9</v>
      </c>
      <c r="X21" s="29"/>
      <c r="Y21" s="18" t="s">
        <v>151</v>
      </c>
      <c r="Z21" s="18" t="s">
        <v>115</v>
      </c>
      <c r="AA21" s="18" t="s">
        <v>116</v>
      </c>
      <c r="AB21" s="18" t="s">
        <v>116</v>
      </c>
      <c r="AC21" s="18" t="s">
        <v>117</v>
      </c>
      <c r="AD21" s="19">
        <v>12</v>
      </c>
      <c r="AE21" s="29"/>
      <c r="AF21" s="33" t="s">
        <v>216</v>
      </c>
      <c r="AG21" s="33" t="s">
        <v>217</v>
      </c>
      <c r="AH21" s="19" t="s">
        <v>177</v>
      </c>
      <c r="AI21" s="19">
        <v>21</v>
      </c>
      <c r="AJ21" s="22">
        <v>5105</v>
      </c>
      <c r="AK21" s="22">
        <v>10095</v>
      </c>
      <c r="AL21" s="23">
        <f t="shared" si="0"/>
        <v>15200</v>
      </c>
      <c r="AM21" s="29"/>
      <c r="AN21" s="29"/>
      <c r="AO21" s="29"/>
      <c r="AP21" s="29"/>
      <c r="AQ21" s="29"/>
      <c r="AR21" s="29"/>
      <c r="AS21" s="29"/>
      <c r="AT21" s="29"/>
      <c r="AU21" s="29"/>
      <c r="AV21" s="12" t="s">
        <v>40</v>
      </c>
      <c r="AW21" s="12" t="s">
        <v>39</v>
      </c>
      <c r="AX21" s="12" t="s">
        <v>39</v>
      </c>
      <c r="AY21" s="12" t="s">
        <v>39</v>
      </c>
      <c r="AZ21" s="12" t="s">
        <v>41</v>
      </c>
      <c r="BA21" s="12" t="s">
        <v>40</v>
      </c>
      <c r="BB21" s="29"/>
      <c r="BC21" s="24" t="s">
        <v>245</v>
      </c>
      <c r="BD21" s="24" t="s">
        <v>246</v>
      </c>
    </row>
    <row r="22" spans="1:56" ht="12" customHeight="1">
      <c r="A22" s="9">
        <v>20</v>
      </c>
      <c r="B22" s="29"/>
      <c r="C22" s="11" t="s">
        <v>66</v>
      </c>
      <c r="D22" s="11" t="s">
        <v>67</v>
      </c>
      <c r="E22" s="10" t="s">
        <v>38</v>
      </c>
      <c r="F22" s="11" t="s">
        <v>68</v>
      </c>
      <c r="G22" s="11" t="s">
        <v>69</v>
      </c>
      <c r="H22" s="10"/>
      <c r="I22" s="10"/>
      <c r="J22" s="12" t="s">
        <v>39</v>
      </c>
      <c r="K22" s="29"/>
      <c r="L22" s="13" t="s">
        <v>107</v>
      </c>
      <c r="M22" s="14" t="s">
        <v>108</v>
      </c>
      <c r="N22" s="13" t="s">
        <v>109</v>
      </c>
      <c r="O22" s="13" t="s">
        <v>110</v>
      </c>
      <c r="P22" s="13" t="s">
        <v>110</v>
      </c>
      <c r="Q22" s="13" t="s">
        <v>111</v>
      </c>
      <c r="R22" s="15" t="s">
        <v>112</v>
      </c>
      <c r="S22" s="18" t="s">
        <v>144</v>
      </c>
      <c r="T22" s="31" t="s">
        <v>109</v>
      </c>
      <c r="U22" s="30" t="s">
        <v>110</v>
      </c>
      <c r="V22" s="30" t="s">
        <v>145</v>
      </c>
      <c r="W22" s="31">
        <v>9</v>
      </c>
      <c r="X22" s="29"/>
      <c r="Y22" s="18" t="s">
        <v>151</v>
      </c>
      <c r="Z22" s="18" t="s">
        <v>115</v>
      </c>
      <c r="AA22" s="18" t="s">
        <v>116</v>
      </c>
      <c r="AB22" s="18" t="s">
        <v>116</v>
      </c>
      <c r="AC22" s="18" t="s">
        <v>152</v>
      </c>
      <c r="AD22" s="19">
        <v>3</v>
      </c>
      <c r="AE22" s="29"/>
      <c r="AF22" s="33" t="s">
        <v>218</v>
      </c>
      <c r="AG22" s="33" t="s">
        <v>219</v>
      </c>
      <c r="AH22" s="19" t="s">
        <v>196</v>
      </c>
      <c r="AI22" s="19">
        <v>12.5</v>
      </c>
      <c r="AJ22" s="22">
        <v>1142</v>
      </c>
      <c r="AK22" s="22">
        <v>0</v>
      </c>
      <c r="AL22" s="23">
        <f t="shared" si="0"/>
        <v>1142</v>
      </c>
      <c r="AM22" s="29"/>
      <c r="AN22" s="29"/>
      <c r="AO22" s="29"/>
      <c r="AP22" s="29"/>
      <c r="AQ22" s="29"/>
      <c r="AR22" s="29"/>
      <c r="AS22" s="29"/>
      <c r="AT22" s="29"/>
      <c r="AU22" s="29"/>
      <c r="AV22" s="12" t="s">
        <v>40</v>
      </c>
      <c r="AW22" s="12" t="s">
        <v>39</v>
      </c>
      <c r="AX22" s="12" t="s">
        <v>39</v>
      </c>
      <c r="AY22" s="12" t="s">
        <v>39</v>
      </c>
      <c r="AZ22" s="12" t="s">
        <v>41</v>
      </c>
      <c r="BA22" s="12" t="s">
        <v>40</v>
      </c>
      <c r="BB22" s="29"/>
      <c r="BC22" s="24" t="s">
        <v>245</v>
      </c>
      <c r="BD22" s="24" t="s">
        <v>246</v>
      </c>
    </row>
    <row r="23" spans="1:56" ht="12" customHeight="1">
      <c r="A23" s="9">
        <v>21</v>
      </c>
      <c r="B23" s="29"/>
      <c r="C23" s="11" t="s">
        <v>66</v>
      </c>
      <c r="D23" s="11" t="s">
        <v>67</v>
      </c>
      <c r="E23" s="10" t="s">
        <v>38</v>
      </c>
      <c r="F23" s="11" t="s">
        <v>68</v>
      </c>
      <c r="G23" s="11" t="s">
        <v>69</v>
      </c>
      <c r="H23" s="10"/>
      <c r="I23" s="10"/>
      <c r="J23" s="12" t="s">
        <v>39</v>
      </c>
      <c r="K23" s="29"/>
      <c r="L23" s="13" t="s">
        <v>107</v>
      </c>
      <c r="M23" s="14" t="s">
        <v>108</v>
      </c>
      <c r="N23" s="13" t="s">
        <v>109</v>
      </c>
      <c r="O23" s="13" t="s">
        <v>110</v>
      </c>
      <c r="P23" s="13" t="s">
        <v>110</v>
      </c>
      <c r="Q23" s="13" t="s">
        <v>111</v>
      </c>
      <c r="R23" s="15" t="s">
        <v>112</v>
      </c>
      <c r="S23" s="30" t="s">
        <v>243</v>
      </c>
      <c r="T23" s="31" t="s">
        <v>109</v>
      </c>
      <c r="U23" s="30" t="s">
        <v>110</v>
      </c>
      <c r="V23" s="30" t="s">
        <v>137</v>
      </c>
      <c r="W23" s="31">
        <v>19</v>
      </c>
      <c r="X23" s="29"/>
      <c r="Y23" s="18" t="s">
        <v>153</v>
      </c>
      <c r="Z23" s="18" t="s">
        <v>115</v>
      </c>
      <c r="AA23" s="18" t="s">
        <v>116</v>
      </c>
      <c r="AB23" s="18" t="s">
        <v>116</v>
      </c>
      <c r="AC23" s="18" t="s">
        <v>139</v>
      </c>
      <c r="AD23" s="19">
        <v>19</v>
      </c>
      <c r="AE23" s="29"/>
      <c r="AF23" s="21" t="s">
        <v>220</v>
      </c>
      <c r="AG23" s="21" t="s">
        <v>221</v>
      </c>
      <c r="AH23" s="19" t="s">
        <v>196</v>
      </c>
      <c r="AI23" s="19">
        <v>16</v>
      </c>
      <c r="AJ23" s="22">
        <v>3604</v>
      </c>
      <c r="AK23" s="22">
        <v>0</v>
      </c>
      <c r="AL23" s="23">
        <f t="shared" si="0"/>
        <v>3604</v>
      </c>
      <c r="AM23" s="29"/>
      <c r="AN23" s="29"/>
      <c r="AO23" s="29"/>
      <c r="AP23" s="29"/>
      <c r="AQ23" s="29"/>
      <c r="AR23" s="29"/>
      <c r="AS23" s="29"/>
      <c r="AT23" s="29"/>
      <c r="AU23" s="29"/>
      <c r="AV23" s="12" t="s">
        <v>40</v>
      </c>
      <c r="AW23" s="12" t="s">
        <v>39</v>
      </c>
      <c r="AX23" s="12" t="s">
        <v>39</v>
      </c>
      <c r="AY23" s="12" t="s">
        <v>39</v>
      </c>
      <c r="AZ23" s="12" t="s">
        <v>41</v>
      </c>
      <c r="BA23" s="12" t="s">
        <v>40</v>
      </c>
      <c r="BB23" s="29"/>
      <c r="BC23" s="24" t="s">
        <v>245</v>
      </c>
      <c r="BD23" s="24" t="s">
        <v>246</v>
      </c>
    </row>
    <row r="24" spans="1:56" ht="12" customHeight="1">
      <c r="A24" s="9">
        <v>22</v>
      </c>
      <c r="B24" s="29"/>
      <c r="C24" s="11" t="s">
        <v>66</v>
      </c>
      <c r="D24" s="11" t="s">
        <v>67</v>
      </c>
      <c r="E24" s="10" t="s">
        <v>38</v>
      </c>
      <c r="F24" s="11" t="s">
        <v>68</v>
      </c>
      <c r="G24" s="11" t="s">
        <v>69</v>
      </c>
      <c r="H24" s="10"/>
      <c r="I24" s="10"/>
      <c r="J24" s="12" t="s">
        <v>39</v>
      </c>
      <c r="K24" s="29"/>
      <c r="L24" s="13" t="s">
        <v>107</v>
      </c>
      <c r="M24" s="14" t="s">
        <v>108</v>
      </c>
      <c r="N24" s="13" t="s">
        <v>109</v>
      </c>
      <c r="O24" s="13" t="s">
        <v>110</v>
      </c>
      <c r="P24" s="13" t="s">
        <v>110</v>
      </c>
      <c r="Q24" s="13" t="s">
        <v>111</v>
      </c>
      <c r="R24" s="15" t="s">
        <v>112</v>
      </c>
      <c r="S24" s="34" t="s">
        <v>154</v>
      </c>
      <c r="T24" s="31" t="s">
        <v>109</v>
      </c>
      <c r="U24" s="30" t="s">
        <v>110</v>
      </c>
      <c r="V24" s="30" t="s">
        <v>137</v>
      </c>
      <c r="W24" s="31">
        <v>19</v>
      </c>
      <c r="X24" s="29"/>
      <c r="Y24" s="18" t="s">
        <v>155</v>
      </c>
      <c r="Z24" s="18" t="s">
        <v>115</v>
      </c>
      <c r="AA24" s="18" t="s">
        <v>116</v>
      </c>
      <c r="AB24" s="18" t="s">
        <v>116</v>
      </c>
      <c r="AC24" s="18" t="s">
        <v>139</v>
      </c>
      <c r="AD24" s="19">
        <v>19</v>
      </c>
      <c r="AE24" s="29"/>
      <c r="AF24" s="33" t="s">
        <v>222</v>
      </c>
      <c r="AG24" s="33" t="s">
        <v>223</v>
      </c>
      <c r="AH24" s="19" t="s">
        <v>177</v>
      </c>
      <c r="AI24" s="19">
        <v>16</v>
      </c>
      <c r="AJ24" s="22">
        <v>3719</v>
      </c>
      <c r="AK24" s="22">
        <v>9242</v>
      </c>
      <c r="AL24" s="23">
        <f t="shared" si="0"/>
        <v>12961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12" t="s">
        <v>40</v>
      </c>
      <c r="AW24" s="12" t="s">
        <v>39</v>
      </c>
      <c r="AX24" s="12" t="s">
        <v>39</v>
      </c>
      <c r="AY24" s="12" t="s">
        <v>39</v>
      </c>
      <c r="AZ24" s="12" t="s">
        <v>41</v>
      </c>
      <c r="BA24" s="12" t="s">
        <v>40</v>
      </c>
      <c r="BB24" s="29"/>
      <c r="BC24" s="24" t="s">
        <v>245</v>
      </c>
      <c r="BD24" s="24" t="s">
        <v>246</v>
      </c>
    </row>
    <row r="25" spans="1:56" ht="12" customHeight="1">
      <c r="A25" s="9">
        <v>23</v>
      </c>
      <c r="B25" s="29"/>
      <c r="C25" s="11" t="s">
        <v>66</v>
      </c>
      <c r="D25" s="11" t="s">
        <v>67</v>
      </c>
      <c r="E25" s="10" t="s">
        <v>38</v>
      </c>
      <c r="F25" s="11" t="s">
        <v>68</v>
      </c>
      <c r="G25" s="11" t="s">
        <v>69</v>
      </c>
      <c r="H25" s="10"/>
      <c r="I25" s="10"/>
      <c r="J25" s="12" t="s">
        <v>39</v>
      </c>
      <c r="K25" s="29"/>
      <c r="L25" s="13" t="s">
        <v>107</v>
      </c>
      <c r="M25" s="14" t="s">
        <v>108</v>
      </c>
      <c r="N25" s="13" t="s">
        <v>109</v>
      </c>
      <c r="O25" s="13" t="s">
        <v>110</v>
      </c>
      <c r="P25" s="13" t="s">
        <v>110</v>
      </c>
      <c r="Q25" s="13" t="s">
        <v>111</v>
      </c>
      <c r="R25" s="15" t="s">
        <v>112</v>
      </c>
      <c r="S25" s="34" t="s">
        <v>154</v>
      </c>
      <c r="T25" s="31" t="s">
        <v>109</v>
      </c>
      <c r="U25" s="30" t="s">
        <v>110</v>
      </c>
      <c r="V25" s="30" t="s">
        <v>137</v>
      </c>
      <c r="W25" s="31">
        <v>19</v>
      </c>
      <c r="X25" s="29"/>
      <c r="Y25" s="18" t="s">
        <v>156</v>
      </c>
      <c r="Z25" s="18" t="s">
        <v>157</v>
      </c>
      <c r="AA25" s="18" t="s">
        <v>133</v>
      </c>
      <c r="AB25" s="18" t="s">
        <v>133</v>
      </c>
      <c r="AC25" s="18" t="s">
        <v>158</v>
      </c>
      <c r="AD25" s="19"/>
      <c r="AE25" s="29"/>
      <c r="AF25" s="33" t="s">
        <v>224</v>
      </c>
      <c r="AG25" s="33">
        <v>90622526</v>
      </c>
      <c r="AH25" s="19" t="s">
        <v>182</v>
      </c>
      <c r="AI25" s="19">
        <v>16</v>
      </c>
      <c r="AJ25" s="22">
        <v>1708</v>
      </c>
      <c r="AK25" s="22">
        <v>1955</v>
      </c>
      <c r="AL25" s="23">
        <f t="shared" si="0"/>
        <v>3663</v>
      </c>
      <c r="AM25" s="29"/>
      <c r="AN25" s="29"/>
      <c r="AO25" s="29"/>
      <c r="AP25" s="29"/>
      <c r="AQ25" s="29"/>
      <c r="AR25" s="29"/>
      <c r="AS25" s="29"/>
      <c r="AT25" s="29"/>
      <c r="AU25" s="29"/>
      <c r="AV25" s="12" t="s">
        <v>40</v>
      </c>
      <c r="AW25" s="12" t="s">
        <v>39</v>
      </c>
      <c r="AX25" s="12" t="s">
        <v>39</v>
      </c>
      <c r="AY25" s="12" t="s">
        <v>39</v>
      </c>
      <c r="AZ25" s="12" t="s">
        <v>41</v>
      </c>
      <c r="BA25" s="12" t="s">
        <v>40</v>
      </c>
      <c r="BB25" s="29"/>
      <c r="BC25" s="24" t="s">
        <v>245</v>
      </c>
      <c r="BD25" s="24" t="s">
        <v>246</v>
      </c>
    </row>
    <row r="26" spans="1:56" ht="12" customHeight="1">
      <c r="A26" s="9">
        <v>24</v>
      </c>
      <c r="B26" s="29"/>
      <c r="C26" s="11" t="s">
        <v>66</v>
      </c>
      <c r="D26" s="11" t="s">
        <v>67</v>
      </c>
      <c r="E26" s="10" t="s">
        <v>38</v>
      </c>
      <c r="F26" s="11" t="s">
        <v>68</v>
      </c>
      <c r="G26" s="11" t="s">
        <v>69</v>
      </c>
      <c r="H26" s="10"/>
      <c r="I26" s="10"/>
      <c r="J26" s="12" t="s">
        <v>39</v>
      </c>
      <c r="K26" s="29"/>
      <c r="L26" s="13" t="s">
        <v>107</v>
      </c>
      <c r="M26" s="14" t="s">
        <v>108</v>
      </c>
      <c r="N26" s="13" t="s">
        <v>109</v>
      </c>
      <c r="O26" s="13" t="s">
        <v>110</v>
      </c>
      <c r="P26" s="13" t="s">
        <v>110</v>
      </c>
      <c r="Q26" s="13" t="s">
        <v>111</v>
      </c>
      <c r="R26" s="15" t="s">
        <v>112</v>
      </c>
      <c r="S26" s="18" t="s">
        <v>159</v>
      </c>
      <c r="T26" s="31" t="s">
        <v>131</v>
      </c>
      <c r="U26" s="30" t="s">
        <v>158</v>
      </c>
      <c r="V26" s="30" t="s">
        <v>160</v>
      </c>
      <c r="W26" s="31" t="s">
        <v>161</v>
      </c>
      <c r="X26" s="29"/>
      <c r="Y26" s="18" t="s">
        <v>162</v>
      </c>
      <c r="Z26" s="18" t="s">
        <v>131</v>
      </c>
      <c r="AA26" s="18" t="s">
        <v>133</v>
      </c>
      <c r="AB26" s="18" t="s">
        <v>133</v>
      </c>
      <c r="AC26" s="18" t="s">
        <v>163</v>
      </c>
      <c r="AD26" s="19" t="s">
        <v>161</v>
      </c>
      <c r="AE26" s="29"/>
      <c r="AF26" s="33" t="s">
        <v>225</v>
      </c>
      <c r="AG26" s="33" t="s">
        <v>226</v>
      </c>
      <c r="AH26" s="19" t="s">
        <v>205</v>
      </c>
      <c r="AI26" s="19">
        <v>100</v>
      </c>
      <c r="AJ26" s="22">
        <v>50891</v>
      </c>
      <c r="AK26" s="22">
        <v>0</v>
      </c>
      <c r="AL26" s="23">
        <f t="shared" si="0"/>
        <v>50891</v>
      </c>
      <c r="AM26" s="29">
        <v>49.05</v>
      </c>
      <c r="AN26" s="10" t="s">
        <v>247</v>
      </c>
      <c r="AO26" s="29"/>
      <c r="AP26" s="29"/>
      <c r="AQ26" s="29"/>
      <c r="AR26" s="29"/>
      <c r="AS26" s="29"/>
      <c r="AT26" s="29"/>
      <c r="AU26" s="29"/>
      <c r="AV26" s="12" t="s">
        <v>40</v>
      </c>
      <c r="AW26" s="12" t="s">
        <v>39</v>
      </c>
      <c r="AX26" s="12" t="s">
        <v>39</v>
      </c>
      <c r="AY26" s="12" t="s">
        <v>39</v>
      </c>
      <c r="AZ26" s="12" t="s">
        <v>41</v>
      </c>
      <c r="BA26" s="12" t="s">
        <v>40</v>
      </c>
      <c r="BB26" s="29"/>
      <c r="BC26" s="24" t="s">
        <v>245</v>
      </c>
      <c r="BD26" s="24" t="s">
        <v>246</v>
      </c>
    </row>
    <row r="27" spans="1:56" ht="12" customHeight="1">
      <c r="A27" s="9">
        <v>25</v>
      </c>
      <c r="B27" s="29"/>
      <c r="C27" s="11" t="s">
        <v>66</v>
      </c>
      <c r="D27" s="11" t="s">
        <v>67</v>
      </c>
      <c r="E27" s="10" t="s">
        <v>38</v>
      </c>
      <c r="F27" s="11" t="s">
        <v>68</v>
      </c>
      <c r="G27" s="11" t="s">
        <v>69</v>
      </c>
      <c r="H27" s="10"/>
      <c r="I27" s="10"/>
      <c r="J27" s="12" t="s">
        <v>39</v>
      </c>
      <c r="K27" s="29"/>
      <c r="L27" s="13" t="s">
        <v>107</v>
      </c>
      <c r="M27" s="14" t="s">
        <v>108</v>
      </c>
      <c r="N27" s="13" t="s">
        <v>109</v>
      </c>
      <c r="O27" s="13" t="s">
        <v>110</v>
      </c>
      <c r="P27" s="13" t="s">
        <v>110</v>
      </c>
      <c r="Q27" s="13" t="s">
        <v>111</v>
      </c>
      <c r="R27" s="15" t="s">
        <v>112</v>
      </c>
      <c r="S27" s="34" t="s">
        <v>165</v>
      </c>
      <c r="T27" s="31" t="s">
        <v>164</v>
      </c>
      <c r="U27" s="30" t="s">
        <v>110</v>
      </c>
      <c r="V27" s="30" t="s">
        <v>111</v>
      </c>
      <c r="W27" s="31">
        <v>31</v>
      </c>
      <c r="X27" s="29"/>
      <c r="Y27" s="18" t="s">
        <v>165</v>
      </c>
      <c r="Z27" s="18" t="s">
        <v>115</v>
      </c>
      <c r="AA27" s="18" t="s">
        <v>116</v>
      </c>
      <c r="AB27" s="18" t="s">
        <v>116</v>
      </c>
      <c r="AC27" s="18" t="s">
        <v>139</v>
      </c>
      <c r="AD27" s="19" t="s">
        <v>166</v>
      </c>
      <c r="AE27" s="29"/>
      <c r="AF27" s="21" t="s">
        <v>227</v>
      </c>
      <c r="AG27" s="21" t="s">
        <v>228</v>
      </c>
      <c r="AH27" s="19" t="s">
        <v>196</v>
      </c>
      <c r="AI27" s="19">
        <v>16</v>
      </c>
      <c r="AJ27" s="22">
        <v>2590</v>
      </c>
      <c r="AK27" s="22">
        <v>0</v>
      </c>
      <c r="AL27" s="23">
        <f t="shared" si="0"/>
        <v>2590</v>
      </c>
      <c r="AM27" s="29"/>
      <c r="AN27" s="29"/>
      <c r="AO27" s="29"/>
      <c r="AP27" s="29"/>
      <c r="AQ27" s="29"/>
      <c r="AR27" s="29"/>
      <c r="AS27" s="29"/>
      <c r="AT27" s="29"/>
      <c r="AU27" s="29"/>
      <c r="AV27" s="12" t="s">
        <v>40</v>
      </c>
      <c r="AW27" s="12" t="s">
        <v>39</v>
      </c>
      <c r="AX27" s="12" t="s">
        <v>39</v>
      </c>
      <c r="AY27" s="12" t="s">
        <v>39</v>
      </c>
      <c r="AZ27" s="12" t="s">
        <v>41</v>
      </c>
      <c r="BA27" s="12" t="s">
        <v>40</v>
      </c>
      <c r="BB27" s="29"/>
      <c r="BC27" s="24" t="s">
        <v>245</v>
      </c>
      <c r="BD27" s="24" t="s">
        <v>246</v>
      </c>
    </row>
    <row r="28" spans="1:56" ht="12" customHeight="1">
      <c r="A28" s="9">
        <v>26</v>
      </c>
      <c r="B28" s="29"/>
      <c r="C28" s="11" t="s">
        <v>66</v>
      </c>
      <c r="D28" s="11" t="s">
        <v>67</v>
      </c>
      <c r="E28" s="10" t="s">
        <v>38</v>
      </c>
      <c r="F28" s="11" t="s">
        <v>68</v>
      </c>
      <c r="G28" s="11" t="s">
        <v>69</v>
      </c>
      <c r="H28" s="10"/>
      <c r="I28" s="10"/>
      <c r="J28" s="12" t="s">
        <v>39</v>
      </c>
      <c r="K28" s="29"/>
      <c r="L28" s="13" t="s">
        <v>107</v>
      </c>
      <c r="M28" s="14" t="s">
        <v>108</v>
      </c>
      <c r="N28" s="13" t="s">
        <v>109</v>
      </c>
      <c r="O28" s="13" t="s">
        <v>110</v>
      </c>
      <c r="P28" s="13" t="s">
        <v>110</v>
      </c>
      <c r="Q28" s="13" t="s">
        <v>111</v>
      </c>
      <c r="R28" s="15" t="s">
        <v>112</v>
      </c>
      <c r="S28" s="34" t="s">
        <v>165</v>
      </c>
      <c r="T28" s="31" t="s">
        <v>164</v>
      </c>
      <c r="U28" s="30" t="s">
        <v>110</v>
      </c>
      <c r="V28" s="30" t="s">
        <v>111</v>
      </c>
      <c r="W28" s="31">
        <v>31</v>
      </c>
      <c r="X28" s="29"/>
      <c r="Y28" s="18" t="s">
        <v>165</v>
      </c>
      <c r="Z28" s="18" t="s">
        <v>157</v>
      </c>
      <c r="AA28" s="18" t="s">
        <v>133</v>
      </c>
      <c r="AB28" s="18" t="s">
        <v>133</v>
      </c>
      <c r="AC28" s="18" t="s">
        <v>167</v>
      </c>
      <c r="AD28" s="19" t="s">
        <v>168</v>
      </c>
      <c r="AE28" s="29"/>
      <c r="AF28" s="21" t="s">
        <v>229</v>
      </c>
      <c r="AG28" s="21" t="s">
        <v>230</v>
      </c>
      <c r="AH28" s="19" t="s">
        <v>196</v>
      </c>
      <c r="AI28" s="19">
        <v>21</v>
      </c>
      <c r="AJ28" s="22">
        <v>4516</v>
      </c>
      <c r="AK28" s="22">
        <v>0</v>
      </c>
      <c r="AL28" s="23">
        <f t="shared" si="0"/>
        <v>4516</v>
      </c>
      <c r="AM28" s="29"/>
      <c r="AN28" s="29"/>
      <c r="AO28" s="29"/>
      <c r="AP28" s="29"/>
      <c r="AQ28" s="29"/>
      <c r="AR28" s="29"/>
      <c r="AS28" s="29"/>
      <c r="AT28" s="29"/>
      <c r="AU28" s="29"/>
      <c r="AV28" s="12" t="s">
        <v>40</v>
      </c>
      <c r="AW28" s="12" t="s">
        <v>39</v>
      </c>
      <c r="AX28" s="12" t="s">
        <v>39</v>
      </c>
      <c r="AY28" s="12" t="s">
        <v>39</v>
      </c>
      <c r="AZ28" s="12" t="s">
        <v>41</v>
      </c>
      <c r="BA28" s="12" t="s">
        <v>40</v>
      </c>
      <c r="BB28" s="29"/>
      <c r="BC28" s="24" t="s">
        <v>245</v>
      </c>
      <c r="BD28" s="24" t="s">
        <v>246</v>
      </c>
    </row>
    <row r="29" spans="1:56" ht="12" customHeight="1">
      <c r="A29" s="9">
        <v>27</v>
      </c>
      <c r="B29" s="29"/>
      <c r="C29" s="11" t="s">
        <v>66</v>
      </c>
      <c r="D29" s="11" t="s">
        <v>67</v>
      </c>
      <c r="E29" s="10" t="s">
        <v>38</v>
      </c>
      <c r="F29" s="11" t="s">
        <v>68</v>
      </c>
      <c r="G29" s="11" t="s">
        <v>69</v>
      </c>
      <c r="H29" s="10"/>
      <c r="I29" s="10"/>
      <c r="J29" s="12" t="s">
        <v>39</v>
      </c>
      <c r="K29" s="29"/>
      <c r="L29" s="13" t="s">
        <v>107</v>
      </c>
      <c r="M29" s="14" t="s">
        <v>108</v>
      </c>
      <c r="N29" s="13" t="s">
        <v>109</v>
      </c>
      <c r="O29" s="13" t="s">
        <v>110</v>
      </c>
      <c r="P29" s="13" t="s">
        <v>110</v>
      </c>
      <c r="Q29" s="13" t="s">
        <v>111</v>
      </c>
      <c r="R29" s="15" t="s">
        <v>112</v>
      </c>
      <c r="S29" s="34" t="s">
        <v>165</v>
      </c>
      <c r="T29" s="31" t="s">
        <v>164</v>
      </c>
      <c r="U29" s="30" t="s">
        <v>110</v>
      </c>
      <c r="V29" s="30" t="s">
        <v>111</v>
      </c>
      <c r="W29" s="31">
        <v>31</v>
      </c>
      <c r="X29" s="29"/>
      <c r="Y29" s="18" t="s">
        <v>165</v>
      </c>
      <c r="Z29" s="18" t="s">
        <v>115</v>
      </c>
      <c r="AA29" s="18" t="s">
        <v>116</v>
      </c>
      <c r="AB29" s="18" t="s">
        <v>116</v>
      </c>
      <c r="AC29" s="18" t="s">
        <v>169</v>
      </c>
      <c r="AD29" s="19">
        <v>31</v>
      </c>
      <c r="AE29" s="29"/>
      <c r="AF29" s="33" t="s">
        <v>231</v>
      </c>
      <c r="AG29" s="33" t="s">
        <v>232</v>
      </c>
      <c r="AH29" s="19" t="s">
        <v>177</v>
      </c>
      <c r="AI29" s="19">
        <v>33</v>
      </c>
      <c r="AJ29" s="35">
        <v>21349</v>
      </c>
      <c r="AK29" s="35">
        <v>55587</v>
      </c>
      <c r="AL29" s="23">
        <f t="shared" si="0"/>
        <v>76936</v>
      </c>
      <c r="AM29" s="29">
        <v>31.05</v>
      </c>
      <c r="AN29" s="10" t="s">
        <v>247</v>
      </c>
      <c r="AO29" s="29"/>
      <c r="AP29" s="29"/>
      <c r="AQ29" s="29"/>
      <c r="AR29" s="29"/>
      <c r="AS29" s="29"/>
      <c r="AT29" s="29"/>
      <c r="AU29" s="29"/>
      <c r="AV29" s="12" t="s">
        <v>40</v>
      </c>
      <c r="AW29" s="12" t="s">
        <v>39</v>
      </c>
      <c r="AX29" s="12" t="s">
        <v>39</v>
      </c>
      <c r="AY29" s="12" t="s">
        <v>39</v>
      </c>
      <c r="AZ29" s="12" t="s">
        <v>41</v>
      </c>
      <c r="BA29" s="12" t="s">
        <v>40</v>
      </c>
      <c r="BB29" s="29"/>
      <c r="BC29" s="24" t="s">
        <v>245</v>
      </c>
      <c r="BD29" s="24" t="s">
        <v>246</v>
      </c>
    </row>
    <row r="30" spans="1:56" ht="12" customHeight="1">
      <c r="A30" s="9">
        <v>28</v>
      </c>
      <c r="B30" s="29"/>
      <c r="C30" s="11" t="s">
        <v>66</v>
      </c>
      <c r="D30" s="11" t="s">
        <v>67</v>
      </c>
      <c r="E30" s="10" t="s">
        <v>38</v>
      </c>
      <c r="F30" s="11" t="s">
        <v>68</v>
      </c>
      <c r="G30" s="11" t="s">
        <v>69</v>
      </c>
      <c r="H30" s="10"/>
      <c r="I30" s="10"/>
      <c r="J30" s="12" t="s">
        <v>39</v>
      </c>
      <c r="K30" s="29"/>
      <c r="L30" s="13" t="s">
        <v>107</v>
      </c>
      <c r="M30" s="14" t="s">
        <v>108</v>
      </c>
      <c r="N30" s="13" t="s">
        <v>109</v>
      </c>
      <c r="O30" s="13" t="s">
        <v>110</v>
      </c>
      <c r="P30" s="13" t="s">
        <v>110</v>
      </c>
      <c r="Q30" s="13" t="s">
        <v>111</v>
      </c>
      <c r="R30" s="15" t="s">
        <v>112</v>
      </c>
      <c r="S30" s="34" t="s">
        <v>165</v>
      </c>
      <c r="T30" s="31" t="s">
        <v>164</v>
      </c>
      <c r="U30" s="30" t="s">
        <v>110</v>
      </c>
      <c r="V30" s="30" t="s">
        <v>111</v>
      </c>
      <c r="W30" s="31">
        <v>31</v>
      </c>
      <c r="X30" s="29"/>
      <c r="Y30" s="18" t="s">
        <v>170</v>
      </c>
      <c r="Z30" s="18" t="s">
        <v>157</v>
      </c>
      <c r="AA30" s="18" t="s">
        <v>133</v>
      </c>
      <c r="AB30" s="18" t="s">
        <v>133</v>
      </c>
      <c r="AC30" s="18" t="s">
        <v>171</v>
      </c>
      <c r="AD30" s="19" t="s">
        <v>172</v>
      </c>
      <c r="AE30" s="29"/>
      <c r="AF30" s="33" t="s">
        <v>233</v>
      </c>
      <c r="AG30" s="33" t="s">
        <v>234</v>
      </c>
      <c r="AH30" s="19" t="s">
        <v>196</v>
      </c>
      <c r="AI30" s="19">
        <v>16</v>
      </c>
      <c r="AJ30" s="22">
        <v>0</v>
      </c>
      <c r="AK30" s="22">
        <v>0</v>
      </c>
      <c r="AL30" s="23">
        <f t="shared" si="0"/>
        <v>0</v>
      </c>
      <c r="AM30" s="29"/>
      <c r="AN30" s="29"/>
      <c r="AO30" s="29"/>
      <c r="AP30" s="29"/>
      <c r="AQ30" s="29"/>
      <c r="AR30" s="29"/>
      <c r="AS30" s="29"/>
      <c r="AT30" s="29"/>
      <c r="AU30" s="29"/>
      <c r="AV30" s="12" t="s">
        <v>40</v>
      </c>
      <c r="AW30" s="12" t="s">
        <v>39</v>
      </c>
      <c r="AX30" s="12" t="s">
        <v>39</v>
      </c>
      <c r="AY30" s="12" t="s">
        <v>39</v>
      </c>
      <c r="AZ30" s="12" t="s">
        <v>41</v>
      </c>
      <c r="BA30" s="12" t="s">
        <v>40</v>
      </c>
      <c r="BB30" s="29"/>
      <c r="BC30" s="24" t="s">
        <v>245</v>
      </c>
      <c r="BD30" s="24" t="s">
        <v>246</v>
      </c>
    </row>
    <row r="31" spans="1:56" ht="12" customHeight="1">
      <c r="A31" s="9">
        <v>29</v>
      </c>
      <c r="B31" s="29"/>
      <c r="C31" s="11" t="s">
        <v>66</v>
      </c>
      <c r="D31" s="11" t="s">
        <v>67</v>
      </c>
      <c r="E31" s="10" t="s">
        <v>38</v>
      </c>
      <c r="F31" s="11" t="s">
        <v>68</v>
      </c>
      <c r="G31" s="11" t="s">
        <v>69</v>
      </c>
      <c r="H31" s="10"/>
      <c r="I31" s="10"/>
      <c r="J31" s="12" t="s">
        <v>39</v>
      </c>
      <c r="K31" s="29"/>
      <c r="L31" s="13" t="s">
        <v>107</v>
      </c>
      <c r="M31" s="14" t="s">
        <v>108</v>
      </c>
      <c r="N31" s="13" t="s">
        <v>109</v>
      </c>
      <c r="O31" s="13" t="s">
        <v>110</v>
      </c>
      <c r="P31" s="13" t="s">
        <v>110</v>
      </c>
      <c r="Q31" s="13" t="s">
        <v>111</v>
      </c>
      <c r="R31" s="15" t="s">
        <v>112</v>
      </c>
      <c r="S31" s="34" t="s">
        <v>165</v>
      </c>
      <c r="T31" s="31" t="s">
        <v>164</v>
      </c>
      <c r="U31" s="30" t="s">
        <v>110</v>
      </c>
      <c r="V31" s="30" t="s">
        <v>111</v>
      </c>
      <c r="W31" s="31">
        <v>31</v>
      </c>
      <c r="X31" s="29"/>
      <c r="Y31" s="18" t="s">
        <v>173</v>
      </c>
      <c r="Z31" s="18" t="s">
        <v>109</v>
      </c>
      <c r="AA31" s="18" t="s">
        <v>116</v>
      </c>
      <c r="AB31" s="18" t="s">
        <v>116</v>
      </c>
      <c r="AC31" s="18" t="s">
        <v>139</v>
      </c>
      <c r="AD31" s="19">
        <v>17</v>
      </c>
      <c r="AE31" s="29"/>
      <c r="AF31" s="33" t="s">
        <v>235</v>
      </c>
      <c r="AG31" s="33" t="s">
        <v>236</v>
      </c>
      <c r="AH31" s="19" t="s">
        <v>185</v>
      </c>
      <c r="AI31" s="19">
        <v>4</v>
      </c>
      <c r="AJ31" s="22">
        <v>833</v>
      </c>
      <c r="AK31" s="22">
        <v>0</v>
      </c>
      <c r="AL31" s="23">
        <f t="shared" si="0"/>
        <v>833</v>
      </c>
      <c r="AM31" s="29"/>
      <c r="AN31" s="29"/>
      <c r="AO31" s="29"/>
      <c r="AP31" s="29"/>
      <c r="AQ31" s="29"/>
      <c r="AR31" s="29"/>
      <c r="AS31" s="29"/>
      <c r="AT31" s="29"/>
      <c r="AU31" s="29"/>
      <c r="AV31" s="12" t="s">
        <v>40</v>
      </c>
      <c r="AW31" s="12" t="s">
        <v>39</v>
      </c>
      <c r="AX31" s="12" t="s">
        <v>39</v>
      </c>
      <c r="AY31" s="12" t="s">
        <v>39</v>
      </c>
      <c r="AZ31" s="12" t="s">
        <v>41</v>
      </c>
      <c r="BA31" s="12" t="s">
        <v>40</v>
      </c>
      <c r="BB31" s="29"/>
      <c r="BC31" s="24" t="s">
        <v>245</v>
      </c>
      <c r="BD31" s="24" t="s">
        <v>246</v>
      </c>
    </row>
    <row r="32" spans="1:56" ht="12" customHeight="1">
      <c r="A32" s="9">
        <v>30</v>
      </c>
      <c r="B32" s="29"/>
      <c r="C32" s="11" t="s">
        <v>66</v>
      </c>
      <c r="D32" s="11" t="s">
        <v>67</v>
      </c>
      <c r="E32" s="10" t="s">
        <v>38</v>
      </c>
      <c r="F32" s="11" t="s">
        <v>68</v>
      </c>
      <c r="G32" s="11" t="s">
        <v>69</v>
      </c>
      <c r="H32" s="10"/>
      <c r="I32" s="10"/>
      <c r="J32" s="12" t="s">
        <v>39</v>
      </c>
      <c r="K32" s="29"/>
      <c r="L32" s="13" t="s">
        <v>107</v>
      </c>
      <c r="M32" s="14" t="s">
        <v>108</v>
      </c>
      <c r="N32" s="13" t="s">
        <v>109</v>
      </c>
      <c r="O32" s="13" t="s">
        <v>110</v>
      </c>
      <c r="P32" s="13" t="s">
        <v>110</v>
      </c>
      <c r="Q32" s="13" t="s">
        <v>111</v>
      </c>
      <c r="R32" s="15" t="s">
        <v>112</v>
      </c>
      <c r="S32" s="14" t="s">
        <v>130</v>
      </c>
      <c r="T32" s="16" t="s">
        <v>131</v>
      </c>
      <c r="U32" s="26" t="s">
        <v>132</v>
      </c>
      <c r="V32" s="26" t="s">
        <v>132</v>
      </c>
      <c r="W32" s="16"/>
      <c r="X32" s="29"/>
      <c r="Y32" s="18" t="s">
        <v>174</v>
      </c>
      <c r="Z32" s="18" t="s">
        <v>157</v>
      </c>
      <c r="AA32" s="18" t="s">
        <v>133</v>
      </c>
      <c r="AB32" s="18" t="s">
        <v>133</v>
      </c>
      <c r="AC32" s="18" t="s">
        <v>132</v>
      </c>
      <c r="AD32" s="19"/>
      <c r="AE32" s="29"/>
      <c r="AF32" s="33" t="s">
        <v>237</v>
      </c>
      <c r="AG32" s="33" t="s">
        <v>238</v>
      </c>
      <c r="AH32" s="19" t="s">
        <v>185</v>
      </c>
      <c r="AI32" s="19">
        <v>5.5</v>
      </c>
      <c r="AJ32" s="22">
        <v>564</v>
      </c>
      <c r="AK32" s="22">
        <v>0</v>
      </c>
      <c r="AL32" s="23">
        <f t="shared" si="0"/>
        <v>564</v>
      </c>
      <c r="AM32" s="29"/>
      <c r="AN32" s="29"/>
      <c r="AO32" s="29"/>
      <c r="AP32" s="29"/>
      <c r="AQ32" s="29"/>
      <c r="AR32" s="29"/>
      <c r="AS32" s="29"/>
      <c r="AT32" s="29"/>
      <c r="AU32" s="29"/>
      <c r="AV32" s="12" t="s">
        <v>40</v>
      </c>
      <c r="AW32" s="12" t="s">
        <v>39</v>
      </c>
      <c r="AX32" s="12" t="s">
        <v>39</v>
      </c>
      <c r="AY32" s="12" t="s">
        <v>39</v>
      </c>
      <c r="AZ32" s="12" t="s">
        <v>41</v>
      </c>
      <c r="BA32" s="12" t="s">
        <v>40</v>
      </c>
      <c r="BB32" s="29"/>
      <c r="BC32" s="24" t="s">
        <v>245</v>
      </c>
      <c r="BD32" s="24" t="s">
        <v>246</v>
      </c>
    </row>
    <row r="33" spans="1:56" ht="12" customHeight="1">
      <c r="A33" s="9">
        <v>31</v>
      </c>
      <c r="B33" s="29"/>
      <c r="C33" s="11" t="s">
        <v>66</v>
      </c>
      <c r="D33" s="11" t="s">
        <v>67</v>
      </c>
      <c r="E33" s="10" t="s">
        <v>38</v>
      </c>
      <c r="F33" s="11" t="s">
        <v>68</v>
      </c>
      <c r="G33" s="11" t="s">
        <v>69</v>
      </c>
      <c r="H33" s="10"/>
      <c r="I33" s="10"/>
      <c r="J33" s="12" t="s">
        <v>39</v>
      </c>
      <c r="K33" s="29"/>
      <c r="L33" s="13" t="s">
        <v>107</v>
      </c>
      <c r="M33" s="14" t="s">
        <v>108</v>
      </c>
      <c r="N33" s="13" t="s">
        <v>109</v>
      </c>
      <c r="O33" s="13" t="s">
        <v>110</v>
      </c>
      <c r="P33" s="13" t="s">
        <v>110</v>
      </c>
      <c r="Q33" s="13" t="s">
        <v>111</v>
      </c>
      <c r="R33" s="15" t="s">
        <v>112</v>
      </c>
      <c r="S33" s="14" t="s">
        <v>130</v>
      </c>
      <c r="T33" s="16" t="s">
        <v>131</v>
      </c>
      <c r="U33" s="26" t="s">
        <v>132</v>
      </c>
      <c r="V33" s="26" t="s">
        <v>132</v>
      </c>
      <c r="W33" s="16"/>
      <c r="X33" s="29"/>
      <c r="Y33" s="18" t="s">
        <v>174</v>
      </c>
      <c r="Z33" s="18" t="s">
        <v>157</v>
      </c>
      <c r="AA33" s="18" t="s">
        <v>133</v>
      </c>
      <c r="AB33" s="18" t="s">
        <v>133</v>
      </c>
      <c r="AC33" s="18" t="s">
        <v>132</v>
      </c>
      <c r="AD33" s="19"/>
      <c r="AE33" s="29"/>
      <c r="AF33" s="33" t="s">
        <v>239</v>
      </c>
      <c r="AG33" s="33" t="s">
        <v>240</v>
      </c>
      <c r="AH33" s="19" t="s">
        <v>196</v>
      </c>
      <c r="AI33" s="19">
        <v>3.5</v>
      </c>
      <c r="AJ33" s="22">
        <v>165</v>
      </c>
      <c r="AK33" s="22">
        <v>0</v>
      </c>
      <c r="AL33" s="23">
        <f t="shared" si="0"/>
        <v>165</v>
      </c>
      <c r="AM33" s="29"/>
      <c r="AN33" s="29"/>
      <c r="AO33" s="29"/>
      <c r="AP33" s="29"/>
      <c r="AQ33" s="29"/>
      <c r="AR33" s="29"/>
      <c r="AS33" s="29"/>
      <c r="AT33" s="29"/>
      <c r="AU33" s="29"/>
      <c r="AV33" s="12" t="s">
        <v>40</v>
      </c>
      <c r="AW33" s="12" t="s">
        <v>39</v>
      </c>
      <c r="AX33" s="12" t="s">
        <v>39</v>
      </c>
      <c r="AY33" s="12" t="s">
        <v>39</v>
      </c>
      <c r="AZ33" s="12" t="s">
        <v>41</v>
      </c>
      <c r="BA33" s="12" t="s">
        <v>40</v>
      </c>
      <c r="BB33" s="29"/>
      <c r="BC33" s="24" t="s">
        <v>245</v>
      </c>
      <c r="BD33" s="24" t="s">
        <v>246</v>
      </c>
    </row>
    <row r="34" spans="1:56" ht="12" customHeight="1">
      <c r="A34" s="9">
        <v>32</v>
      </c>
      <c r="B34" s="29"/>
      <c r="C34" s="11" t="s">
        <v>66</v>
      </c>
      <c r="D34" s="11" t="s">
        <v>67</v>
      </c>
      <c r="E34" s="10" t="s">
        <v>38</v>
      </c>
      <c r="F34" s="11" t="s">
        <v>68</v>
      </c>
      <c r="G34" s="11" t="s">
        <v>69</v>
      </c>
      <c r="H34" s="10"/>
      <c r="I34" s="10"/>
      <c r="J34" s="12" t="s">
        <v>39</v>
      </c>
      <c r="K34" s="29"/>
      <c r="L34" s="13" t="s">
        <v>107</v>
      </c>
      <c r="M34" s="14" t="s">
        <v>108</v>
      </c>
      <c r="N34" s="13" t="s">
        <v>109</v>
      </c>
      <c r="O34" s="13" t="s">
        <v>110</v>
      </c>
      <c r="P34" s="13" t="s">
        <v>110</v>
      </c>
      <c r="Q34" s="13" t="s">
        <v>111</v>
      </c>
      <c r="R34" s="15" t="s">
        <v>112</v>
      </c>
      <c r="S34" s="14" t="s">
        <v>130</v>
      </c>
      <c r="T34" s="16" t="s">
        <v>131</v>
      </c>
      <c r="U34" s="26" t="s">
        <v>132</v>
      </c>
      <c r="V34" s="26" t="s">
        <v>132</v>
      </c>
      <c r="W34" s="16"/>
      <c r="X34" s="29"/>
      <c r="Y34" s="18" t="s">
        <v>174</v>
      </c>
      <c r="Z34" s="18" t="s">
        <v>157</v>
      </c>
      <c r="AA34" s="18" t="s">
        <v>133</v>
      </c>
      <c r="AB34" s="18" t="s">
        <v>133</v>
      </c>
      <c r="AC34" s="18" t="s">
        <v>132</v>
      </c>
      <c r="AD34" s="19"/>
      <c r="AE34" s="29"/>
      <c r="AF34" s="33" t="s">
        <v>241</v>
      </c>
      <c r="AG34" s="33" t="s">
        <v>242</v>
      </c>
      <c r="AH34" s="19" t="s">
        <v>196</v>
      </c>
      <c r="AI34" s="19">
        <v>10.5</v>
      </c>
      <c r="AJ34" s="22">
        <v>1</v>
      </c>
      <c r="AK34" s="22">
        <v>0</v>
      </c>
      <c r="AL34" s="23">
        <f t="shared" si="0"/>
        <v>1</v>
      </c>
      <c r="AM34" s="29"/>
      <c r="AN34" s="29"/>
      <c r="AO34" s="29"/>
      <c r="AP34" s="29"/>
      <c r="AQ34" s="29"/>
      <c r="AR34" s="29"/>
      <c r="AS34" s="29"/>
      <c r="AT34" s="29"/>
      <c r="AU34" s="29"/>
      <c r="AV34" s="12" t="s">
        <v>40</v>
      </c>
      <c r="AW34" s="12" t="s">
        <v>39</v>
      </c>
      <c r="AX34" s="12" t="s">
        <v>39</v>
      </c>
      <c r="AY34" s="12" t="s">
        <v>39</v>
      </c>
      <c r="AZ34" s="12" t="s">
        <v>41</v>
      </c>
      <c r="BA34" s="12" t="s">
        <v>40</v>
      </c>
      <c r="BB34" s="29"/>
      <c r="BC34" s="24" t="s">
        <v>245</v>
      </c>
      <c r="BD34" s="24" t="s">
        <v>246</v>
      </c>
    </row>
    <row r="35" spans="1:56" ht="12" customHeight="1">
      <c r="A35" s="9">
        <v>33</v>
      </c>
      <c r="B35" s="29"/>
      <c r="C35" s="11" t="s">
        <v>66</v>
      </c>
      <c r="D35" s="11" t="s">
        <v>67</v>
      </c>
      <c r="E35" s="10" t="s">
        <v>38</v>
      </c>
      <c r="F35" s="11" t="s">
        <v>68</v>
      </c>
      <c r="G35" s="11" t="s">
        <v>69</v>
      </c>
      <c r="H35" s="10"/>
      <c r="I35" s="10"/>
      <c r="J35" s="12" t="s">
        <v>39</v>
      </c>
      <c r="K35" s="29"/>
      <c r="L35" s="13" t="s">
        <v>107</v>
      </c>
      <c r="M35" s="14" t="s">
        <v>108</v>
      </c>
      <c r="N35" s="13" t="s">
        <v>109</v>
      </c>
      <c r="O35" s="13" t="s">
        <v>110</v>
      </c>
      <c r="P35" s="13" t="s">
        <v>110</v>
      </c>
      <c r="Q35" s="13" t="s">
        <v>111</v>
      </c>
      <c r="R35" s="15" t="s">
        <v>112</v>
      </c>
      <c r="S35" s="34" t="s">
        <v>165</v>
      </c>
      <c r="T35" s="31" t="s">
        <v>164</v>
      </c>
      <c r="U35" s="30" t="s">
        <v>110</v>
      </c>
      <c r="V35" s="30" t="s">
        <v>111</v>
      </c>
      <c r="W35" s="31">
        <v>31</v>
      </c>
      <c r="X35" s="29"/>
      <c r="Y35" s="14" t="s">
        <v>249</v>
      </c>
      <c r="Z35" s="31" t="s">
        <v>164</v>
      </c>
      <c r="AA35" s="30" t="s">
        <v>110</v>
      </c>
      <c r="AB35" s="18" t="s">
        <v>116</v>
      </c>
      <c r="AC35" s="18"/>
      <c r="AD35" s="19" t="s">
        <v>250</v>
      </c>
      <c r="AE35" s="29"/>
      <c r="AF35" s="33" t="s">
        <v>251</v>
      </c>
      <c r="AG35" s="33"/>
      <c r="AH35" s="19"/>
      <c r="AI35" s="19">
        <v>25</v>
      </c>
      <c r="AJ35" s="22">
        <v>0</v>
      </c>
      <c r="AK35" s="22">
        <v>0</v>
      </c>
      <c r="AL35" s="23">
        <f t="shared" si="0"/>
        <v>0</v>
      </c>
      <c r="AM35" s="29"/>
      <c r="AN35" s="29"/>
      <c r="AO35" s="29"/>
      <c r="AP35" s="29"/>
      <c r="AQ35" s="29"/>
      <c r="AR35" s="29"/>
      <c r="AS35" s="29"/>
      <c r="AT35" s="29"/>
      <c r="AU35" s="29"/>
      <c r="AV35" s="12" t="s">
        <v>40</v>
      </c>
      <c r="AW35" s="12" t="s">
        <v>39</v>
      </c>
      <c r="AX35" s="12" t="s">
        <v>39</v>
      </c>
      <c r="AY35" s="12" t="s">
        <v>39</v>
      </c>
      <c r="AZ35" s="12" t="s">
        <v>41</v>
      </c>
      <c r="BA35" s="12" t="s">
        <v>40</v>
      </c>
      <c r="BB35" s="29"/>
      <c r="BC35" s="24" t="s">
        <v>245</v>
      </c>
      <c r="BD35" s="24" t="s">
        <v>246</v>
      </c>
    </row>
    <row r="36" spans="1:56">
      <c r="AI36" s="32">
        <f>SUM(AI3:AI35)</f>
        <v>904.5</v>
      </c>
      <c r="AJ36" s="32">
        <f>SUM(AJ3:AJ35)</f>
        <v>557695</v>
      </c>
      <c r="AK36" s="32">
        <f>SUM(AK3:AK35)</f>
        <v>286980</v>
      </c>
      <c r="AL36" s="32">
        <f>SUM(AL3:AL35)</f>
        <v>844675</v>
      </c>
    </row>
    <row r="37" spans="1:56">
      <c r="AL37" s="32">
        <f>AL36/1000</f>
        <v>844.67499999999995</v>
      </c>
    </row>
  </sheetData>
  <mergeCells count="23">
    <mergeCell ref="A1:A2"/>
    <mergeCell ref="B1:B2"/>
    <mergeCell ref="C1:C2"/>
    <mergeCell ref="D1:D2"/>
    <mergeCell ref="S1:X1"/>
    <mergeCell ref="K1:K2"/>
    <mergeCell ref="F1:F2"/>
    <mergeCell ref="G1:G2"/>
    <mergeCell ref="H1:H2"/>
    <mergeCell ref="E1:E2"/>
    <mergeCell ref="I1:I2"/>
    <mergeCell ref="J1:J2"/>
    <mergeCell ref="AJ1:AL1"/>
    <mergeCell ref="Y1:AG1"/>
    <mergeCell ref="AH1:AH2"/>
    <mergeCell ref="AI1:AI2"/>
    <mergeCell ref="L1:R1"/>
    <mergeCell ref="AN1:AS1"/>
    <mergeCell ref="AT1:AU1"/>
    <mergeCell ref="BD1:BD2"/>
    <mergeCell ref="AV1:BA1"/>
    <mergeCell ref="BB1:BB2"/>
    <mergeCell ref="BC1:BC2"/>
  </mergeCells>
  <phoneticPr fontId="2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45"/>
  <sheetViews>
    <sheetView tabSelected="1" workbookViewId="0">
      <selection activeCell="AO22" sqref="AO22"/>
    </sheetView>
  </sheetViews>
  <sheetFormatPr defaultColWidth="8.5" defaultRowHeight="13.5"/>
  <cols>
    <col min="1" max="1" width="8.5" style="32" customWidth="1"/>
    <col min="2" max="2" width="32.75" style="32" customWidth="1"/>
    <col min="3" max="3" width="10.75" style="32" customWidth="1"/>
    <col min="4" max="4" width="15.125" style="32" customWidth="1"/>
    <col min="5" max="5" width="14" style="32" customWidth="1"/>
    <col min="6" max="6" width="25.875" style="32" customWidth="1"/>
    <col min="7" max="7" width="8.5" style="32" customWidth="1"/>
    <col min="8" max="8" width="6.625" style="32" customWidth="1"/>
    <col min="9" max="9" width="12.375" style="36" customWidth="1"/>
    <col min="10" max="10" width="9.75" style="36" customWidth="1"/>
    <col min="11" max="12" width="8.5" style="32" customWidth="1"/>
    <col min="13" max="14" width="8.75" style="32" customWidth="1"/>
    <col min="15" max="16" width="8.5" style="32" customWidth="1"/>
    <col min="17" max="23" width="7.375" style="32" customWidth="1"/>
    <col min="24" max="24" width="9.375" style="32" customWidth="1"/>
    <col min="25" max="30" width="7.375" style="32" customWidth="1"/>
    <col min="31" max="32" width="8.75" style="32" bestFit="1" customWidth="1"/>
    <col min="33" max="33" width="10.375" style="32" bestFit="1" customWidth="1"/>
    <col min="34" max="34" width="8.75" style="32" bestFit="1" customWidth="1"/>
    <col min="35" max="35" width="10.25" style="32" customWidth="1"/>
    <col min="36" max="36" width="8.75" style="32" bestFit="1" customWidth="1"/>
    <col min="37" max="37" width="10.375" style="32" bestFit="1" customWidth="1"/>
    <col min="38" max="38" width="16.625" style="32" customWidth="1"/>
    <col min="39" max="39" width="12.125" style="32" customWidth="1"/>
    <col min="40" max="40" width="12.25" style="32" customWidth="1"/>
    <col min="41" max="41" width="13.75" style="32" customWidth="1"/>
    <col min="42" max="42" width="12" style="32" customWidth="1"/>
    <col min="43" max="16384" width="8.5" style="32"/>
  </cols>
  <sheetData>
    <row r="1" spans="1:42" s="39" customFormat="1" ht="12.75" customHeight="1">
      <c r="A1" s="80" t="s">
        <v>78</v>
      </c>
      <c r="B1" s="83" t="s">
        <v>106</v>
      </c>
      <c r="C1" s="83"/>
      <c r="D1" s="37">
        <v>0</v>
      </c>
      <c r="E1" s="38"/>
      <c r="H1" s="38"/>
      <c r="I1" s="40"/>
      <c r="J1" s="38"/>
      <c r="K1" s="41"/>
      <c r="L1" s="40"/>
      <c r="M1" s="40"/>
      <c r="N1" s="42"/>
      <c r="O1" s="38"/>
      <c r="P1" s="38"/>
      <c r="Q1" s="43"/>
      <c r="S1" s="43"/>
      <c r="U1" s="79"/>
      <c r="V1" s="79"/>
      <c r="W1" s="43"/>
      <c r="X1" s="43"/>
      <c r="Y1" s="43"/>
    </row>
    <row r="2" spans="1:42" s="39" customFormat="1" ht="12.75" customHeight="1">
      <c r="A2" s="81"/>
      <c r="B2" s="83" t="s">
        <v>73</v>
      </c>
      <c r="C2" s="83"/>
      <c r="D2" s="44">
        <f>AN41</f>
        <v>298222.71944000007</v>
      </c>
      <c r="E2" s="38"/>
      <c r="H2" s="38"/>
      <c r="I2" s="40"/>
      <c r="J2" s="38"/>
      <c r="K2" s="41"/>
      <c r="L2" s="40"/>
      <c r="M2" s="40"/>
      <c r="N2" s="42"/>
      <c r="O2" s="38"/>
      <c r="P2" s="38"/>
      <c r="Q2" s="43"/>
      <c r="S2" s="43"/>
      <c r="U2" s="43"/>
      <c r="W2" s="43"/>
      <c r="X2" s="43"/>
      <c r="Y2" s="43"/>
    </row>
    <row r="3" spans="1:42" s="39" customFormat="1" ht="12.75" customHeight="1">
      <c r="A3" s="81"/>
      <c r="B3" s="83" t="s">
        <v>74</v>
      </c>
      <c r="C3" s="83"/>
      <c r="D3" s="44">
        <f>AO41</f>
        <v>68591.225471200014</v>
      </c>
      <c r="E3" s="38"/>
      <c r="H3" s="38"/>
      <c r="I3" s="40"/>
      <c r="J3" s="38"/>
      <c r="K3" s="41"/>
      <c r="L3" s="40"/>
      <c r="M3" s="40"/>
      <c r="N3" s="42"/>
      <c r="O3" s="38"/>
      <c r="P3" s="38"/>
      <c r="Q3" s="43"/>
      <c r="S3" s="43"/>
      <c r="U3" s="43"/>
      <c r="W3" s="43"/>
      <c r="X3" s="43"/>
      <c r="Y3" s="43"/>
    </row>
    <row r="4" spans="1:42" s="39" customFormat="1" ht="12" customHeight="1">
      <c r="A4" s="82"/>
      <c r="B4" s="83" t="s">
        <v>75</v>
      </c>
      <c r="C4" s="83"/>
      <c r="D4" s="44">
        <f>AP41</f>
        <v>366813.94491119997</v>
      </c>
      <c r="E4" s="38"/>
      <c r="H4" s="38"/>
      <c r="I4" s="40"/>
      <c r="J4" s="38"/>
      <c r="K4" s="41"/>
      <c r="L4" s="40"/>
      <c r="M4" s="40"/>
      <c r="N4" s="42"/>
      <c r="O4" s="38"/>
      <c r="P4" s="38"/>
      <c r="Q4" s="43"/>
      <c r="S4" s="43"/>
      <c r="U4" s="43"/>
      <c r="W4" s="43"/>
      <c r="X4" s="43"/>
      <c r="Y4" s="43"/>
    </row>
    <row r="5" spans="1:42" s="39" customFormat="1" ht="12.75" hidden="1" customHeight="1">
      <c r="A5" s="45"/>
      <c r="B5" s="45"/>
      <c r="C5" s="84" t="s">
        <v>76</v>
      </c>
      <c r="D5" s="85"/>
      <c r="E5" s="85"/>
      <c r="F5" s="85"/>
      <c r="G5" s="46"/>
      <c r="H5" s="38"/>
      <c r="I5" s="40"/>
      <c r="J5" s="38"/>
      <c r="K5" s="41"/>
      <c r="L5" s="40"/>
      <c r="M5" s="40"/>
      <c r="N5" s="42"/>
      <c r="O5" s="38"/>
      <c r="P5" s="38"/>
      <c r="Q5" s="43"/>
      <c r="S5" s="43"/>
      <c r="U5" s="43"/>
      <c r="W5" s="43"/>
      <c r="X5" s="43"/>
      <c r="Y5" s="43"/>
    </row>
    <row r="6" spans="1:42" s="39" customFormat="1" ht="12.75" customHeight="1">
      <c r="A6" s="47" t="s">
        <v>77</v>
      </c>
      <c r="B6" s="48"/>
      <c r="C6" s="47"/>
      <c r="D6" s="46"/>
      <c r="E6" s="46"/>
      <c r="F6" s="46"/>
      <c r="G6" s="46"/>
      <c r="H6" s="38"/>
      <c r="I6" s="40"/>
      <c r="J6" s="38"/>
      <c r="K6" s="41"/>
      <c r="L6" s="40"/>
      <c r="M6" s="40"/>
      <c r="N6" s="42"/>
      <c r="O6" s="38"/>
      <c r="P6" s="38"/>
      <c r="Q6" s="43"/>
      <c r="S6" s="43"/>
      <c r="U6" s="43"/>
      <c r="W6" s="43"/>
      <c r="X6" s="43"/>
      <c r="Y6" s="43"/>
    </row>
    <row r="7" spans="1:42" s="2" customFormat="1" ht="27" customHeight="1">
      <c r="A7" s="78" t="s">
        <v>0</v>
      </c>
      <c r="B7" s="77" t="s">
        <v>52</v>
      </c>
      <c r="C7" s="77"/>
      <c r="D7" s="77"/>
      <c r="E7" s="77"/>
      <c r="F7" s="77"/>
      <c r="G7" s="77"/>
      <c r="H7" s="77"/>
      <c r="I7" s="77"/>
      <c r="J7" s="77"/>
      <c r="K7" s="77" t="s">
        <v>7</v>
      </c>
      <c r="L7" s="74" t="s">
        <v>56</v>
      </c>
      <c r="M7" s="73" t="s">
        <v>8</v>
      </c>
      <c r="N7" s="73"/>
      <c r="O7" s="73"/>
      <c r="P7" s="73"/>
      <c r="Q7" s="86" t="s">
        <v>105</v>
      </c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</row>
    <row r="8" spans="1:42" s="2" customFormat="1" ht="108" customHeight="1">
      <c r="A8" s="78"/>
      <c r="B8" s="3" t="s">
        <v>53</v>
      </c>
      <c r="C8" s="3" t="s">
        <v>50</v>
      </c>
      <c r="D8" s="3" t="s">
        <v>54</v>
      </c>
      <c r="E8" s="3" t="s">
        <v>18</v>
      </c>
      <c r="F8" s="3" t="s">
        <v>22</v>
      </c>
      <c r="G8" s="3" t="s">
        <v>23</v>
      </c>
      <c r="H8" s="3" t="s">
        <v>24</v>
      </c>
      <c r="I8" s="4" t="s">
        <v>6</v>
      </c>
      <c r="J8" s="4" t="s">
        <v>49</v>
      </c>
      <c r="K8" s="77"/>
      <c r="L8" s="74"/>
      <c r="M8" s="5" t="s">
        <v>62</v>
      </c>
      <c r="N8" s="5" t="s">
        <v>63</v>
      </c>
      <c r="O8" s="6" t="s">
        <v>64</v>
      </c>
      <c r="P8" s="6" t="s">
        <v>104</v>
      </c>
      <c r="Q8" s="49" t="s">
        <v>79</v>
      </c>
      <c r="R8" s="49" t="s">
        <v>80</v>
      </c>
      <c r="S8" s="49" t="s">
        <v>81</v>
      </c>
      <c r="T8" s="50" t="s">
        <v>82</v>
      </c>
      <c r="U8" s="49" t="s">
        <v>83</v>
      </c>
      <c r="V8" s="50" t="s">
        <v>84</v>
      </c>
      <c r="W8" s="49" t="s">
        <v>85</v>
      </c>
      <c r="X8" s="50" t="s">
        <v>86</v>
      </c>
      <c r="Y8" s="49" t="s">
        <v>87</v>
      </c>
      <c r="Z8" s="50" t="s">
        <v>88</v>
      </c>
      <c r="AA8" s="49" t="s">
        <v>89</v>
      </c>
      <c r="AB8" s="50" t="s">
        <v>90</v>
      </c>
      <c r="AC8" s="49" t="s">
        <v>91</v>
      </c>
      <c r="AD8" s="50" t="s">
        <v>92</v>
      </c>
      <c r="AE8" s="51" t="s">
        <v>93</v>
      </c>
      <c r="AF8" s="49" t="s">
        <v>94</v>
      </c>
      <c r="AG8" s="50" t="s">
        <v>95</v>
      </c>
      <c r="AH8" s="19" t="s">
        <v>96</v>
      </c>
      <c r="AI8" s="52" t="s">
        <v>97</v>
      </c>
      <c r="AJ8" s="19" t="s">
        <v>98</v>
      </c>
      <c r="AK8" s="52" t="s">
        <v>99</v>
      </c>
      <c r="AL8" s="50" t="s">
        <v>100</v>
      </c>
      <c r="AM8" s="50" t="s">
        <v>101</v>
      </c>
      <c r="AN8" s="18" t="s">
        <v>102</v>
      </c>
      <c r="AO8" s="18" t="s">
        <v>74</v>
      </c>
      <c r="AP8" s="18" t="s">
        <v>103</v>
      </c>
    </row>
    <row r="9" spans="1:42" s="25" customFormat="1" ht="13.5" customHeight="1">
      <c r="A9" s="53">
        <v>1</v>
      </c>
      <c r="B9" s="14" t="s">
        <v>113</v>
      </c>
      <c r="C9" s="18" t="s">
        <v>115</v>
      </c>
      <c r="D9" s="18" t="s">
        <v>116</v>
      </c>
      <c r="E9" s="18" t="s">
        <v>117</v>
      </c>
      <c r="F9" s="19">
        <v>17</v>
      </c>
      <c r="G9" s="20" t="s">
        <v>70</v>
      </c>
      <c r="H9" s="53"/>
      <c r="I9" s="21" t="s">
        <v>175</v>
      </c>
      <c r="J9" s="21" t="s">
        <v>176</v>
      </c>
      <c r="K9" s="65" t="s">
        <v>177</v>
      </c>
      <c r="L9" s="19">
        <v>32.5</v>
      </c>
      <c r="M9" s="22">
        <v>7479</v>
      </c>
      <c r="N9" s="22">
        <v>12982</v>
      </c>
      <c r="O9" s="23">
        <f t="shared" ref="O9:O40" si="0">SUM(M9:N9)</f>
        <v>20461</v>
      </c>
      <c r="P9" s="23">
        <v>12</v>
      </c>
      <c r="Q9" s="54">
        <f>D1/1000</f>
        <v>0</v>
      </c>
      <c r="R9" s="55">
        <f t="shared" ref="R9:R40" si="1">Q9*O9</f>
        <v>0</v>
      </c>
      <c r="S9" s="56">
        <v>3.99</v>
      </c>
      <c r="T9" s="55">
        <f>S9*P9</f>
        <v>47.88</v>
      </c>
      <c r="U9" s="56">
        <v>0.08</v>
      </c>
      <c r="V9" s="55">
        <f>U9*P9*L9</f>
        <v>31.2</v>
      </c>
      <c r="W9" s="65">
        <v>5.1100000000000003</v>
      </c>
      <c r="X9" s="55">
        <f>W9*P9*L9</f>
        <v>1992.9000000000003</v>
      </c>
      <c r="Y9" s="30">
        <f t="shared" ref="Y9:Y40" si="2">2.2/1000</f>
        <v>2.2000000000000001E-3</v>
      </c>
      <c r="Z9" s="55">
        <f>Y9*O9</f>
        <v>45.014200000000002</v>
      </c>
      <c r="AA9" s="57">
        <f>0.9/1000</f>
        <v>8.9999999999999998E-4</v>
      </c>
      <c r="AB9" s="55">
        <f>AA9*O9</f>
        <v>18.414899999999999</v>
      </c>
      <c r="AC9" s="58">
        <f>4.06/1000</f>
        <v>4.0599999999999994E-3</v>
      </c>
      <c r="AD9" s="52">
        <f>AC9*O9</f>
        <v>83.07165999999998</v>
      </c>
      <c r="AE9" s="65">
        <v>0.1026</v>
      </c>
      <c r="AF9" s="56">
        <v>0.8</v>
      </c>
      <c r="AG9" s="55">
        <f>AF9*AE9*O9</f>
        <v>1679.4388799999999</v>
      </c>
      <c r="AH9" s="65">
        <v>0.33639999999999998</v>
      </c>
      <c r="AI9" s="55">
        <f>AH9*M9</f>
        <v>2515.9355999999998</v>
      </c>
      <c r="AJ9" s="65">
        <v>9.8100000000000007E-2</v>
      </c>
      <c r="AK9" s="55">
        <f>AJ9*N9</f>
        <v>1273.5342000000001</v>
      </c>
      <c r="AL9" s="59">
        <f>AK9+AI9+AG9+AD9+AB9+Z9+X9+V9+T9</f>
        <v>7687.389439999999</v>
      </c>
      <c r="AM9" s="59">
        <f t="shared" ref="AM9" si="3">R9</f>
        <v>0</v>
      </c>
      <c r="AN9" s="59">
        <f t="shared" ref="AN9" si="4">AL9+AM9</f>
        <v>7687.389439999999</v>
      </c>
      <c r="AO9" s="59">
        <f t="shared" ref="AO9" si="5">AN9*0.23</f>
        <v>1768.0995711999999</v>
      </c>
      <c r="AP9" s="59">
        <f t="shared" ref="AP9" si="6">AN9+AO9</f>
        <v>9455.4890111999994</v>
      </c>
    </row>
    <row r="10" spans="1:42" s="25" customFormat="1" ht="13.5" customHeight="1">
      <c r="A10" s="53">
        <f>A9+1</f>
        <v>2</v>
      </c>
      <c r="B10" s="14" t="s">
        <v>113</v>
      </c>
      <c r="C10" s="18" t="s">
        <v>115</v>
      </c>
      <c r="D10" s="18" t="s">
        <v>116</v>
      </c>
      <c r="E10" s="18" t="s">
        <v>117</v>
      </c>
      <c r="F10" s="19">
        <v>17</v>
      </c>
      <c r="G10" s="27" t="s">
        <v>71</v>
      </c>
      <c r="H10" s="53"/>
      <c r="I10" s="21" t="s">
        <v>178</v>
      </c>
      <c r="J10" s="21" t="s">
        <v>179</v>
      </c>
      <c r="K10" s="19" t="str">
        <f>K9</f>
        <v>C12A</v>
      </c>
      <c r="L10" s="19">
        <v>21</v>
      </c>
      <c r="M10" s="22">
        <v>2308</v>
      </c>
      <c r="N10" s="22">
        <v>5264</v>
      </c>
      <c r="O10" s="23">
        <f t="shared" si="0"/>
        <v>7572</v>
      </c>
      <c r="P10" s="23">
        <v>12</v>
      </c>
      <c r="Q10" s="60">
        <f>Q9</f>
        <v>0</v>
      </c>
      <c r="R10" s="55">
        <f t="shared" si="1"/>
        <v>0</v>
      </c>
      <c r="S10" s="56">
        <f>S9</f>
        <v>3.99</v>
      </c>
      <c r="T10" s="55">
        <f t="shared" ref="T10:T40" si="7">S10*P10</f>
        <v>47.88</v>
      </c>
      <c r="U10" s="56">
        <f>U9</f>
        <v>0.08</v>
      </c>
      <c r="V10" s="55">
        <f t="shared" ref="V10:V40" si="8">U10*P10*L10</f>
        <v>20.16</v>
      </c>
      <c r="W10" s="19">
        <f>W9</f>
        <v>5.1100000000000003</v>
      </c>
      <c r="X10" s="55">
        <f t="shared" ref="X10:X40" si="9">W10*P10*L10</f>
        <v>1287.7200000000003</v>
      </c>
      <c r="Y10" s="30">
        <f t="shared" si="2"/>
        <v>2.2000000000000001E-3</v>
      </c>
      <c r="Z10" s="55">
        <f t="shared" ref="Z10:Z40" si="10">Y10*O10</f>
        <v>16.6584</v>
      </c>
      <c r="AA10" s="57">
        <f t="shared" ref="AA10:AA40" si="11">0.9/1000</f>
        <v>8.9999999999999998E-4</v>
      </c>
      <c r="AB10" s="55">
        <f t="shared" ref="AB10:AB40" si="12">AA10*O10</f>
        <v>6.8148</v>
      </c>
      <c r="AC10" s="58">
        <f t="shared" ref="AC10:AC40" si="13">4.06/1000</f>
        <v>4.0599999999999994E-3</v>
      </c>
      <c r="AD10" s="52">
        <f t="shared" ref="AD10:AD40" si="14">AC10*O10</f>
        <v>30.742319999999996</v>
      </c>
      <c r="AE10" s="19">
        <f>AE9</f>
        <v>0.1026</v>
      </c>
      <c r="AF10" s="56">
        <f>AF9</f>
        <v>0.8</v>
      </c>
      <c r="AG10" s="55">
        <f t="shared" ref="AG10:AG35" si="15">AF10*AE10*O10</f>
        <v>621.50976000000003</v>
      </c>
      <c r="AH10" s="19">
        <f>AH9</f>
        <v>0.33639999999999998</v>
      </c>
      <c r="AI10" s="55">
        <f t="shared" ref="AI10:AI40" si="16">AH10*M10</f>
        <v>776.41119999999989</v>
      </c>
      <c r="AJ10" s="19">
        <f>AJ9</f>
        <v>9.8100000000000007E-2</v>
      </c>
      <c r="AK10" s="55">
        <f t="shared" ref="AK10:AK40" si="17">AJ10*N10</f>
        <v>516.39840000000004</v>
      </c>
      <c r="AL10" s="59">
        <f t="shared" ref="AL10:AL40" si="18">AK10+AI10+AG10+AD10+AB10+Z10+X10+V10+T10</f>
        <v>3324.2948800000004</v>
      </c>
      <c r="AM10" s="59">
        <f t="shared" ref="AM10:AM40" si="19">R10</f>
        <v>0</v>
      </c>
      <c r="AN10" s="59">
        <f t="shared" ref="AN10:AN40" si="20">AL10+AM10</f>
        <v>3324.2948800000004</v>
      </c>
      <c r="AO10" s="59">
        <f t="shared" ref="AO10:AO40" si="21">AN10*0.23</f>
        <v>764.58782240000016</v>
      </c>
      <c r="AP10" s="59">
        <f t="shared" ref="AP10:AP40" si="22">AN10+AO10</f>
        <v>4088.8827024000007</v>
      </c>
    </row>
    <row r="11" spans="1:42" s="25" customFormat="1" ht="13.5" customHeight="1">
      <c r="A11" s="53">
        <f t="shared" ref="A11:A40" si="23">A10+1</f>
        <v>3</v>
      </c>
      <c r="B11" s="14" t="s">
        <v>118</v>
      </c>
      <c r="C11" s="18" t="s">
        <v>123</v>
      </c>
      <c r="D11" s="18" t="s">
        <v>120</v>
      </c>
      <c r="E11" s="18" t="s">
        <v>124</v>
      </c>
      <c r="F11" s="19"/>
      <c r="G11" s="27"/>
      <c r="H11" s="53"/>
      <c r="I11" s="21" t="s">
        <v>180</v>
      </c>
      <c r="J11" s="21" t="s">
        <v>181</v>
      </c>
      <c r="K11" s="65" t="s">
        <v>182</v>
      </c>
      <c r="L11" s="19">
        <v>40</v>
      </c>
      <c r="M11" s="22">
        <v>40148</v>
      </c>
      <c r="N11" s="22">
        <v>38316</v>
      </c>
      <c r="O11" s="23">
        <f t="shared" si="0"/>
        <v>78464</v>
      </c>
      <c r="P11" s="23">
        <v>12</v>
      </c>
      <c r="Q11" s="60">
        <f t="shared" ref="Q11:Q40" si="24">Q10</f>
        <v>0</v>
      </c>
      <c r="R11" s="55">
        <f t="shared" si="1"/>
        <v>0</v>
      </c>
      <c r="S11" s="56">
        <v>3.15</v>
      </c>
      <c r="T11" s="55">
        <f t="shared" si="7"/>
        <v>37.799999999999997</v>
      </c>
      <c r="U11" s="56">
        <v>0.08</v>
      </c>
      <c r="V11" s="55">
        <f t="shared" si="8"/>
        <v>38.4</v>
      </c>
      <c r="W11" s="65">
        <v>13.55</v>
      </c>
      <c r="X11" s="55">
        <f>W11*12</f>
        <v>162.60000000000002</v>
      </c>
      <c r="Y11" s="30">
        <f t="shared" si="2"/>
        <v>2.2000000000000001E-3</v>
      </c>
      <c r="Z11" s="55">
        <f t="shared" si="10"/>
        <v>172.6208</v>
      </c>
      <c r="AA11" s="57">
        <f t="shared" si="11"/>
        <v>8.9999999999999998E-4</v>
      </c>
      <c r="AB11" s="55">
        <f t="shared" si="12"/>
        <v>70.617599999999996</v>
      </c>
      <c r="AC11" s="58">
        <f t="shared" si="13"/>
        <v>4.0599999999999994E-3</v>
      </c>
      <c r="AD11" s="52">
        <f t="shared" si="14"/>
        <v>318.56383999999997</v>
      </c>
      <c r="AE11" s="65">
        <v>13.25</v>
      </c>
      <c r="AF11" s="56">
        <v>1</v>
      </c>
      <c r="AG11" s="55">
        <f>AE11*AF11*P11</f>
        <v>159</v>
      </c>
      <c r="AH11" s="65">
        <v>0.2823</v>
      </c>
      <c r="AI11" s="55">
        <f t="shared" si="16"/>
        <v>11333.7804</v>
      </c>
      <c r="AJ11" s="65">
        <v>5.9499999999999997E-2</v>
      </c>
      <c r="AK11" s="55">
        <f t="shared" si="17"/>
        <v>2279.8019999999997</v>
      </c>
      <c r="AL11" s="59">
        <f t="shared" si="18"/>
        <v>14573.184639999999</v>
      </c>
      <c r="AM11" s="59">
        <f t="shared" si="19"/>
        <v>0</v>
      </c>
      <c r="AN11" s="59">
        <f t="shared" si="20"/>
        <v>14573.184639999999</v>
      </c>
      <c r="AO11" s="59">
        <f t="shared" si="21"/>
        <v>3351.8324671999999</v>
      </c>
      <c r="AP11" s="59">
        <f t="shared" si="22"/>
        <v>17925.017107200001</v>
      </c>
    </row>
    <row r="12" spans="1:42" s="25" customFormat="1" ht="13.5" customHeight="1">
      <c r="A12" s="53">
        <f t="shared" si="23"/>
        <v>4</v>
      </c>
      <c r="B12" s="14" t="s">
        <v>118</v>
      </c>
      <c r="C12" s="18" t="s">
        <v>123</v>
      </c>
      <c r="D12" s="18" t="s">
        <v>120</v>
      </c>
      <c r="E12" s="18" t="s">
        <v>125</v>
      </c>
      <c r="F12" s="19">
        <v>2</v>
      </c>
      <c r="G12" s="27"/>
      <c r="H12" s="53"/>
      <c r="I12" s="21" t="s">
        <v>183</v>
      </c>
      <c r="J12" s="21" t="s">
        <v>184</v>
      </c>
      <c r="K12" s="65" t="s">
        <v>185</v>
      </c>
      <c r="L12" s="19">
        <v>17</v>
      </c>
      <c r="M12" s="22">
        <v>516</v>
      </c>
      <c r="N12" s="22">
        <v>0</v>
      </c>
      <c r="O12" s="23">
        <f t="shared" si="0"/>
        <v>516</v>
      </c>
      <c r="P12" s="23">
        <v>12</v>
      </c>
      <c r="Q12" s="60">
        <f t="shared" si="24"/>
        <v>0</v>
      </c>
      <c r="R12" s="55">
        <f t="shared" si="1"/>
        <v>0</v>
      </c>
      <c r="S12" s="56">
        <v>3.15</v>
      </c>
      <c r="T12" s="55">
        <f t="shared" si="7"/>
        <v>37.799999999999997</v>
      </c>
      <c r="U12" s="56">
        <v>0.08</v>
      </c>
      <c r="V12" s="55">
        <f t="shared" si="8"/>
        <v>16.32</v>
      </c>
      <c r="W12" s="65">
        <v>13.55</v>
      </c>
      <c r="X12" s="55">
        <f>W12*12</f>
        <v>162.60000000000002</v>
      </c>
      <c r="Y12" s="30">
        <f t="shared" si="2"/>
        <v>2.2000000000000001E-3</v>
      </c>
      <c r="Z12" s="55">
        <f t="shared" si="10"/>
        <v>1.1352</v>
      </c>
      <c r="AA12" s="57">
        <f t="shared" si="11"/>
        <v>8.9999999999999998E-4</v>
      </c>
      <c r="AB12" s="55">
        <f t="shared" si="12"/>
        <v>0.46439999999999998</v>
      </c>
      <c r="AC12" s="58">
        <f t="shared" si="13"/>
        <v>4.0599999999999994E-3</v>
      </c>
      <c r="AD12" s="52">
        <f t="shared" si="14"/>
        <v>2.0949599999999995</v>
      </c>
      <c r="AE12" s="65">
        <v>2.37</v>
      </c>
      <c r="AF12" s="56">
        <v>1</v>
      </c>
      <c r="AG12" s="55">
        <f t="shared" ref="AG12:AG16" si="25">AE12*AF12*P12</f>
        <v>28.44</v>
      </c>
      <c r="AH12" s="65">
        <v>0.24399999999999999</v>
      </c>
      <c r="AI12" s="55">
        <f t="shared" si="16"/>
        <v>125.904</v>
      </c>
      <c r="AJ12" s="65">
        <v>0</v>
      </c>
      <c r="AK12" s="55">
        <f t="shared" si="17"/>
        <v>0</v>
      </c>
      <c r="AL12" s="59">
        <f t="shared" si="18"/>
        <v>374.75855999999999</v>
      </c>
      <c r="AM12" s="59">
        <f t="shared" si="19"/>
        <v>0</v>
      </c>
      <c r="AN12" s="59">
        <f t="shared" si="20"/>
        <v>374.75855999999999</v>
      </c>
      <c r="AO12" s="59">
        <f t="shared" si="21"/>
        <v>86.194468799999996</v>
      </c>
      <c r="AP12" s="59">
        <f t="shared" si="22"/>
        <v>460.95302879999997</v>
      </c>
    </row>
    <row r="13" spans="1:42" s="25" customFormat="1" ht="13.5" customHeight="1">
      <c r="A13" s="53">
        <f t="shared" si="23"/>
        <v>5</v>
      </c>
      <c r="B13" s="14" t="s">
        <v>118</v>
      </c>
      <c r="C13" s="18" t="s">
        <v>123</v>
      </c>
      <c r="D13" s="18" t="s">
        <v>120</v>
      </c>
      <c r="E13" s="18" t="s">
        <v>124</v>
      </c>
      <c r="F13" s="19"/>
      <c r="G13" s="27">
        <v>2</v>
      </c>
      <c r="H13" s="53"/>
      <c r="I13" s="21" t="s">
        <v>186</v>
      </c>
      <c r="J13" s="21" t="s">
        <v>187</v>
      </c>
      <c r="K13" s="19" t="str">
        <f>K12</f>
        <v>G11</v>
      </c>
      <c r="L13" s="19">
        <v>40</v>
      </c>
      <c r="M13" s="22">
        <v>63868</v>
      </c>
      <c r="N13" s="22">
        <v>0</v>
      </c>
      <c r="O13" s="23">
        <f t="shared" si="0"/>
        <v>63868</v>
      </c>
      <c r="P13" s="23">
        <v>12</v>
      </c>
      <c r="Q13" s="60">
        <f t="shared" si="24"/>
        <v>0</v>
      </c>
      <c r="R13" s="55">
        <f t="shared" si="1"/>
        <v>0</v>
      </c>
      <c r="S13" s="56">
        <f>S12</f>
        <v>3.15</v>
      </c>
      <c r="T13" s="55">
        <f t="shared" si="7"/>
        <v>37.799999999999997</v>
      </c>
      <c r="U13" s="56">
        <v>0.33</v>
      </c>
      <c r="V13" s="55">
        <f>U13*P13</f>
        <v>3.96</v>
      </c>
      <c r="W13" s="19">
        <f>W12</f>
        <v>13.55</v>
      </c>
      <c r="X13" s="55">
        <f t="shared" ref="X13:X14" si="26">W13*12</f>
        <v>162.60000000000002</v>
      </c>
      <c r="Y13" s="30">
        <f t="shared" si="2"/>
        <v>2.2000000000000001E-3</v>
      </c>
      <c r="Z13" s="55">
        <f t="shared" si="10"/>
        <v>140.50960000000001</v>
      </c>
      <c r="AA13" s="57">
        <f t="shared" si="11"/>
        <v>8.9999999999999998E-4</v>
      </c>
      <c r="AB13" s="55">
        <f t="shared" si="12"/>
        <v>57.481200000000001</v>
      </c>
      <c r="AC13" s="58">
        <f t="shared" si="13"/>
        <v>4.0599999999999994E-3</v>
      </c>
      <c r="AD13" s="52">
        <f t="shared" si="14"/>
        <v>259.30407999999994</v>
      </c>
      <c r="AE13" s="19">
        <v>13.25</v>
      </c>
      <c r="AF13" s="56">
        <f>AF12</f>
        <v>1</v>
      </c>
      <c r="AG13" s="55">
        <f t="shared" si="25"/>
        <v>159</v>
      </c>
      <c r="AH13" s="19">
        <f>AH12</f>
        <v>0.24399999999999999</v>
      </c>
      <c r="AI13" s="55">
        <f t="shared" si="16"/>
        <v>15583.791999999999</v>
      </c>
      <c r="AJ13" s="19">
        <f>AJ12</f>
        <v>0</v>
      </c>
      <c r="AK13" s="55">
        <f t="shared" si="17"/>
        <v>0</v>
      </c>
      <c r="AL13" s="59">
        <f t="shared" si="18"/>
        <v>16404.44688</v>
      </c>
      <c r="AM13" s="59">
        <f t="shared" si="19"/>
        <v>0</v>
      </c>
      <c r="AN13" s="59">
        <f t="shared" si="20"/>
        <v>16404.44688</v>
      </c>
      <c r="AO13" s="59">
        <f t="shared" si="21"/>
        <v>3773.0227823999999</v>
      </c>
      <c r="AP13" s="59">
        <f t="shared" si="22"/>
        <v>20177.469662399999</v>
      </c>
    </row>
    <row r="14" spans="1:42" s="25" customFormat="1" ht="13.5" customHeight="1">
      <c r="A14" s="53">
        <f t="shared" si="23"/>
        <v>6</v>
      </c>
      <c r="B14" s="14" t="s">
        <v>118</v>
      </c>
      <c r="C14" s="18" t="s">
        <v>123</v>
      </c>
      <c r="D14" s="18" t="s">
        <v>120</v>
      </c>
      <c r="E14" s="18" t="s">
        <v>125</v>
      </c>
      <c r="F14" s="19">
        <v>1</v>
      </c>
      <c r="G14" s="22" t="s">
        <v>72</v>
      </c>
      <c r="H14" s="53"/>
      <c r="I14" s="21" t="s">
        <v>188</v>
      </c>
      <c r="J14" s="21" t="s">
        <v>189</v>
      </c>
      <c r="K14" s="19" t="str">
        <f>K12</f>
        <v>G11</v>
      </c>
      <c r="L14" s="19">
        <v>17</v>
      </c>
      <c r="M14" s="22">
        <v>12346</v>
      </c>
      <c r="N14" s="22">
        <v>0</v>
      </c>
      <c r="O14" s="23">
        <f t="shared" si="0"/>
        <v>12346</v>
      </c>
      <c r="P14" s="23">
        <v>12</v>
      </c>
      <c r="Q14" s="60">
        <f t="shared" si="24"/>
        <v>0</v>
      </c>
      <c r="R14" s="55">
        <f t="shared" si="1"/>
        <v>0</v>
      </c>
      <c r="S14" s="56">
        <f>S12</f>
        <v>3.15</v>
      </c>
      <c r="T14" s="55">
        <f t="shared" si="7"/>
        <v>37.799999999999997</v>
      </c>
      <c r="U14" s="56">
        <v>0.33</v>
      </c>
      <c r="V14" s="55">
        <f>U14*12</f>
        <v>3.96</v>
      </c>
      <c r="W14" s="19">
        <f>W12</f>
        <v>13.55</v>
      </c>
      <c r="X14" s="55">
        <f t="shared" si="26"/>
        <v>162.60000000000002</v>
      </c>
      <c r="Y14" s="30">
        <f t="shared" si="2"/>
        <v>2.2000000000000001E-3</v>
      </c>
      <c r="Z14" s="55">
        <f t="shared" si="10"/>
        <v>27.161200000000001</v>
      </c>
      <c r="AA14" s="57">
        <f t="shared" si="11"/>
        <v>8.9999999999999998E-4</v>
      </c>
      <c r="AB14" s="55">
        <f t="shared" si="12"/>
        <v>11.1114</v>
      </c>
      <c r="AC14" s="58">
        <f t="shared" si="13"/>
        <v>4.0599999999999994E-3</v>
      </c>
      <c r="AD14" s="52">
        <f t="shared" si="14"/>
        <v>50.124759999999995</v>
      </c>
      <c r="AE14" s="19">
        <v>13.25</v>
      </c>
      <c r="AF14" s="56">
        <f>AF12</f>
        <v>1</v>
      </c>
      <c r="AG14" s="55">
        <f t="shared" si="25"/>
        <v>159</v>
      </c>
      <c r="AH14" s="19">
        <f>AH12</f>
        <v>0.24399999999999999</v>
      </c>
      <c r="AI14" s="55">
        <f t="shared" si="16"/>
        <v>3012.424</v>
      </c>
      <c r="AJ14" s="19">
        <f>AJ12</f>
        <v>0</v>
      </c>
      <c r="AK14" s="55">
        <f t="shared" si="17"/>
        <v>0</v>
      </c>
      <c r="AL14" s="59">
        <f t="shared" si="18"/>
        <v>3464.18136</v>
      </c>
      <c r="AM14" s="59">
        <f t="shared" si="19"/>
        <v>0</v>
      </c>
      <c r="AN14" s="59">
        <f t="shared" si="20"/>
        <v>3464.18136</v>
      </c>
      <c r="AO14" s="59">
        <f t="shared" si="21"/>
        <v>796.76171280000005</v>
      </c>
      <c r="AP14" s="59">
        <f t="shared" si="22"/>
        <v>4260.9430727999998</v>
      </c>
    </row>
    <row r="15" spans="1:42" s="25" customFormat="1" ht="13.5" customHeight="1">
      <c r="A15" s="53">
        <f t="shared" si="23"/>
        <v>7</v>
      </c>
      <c r="B15" s="14" t="s">
        <v>127</v>
      </c>
      <c r="C15" s="18" t="s">
        <v>115</v>
      </c>
      <c r="D15" s="18" t="s">
        <v>116</v>
      </c>
      <c r="E15" s="18" t="s">
        <v>129</v>
      </c>
      <c r="F15" s="19">
        <v>1</v>
      </c>
      <c r="G15" s="27"/>
      <c r="H15" s="53"/>
      <c r="I15" s="21" t="s">
        <v>190</v>
      </c>
      <c r="J15" s="21" t="s">
        <v>191</v>
      </c>
      <c r="K15" s="19" t="str">
        <f>K11</f>
        <v>G12W</v>
      </c>
      <c r="L15" s="19">
        <v>35</v>
      </c>
      <c r="M15" s="22">
        <v>70008</v>
      </c>
      <c r="N15" s="22">
        <v>67827</v>
      </c>
      <c r="O15" s="23">
        <f t="shared" si="0"/>
        <v>137835</v>
      </c>
      <c r="P15" s="23">
        <v>12</v>
      </c>
      <c r="Q15" s="60">
        <f t="shared" si="24"/>
        <v>0</v>
      </c>
      <c r="R15" s="55">
        <f t="shared" si="1"/>
        <v>0</v>
      </c>
      <c r="S15" s="61">
        <f>S11</f>
        <v>3.15</v>
      </c>
      <c r="T15" s="55">
        <f t="shared" si="7"/>
        <v>37.799999999999997</v>
      </c>
      <c r="U15" s="61">
        <v>0.33</v>
      </c>
      <c r="V15" s="55">
        <f>U15*P15</f>
        <v>3.96</v>
      </c>
      <c r="W15" s="19">
        <f>W11</f>
        <v>13.55</v>
      </c>
      <c r="X15" s="55">
        <f>W15*12</f>
        <v>162.60000000000002</v>
      </c>
      <c r="Y15" s="30">
        <f t="shared" si="2"/>
        <v>2.2000000000000001E-3</v>
      </c>
      <c r="Z15" s="55">
        <f t="shared" si="10"/>
        <v>303.23700000000002</v>
      </c>
      <c r="AA15" s="57">
        <f t="shared" si="11"/>
        <v>8.9999999999999998E-4</v>
      </c>
      <c r="AB15" s="55">
        <f t="shared" si="12"/>
        <v>124.05149999999999</v>
      </c>
      <c r="AC15" s="58">
        <f t="shared" si="13"/>
        <v>4.0599999999999994E-3</v>
      </c>
      <c r="AD15" s="52">
        <f t="shared" si="14"/>
        <v>559.61009999999987</v>
      </c>
      <c r="AE15" s="19">
        <f>AE11</f>
        <v>13.25</v>
      </c>
      <c r="AF15" s="62">
        <f>AF11</f>
        <v>1</v>
      </c>
      <c r="AG15" s="55">
        <f t="shared" si="25"/>
        <v>159</v>
      </c>
      <c r="AH15" s="19">
        <f>AH11</f>
        <v>0.2823</v>
      </c>
      <c r="AI15" s="55">
        <f t="shared" si="16"/>
        <v>19763.258399999999</v>
      </c>
      <c r="AJ15" s="19">
        <f>AJ11</f>
        <v>5.9499999999999997E-2</v>
      </c>
      <c r="AK15" s="55">
        <f t="shared" si="17"/>
        <v>4035.7064999999998</v>
      </c>
      <c r="AL15" s="59">
        <f t="shared" si="18"/>
        <v>25149.223499999996</v>
      </c>
      <c r="AM15" s="59">
        <f t="shared" si="19"/>
        <v>0</v>
      </c>
      <c r="AN15" s="59">
        <f t="shared" si="20"/>
        <v>25149.223499999996</v>
      </c>
      <c r="AO15" s="59">
        <f t="shared" si="21"/>
        <v>5784.3214049999997</v>
      </c>
      <c r="AP15" s="59">
        <f t="shared" si="22"/>
        <v>30933.544904999995</v>
      </c>
    </row>
    <row r="16" spans="1:42" s="25" customFormat="1" ht="13.5" customHeight="1">
      <c r="A16" s="53">
        <f t="shared" si="23"/>
        <v>8</v>
      </c>
      <c r="B16" s="14" t="s">
        <v>130</v>
      </c>
      <c r="C16" s="18" t="s">
        <v>115</v>
      </c>
      <c r="D16" s="18" t="s">
        <v>133</v>
      </c>
      <c r="E16" s="18" t="s">
        <v>132</v>
      </c>
      <c r="F16" s="19"/>
      <c r="G16" s="27"/>
      <c r="H16" s="53"/>
      <c r="I16" s="21" t="s">
        <v>192</v>
      </c>
      <c r="J16" s="21" t="s">
        <v>193</v>
      </c>
      <c r="K16" s="19" t="str">
        <f>K12</f>
        <v>G11</v>
      </c>
      <c r="L16" s="19">
        <v>60</v>
      </c>
      <c r="M16" s="22">
        <v>137471</v>
      </c>
      <c r="N16" s="22">
        <v>0</v>
      </c>
      <c r="O16" s="23">
        <f t="shared" si="0"/>
        <v>137471</v>
      </c>
      <c r="P16" s="23">
        <v>12</v>
      </c>
      <c r="Q16" s="60">
        <f t="shared" si="24"/>
        <v>0</v>
      </c>
      <c r="R16" s="55">
        <f t="shared" si="1"/>
        <v>0</v>
      </c>
      <c r="S16" s="56">
        <f>S12</f>
        <v>3.15</v>
      </c>
      <c r="T16" s="55">
        <f t="shared" si="7"/>
        <v>37.799999999999997</v>
      </c>
      <c r="U16" s="61">
        <v>0.33</v>
      </c>
      <c r="V16" s="55">
        <f>U16*P16</f>
        <v>3.96</v>
      </c>
      <c r="W16" s="19">
        <f>W12</f>
        <v>13.55</v>
      </c>
      <c r="X16" s="55">
        <f>W16*12</f>
        <v>162.60000000000002</v>
      </c>
      <c r="Y16" s="30">
        <f t="shared" si="2"/>
        <v>2.2000000000000001E-3</v>
      </c>
      <c r="Z16" s="55">
        <f t="shared" si="10"/>
        <v>302.43620000000004</v>
      </c>
      <c r="AA16" s="57">
        <f t="shared" si="11"/>
        <v>8.9999999999999998E-4</v>
      </c>
      <c r="AB16" s="55">
        <f t="shared" si="12"/>
        <v>123.7239</v>
      </c>
      <c r="AC16" s="58">
        <f t="shared" si="13"/>
        <v>4.0599999999999994E-3</v>
      </c>
      <c r="AD16" s="52">
        <f t="shared" si="14"/>
        <v>558.13225999999986</v>
      </c>
      <c r="AE16" s="19">
        <v>13.25</v>
      </c>
      <c r="AF16" s="56">
        <f>AF12</f>
        <v>1</v>
      </c>
      <c r="AG16" s="55">
        <f t="shared" si="25"/>
        <v>159</v>
      </c>
      <c r="AH16" s="19">
        <f>AH12</f>
        <v>0.24399999999999999</v>
      </c>
      <c r="AI16" s="55">
        <f t="shared" si="16"/>
        <v>33542.923999999999</v>
      </c>
      <c r="AJ16" s="19">
        <f>AJ12</f>
        <v>0</v>
      </c>
      <c r="AK16" s="55">
        <f t="shared" si="17"/>
        <v>0</v>
      </c>
      <c r="AL16" s="59">
        <f t="shared" si="18"/>
        <v>34890.576359999992</v>
      </c>
      <c r="AM16" s="59">
        <f t="shared" si="19"/>
        <v>0</v>
      </c>
      <c r="AN16" s="59">
        <f t="shared" si="20"/>
        <v>34890.576359999992</v>
      </c>
      <c r="AO16" s="59">
        <f t="shared" si="21"/>
        <v>8024.8325627999984</v>
      </c>
      <c r="AP16" s="59">
        <f t="shared" si="22"/>
        <v>42915.408922799994</v>
      </c>
    </row>
    <row r="17" spans="1:42" s="25" customFormat="1" ht="13.5" customHeight="1">
      <c r="A17" s="53">
        <f t="shared" si="23"/>
        <v>9</v>
      </c>
      <c r="B17" s="14" t="s">
        <v>134</v>
      </c>
      <c r="C17" s="18" t="s">
        <v>115</v>
      </c>
      <c r="D17" s="18" t="s">
        <v>116</v>
      </c>
      <c r="E17" s="18" t="s">
        <v>117</v>
      </c>
      <c r="F17" s="19">
        <v>21</v>
      </c>
      <c r="G17" s="20" t="s">
        <v>70</v>
      </c>
      <c r="H17" s="53"/>
      <c r="I17" s="21" t="s">
        <v>194</v>
      </c>
      <c r="J17" s="21" t="s">
        <v>195</v>
      </c>
      <c r="K17" s="65" t="s">
        <v>196</v>
      </c>
      <c r="L17" s="19">
        <v>4</v>
      </c>
      <c r="M17" s="22">
        <v>0</v>
      </c>
      <c r="N17" s="22">
        <v>0</v>
      </c>
      <c r="O17" s="23">
        <f t="shared" si="0"/>
        <v>0</v>
      </c>
      <c r="P17" s="23">
        <v>12</v>
      </c>
      <c r="Q17" s="60">
        <f t="shared" si="24"/>
        <v>0</v>
      </c>
      <c r="R17" s="55">
        <f t="shared" si="1"/>
        <v>0</v>
      </c>
      <c r="S17" s="56">
        <v>3.99</v>
      </c>
      <c r="T17" s="55">
        <f t="shared" si="7"/>
        <v>47.88</v>
      </c>
      <c r="U17" s="56">
        <v>0.08</v>
      </c>
      <c r="V17" s="55">
        <f t="shared" si="8"/>
        <v>3.84</v>
      </c>
      <c r="W17" s="65">
        <v>5.1100000000000003</v>
      </c>
      <c r="X17" s="55">
        <f t="shared" si="9"/>
        <v>245.28000000000003</v>
      </c>
      <c r="Y17" s="30">
        <f t="shared" si="2"/>
        <v>2.2000000000000001E-3</v>
      </c>
      <c r="Z17" s="55">
        <f t="shared" si="10"/>
        <v>0</v>
      </c>
      <c r="AA17" s="57">
        <f t="shared" si="11"/>
        <v>8.9999999999999998E-4</v>
      </c>
      <c r="AB17" s="55">
        <f t="shared" si="12"/>
        <v>0</v>
      </c>
      <c r="AC17" s="58">
        <f t="shared" si="13"/>
        <v>4.0599999999999994E-3</v>
      </c>
      <c r="AD17" s="52">
        <f t="shared" si="14"/>
        <v>0</v>
      </c>
      <c r="AE17" s="65">
        <v>2.37</v>
      </c>
      <c r="AF17" s="56">
        <v>1</v>
      </c>
      <c r="AG17" s="55">
        <f>AE17*12</f>
        <v>28.44</v>
      </c>
      <c r="AH17" s="65">
        <v>0.26900000000000002</v>
      </c>
      <c r="AI17" s="55">
        <f t="shared" si="16"/>
        <v>0</v>
      </c>
      <c r="AJ17" s="65">
        <v>0</v>
      </c>
      <c r="AK17" s="55">
        <f t="shared" si="17"/>
        <v>0</v>
      </c>
      <c r="AL17" s="59">
        <f t="shared" si="18"/>
        <v>325.44</v>
      </c>
      <c r="AM17" s="59">
        <f t="shared" si="19"/>
        <v>0</v>
      </c>
      <c r="AN17" s="59">
        <f t="shared" si="20"/>
        <v>325.44</v>
      </c>
      <c r="AO17" s="59">
        <f t="shared" si="21"/>
        <v>74.851200000000006</v>
      </c>
      <c r="AP17" s="59">
        <f t="shared" si="22"/>
        <v>400.2912</v>
      </c>
    </row>
    <row r="18" spans="1:42" s="25" customFormat="1" ht="13.5" customHeight="1">
      <c r="A18" s="53">
        <f t="shared" si="23"/>
        <v>10</v>
      </c>
      <c r="B18" s="14" t="s">
        <v>134</v>
      </c>
      <c r="C18" s="18" t="s">
        <v>115</v>
      </c>
      <c r="D18" s="18" t="s">
        <v>116</v>
      </c>
      <c r="E18" s="18" t="s">
        <v>117</v>
      </c>
      <c r="F18" s="19">
        <v>21</v>
      </c>
      <c r="G18" s="27">
        <v>64</v>
      </c>
      <c r="H18" s="53"/>
      <c r="I18" s="21" t="s">
        <v>197</v>
      </c>
      <c r="J18" s="21" t="s">
        <v>198</v>
      </c>
      <c r="K18" s="19" t="str">
        <f>K9</f>
        <v>C12A</v>
      </c>
      <c r="L18" s="19">
        <v>21</v>
      </c>
      <c r="M18" s="22">
        <v>2930</v>
      </c>
      <c r="N18" s="22">
        <v>3224</v>
      </c>
      <c r="O18" s="23">
        <f t="shared" si="0"/>
        <v>6154</v>
      </c>
      <c r="P18" s="23">
        <v>12</v>
      </c>
      <c r="Q18" s="60">
        <f t="shared" si="24"/>
        <v>0</v>
      </c>
      <c r="R18" s="55">
        <f t="shared" si="1"/>
        <v>0</v>
      </c>
      <c r="S18" s="56">
        <f>S9</f>
        <v>3.99</v>
      </c>
      <c r="T18" s="55">
        <f t="shared" si="7"/>
        <v>47.88</v>
      </c>
      <c r="U18" s="56">
        <f>U9</f>
        <v>0.08</v>
      </c>
      <c r="V18" s="55">
        <f t="shared" si="8"/>
        <v>20.16</v>
      </c>
      <c r="W18" s="19">
        <f>W9</f>
        <v>5.1100000000000003</v>
      </c>
      <c r="X18" s="55">
        <f t="shared" si="9"/>
        <v>1287.7200000000003</v>
      </c>
      <c r="Y18" s="30">
        <f t="shared" si="2"/>
        <v>2.2000000000000001E-3</v>
      </c>
      <c r="Z18" s="55">
        <f t="shared" si="10"/>
        <v>13.5388</v>
      </c>
      <c r="AA18" s="57">
        <f t="shared" si="11"/>
        <v>8.9999999999999998E-4</v>
      </c>
      <c r="AB18" s="55">
        <f t="shared" si="12"/>
        <v>5.5385999999999997</v>
      </c>
      <c r="AC18" s="58">
        <f t="shared" si="13"/>
        <v>4.0599999999999994E-3</v>
      </c>
      <c r="AD18" s="52">
        <f t="shared" si="14"/>
        <v>24.985239999999997</v>
      </c>
      <c r="AE18" s="19">
        <f>AE9</f>
        <v>0.1026</v>
      </c>
      <c r="AF18" s="56">
        <f>AF9</f>
        <v>0.8</v>
      </c>
      <c r="AG18" s="55">
        <f t="shared" si="15"/>
        <v>505.12031999999999</v>
      </c>
      <c r="AH18" s="19">
        <f>AH9</f>
        <v>0.33639999999999998</v>
      </c>
      <c r="AI18" s="55">
        <f t="shared" si="16"/>
        <v>985.65199999999993</v>
      </c>
      <c r="AJ18" s="19">
        <f>AJ9</f>
        <v>9.8100000000000007E-2</v>
      </c>
      <c r="AK18" s="55">
        <f t="shared" si="17"/>
        <v>316.27440000000001</v>
      </c>
      <c r="AL18" s="59">
        <f t="shared" si="18"/>
        <v>3206.8693600000001</v>
      </c>
      <c r="AM18" s="59">
        <f t="shared" si="19"/>
        <v>0</v>
      </c>
      <c r="AN18" s="59">
        <f t="shared" si="20"/>
        <v>3206.8693600000001</v>
      </c>
      <c r="AO18" s="59">
        <f t="shared" si="21"/>
        <v>737.57995280000011</v>
      </c>
      <c r="AP18" s="59">
        <f t="shared" si="22"/>
        <v>3944.4493128000004</v>
      </c>
    </row>
    <row r="19" spans="1:42" s="25" customFormat="1" ht="13.5" customHeight="1">
      <c r="A19" s="53">
        <f t="shared" si="23"/>
        <v>11</v>
      </c>
      <c r="B19" s="14" t="s">
        <v>134</v>
      </c>
      <c r="C19" s="18" t="s">
        <v>115</v>
      </c>
      <c r="D19" s="18" t="s">
        <v>116</v>
      </c>
      <c r="E19" s="18" t="s">
        <v>117</v>
      </c>
      <c r="F19" s="19">
        <v>21</v>
      </c>
      <c r="G19" s="27">
        <v>24</v>
      </c>
      <c r="H19" s="53"/>
      <c r="I19" s="21" t="s">
        <v>199</v>
      </c>
      <c r="J19" s="21" t="s">
        <v>200</v>
      </c>
      <c r="K19" s="19" t="str">
        <f>K9</f>
        <v>C12A</v>
      </c>
      <c r="L19" s="19">
        <v>38</v>
      </c>
      <c r="M19" s="22">
        <v>8078</v>
      </c>
      <c r="N19" s="22">
        <v>19388</v>
      </c>
      <c r="O19" s="23">
        <f t="shared" si="0"/>
        <v>27466</v>
      </c>
      <c r="P19" s="23">
        <v>12</v>
      </c>
      <c r="Q19" s="60">
        <f t="shared" si="24"/>
        <v>0</v>
      </c>
      <c r="R19" s="55">
        <f t="shared" si="1"/>
        <v>0</v>
      </c>
      <c r="S19" s="56">
        <f>S9</f>
        <v>3.99</v>
      </c>
      <c r="T19" s="55">
        <f t="shared" si="7"/>
        <v>47.88</v>
      </c>
      <c r="U19" s="56">
        <f>U9</f>
        <v>0.08</v>
      </c>
      <c r="V19" s="55">
        <f t="shared" si="8"/>
        <v>36.479999999999997</v>
      </c>
      <c r="W19" s="19">
        <f>W9</f>
        <v>5.1100000000000003</v>
      </c>
      <c r="X19" s="55">
        <f t="shared" si="9"/>
        <v>2330.1600000000003</v>
      </c>
      <c r="Y19" s="30">
        <f t="shared" si="2"/>
        <v>2.2000000000000001E-3</v>
      </c>
      <c r="Z19" s="55">
        <f t="shared" si="10"/>
        <v>60.425200000000004</v>
      </c>
      <c r="AA19" s="57">
        <f t="shared" si="11"/>
        <v>8.9999999999999998E-4</v>
      </c>
      <c r="AB19" s="55">
        <f t="shared" si="12"/>
        <v>24.7194</v>
      </c>
      <c r="AC19" s="58">
        <f t="shared" si="13"/>
        <v>4.0599999999999994E-3</v>
      </c>
      <c r="AD19" s="52">
        <f t="shared" si="14"/>
        <v>111.51195999999999</v>
      </c>
      <c r="AE19" s="19">
        <f>AE9</f>
        <v>0.1026</v>
      </c>
      <c r="AF19" s="56">
        <f>AF9</f>
        <v>0.8</v>
      </c>
      <c r="AG19" s="55">
        <f t="shared" si="15"/>
        <v>2254.4092799999999</v>
      </c>
      <c r="AH19" s="19">
        <f>AH9</f>
        <v>0.33639999999999998</v>
      </c>
      <c r="AI19" s="55">
        <f t="shared" si="16"/>
        <v>2717.4391999999998</v>
      </c>
      <c r="AJ19" s="19">
        <f>AJ9</f>
        <v>9.8100000000000007E-2</v>
      </c>
      <c r="AK19" s="55">
        <f t="shared" si="17"/>
        <v>1901.9628</v>
      </c>
      <c r="AL19" s="59">
        <f t="shared" si="18"/>
        <v>9484.987839999998</v>
      </c>
      <c r="AM19" s="59">
        <f t="shared" si="19"/>
        <v>0</v>
      </c>
      <c r="AN19" s="59">
        <f t="shared" si="20"/>
        <v>9484.987839999998</v>
      </c>
      <c r="AO19" s="59">
        <f t="shared" si="21"/>
        <v>2181.5472031999998</v>
      </c>
      <c r="AP19" s="59">
        <f t="shared" si="22"/>
        <v>11666.535043199998</v>
      </c>
    </row>
    <row r="20" spans="1:42" s="25" customFormat="1">
      <c r="A20" s="53">
        <f t="shared" si="23"/>
        <v>12</v>
      </c>
      <c r="B20" s="30" t="s">
        <v>136</v>
      </c>
      <c r="C20" s="18" t="s">
        <v>115</v>
      </c>
      <c r="D20" s="18" t="s">
        <v>116</v>
      </c>
      <c r="E20" s="18" t="s">
        <v>139</v>
      </c>
      <c r="F20" s="19">
        <v>19</v>
      </c>
      <c r="G20" s="10"/>
      <c r="H20" s="10"/>
      <c r="I20" s="21" t="s">
        <v>201</v>
      </c>
      <c r="J20" s="21" t="s">
        <v>202</v>
      </c>
      <c r="K20" s="19" t="str">
        <f>K9</f>
        <v>C12A</v>
      </c>
      <c r="L20" s="19">
        <v>38</v>
      </c>
      <c r="M20" s="22">
        <v>15318</v>
      </c>
      <c r="N20" s="22">
        <v>38057</v>
      </c>
      <c r="O20" s="23">
        <f t="shared" si="0"/>
        <v>53375</v>
      </c>
      <c r="P20" s="23">
        <v>12</v>
      </c>
      <c r="Q20" s="60">
        <f t="shared" si="24"/>
        <v>0</v>
      </c>
      <c r="R20" s="55">
        <f t="shared" si="1"/>
        <v>0</v>
      </c>
      <c r="S20" s="56">
        <f>S9</f>
        <v>3.99</v>
      </c>
      <c r="T20" s="55">
        <f t="shared" si="7"/>
        <v>47.88</v>
      </c>
      <c r="U20" s="56">
        <f>U9</f>
        <v>0.08</v>
      </c>
      <c r="V20" s="55">
        <f t="shared" si="8"/>
        <v>36.479999999999997</v>
      </c>
      <c r="W20" s="19">
        <f>W9</f>
        <v>5.1100000000000003</v>
      </c>
      <c r="X20" s="55">
        <f t="shared" si="9"/>
        <v>2330.1600000000003</v>
      </c>
      <c r="Y20" s="30">
        <f t="shared" si="2"/>
        <v>2.2000000000000001E-3</v>
      </c>
      <c r="Z20" s="55">
        <f t="shared" si="10"/>
        <v>117.42500000000001</v>
      </c>
      <c r="AA20" s="57">
        <f t="shared" si="11"/>
        <v>8.9999999999999998E-4</v>
      </c>
      <c r="AB20" s="55">
        <f t="shared" si="12"/>
        <v>48.037500000000001</v>
      </c>
      <c r="AC20" s="58">
        <f t="shared" si="13"/>
        <v>4.0599999999999994E-3</v>
      </c>
      <c r="AD20" s="52">
        <f t="shared" si="14"/>
        <v>216.70249999999996</v>
      </c>
      <c r="AE20" s="19">
        <f>AE9</f>
        <v>0.1026</v>
      </c>
      <c r="AF20" s="56">
        <f>AF9</f>
        <v>0.8</v>
      </c>
      <c r="AG20" s="55">
        <f t="shared" si="15"/>
        <v>4381.0200000000004</v>
      </c>
      <c r="AH20" s="19">
        <f>AH9</f>
        <v>0.33639999999999998</v>
      </c>
      <c r="AI20" s="55">
        <f t="shared" si="16"/>
        <v>5152.9751999999999</v>
      </c>
      <c r="AJ20" s="19">
        <f>AJ9</f>
        <v>9.8100000000000007E-2</v>
      </c>
      <c r="AK20" s="55">
        <f t="shared" si="17"/>
        <v>3733.3917000000001</v>
      </c>
      <c r="AL20" s="59">
        <f t="shared" si="18"/>
        <v>16064.071899999999</v>
      </c>
      <c r="AM20" s="59">
        <f t="shared" si="19"/>
        <v>0</v>
      </c>
      <c r="AN20" s="59">
        <f t="shared" si="20"/>
        <v>16064.071899999999</v>
      </c>
      <c r="AO20" s="59">
        <f t="shared" si="21"/>
        <v>3694.7365369999998</v>
      </c>
      <c r="AP20" s="59">
        <f t="shared" si="22"/>
        <v>19758.808437</v>
      </c>
    </row>
    <row r="21" spans="1:42" s="25" customFormat="1">
      <c r="A21" s="53">
        <f t="shared" si="23"/>
        <v>13</v>
      </c>
      <c r="B21" s="18" t="s">
        <v>140</v>
      </c>
      <c r="C21" s="18" t="s">
        <v>115</v>
      </c>
      <c r="D21" s="18" t="s">
        <v>116</v>
      </c>
      <c r="E21" s="18" t="s">
        <v>139</v>
      </c>
      <c r="F21" s="19">
        <v>9</v>
      </c>
      <c r="G21" s="10"/>
      <c r="H21" s="10"/>
      <c r="I21" s="21" t="s">
        <v>203</v>
      </c>
      <c r="J21" s="21" t="s">
        <v>204</v>
      </c>
      <c r="K21" s="65" t="s">
        <v>205</v>
      </c>
      <c r="L21" s="19">
        <v>80</v>
      </c>
      <c r="M21" s="22">
        <v>48237</v>
      </c>
      <c r="N21" s="22">
        <v>0</v>
      </c>
      <c r="O21" s="23">
        <f t="shared" si="0"/>
        <v>48237</v>
      </c>
      <c r="P21" s="23">
        <v>12</v>
      </c>
      <c r="Q21" s="60">
        <f t="shared" si="24"/>
        <v>0</v>
      </c>
      <c r="R21" s="55">
        <f t="shared" si="1"/>
        <v>0</v>
      </c>
      <c r="S21" s="56">
        <v>5</v>
      </c>
      <c r="T21" s="55">
        <f t="shared" si="7"/>
        <v>60</v>
      </c>
      <c r="U21" s="56">
        <v>0.08</v>
      </c>
      <c r="V21" s="55">
        <f t="shared" si="8"/>
        <v>76.8</v>
      </c>
      <c r="W21" s="65">
        <v>22.3</v>
      </c>
      <c r="X21" s="55">
        <f t="shared" si="9"/>
        <v>21408</v>
      </c>
      <c r="Y21" s="30">
        <f t="shared" si="2"/>
        <v>2.2000000000000001E-3</v>
      </c>
      <c r="Z21" s="55">
        <f t="shared" si="10"/>
        <v>106.12140000000001</v>
      </c>
      <c r="AA21" s="57">
        <f t="shared" si="11"/>
        <v>8.9999999999999998E-4</v>
      </c>
      <c r="AB21" s="55">
        <f t="shared" si="12"/>
        <v>43.4133</v>
      </c>
      <c r="AC21" s="58">
        <f t="shared" si="13"/>
        <v>4.0599999999999994E-3</v>
      </c>
      <c r="AD21" s="52">
        <f t="shared" si="14"/>
        <v>195.84221999999997</v>
      </c>
      <c r="AE21" s="65">
        <v>0.1026</v>
      </c>
      <c r="AF21" s="56">
        <v>0.8</v>
      </c>
      <c r="AG21" s="55">
        <f t="shared" si="15"/>
        <v>3959.2929600000002</v>
      </c>
      <c r="AH21" s="65">
        <v>0.1923</v>
      </c>
      <c r="AI21" s="55">
        <f t="shared" si="16"/>
        <v>9275.9750999999997</v>
      </c>
      <c r="AJ21" s="65">
        <v>0</v>
      </c>
      <c r="AK21" s="55">
        <f t="shared" si="17"/>
        <v>0</v>
      </c>
      <c r="AL21" s="59">
        <f t="shared" si="18"/>
        <v>35125.44498</v>
      </c>
      <c r="AM21" s="59">
        <f t="shared" si="19"/>
        <v>0</v>
      </c>
      <c r="AN21" s="59">
        <f t="shared" si="20"/>
        <v>35125.44498</v>
      </c>
      <c r="AO21" s="59">
        <f t="shared" si="21"/>
        <v>8078.8523454000006</v>
      </c>
      <c r="AP21" s="59">
        <f t="shared" si="22"/>
        <v>43204.297325400003</v>
      </c>
    </row>
    <row r="22" spans="1:42" s="25" customFormat="1">
      <c r="A22" s="53">
        <f t="shared" si="23"/>
        <v>14</v>
      </c>
      <c r="B22" s="18" t="s">
        <v>140</v>
      </c>
      <c r="C22" s="18" t="s">
        <v>115</v>
      </c>
      <c r="D22" s="18" t="s">
        <v>116</v>
      </c>
      <c r="E22" s="18" t="s">
        <v>139</v>
      </c>
      <c r="F22" s="19">
        <v>9</v>
      </c>
      <c r="G22" s="10"/>
      <c r="H22" s="10"/>
      <c r="I22" s="21" t="s">
        <v>206</v>
      </c>
      <c r="J22" s="21" t="s">
        <v>207</v>
      </c>
      <c r="K22" s="19" t="str">
        <f>K9</f>
        <v>C12A</v>
      </c>
      <c r="L22" s="19">
        <v>40</v>
      </c>
      <c r="M22" s="22">
        <v>4969</v>
      </c>
      <c r="N22" s="22">
        <v>8487</v>
      </c>
      <c r="O22" s="23">
        <f t="shared" si="0"/>
        <v>13456</v>
      </c>
      <c r="P22" s="23">
        <v>12</v>
      </c>
      <c r="Q22" s="60">
        <f t="shared" si="24"/>
        <v>0</v>
      </c>
      <c r="R22" s="55">
        <f t="shared" si="1"/>
        <v>0</v>
      </c>
      <c r="S22" s="56">
        <f>S9</f>
        <v>3.99</v>
      </c>
      <c r="T22" s="55">
        <f t="shared" si="7"/>
        <v>47.88</v>
      </c>
      <c r="U22" s="56">
        <f>U9</f>
        <v>0.08</v>
      </c>
      <c r="V22" s="55">
        <f t="shared" si="8"/>
        <v>38.4</v>
      </c>
      <c r="W22" s="19">
        <f>W9</f>
        <v>5.1100000000000003</v>
      </c>
      <c r="X22" s="55">
        <f t="shared" si="9"/>
        <v>2452.8000000000002</v>
      </c>
      <c r="Y22" s="30">
        <f t="shared" si="2"/>
        <v>2.2000000000000001E-3</v>
      </c>
      <c r="Z22" s="55">
        <f t="shared" si="10"/>
        <v>29.603200000000001</v>
      </c>
      <c r="AA22" s="57">
        <f t="shared" si="11"/>
        <v>8.9999999999999998E-4</v>
      </c>
      <c r="AB22" s="55">
        <f t="shared" si="12"/>
        <v>12.1104</v>
      </c>
      <c r="AC22" s="58">
        <f t="shared" si="13"/>
        <v>4.0599999999999994E-3</v>
      </c>
      <c r="AD22" s="52">
        <f t="shared" si="14"/>
        <v>54.631359999999994</v>
      </c>
      <c r="AE22" s="19">
        <f>AE9</f>
        <v>0.1026</v>
      </c>
      <c r="AF22" s="56">
        <f>AF9</f>
        <v>0.8</v>
      </c>
      <c r="AG22" s="55">
        <f t="shared" si="15"/>
        <v>1104.46848</v>
      </c>
      <c r="AH22" s="19">
        <f>AH9</f>
        <v>0.33639999999999998</v>
      </c>
      <c r="AI22" s="55">
        <f t="shared" si="16"/>
        <v>1671.5716</v>
      </c>
      <c r="AJ22" s="19">
        <f>AJ9</f>
        <v>9.8100000000000007E-2</v>
      </c>
      <c r="AK22" s="55">
        <f t="shared" si="17"/>
        <v>832.57470000000001</v>
      </c>
      <c r="AL22" s="59">
        <f t="shared" si="18"/>
        <v>6244.0397399999993</v>
      </c>
      <c r="AM22" s="59">
        <f t="shared" si="19"/>
        <v>0</v>
      </c>
      <c r="AN22" s="59">
        <f t="shared" si="20"/>
        <v>6244.0397399999993</v>
      </c>
      <c r="AO22" s="59">
        <f t="shared" si="21"/>
        <v>1436.1291401999999</v>
      </c>
      <c r="AP22" s="59">
        <f t="shared" si="22"/>
        <v>7680.168880199999</v>
      </c>
    </row>
    <row r="23" spans="1:42" s="25" customFormat="1">
      <c r="A23" s="53">
        <f t="shared" si="23"/>
        <v>15</v>
      </c>
      <c r="B23" s="18" t="s">
        <v>144</v>
      </c>
      <c r="C23" s="18" t="s">
        <v>115</v>
      </c>
      <c r="D23" s="18" t="s">
        <v>116</v>
      </c>
      <c r="E23" s="18" t="s">
        <v>147</v>
      </c>
      <c r="F23" s="19">
        <v>7</v>
      </c>
      <c r="G23" s="10"/>
      <c r="H23" s="10"/>
      <c r="I23" s="21" t="s">
        <v>208</v>
      </c>
      <c r="J23" s="21" t="s">
        <v>209</v>
      </c>
      <c r="K23" s="31" t="str">
        <f>K9</f>
        <v>C12A</v>
      </c>
      <c r="L23" s="19">
        <v>40</v>
      </c>
      <c r="M23" s="22">
        <v>8821</v>
      </c>
      <c r="N23" s="22">
        <v>16556</v>
      </c>
      <c r="O23" s="23">
        <f t="shared" si="0"/>
        <v>25377</v>
      </c>
      <c r="P23" s="23">
        <v>12</v>
      </c>
      <c r="Q23" s="60">
        <f t="shared" si="24"/>
        <v>0</v>
      </c>
      <c r="R23" s="55">
        <f t="shared" si="1"/>
        <v>0</v>
      </c>
      <c r="S23" s="56">
        <f>S9</f>
        <v>3.99</v>
      </c>
      <c r="T23" s="55">
        <f t="shared" si="7"/>
        <v>47.88</v>
      </c>
      <c r="U23" s="56">
        <f>U9</f>
        <v>0.08</v>
      </c>
      <c r="V23" s="55">
        <f t="shared" si="8"/>
        <v>38.4</v>
      </c>
      <c r="W23" s="31">
        <f>W9</f>
        <v>5.1100000000000003</v>
      </c>
      <c r="X23" s="55">
        <f t="shared" si="9"/>
        <v>2452.8000000000002</v>
      </c>
      <c r="Y23" s="30">
        <f t="shared" si="2"/>
        <v>2.2000000000000001E-3</v>
      </c>
      <c r="Z23" s="55">
        <f t="shared" si="10"/>
        <v>55.829400000000007</v>
      </c>
      <c r="AA23" s="57">
        <f t="shared" si="11"/>
        <v>8.9999999999999998E-4</v>
      </c>
      <c r="AB23" s="55">
        <f t="shared" si="12"/>
        <v>22.839299999999998</v>
      </c>
      <c r="AC23" s="58">
        <f t="shared" si="13"/>
        <v>4.0599999999999994E-3</v>
      </c>
      <c r="AD23" s="52">
        <f t="shared" si="14"/>
        <v>103.03061999999998</v>
      </c>
      <c r="AE23" s="31">
        <f>AE9</f>
        <v>0.1026</v>
      </c>
      <c r="AF23" s="56">
        <f>AF9</f>
        <v>0.8</v>
      </c>
      <c r="AG23" s="55">
        <f t="shared" si="15"/>
        <v>2082.94416</v>
      </c>
      <c r="AH23" s="31">
        <f>AH9</f>
        <v>0.33639999999999998</v>
      </c>
      <c r="AI23" s="55">
        <f t="shared" si="16"/>
        <v>2967.3843999999999</v>
      </c>
      <c r="AJ23" s="31">
        <f>AJ9</f>
        <v>9.8100000000000007E-2</v>
      </c>
      <c r="AK23" s="55">
        <f t="shared" si="17"/>
        <v>1624.1436000000001</v>
      </c>
      <c r="AL23" s="59">
        <f t="shared" si="18"/>
        <v>9395.251479999999</v>
      </c>
      <c r="AM23" s="59">
        <f t="shared" si="19"/>
        <v>0</v>
      </c>
      <c r="AN23" s="59">
        <f t="shared" si="20"/>
        <v>9395.251479999999</v>
      </c>
      <c r="AO23" s="59">
        <f t="shared" si="21"/>
        <v>2160.9078403999997</v>
      </c>
      <c r="AP23" s="59">
        <f t="shared" si="22"/>
        <v>11556.159320399998</v>
      </c>
    </row>
    <row r="24" spans="1:42" s="25" customFormat="1">
      <c r="A24" s="53">
        <f t="shared" si="23"/>
        <v>16</v>
      </c>
      <c r="B24" s="18" t="s">
        <v>144</v>
      </c>
      <c r="C24" s="18" t="s">
        <v>115</v>
      </c>
      <c r="D24" s="18" t="s">
        <v>116</v>
      </c>
      <c r="E24" s="18" t="s">
        <v>147</v>
      </c>
      <c r="F24" s="19">
        <v>7</v>
      </c>
      <c r="G24" s="10"/>
      <c r="H24" s="10"/>
      <c r="I24" s="21" t="s">
        <v>210</v>
      </c>
      <c r="J24" s="21" t="s">
        <v>211</v>
      </c>
      <c r="K24" s="19" t="str">
        <f>K17</f>
        <v>C11</v>
      </c>
      <c r="L24" s="19">
        <v>40</v>
      </c>
      <c r="M24" s="22">
        <v>29500</v>
      </c>
      <c r="N24" s="22">
        <v>0</v>
      </c>
      <c r="O24" s="23">
        <f t="shared" si="0"/>
        <v>29500</v>
      </c>
      <c r="P24" s="23">
        <v>12</v>
      </c>
      <c r="Q24" s="60">
        <f t="shared" si="24"/>
        <v>0</v>
      </c>
      <c r="R24" s="55">
        <f t="shared" si="1"/>
        <v>0</v>
      </c>
      <c r="S24" s="56">
        <f>S17</f>
        <v>3.99</v>
      </c>
      <c r="T24" s="55">
        <f t="shared" si="7"/>
        <v>47.88</v>
      </c>
      <c r="U24" s="56">
        <f>U17</f>
        <v>0.08</v>
      </c>
      <c r="V24" s="55">
        <f t="shared" si="8"/>
        <v>38.4</v>
      </c>
      <c r="W24" s="19">
        <f>W17</f>
        <v>5.1100000000000003</v>
      </c>
      <c r="X24" s="55">
        <f t="shared" si="9"/>
        <v>2452.8000000000002</v>
      </c>
      <c r="Y24" s="30">
        <f t="shared" si="2"/>
        <v>2.2000000000000001E-3</v>
      </c>
      <c r="Z24" s="55">
        <f t="shared" si="10"/>
        <v>64.900000000000006</v>
      </c>
      <c r="AA24" s="57">
        <f t="shared" si="11"/>
        <v>8.9999999999999998E-4</v>
      </c>
      <c r="AB24" s="55">
        <f t="shared" si="12"/>
        <v>26.55</v>
      </c>
      <c r="AC24" s="58">
        <f t="shared" si="13"/>
        <v>4.0599999999999994E-3</v>
      </c>
      <c r="AD24" s="52">
        <f t="shared" si="14"/>
        <v>119.76999999999998</v>
      </c>
      <c r="AE24" s="19">
        <v>0.1026</v>
      </c>
      <c r="AF24" s="56">
        <v>0.8</v>
      </c>
      <c r="AG24" s="55">
        <f t="shared" si="15"/>
        <v>2421.36</v>
      </c>
      <c r="AH24" s="19">
        <f>AH17</f>
        <v>0.26900000000000002</v>
      </c>
      <c r="AI24" s="55">
        <f t="shared" si="16"/>
        <v>7935.5000000000009</v>
      </c>
      <c r="AJ24" s="19">
        <f>AJ17</f>
        <v>0</v>
      </c>
      <c r="AK24" s="55">
        <f t="shared" si="17"/>
        <v>0</v>
      </c>
      <c r="AL24" s="59">
        <f t="shared" si="18"/>
        <v>13107.16</v>
      </c>
      <c r="AM24" s="59">
        <f t="shared" si="19"/>
        <v>0</v>
      </c>
      <c r="AN24" s="59">
        <f t="shared" si="20"/>
        <v>13107.16</v>
      </c>
      <c r="AO24" s="59">
        <f t="shared" si="21"/>
        <v>3014.6468</v>
      </c>
      <c r="AP24" s="59">
        <f t="shared" si="22"/>
        <v>16121.8068</v>
      </c>
    </row>
    <row r="25" spans="1:42" s="25" customFormat="1">
      <c r="A25" s="53">
        <f t="shared" si="23"/>
        <v>17</v>
      </c>
      <c r="B25" s="18" t="s">
        <v>144</v>
      </c>
      <c r="C25" s="18" t="s">
        <v>115</v>
      </c>
      <c r="D25" s="18" t="s">
        <v>116</v>
      </c>
      <c r="E25" s="18" t="s">
        <v>150</v>
      </c>
      <c r="F25" s="19">
        <v>7</v>
      </c>
      <c r="G25" s="10"/>
      <c r="H25" s="10"/>
      <c r="I25" s="33" t="s">
        <v>212</v>
      </c>
      <c r="J25" s="33" t="s">
        <v>213</v>
      </c>
      <c r="K25" s="19" t="str">
        <f>K12</f>
        <v>G11</v>
      </c>
      <c r="L25" s="19">
        <v>4</v>
      </c>
      <c r="M25" s="22">
        <v>408</v>
      </c>
      <c r="N25" s="22">
        <v>0</v>
      </c>
      <c r="O25" s="23">
        <f t="shared" si="0"/>
        <v>408</v>
      </c>
      <c r="P25" s="23">
        <v>12</v>
      </c>
      <c r="Q25" s="60">
        <f t="shared" si="24"/>
        <v>0</v>
      </c>
      <c r="R25" s="55">
        <f t="shared" si="1"/>
        <v>0</v>
      </c>
      <c r="S25" s="56">
        <f>S12</f>
        <v>3.15</v>
      </c>
      <c r="T25" s="55">
        <f t="shared" si="7"/>
        <v>37.799999999999997</v>
      </c>
      <c r="U25" s="56">
        <v>0.02</v>
      </c>
      <c r="V25" s="55">
        <f>P25*U25</f>
        <v>0.24</v>
      </c>
      <c r="W25" s="19">
        <f>W12</f>
        <v>13.55</v>
      </c>
      <c r="X25" s="55">
        <f>W25*12</f>
        <v>162.60000000000002</v>
      </c>
      <c r="Y25" s="30">
        <f t="shared" si="2"/>
        <v>2.2000000000000001E-3</v>
      </c>
      <c r="Z25" s="55">
        <f t="shared" si="10"/>
        <v>0.89760000000000006</v>
      </c>
      <c r="AA25" s="57">
        <f t="shared" si="11"/>
        <v>8.9999999999999998E-4</v>
      </c>
      <c r="AB25" s="55">
        <f t="shared" si="12"/>
        <v>0.36719999999999997</v>
      </c>
      <c r="AC25" s="58">
        <f t="shared" si="13"/>
        <v>4.0599999999999994E-3</v>
      </c>
      <c r="AD25" s="52">
        <f t="shared" si="14"/>
        <v>1.6564799999999997</v>
      </c>
      <c r="AE25" s="19">
        <f>AE12</f>
        <v>2.37</v>
      </c>
      <c r="AF25" s="56">
        <f>AF12</f>
        <v>1</v>
      </c>
      <c r="AG25" s="55">
        <f>AE25*AF25*P25</f>
        <v>28.44</v>
      </c>
      <c r="AH25" s="19">
        <f>AH12</f>
        <v>0.24399999999999999</v>
      </c>
      <c r="AI25" s="55">
        <f t="shared" si="16"/>
        <v>99.551999999999992</v>
      </c>
      <c r="AJ25" s="19">
        <f>AJ12</f>
        <v>0</v>
      </c>
      <c r="AK25" s="55">
        <f t="shared" si="17"/>
        <v>0</v>
      </c>
      <c r="AL25" s="59">
        <f t="shared" si="18"/>
        <v>331.55328000000003</v>
      </c>
      <c r="AM25" s="59">
        <f t="shared" si="19"/>
        <v>0</v>
      </c>
      <c r="AN25" s="59">
        <f t="shared" si="20"/>
        <v>331.55328000000003</v>
      </c>
      <c r="AO25" s="59">
        <f t="shared" si="21"/>
        <v>76.257254400000008</v>
      </c>
      <c r="AP25" s="59">
        <f t="shared" si="22"/>
        <v>407.81053440000005</v>
      </c>
    </row>
    <row r="26" spans="1:42" s="25" customFormat="1">
      <c r="A26" s="53">
        <f t="shared" si="23"/>
        <v>18</v>
      </c>
      <c r="B26" s="18" t="s">
        <v>144</v>
      </c>
      <c r="C26" s="18" t="s">
        <v>115</v>
      </c>
      <c r="D26" s="18" t="s">
        <v>116</v>
      </c>
      <c r="E26" s="18" t="s">
        <v>117</v>
      </c>
      <c r="F26" s="19">
        <v>12</v>
      </c>
      <c r="G26" s="10"/>
      <c r="H26" s="10"/>
      <c r="I26" s="33" t="s">
        <v>214</v>
      </c>
      <c r="J26" s="33" t="s">
        <v>215</v>
      </c>
      <c r="K26" s="19" t="str">
        <f>K17</f>
        <v>C11</v>
      </c>
      <c r="L26" s="19">
        <v>21</v>
      </c>
      <c r="M26" s="22">
        <v>9103</v>
      </c>
      <c r="N26" s="22">
        <v>0</v>
      </c>
      <c r="O26" s="23">
        <f t="shared" si="0"/>
        <v>9103</v>
      </c>
      <c r="P26" s="23">
        <v>12</v>
      </c>
      <c r="Q26" s="60">
        <f t="shared" si="24"/>
        <v>0</v>
      </c>
      <c r="R26" s="55">
        <f t="shared" si="1"/>
        <v>0</v>
      </c>
      <c r="S26" s="56">
        <f>S17</f>
        <v>3.99</v>
      </c>
      <c r="T26" s="55">
        <f t="shared" si="7"/>
        <v>47.88</v>
      </c>
      <c r="U26" s="56">
        <f>U17</f>
        <v>0.08</v>
      </c>
      <c r="V26" s="55">
        <f t="shared" si="8"/>
        <v>20.16</v>
      </c>
      <c r="W26" s="19">
        <f>W17</f>
        <v>5.1100000000000003</v>
      </c>
      <c r="X26" s="55">
        <f t="shared" si="9"/>
        <v>1287.7200000000003</v>
      </c>
      <c r="Y26" s="30">
        <f t="shared" si="2"/>
        <v>2.2000000000000001E-3</v>
      </c>
      <c r="Z26" s="55">
        <f t="shared" si="10"/>
        <v>20.026600000000002</v>
      </c>
      <c r="AA26" s="57">
        <f t="shared" si="11"/>
        <v>8.9999999999999998E-4</v>
      </c>
      <c r="AB26" s="55">
        <f t="shared" si="12"/>
        <v>8.1927000000000003</v>
      </c>
      <c r="AC26" s="58">
        <f t="shared" si="13"/>
        <v>4.0599999999999994E-3</v>
      </c>
      <c r="AD26" s="52">
        <f t="shared" si="14"/>
        <v>36.958179999999992</v>
      </c>
      <c r="AE26" s="19">
        <v>0.1026</v>
      </c>
      <c r="AF26" s="56">
        <v>0.8</v>
      </c>
      <c r="AG26" s="55">
        <f t="shared" si="15"/>
        <v>747.17424000000005</v>
      </c>
      <c r="AH26" s="19">
        <f>AH17</f>
        <v>0.26900000000000002</v>
      </c>
      <c r="AI26" s="55">
        <f t="shared" si="16"/>
        <v>2448.7070000000003</v>
      </c>
      <c r="AJ26" s="19">
        <f>AJ17</f>
        <v>0</v>
      </c>
      <c r="AK26" s="55">
        <f t="shared" si="17"/>
        <v>0</v>
      </c>
      <c r="AL26" s="59">
        <f t="shared" si="18"/>
        <v>4616.8187200000011</v>
      </c>
      <c r="AM26" s="59">
        <f t="shared" si="19"/>
        <v>0</v>
      </c>
      <c r="AN26" s="59">
        <f t="shared" si="20"/>
        <v>4616.8187200000011</v>
      </c>
      <c r="AO26" s="59">
        <f t="shared" si="21"/>
        <v>1061.8683056000002</v>
      </c>
      <c r="AP26" s="59">
        <f t="shared" si="22"/>
        <v>5678.6870256000011</v>
      </c>
    </row>
    <row r="27" spans="1:42" s="25" customFormat="1">
      <c r="A27" s="53">
        <f t="shared" si="23"/>
        <v>19</v>
      </c>
      <c r="B27" s="18" t="s">
        <v>144</v>
      </c>
      <c r="C27" s="18" t="s">
        <v>115</v>
      </c>
      <c r="D27" s="18" t="s">
        <v>116</v>
      </c>
      <c r="E27" s="18" t="s">
        <v>117</v>
      </c>
      <c r="F27" s="19">
        <v>12</v>
      </c>
      <c r="G27" s="10"/>
      <c r="H27" s="10"/>
      <c r="I27" s="33" t="s">
        <v>216</v>
      </c>
      <c r="J27" s="33" t="s">
        <v>217</v>
      </c>
      <c r="K27" s="19" t="str">
        <f>K9</f>
        <v>C12A</v>
      </c>
      <c r="L27" s="19">
        <v>21</v>
      </c>
      <c r="M27" s="22">
        <v>5105</v>
      </c>
      <c r="N27" s="22">
        <v>10095</v>
      </c>
      <c r="O27" s="23">
        <f t="shared" si="0"/>
        <v>15200</v>
      </c>
      <c r="P27" s="23">
        <v>12</v>
      </c>
      <c r="Q27" s="60">
        <f t="shared" si="24"/>
        <v>0</v>
      </c>
      <c r="R27" s="55">
        <f t="shared" si="1"/>
        <v>0</v>
      </c>
      <c r="S27" s="56">
        <f>S9</f>
        <v>3.99</v>
      </c>
      <c r="T27" s="55">
        <f t="shared" si="7"/>
        <v>47.88</v>
      </c>
      <c r="U27" s="56">
        <f>U9</f>
        <v>0.08</v>
      </c>
      <c r="V27" s="55">
        <f t="shared" si="8"/>
        <v>20.16</v>
      </c>
      <c r="W27" s="19">
        <f>W9</f>
        <v>5.1100000000000003</v>
      </c>
      <c r="X27" s="55">
        <f t="shared" si="9"/>
        <v>1287.7200000000003</v>
      </c>
      <c r="Y27" s="30">
        <f t="shared" si="2"/>
        <v>2.2000000000000001E-3</v>
      </c>
      <c r="Z27" s="55">
        <f t="shared" si="10"/>
        <v>33.440000000000005</v>
      </c>
      <c r="AA27" s="57">
        <f t="shared" si="11"/>
        <v>8.9999999999999998E-4</v>
      </c>
      <c r="AB27" s="55">
        <f t="shared" si="12"/>
        <v>13.68</v>
      </c>
      <c r="AC27" s="58">
        <f t="shared" si="13"/>
        <v>4.0599999999999994E-3</v>
      </c>
      <c r="AD27" s="52">
        <f t="shared" si="14"/>
        <v>61.711999999999989</v>
      </c>
      <c r="AE27" s="19">
        <f>AE9</f>
        <v>0.1026</v>
      </c>
      <c r="AF27" s="56">
        <f>AF9</f>
        <v>0.8</v>
      </c>
      <c r="AG27" s="55">
        <f t="shared" si="15"/>
        <v>1247.616</v>
      </c>
      <c r="AH27" s="19">
        <f>AH9</f>
        <v>0.33639999999999998</v>
      </c>
      <c r="AI27" s="55">
        <f t="shared" si="16"/>
        <v>1717.3219999999999</v>
      </c>
      <c r="AJ27" s="19">
        <f>AJ9</f>
        <v>9.8100000000000007E-2</v>
      </c>
      <c r="AK27" s="55">
        <f t="shared" si="17"/>
        <v>990.31950000000006</v>
      </c>
      <c r="AL27" s="59">
        <f t="shared" si="18"/>
        <v>5419.8494999999994</v>
      </c>
      <c r="AM27" s="59">
        <f t="shared" si="19"/>
        <v>0</v>
      </c>
      <c r="AN27" s="59">
        <f t="shared" si="20"/>
        <v>5419.8494999999994</v>
      </c>
      <c r="AO27" s="59">
        <f t="shared" si="21"/>
        <v>1246.5653849999999</v>
      </c>
      <c r="AP27" s="59">
        <f t="shared" si="22"/>
        <v>6666.4148849999992</v>
      </c>
    </row>
    <row r="28" spans="1:42" s="25" customFormat="1">
      <c r="A28" s="53">
        <f t="shared" si="23"/>
        <v>20</v>
      </c>
      <c r="B28" s="18" t="s">
        <v>144</v>
      </c>
      <c r="C28" s="18" t="s">
        <v>115</v>
      </c>
      <c r="D28" s="18" t="s">
        <v>116</v>
      </c>
      <c r="E28" s="18" t="s">
        <v>152</v>
      </c>
      <c r="F28" s="19">
        <v>3</v>
      </c>
      <c r="G28" s="10"/>
      <c r="H28" s="10"/>
      <c r="I28" s="33" t="s">
        <v>218</v>
      </c>
      <c r="J28" s="33" t="s">
        <v>219</v>
      </c>
      <c r="K28" s="19" t="str">
        <f>K17</f>
        <v>C11</v>
      </c>
      <c r="L28" s="19">
        <v>12.5</v>
      </c>
      <c r="M28" s="22">
        <v>1142</v>
      </c>
      <c r="N28" s="22">
        <v>0</v>
      </c>
      <c r="O28" s="23">
        <f t="shared" si="0"/>
        <v>1142</v>
      </c>
      <c r="P28" s="23">
        <v>12</v>
      </c>
      <c r="Q28" s="60">
        <f t="shared" si="24"/>
        <v>0</v>
      </c>
      <c r="R28" s="55">
        <f t="shared" si="1"/>
        <v>0</v>
      </c>
      <c r="S28" s="56">
        <f>S17</f>
        <v>3.99</v>
      </c>
      <c r="T28" s="55">
        <f t="shared" si="7"/>
        <v>47.88</v>
      </c>
      <c r="U28" s="56">
        <f>U17</f>
        <v>0.08</v>
      </c>
      <c r="V28" s="55">
        <f t="shared" si="8"/>
        <v>12</v>
      </c>
      <c r="W28" s="19">
        <f>W17</f>
        <v>5.1100000000000003</v>
      </c>
      <c r="X28" s="55">
        <f t="shared" si="9"/>
        <v>766.50000000000011</v>
      </c>
      <c r="Y28" s="30">
        <f t="shared" si="2"/>
        <v>2.2000000000000001E-3</v>
      </c>
      <c r="Z28" s="55">
        <f t="shared" si="10"/>
        <v>2.5124</v>
      </c>
      <c r="AA28" s="57">
        <f t="shared" si="11"/>
        <v>8.9999999999999998E-4</v>
      </c>
      <c r="AB28" s="55">
        <f t="shared" si="12"/>
        <v>1.0278</v>
      </c>
      <c r="AC28" s="58">
        <f t="shared" si="13"/>
        <v>4.0599999999999994E-3</v>
      </c>
      <c r="AD28" s="52">
        <f t="shared" si="14"/>
        <v>4.6365199999999991</v>
      </c>
      <c r="AE28" s="19">
        <v>5.68</v>
      </c>
      <c r="AF28" s="56">
        <f>AF17</f>
        <v>1</v>
      </c>
      <c r="AG28" s="55">
        <f>AE28*AF28*P28</f>
        <v>68.16</v>
      </c>
      <c r="AH28" s="19">
        <f>AH17</f>
        <v>0.26900000000000002</v>
      </c>
      <c r="AI28" s="55">
        <f t="shared" si="16"/>
        <v>307.19800000000004</v>
      </c>
      <c r="AJ28" s="19">
        <f>AJ17</f>
        <v>0</v>
      </c>
      <c r="AK28" s="55">
        <f t="shared" si="17"/>
        <v>0</v>
      </c>
      <c r="AL28" s="59">
        <f t="shared" si="18"/>
        <v>1209.9147200000002</v>
      </c>
      <c r="AM28" s="59">
        <f t="shared" si="19"/>
        <v>0</v>
      </c>
      <c r="AN28" s="59">
        <f t="shared" si="20"/>
        <v>1209.9147200000002</v>
      </c>
      <c r="AO28" s="59">
        <f t="shared" si="21"/>
        <v>278.28038560000005</v>
      </c>
      <c r="AP28" s="59">
        <f t="shared" si="22"/>
        <v>1488.1951056000003</v>
      </c>
    </row>
    <row r="29" spans="1:42" s="25" customFormat="1">
      <c r="A29" s="53">
        <f t="shared" si="23"/>
        <v>21</v>
      </c>
      <c r="B29" s="30" t="s">
        <v>243</v>
      </c>
      <c r="C29" s="18" t="s">
        <v>115</v>
      </c>
      <c r="D29" s="18" t="s">
        <v>116</v>
      </c>
      <c r="E29" s="18" t="s">
        <v>139</v>
      </c>
      <c r="F29" s="19">
        <v>19</v>
      </c>
      <c r="G29" s="10"/>
      <c r="H29" s="10"/>
      <c r="I29" s="21" t="s">
        <v>220</v>
      </c>
      <c r="J29" s="21" t="s">
        <v>221</v>
      </c>
      <c r="K29" s="19" t="str">
        <f>K17</f>
        <v>C11</v>
      </c>
      <c r="L29" s="19">
        <v>16</v>
      </c>
      <c r="M29" s="22">
        <v>3604</v>
      </c>
      <c r="N29" s="22">
        <v>0</v>
      </c>
      <c r="O29" s="23">
        <f t="shared" si="0"/>
        <v>3604</v>
      </c>
      <c r="P29" s="23">
        <v>12</v>
      </c>
      <c r="Q29" s="60">
        <f t="shared" si="24"/>
        <v>0</v>
      </c>
      <c r="R29" s="55">
        <f t="shared" si="1"/>
        <v>0</v>
      </c>
      <c r="S29" s="56">
        <f>S17</f>
        <v>3.99</v>
      </c>
      <c r="T29" s="55">
        <f t="shared" si="7"/>
        <v>47.88</v>
      </c>
      <c r="U29" s="56">
        <f>U17</f>
        <v>0.08</v>
      </c>
      <c r="V29" s="55">
        <f t="shared" si="8"/>
        <v>15.36</v>
      </c>
      <c r="W29" s="19">
        <f>W17</f>
        <v>5.1100000000000003</v>
      </c>
      <c r="X29" s="55">
        <f t="shared" si="9"/>
        <v>981.12000000000012</v>
      </c>
      <c r="Y29" s="30">
        <f t="shared" si="2"/>
        <v>2.2000000000000001E-3</v>
      </c>
      <c r="Z29" s="55">
        <f t="shared" si="10"/>
        <v>7.9288000000000007</v>
      </c>
      <c r="AA29" s="57">
        <f t="shared" si="11"/>
        <v>8.9999999999999998E-4</v>
      </c>
      <c r="AB29" s="55">
        <f t="shared" si="12"/>
        <v>3.2435999999999998</v>
      </c>
      <c r="AC29" s="58">
        <f t="shared" si="13"/>
        <v>4.0599999999999994E-3</v>
      </c>
      <c r="AD29" s="52">
        <f t="shared" si="14"/>
        <v>14.632239999999998</v>
      </c>
      <c r="AE29" s="19">
        <v>5.68</v>
      </c>
      <c r="AF29" s="56">
        <f>AF17</f>
        <v>1</v>
      </c>
      <c r="AG29" s="55">
        <f>AE29*AF29*P29</f>
        <v>68.16</v>
      </c>
      <c r="AH29" s="19">
        <f>AH17</f>
        <v>0.26900000000000002</v>
      </c>
      <c r="AI29" s="55">
        <f t="shared" si="16"/>
        <v>969.47600000000011</v>
      </c>
      <c r="AJ29" s="19">
        <f>AJ17</f>
        <v>0</v>
      </c>
      <c r="AK29" s="55">
        <f t="shared" si="17"/>
        <v>0</v>
      </c>
      <c r="AL29" s="59">
        <f t="shared" si="18"/>
        <v>2107.8006400000004</v>
      </c>
      <c r="AM29" s="59">
        <f t="shared" si="19"/>
        <v>0</v>
      </c>
      <c r="AN29" s="59">
        <f t="shared" si="20"/>
        <v>2107.8006400000004</v>
      </c>
      <c r="AO29" s="59">
        <f t="shared" si="21"/>
        <v>484.79414720000011</v>
      </c>
      <c r="AP29" s="59">
        <f t="shared" si="22"/>
        <v>2592.5947872000006</v>
      </c>
    </row>
    <row r="30" spans="1:42" s="25" customFormat="1">
      <c r="A30" s="53">
        <f t="shared" si="23"/>
        <v>22</v>
      </c>
      <c r="B30" s="34" t="s">
        <v>154</v>
      </c>
      <c r="C30" s="18" t="s">
        <v>115</v>
      </c>
      <c r="D30" s="18" t="s">
        <v>116</v>
      </c>
      <c r="E30" s="18" t="s">
        <v>139</v>
      </c>
      <c r="F30" s="19">
        <v>19</v>
      </c>
      <c r="G30" s="10"/>
      <c r="H30" s="10"/>
      <c r="I30" s="33" t="s">
        <v>222</v>
      </c>
      <c r="J30" s="33" t="s">
        <v>223</v>
      </c>
      <c r="K30" s="19" t="str">
        <f>K9</f>
        <v>C12A</v>
      </c>
      <c r="L30" s="19">
        <v>16</v>
      </c>
      <c r="M30" s="22">
        <v>3719</v>
      </c>
      <c r="N30" s="22">
        <v>9242</v>
      </c>
      <c r="O30" s="23">
        <f t="shared" si="0"/>
        <v>12961</v>
      </c>
      <c r="P30" s="23">
        <v>12</v>
      </c>
      <c r="Q30" s="60">
        <f t="shared" si="24"/>
        <v>0</v>
      </c>
      <c r="R30" s="55">
        <f t="shared" si="1"/>
        <v>0</v>
      </c>
      <c r="S30" s="56">
        <f>S9</f>
        <v>3.99</v>
      </c>
      <c r="T30" s="55">
        <f t="shared" si="7"/>
        <v>47.88</v>
      </c>
      <c r="U30" s="56">
        <f>U9</f>
        <v>0.08</v>
      </c>
      <c r="V30" s="55">
        <f t="shared" si="8"/>
        <v>15.36</v>
      </c>
      <c r="W30" s="19">
        <f>W9</f>
        <v>5.1100000000000003</v>
      </c>
      <c r="X30" s="55">
        <f t="shared" si="9"/>
        <v>981.12000000000012</v>
      </c>
      <c r="Y30" s="30">
        <f t="shared" si="2"/>
        <v>2.2000000000000001E-3</v>
      </c>
      <c r="Z30" s="55">
        <f t="shared" si="10"/>
        <v>28.514200000000002</v>
      </c>
      <c r="AA30" s="57">
        <f t="shared" si="11"/>
        <v>8.9999999999999998E-4</v>
      </c>
      <c r="AB30" s="55">
        <f t="shared" si="12"/>
        <v>11.664899999999999</v>
      </c>
      <c r="AC30" s="58">
        <f t="shared" si="13"/>
        <v>4.0599999999999994E-3</v>
      </c>
      <c r="AD30" s="52">
        <f t="shared" si="14"/>
        <v>52.621659999999991</v>
      </c>
      <c r="AE30" s="19">
        <v>13.25</v>
      </c>
      <c r="AF30" s="56">
        <v>1</v>
      </c>
      <c r="AG30" s="55">
        <f>AE30*AF30*P30</f>
        <v>159</v>
      </c>
      <c r="AH30" s="19">
        <f>AH9</f>
        <v>0.33639999999999998</v>
      </c>
      <c r="AI30" s="55">
        <f t="shared" si="16"/>
        <v>1251.0716</v>
      </c>
      <c r="AJ30" s="19">
        <f>AJ9</f>
        <v>9.8100000000000007E-2</v>
      </c>
      <c r="AK30" s="55">
        <f t="shared" si="17"/>
        <v>906.64020000000005</v>
      </c>
      <c r="AL30" s="59">
        <f t="shared" si="18"/>
        <v>3453.8725600000002</v>
      </c>
      <c r="AM30" s="59">
        <f t="shared" si="19"/>
        <v>0</v>
      </c>
      <c r="AN30" s="59">
        <f t="shared" si="20"/>
        <v>3453.8725600000002</v>
      </c>
      <c r="AO30" s="59">
        <f t="shared" si="21"/>
        <v>794.39068880000013</v>
      </c>
      <c r="AP30" s="59">
        <f t="shared" si="22"/>
        <v>4248.2632487999999</v>
      </c>
    </row>
    <row r="31" spans="1:42" s="25" customFormat="1">
      <c r="A31" s="53">
        <f t="shared" si="23"/>
        <v>23</v>
      </c>
      <c r="B31" s="34" t="s">
        <v>154</v>
      </c>
      <c r="C31" s="18" t="s">
        <v>157</v>
      </c>
      <c r="D31" s="18" t="s">
        <v>133</v>
      </c>
      <c r="E31" s="18" t="s">
        <v>158</v>
      </c>
      <c r="F31" s="19"/>
      <c r="G31" s="10"/>
      <c r="H31" s="10"/>
      <c r="I31" s="33" t="s">
        <v>224</v>
      </c>
      <c r="J31" s="33">
        <v>90622526</v>
      </c>
      <c r="K31" s="19" t="str">
        <f>K11</f>
        <v>G12W</v>
      </c>
      <c r="L31" s="19">
        <v>16</v>
      </c>
      <c r="M31" s="22">
        <v>1708</v>
      </c>
      <c r="N31" s="22">
        <v>1955</v>
      </c>
      <c r="O31" s="23">
        <f t="shared" si="0"/>
        <v>3663</v>
      </c>
      <c r="P31" s="23">
        <v>12</v>
      </c>
      <c r="Q31" s="60">
        <f t="shared" si="24"/>
        <v>0</v>
      </c>
      <c r="R31" s="55">
        <f t="shared" si="1"/>
        <v>0</v>
      </c>
      <c r="S31" s="56">
        <f>S11</f>
        <v>3.15</v>
      </c>
      <c r="T31" s="55">
        <f t="shared" si="7"/>
        <v>37.799999999999997</v>
      </c>
      <c r="U31" s="61">
        <v>0.33</v>
      </c>
      <c r="V31" s="55">
        <f>U31*P31</f>
        <v>3.96</v>
      </c>
      <c r="W31" s="19">
        <f>W11</f>
        <v>13.55</v>
      </c>
      <c r="X31" s="55">
        <f t="shared" si="9"/>
        <v>2601.6000000000004</v>
      </c>
      <c r="Y31" s="30">
        <f t="shared" si="2"/>
        <v>2.2000000000000001E-3</v>
      </c>
      <c r="Z31" s="55">
        <f t="shared" si="10"/>
        <v>8.0586000000000002</v>
      </c>
      <c r="AA31" s="57">
        <f t="shared" si="11"/>
        <v>8.9999999999999998E-4</v>
      </c>
      <c r="AB31" s="55">
        <f t="shared" si="12"/>
        <v>3.2967</v>
      </c>
      <c r="AC31" s="58">
        <f t="shared" si="13"/>
        <v>4.0599999999999994E-3</v>
      </c>
      <c r="AD31" s="52">
        <f t="shared" si="14"/>
        <v>14.871779999999998</v>
      </c>
      <c r="AE31" s="19">
        <f>AE11</f>
        <v>13.25</v>
      </c>
      <c r="AF31" s="56">
        <f>AF11</f>
        <v>1</v>
      </c>
      <c r="AG31" s="55">
        <f>AE31*AF31*P31</f>
        <v>159</v>
      </c>
      <c r="AH31" s="19">
        <f>AH11</f>
        <v>0.2823</v>
      </c>
      <c r="AI31" s="55">
        <f t="shared" si="16"/>
        <v>482.16840000000002</v>
      </c>
      <c r="AJ31" s="19">
        <f>AJ11</f>
        <v>5.9499999999999997E-2</v>
      </c>
      <c r="AK31" s="55">
        <f t="shared" si="17"/>
        <v>116.32249999999999</v>
      </c>
      <c r="AL31" s="59">
        <f t="shared" si="18"/>
        <v>3427.0779800000005</v>
      </c>
      <c r="AM31" s="59">
        <f t="shared" si="19"/>
        <v>0</v>
      </c>
      <c r="AN31" s="59">
        <f t="shared" si="20"/>
        <v>3427.0779800000005</v>
      </c>
      <c r="AO31" s="59">
        <f t="shared" si="21"/>
        <v>788.22793540000009</v>
      </c>
      <c r="AP31" s="59">
        <f t="shared" si="22"/>
        <v>4215.3059154000002</v>
      </c>
    </row>
    <row r="32" spans="1:42" s="25" customFormat="1" ht="12" customHeight="1">
      <c r="A32" s="53">
        <f t="shared" si="23"/>
        <v>24</v>
      </c>
      <c r="B32" s="18" t="s">
        <v>159</v>
      </c>
      <c r="C32" s="18" t="s">
        <v>131</v>
      </c>
      <c r="D32" s="18" t="s">
        <v>133</v>
      </c>
      <c r="E32" s="18" t="s">
        <v>163</v>
      </c>
      <c r="F32" s="19" t="s">
        <v>161</v>
      </c>
      <c r="G32" s="10"/>
      <c r="H32" s="10"/>
      <c r="I32" s="33" t="s">
        <v>225</v>
      </c>
      <c r="J32" s="33" t="s">
        <v>226</v>
      </c>
      <c r="K32" s="19" t="str">
        <f>K21</f>
        <v>C21</v>
      </c>
      <c r="L32" s="19">
        <v>100</v>
      </c>
      <c r="M32" s="22">
        <v>50891</v>
      </c>
      <c r="N32" s="22">
        <v>0</v>
      </c>
      <c r="O32" s="23">
        <f t="shared" si="0"/>
        <v>50891</v>
      </c>
      <c r="P32" s="23">
        <v>12</v>
      </c>
      <c r="Q32" s="60">
        <f t="shared" si="24"/>
        <v>0</v>
      </c>
      <c r="R32" s="55">
        <f t="shared" si="1"/>
        <v>0</v>
      </c>
      <c r="S32" s="56">
        <f>S21</f>
        <v>5</v>
      </c>
      <c r="T32" s="55">
        <f t="shared" si="7"/>
        <v>60</v>
      </c>
      <c r="U32" s="56">
        <f>U21</f>
        <v>0.08</v>
      </c>
      <c r="V32" s="55">
        <f t="shared" si="8"/>
        <v>96</v>
      </c>
      <c r="W32" s="19">
        <f>W21</f>
        <v>22.3</v>
      </c>
      <c r="X32" s="55">
        <f t="shared" si="9"/>
        <v>26760.000000000004</v>
      </c>
      <c r="Y32" s="30">
        <f t="shared" si="2"/>
        <v>2.2000000000000001E-3</v>
      </c>
      <c r="Z32" s="55">
        <f t="shared" si="10"/>
        <v>111.9602</v>
      </c>
      <c r="AA32" s="57">
        <f t="shared" si="11"/>
        <v>8.9999999999999998E-4</v>
      </c>
      <c r="AB32" s="55">
        <f t="shared" si="12"/>
        <v>45.801899999999996</v>
      </c>
      <c r="AC32" s="58">
        <f t="shared" si="13"/>
        <v>4.0599999999999994E-3</v>
      </c>
      <c r="AD32" s="52">
        <f t="shared" si="14"/>
        <v>206.61745999999997</v>
      </c>
      <c r="AE32" s="19">
        <f>AE21</f>
        <v>0.1026</v>
      </c>
      <c r="AF32" s="56">
        <f>AF21</f>
        <v>0.8</v>
      </c>
      <c r="AG32" s="55">
        <f t="shared" si="15"/>
        <v>4177.13328</v>
      </c>
      <c r="AH32" s="19">
        <f>AH21</f>
        <v>0.1923</v>
      </c>
      <c r="AI32" s="55">
        <f t="shared" si="16"/>
        <v>9786.3392999999996</v>
      </c>
      <c r="AJ32" s="19">
        <f>AJ21</f>
        <v>0</v>
      </c>
      <c r="AK32" s="55">
        <f t="shared" si="17"/>
        <v>0</v>
      </c>
      <c r="AL32" s="59">
        <f t="shared" si="18"/>
        <v>41243.852140000003</v>
      </c>
      <c r="AM32" s="59">
        <f t="shared" si="19"/>
        <v>0</v>
      </c>
      <c r="AN32" s="59">
        <f t="shared" si="20"/>
        <v>41243.852140000003</v>
      </c>
      <c r="AO32" s="59">
        <f t="shared" si="21"/>
        <v>9486.0859922000018</v>
      </c>
      <c r="AP32" s="59">
        <f t="shared" si="22"/>
        <v>50729.938132200004</v>
      </c>
    </row>
    <row r="33" spans="1:42" s="25" customFormat="1">
      <c r="A33" s="53">
        <f t="shared" si="23"/>
        <v>25</v>
      </c>
      <c r="B33" s="34" t="s">
        <v>165</v>
      </c>
      <c r="C33" s="18" t="s">
        <v>115</v>
      </c>
      <c r="D33" s="18" t="s">
        <v>116</v>
      </c>
      <c r="E33" s="18" t="s">
        <v>139</v>
      </c>
      <c r="F33" s="19" t="s">
        <v>166</v>
      </c>
      <c r="G33" s="10"/>
      <c r="H33" s="10"/>
      <c r="I33" s="21" t="s">
        <v>227</v>
      </c>
      <c r="J33" s="21" t="s">
        <v>228</v>
      </c>
      <c r="K33" s="19" t="str">
        <f>K17</f>
        <v>C11</v>
      </c>
      <c r="L33" s="19">
        <v>16</v>
      </c>
      <c r="M33" s="22">
        <v>2590</v>
      </c>
      <c r="N33" s="22">
        <v>0</v>
      </c>
      <c r="O33" s="23">
        <f t="shared" si="0"/>
        <v>2590</v>
      </c>
      <c r="P33" s="23">
        <v>12</v>
      </c>
      <c r="Q33" s="60">
        <f t="shared" si="24"/>
        <v>0</v>
      </c>
      <c r="R33" s="55">
        <f t="shared" si="1"/>
        <v>0</v>
      </c>
      <c r="S33" s="56">
        <f>S17</f>
        <v>3.99</v>
      </c>
      <c r="T33" s="55">
        <f t="shared" si="7"/>
        <v>47.88</v>
      </c>
      <c r="U33" s="56">
        <f>U17</f>
        <v>0.08</v>
      </c>
      <c r="V33" s="55">
        <f t="shared" si="8"/>
        <v>15.36</v>
      </c>
      <c r="W33" s="19">
        <f>W17</f>
        <v>5.1100000000000003</v>
      </c>
      <c r="X33" s="55">
        <f t="shared" si="9"/>
        <v>981.12000000000012</v>
      </c>
      <c r="Y33" s="30">
        <f t="shared" si="2"/>
        <v>2.2000000000000001E-3</v>
      </c>
      <c r="Z33" s="55">
        <f t="shared" si="10"/>
        <v>5.6980000000000004</v>
      </c>
      <c r="AA33" s="57">
        <f t="shared" si="11"/>
        <v>8.9999999999999998E-4</v>
      </c>
      <c r="AB33" s="55">
        <f t="shared" si="12"/>
        <v>2.331</v>
      </c>
      <c r="AC33" s="58">
        <f t="shared" si="13"/>
        <v>4.0599999999999994E-3</v>
      </c>
      <c r="AD33" s="52">
        <f t="shared" si="14"/>
        <v>10.515399999999998</v>
      </c>
      <c r="AE33" s="19">
        <f>AE17</f>
        <v>2.37</v>
      </c>
      <c r="AF33" s="56">
        <f>AF17</f>
        <v>1</v>
      </c>
      <c r="AG33" s="55">
        <f>AE33*AF33*P33</f>
        <v>28.44</v>
      </c>
      <c r="AH33" s="19">
        <f>AH17</f>
        <v>0.26900000000000002</v>
      </c>
      <c r="AI33" s="55">
        <f t="shared" si="16"/>
        <v>696.71</v>
      </c>
      <c r="AJ33" s="19">
        <f>AJ17</f>
        <v>0</v>
      </c>
      <c r="AK33" s="55">
        <f t="shared" si="17"/>
        <v>0</v>
      </c>
      <c r="AL33" s="59">
        <f t="shared" si="18"/>
        <v>1788.0544000000002</v>
      </c>
      <c r="AM33" s="59">
        <f t="shared" si="19"/>
        <v>0</v>
      </c>
      <c r="AN33" s="59">
        <f t="shared" si="20"/>
        <v>1788.0544000000002</v>
      </c>
      <c r="AO33" s="59">
        <f t="shared" si="21"/>
        <v>411.25251200000008</v>
      </c>
      <c r="AP33" s="59">
        <f t="shared" si="22"/>
        <v>2199.3069120000005</v>
      </c>
    </row>
    <row r="34" spans="1:42" s="25" customFormat="1">
      <c r="A34" s="53">
        <f t="shared" si="23"/>
        <v>26</v>
      </c>
      <c r="B34" s="34" t="s">
        <v>165</v>
      </c>
      <c r="C34" s="18" t="s">
        <v>157</v>
      </c>
      <c r="D34" s="18" t="s">
        <v>133</v>
      </c>
      <c r="E34" s="18" t="s">
        <v>167</v>
      </c>
      <c r="F34" s="19" t="s">
        <v>168</v>
      </c>
      <c r="G34" s="10"/>
      <c r="H34" s="10"/>
      <c r="I34" s="21" t="s">
        <v>229</v>
      </c>
      <c r="J34" s="21" t="s">
        <v>230</v>
      </c>
      <c r="K34" s="19" t="str">
        <f>K17</f>
        <v>C11</v>
      </c>
      <c r="L34" s="19">
        <v>21</v>
      </c>
      <c r="M34" s="22">
        <v>4516</v>
      </c>
      <c r="N34" s="22">
        <v>0</v>
      </c>
      <c r="O34" s="23">
        <f t="shared" si="0"/>
        <v>4516</v>
      </c>
      <c r="P34" s="23">
        <v>12</v>
      </c>
      <c r="Q34" s="60">
        <f t="shared" si="24"/>
        <v>0</v>
      </c>
      <c r="R34" s="55">
        <f t="shared" si="1"/>
        <v>0</v>
      </c>
      <c r="S34" s="56">
        <f>S17</f>
        <v>3.99</v>
      </c>
      <c r="T34" s="55">
        <f t="shared" si="7"/>
        <v>47.88</v>
      </c>
      <c r="U34" s="56">
        <f>U17</f>
        <v>0.08</v>
      </c>
      <c r="V34" s="55">
        <f t="shared" si="8"/>
        <v>20.16</v>
      </c>
      <c r="W34" s="19">
        <f>W17</f>
        <v>5.1100000000000003</v>
      </c>
      <c r="X34" s="55">
        <f t="shared" si="9"/>
        <v>1287.7200000000003</v>
      </c>
      <c r="Y34" s="30">
        <f t="shared" si="2"/>
        <v>2.2000000000000001E-3</v>
      </c>
      <c r="Z34" s="55">
        <f t="shared" si="10"/>
        <v>9.9352</v>
      </c>
      <c r="AA34" s="57">
        <f t="shared" si="11"/>
        <v>8.9999999999999998E-4</v>
      </c>
      <c r="AB34" s="55">
        <f t="shared" si="12"/>
        <v>4.0644</v>
      </c>
      <c r="AC34" s="58">
        <f t="shared" si="13"/>
        <v>4.0599999999999994E-3</v>
      </c>
      <c r="AD34" s="52">
        <f t="shared" si="14"/>
        <v>18.334959999999999</v>
      </c>
      <c r="AE34" s="19">
        <f>AE17</f>
        <v>2.37</v>
      </c>
      <c r="AF34" s="56">
        <v>0.8</v>
      </c>
      <c r="AG34" s="55">
        <f t="shared" si="15"/>
        <v>8562.3360000000011</v>
      </c>
      <c r="AH34" s="19">
        <f>AH17</f>
        <v>0.26900000000000002</v>
      </c>
      <c r="AI34" s="55">
        <f t="shared" si="16"/>
        <v>1214.8040000000001</v>
      </c>
      <c r="AJ34" s="19">
        <f>AJ17</f>
        <v>0</v>
      </c>
      <c r="AK34" s="55">
        <f t="shared" si="17"/>
        <v>0</v>
      </c>
      <c r="AL34" s="59">
        <f t="shared" si="18"/>
        <v>11165.234559999999</v>
      </c>
      <c r="AM34" s="59">
        <f t="shared" si="19"/>
        <v>0</v>
      </c>
      <c r="AN34" s="59">
        <f t="shared" si="20"/>
        <v>11165.234559999999</v>
      </c>
      <c r="AO34" s="59">
        <f t="shared" si="21"/>
        <v>2568.0039487999998</v>
      </c>
      <c r="AP34" s="59">
        <f t="shared" si="22"/>
        <v>13733.238508799999</v>
      </c>
    </row>
    <row r="35" spans="1:42" s="25" customFormat="1" ht="13.5" customHeight="1">
      <c r="A35" s="53">
        <f t="shared" si="23"/>
        <v>27</v>
      </c>
      <c r="B35" s="34" t="s">
        <v>165</v>
      </c>
      <c r="C35" s="18" t="s">
        <v>115</v>
      </c>
      <c r="D35" s="18" t="s">
        <v>116</v>
      </c>
      <c r="E35" s="18" t="s">
        <v>169</v>
      </c>
      <c r="F35" s="19">
        <v>31</v>
      </c>
      <c r="G35" s="10"/>
      <c r="H35" s="10"/>
      <c r="I35" s="33" t="s">
        <v>231</v>
      </c>
      <c r="J35" s="33" t="s">
        <v>232</v>
      </c>
      <c r="K35" s="19" t="str">
        <f>K9</f>
        <v>C12A</v>
      </c>
      <c r="L35" s="19">
        <v>33</v>
      </c>
      <c r="M35" s="35">
        <v>21349</v>
      </c>
      <c r="N35" s="35">
        <v>55587</v>
      </c>
      <c r="O35" s="23">
        <f t="shared" si="0"/>
        <v>76936</v>
      </c>
      <c r="P35" s="23">
        <v>12</v>
      </c>
      <c r="Q35" s="60">
        <f t="shared" si="24"/>
        <v>0</v>
      </c>
      <c r="R35" s="55">
        <f t="shared" si="1"/>
        <v>0</v>
      </c>
      <c r="S35" s="56">
        <f>S30</f>
        <v>3.99</v>
      </c>
      <c r="T35" s="55">
        <f t="shared" si="7"/>
        <v>47.88</v>
      </c>
      <c r="U35" s="56">
        <v>0.08</v>
      </c>
      <c r="V35" s="55">
        <f t="shared" si="8"/>
        <v>31.68</v>
      </c>
      <c r="W35" s="19">
        <f>W9</f>
        <v>5.1100000000000003</v>
      </c>
      <c r="X35" s="55">
        <f t="shared" si="9"/>
        <v>2023.5600000000002</v>
      </c>
      <c r="Y35" s="30">
        <f t="shared" si="2"/>
        <v>2.2000000000000001E-3</v>
      </c>
      <c r="Z35" s="55">
        <f t="shared" si="10"/>
        <v>169.25920000000002</v>
      </c>
      <c r="AA35" s="57">
        <f t="shared" si="11"/>
        <v>8.9999999999999998E-4</v>
      </c>
      <c r="AB35" s="55">
        <f t="shared" si="12"/>
        <v>69.242400000000004</v>
      </c>
      <c r="AC35" s="58">
        <f t="shared" si="13"/>
        <v>4.0599999999999994E-3</v>
      </c>
      <c r="AD35" s="52">
        <f t="shared" si="14"/>
        <v>312.36015999999995</v>
      </c>
      <c r="AE35" s="19">
        <f>AE9</f>
        <v>0.1026</v>
      </c>
      <c r="AF35" s="56">
        <f>AF34</f>
        <v>0.8</v>
      </c>
      <c r="AG35" s="55">
        <f t="shared" si="15"/>
        <v>6314.9068800000005</v>
      </c>
      <c r="AH35" s="19">
        <f>AH9</f>
        <v>0.33639999999999998</v>
      </c>
      <c r="AI35" s="55">
        <f t="shared" si="16"/>
        <v>7181.8035999999993</v>
      </c>
      <c r="AJ35" s="19">
        <f>AJ9</f>
        <v>9.8100000000000007E-2</v>
      </c>
      <c r="AK35" s="55">
        <f t="shared" si="17"/>
        <v>5453.0847000000003</v>
      </c>
      <c r="AL35" s="59">
        <f t="shared" si="18"/>
        <v>21603.776940000003</v>
      </c>
      <c r="AM35" s="59">
        <f t="shared" si="19"/>
        <v>0</v>
      </c>
      <c r="AN35" s="59">
        <f t="shared" si="20"/>
        <v>21603.776940000003</v>
      </c>
      <c r="AO35" s="59">
        <f t="shared" si="21"/>
        <v>4968.8686962000011</v>
      </c>
      <c r="AP35" s="59">
        <f t="shared" si="22"/>
        <v>26572.645636200003</v>
      </c>
    </row>
    <row r="36" spans="1:42" s="25" customFormat="1">
      <c r="A36" s="53">
        <f t="shared" si="23"/>
        <v>28</v>
      </c>
      <c r="B36" s="34" t="s">
        <v>165</v>
      </c>
      <c r="C36" s="18" t="s">
        <v>157</v>
      </c>
      <c r="D36" s="18" t="s">
        <v>133</v>
      </c>
      <c r="E36" s="18" t="s">
        <v>171</v>
      </c>
      <c r="F36" s="19" t="s">
        <v>172</v>
      </c>
      <c r="G36" s="10"/>
      <c r="H36" s="10"/>
      <c r="I36" s="33" t="s">
        <v>233</v>
      </c>
      <c r="J36" s="33" t="s">
        <v>234</v>
      </c>
      <c r="K36" s="19" t="str">
        <f>K17</f>
        <v>C11</v>
      </c>
      <c r="L36" s="19">
        <v>16</v>
      </c>
      <c r="M36" s="22">
        <v>0</v>
      </c>
      <c r="N36" s="22">
        <v>0</v>
      </c>
      <c r="O36" s="23">
        <f t="shared" si="0"/>
        <v>0</v>
      </c>
      <c r="P36" s="23">
        <v>12</v>
      </c>
      <c r="Q36" s="60">
        <f t="shared" si="24"/>
        <v>0</v>
      </c>
      <c r="R36" s="55">
        <f t="shared" si="1"/>
        <v>0</v>
      </c>
      <c r="S36" s="56">
        <f>S17</f>
        <v>3.99</v>
      </c>
      <c r="T36" s="55">
        <f t="shared" si="7"/>
        <v>47.88</v>
      </c>
      <c r="U36" s="56">
        <f>U17</f>
        <v>0.08</v>
      </c>
      <c r="V36" s="55">
        <f t="shared" si="8"/>
        <v>15.36</v>
      </c>
      <c r="W36" s="19">
        <f>W17</f>
        <v>5.1100000000000003</v>
      </c>
      <c r="X36" s="55">
        <f t="shared" si="9"/>
        <v>981.12000000000012</v>
      </c>
      <c r="Y36" s="30">
        <f t="shared" si="2"/>
        <v>2.2000000000000001E-3</v>
      </c>
      <c r="Z36" s="55">
        <f t="shared" si="10"/>
        <v>0</v>
      </c>
      <c r="AA36" s="57">
        <f t="shared" si="11"/>
        <v>8.9999999999999998E-4</v>
      </c>
      <c r="AB36" s="55">
        <f t="shared" si="12"/>
        <v>0</v>
      </c>
      <c r="AC36" s="58">
        <f t="shared" si="13"/>
        <v>4.0599999999999994E-3</v>
      </c>
      <c r="AD36" s="52">
        <f t="shared" si="14"/>
        <v>0</v>
      </c>
      <c r="AE36" s="19">
        <f>AE17</f>
        <v>2.37</v>
      </c>
      <c r="AF36" s="56">
        <f>AF17</f>
        <v>1</v>
      </c>
      <c r="AG36" s="55">
        <f t="shared" ref="AG36:AG40" si="27">AE36*AF36*P36</f>
        <v>28.44</v>
      </c>
      <c r="AH36" s="19">
        <f>AH17</f>
        <v>0.26900000000000002</v>
      </c>
      <c r="AI36" s="55">
        <f t="shared" si="16"/>
        <v>0</v>
      </c>
      <c r="AJ36" s="19">
        <f>AJ17</f>
        <v>0</v>
      </c>
      <c r="AK36" s="55">
        <f t="shared" si="17"/>
        <v>0</v>
      </c>
      <c r="AL36" s="59">
        <f t="shared" si="18"/>
        <v>1072.8000000000002</v>
      </c>
      <c r="AM36" s="59">
        <f t="shared" si="19"/>
        <v>0</v>
      </c>
      <c r="AN36" s="59">
        <f t="shared" si="20"/>
        <v>1072.8000000000002</v>
      </c>
      <c r="AO36" s="59">
        <f t="shared" si="21"/>
        <v>246.74400000000006</v>
      </c>
      <c r="AP36" s="59">
        <f t="shared" si="22"/>
        <v>1319.5440000000003</v>
      </c>
    </row>
    <row r="37" spans="1:42" s="25" customFormat="1">
      <c r="A37" s="53">
        <f t="shared" si="23"/>
        <v>29</v>
      </c>
      <c r="B37" s="34" t="s">
        <v>165</v>
      </c>
      <c r="C37" s="18" t="s">
        <v>109</v>
      </c>
      <c r="D37" s="18" t="s">
        <v>116</v>
      </c>
      <c r="E37" s="18" t="s">
        <v>139</v>
      </c>
      <c r="F37" s="19">
        <v>17</v>
      </c>
      <c r="G37" s="10"/>
      <c r="H37" s="10"/>
      <c r="I37" s="33" t="s">
        <v>235</v>
      </c>
      <c r="J37" s="33" t="s">
        <v>236</v>
      </c>
      <c r="K37" s="19" t="str">
        <f>K12</f>
        <v>G11</v>
      </c>
      <c r="L37" s="19">
        <v>4</v>
      </c>
      <c r="M37" s="22">
        <v>833</v>
      </c>
      <c r="N37" s="22">
        <v>0</v>
      </c>
      <c r="O37" s="23">
        <f t="shared" si="0"/>
        <v>833</v>
      </c>
      <c r="P37" s="23">
        <v>12</v>
      </c>
      <c r="Q37" s="60">
        <f t="shared" si="24"/>
        <v>0</v>
      </c>
      <c r="R37" s="55">
        <f t="shared" si="1"/>
        <v>0</v>
      </c>
      <c r="S37" s="56">
        <f>S12</f>
        <v>3.15</v>
      </c>
      <c r="T37" s="55">
        <f t="shared" si="7"/>
        <v>37.799999999999997</v>
      </c>
      <c r="U37" s="56">
        <v>0.1</v>
      </c>
      <c r="V37" s="55">
        <f>U37*P37</f>
        <v>1.2000000000000002</v>
      </c>
      <c r="W37" s="19">
        <f>W12</f>
        <v>13.55</v>
      </c>
      <c r="X37" s="55">
        <f t="shared" ref="X37:X38" si="28">W37*12</f>
        <v>162.60000000000002</v>
      </c>
      <c r="Y37" s="30">
        <f t="shared" si="2"/>
        <v>2.2000000000000001E-3</v>
      </c>
      <c r="Z37" s="55">
        <f t="shared" si="10"/>
        <v>1.8326</v>
      </c>
      <c r="AA37" s="57">
        <f t="shared" si="11"/>
        <v>8.9999999999999998E-4</v>
      </c>
      <c r="AB37" s="55">
        <f t="shared" si="12"/>
        <v>0.74970000000000003</v>
      </c>
      <c r="AC37" s="58">
        <f t="shared" si="13"/>
        <v>4.0599999999999994E-3</v>
      </c>
      <c r="AD37" s="52">
        <f t="shared" si="14"/>
        <v>3.3819799999999995</v>
      </c>
      <c r="AE37" s="19">
        <v>5.68</v>
      </c>
      <c r="AF37" s="56">
        <f>AF12</f>
        <v>1</v>
      </c>
      <c r="AG37" s="55">
        <f t="shared" si="27"/>
        <v>68.16</v>
      </c>
      <c r="AH37" s="19">
        <f>AH12</f>
        <v>0.24399999999999999</v>
      </c>
      <c r="AI37" s="55">
        <f t="shared" si="16"/>
        <v>203.25200000000001</v>
      </c>
      <c r="AJ37" s="19">
        <f>AJ12</f>
        <v>0</v>
      </c>
      <c r="AK37" s="55">
        <f t="shared" si="17"/>
        <v>0</v>
      </c>
      <c r="AL37" s="59">
        <f t="shared" si="18"/>
        <v>478.97628000000009</v>
      </c>
      <c r="AM37" s="59">
        <f t="shared" si="19"/>
        <v>0</v>
      </c>
      <c r="AN37" s="59">
        <f t="shared" si="20"/>
        <v>478.97628000000009</v>
      </c>
      <c r="AO37" s="59">
        <f t="shared" si="21"/>
        <v>110.16454440000003</v>
      </c>
      <c r="AP37" s="59">
        <f t="shared" si="22"/>
        <v>589.14082440000016</v>
      </c>
    </row>
    <row r="38" spans="1:42" s="25" customFormat="1">
      <c r="A38" s="53">
        <f t="shared" si="23"/>
        <v>30</v>
      </c>
      <c r="B38" s="14" t="s">
        <v>130</v>
      </c>
      <c r="C38" s="18" t="s">
        <v>157</v>
      </c>
      <c r="D38" s="18" t="s">
        <v>133</v>
      </c>
      <c r="E38" s="18" t="s">
        <v>132</v>
      </c>
      <c r="F38" s="19"/>
      <c r="G38" s="10"/>
      <c r="H38" s="10"/>
      <c r="I38" s="33" t="s">
        <v>237</v>
      </c>
      <c r="J38" s="33" t="s">
        <v>238</v>
      </c>
      <c r="K38" s="19" t="str">
        <f>K12</f>
        <v>G11</v>
      </c>
      <c r="L38" s="19">
        <v>5.5</v>
      </c>
      <c r="M38" s="22">
        <v>564</v>
      </c>
      <c r="N38" s="22">
        <v>0</v>
      </c>
      <c r="O38" s="23">
        <f t="shared" si="0"/>
        <v>564</v>
      </c>
      <c r="P38" s="23">
        <v>12</v>
      </c>
      <c r="Q38" s="60">
        <f t="shared" si="24"/>
        <v>0</v>
      </c>
      <c r="R38" s="55">
        <f t="shared" si="1"/>
        <v>0</v>
      </c>
      <c r="S38" s="56">
        <f>S12</f>
        <v>3.15</v>
      </c>
      <c r="T38" s="55">
        <f t="shared" si="7"/>
        <v>37.799999999999997</v>
      </c>
      <c r="U38" s="56">
        <v>0.1</v>
      </c>
      <c r="V38" s="55">
        <f>U38*P38</f>
        <v>1.2000000000000002</v>
      </c>
      <c r="W38" s="19">
        <f>W12</f>
        <v>13.55</v>
      </c>
      <c r="X38" s="55">
        <f t="shared" si="28"/>
        <v>162.60000000000002</v>
      </c>
      <c r="Y38" s="30">
        <f t="shared" si="2"/>
        <v>2.2000000000000001E-3</v>
      </c>
      <c r="Z38" s="55">
        <f t="shared" si="10"/>
        <v>1.2408000000000001</v>
      </c>
      <c r="AA38" s="57">
        <f t="shared" si="11"/>
        <v>8.9999999999999998E-4</v>
      </c>
      <c r="AB38" s="55">
        <f t="shared" si="12"/>
        <v>0.50759999999999994</v>
      </c>
      <c r="AC38" s="58">
        <f t="shared" si="13"/>
        <v>4.0599999999999994E-3</v>
      </c>
      <c r="AD38" s="52">
        <f t="shared" si="14"/>
        <v>2.2898399999999994</v>
      </c>
      <c r="AE38" s="19">
        <v>5.68</v>
      </c>
      <c r="AF38" s="56">
        <f>AF12</f>
        <v>1</v>
      </c>
      <c r="AG38" s="55">
        <f t="shared" si="27"/>
        <v>68.16</v>
      </c>
      <c r="AH38" s="19">
        <f>AH12</f>
        <v>0.24399999999999999</v>
      </c>
      <c r="AI38" s="55">
        <f t="shared" si="16"/>
        <v>137.61599999999999</v>
      </c>
      <c r="AJ38" s="19">
        <f>AJ12</f>
        <v>0</v>
      </c>
      <c r="AK38" s="55">
        <f t="shared" si="17"/>
        <v>0</v>
      </c>
      <c r="AL38" s="59">
        <f t="shared" si="18"/>
        <v>411.41424000000001</v>
      </c>
      <c r="AM38" s="59">
        <f t="shared" si="19"/>
        <v>0</v>
      </c>
      <c r="AN38" s="59">
        <f t="shared" si="20"/>
        <v>411.41424000000001</v>
      </c>
      <c r="AO38" s="59">
        <f t="shared" si="21"/>
        <v>94.625275200000004</v>
      </c>
      <c r="AP38" s="59">
        <f t="shared" si="22"/>
        <v>506.03951519999998</v>
      </c>
    </row>
    <row r="39" spans="1:42" s="25" customFormat="1">
      <c r="A39" s="53">
        <f t="shared" si="23"/>
        <v>31</v>
      </c>
      <c r="B39" s="14" t="s">
        <v>130</v>
      </c>
      <c r="C39" s="18" t="s">
        <v>157</v>
      </c>
      <c r="D39" s="18" t="s">
        <v>133</v>
      </c>
      <c r="E39" s="18" t="s">
        <v>132</v>
      </c>
      <c r="F39" s="19"/>
      <c r="G39" s="10"/>
      <c r="H39" s="10"/>
      <c r="I39" s="33" t="s">
        <v>239</v>
      </c>
      <c r="J39" s="33" t="s">
        <v>240</v>
      </c>
      <c r="K39" s="19" t="str">
        <f>K17</f>
        <v>C11</v>
      </c>
      <c r="L39" s="19">
        <v>3.5</v>
      </c>
      <c r="M39" s="22">
        <v>165</v>
      </c>
      <c r="N39" s="22">
        <v>0</v>
      </c>
      <c r="O39" s="23">
        <f t="shared" si="0"/>
        <v>165</v>
      </c>
      <c r="P39" s="23">
        <v>12</v>
      </c>
      <c r="Q39" s="60">
        <f t="shared" si="24"/>
        <v>0</v>
      </c>
      <c r="R39" s="55">
        <f t="shared" si="1"/>
        <v>0</v>
      </c>
      <c r="S39" s="56">
        <f>S17</f>
        <v>3.99</v>
      </c>
      <c r="T39" s="55">
        <f t="shared" si="7"/>
        <v>47.88</v>
      </c>
      <c r="U39" s="56">
        <f>U17</f>
        <v>0.08</v>
      </c>
      <c r="V39" s="55">
        <f t="shared" si="8"/>
        <v>3.36</v>
      </c>
      <c r="W39" s="19">
        <f>W17</f>
        <v>5.1100000000000003</v>
      </c>
      <c r="X39" s="55">
        <f t="shared" si="9"/>
        <v>214.62000000000003</v>
      </c>
      <c r="Y39" s="30">
        <f t="shared" si="2"/>
        <v>2.2000000000000001E-3</v>
      </c>
      <c r="Z39" s="55">
        <f t="shared" si="10"/>
        <v>0.36300000000000004</v>
      </c>
      <c r="AA39" s="57">
        <f t="shared" si="11"/>
        <v>8.9999999999999998E-4</v>
      </c>
      <c r="AB39" s="55">
        <f t="shared" si="12"/>
        <v>0.14849999999999999</v>
      </c>
      <c r="AC39" s="58">
        <f t="shared" si="13"/>
        <v>4.0599999999999994E-3</v>
      </c>
      <c r="AD39" s="52">
        <f t="shared" si="14"/>
        <v>0.66989999999999994</v>
      </c>
      <c r="AE39" s="19">
        <f>AE17</f>
        <v>2.37</v>
      </c>
      <c r="AF39" s="56">
        <f>AF17</f>
        <v>1</v>
      </c>
      <c r="AG39" s="55">
        <f t="shared" si="27"/>
        <v>28.44</v>
      </c>
      <c r="AH39" s="19">
        <f>AH17</f>
        <v>0.26900000000000002</v>
      </c>
      <c r="AI39" s="55">
        <f t="shared" si="16"/>
        <v>44.385000000000005</v>
      </c>
      <c r="AJ39" s="19">
        <f>AJ17</f>
        <v>0</v>
      </c>
      <c r="AK39" s="55">
        <f t="shared" si="17"/>
        <v>0</v>
      </c>
      <c r="AL39" s="59">
        <f t="shared" si="18"/>
        <v>339.86640000000006</v>
      </c>
      <c r="AM39" s="59">
        <f t="shared" si="19"/>
        <v>0</v>
      </c>
      <c r="AN39" s="59">
        <f t="shared" si="20"/>
        <v>339.86640000000006</v>
      </c>
      <c r="AO39" s="59">
        <f t="shared" si="21"/>
        <v>78.169272000000021</v>
      </c>
      <c r="AP39" s="59">
        <f t="shared" si="22"/>
        <v>418.03567200000009</v>
      </c>
    </row>
    <row r="40" spans="1:42" s="25" customFormat="1">
      <c r="A40" s="53">
        <f t="shared" si="23"/>
        <v>32</v>
      </c>
      <c r="B40" s="14" t="s">
        <v>130</v>
      </c>
      <c r="C40" s="18" t="s">
        <v>157</v>
      </c>
      <c r="D40" s="18" t="s">
        <v>133</v>
      </c>
      <c r="E40" s="18" t="s">
        <v>132</v>
      </c>
      <c r="F40" s="19"/>
      <c r="G40" s="10"/>
      <c r="H40" s="10"/>
      <c r="I40" s="33" t="s">
        <v>241</v>
      </c>
      <c r="J40" s="33" t="s">
        <v>242</v>
      </c>
      <c r="K40" s="19" t="str">
        <f>K17</f>
        <v>C11</v>
      </c>
      <c r="L40" s="19">
        <v>10.5</v>
      </c>
      <c r="M40" s="22">
        <v>1</v>
      </c>
      <c r="N40" s="22">
        <v>0</v>
      </c>
      <c r="O40" s="23">
        <f t="shared" si="0"/>
        <v>1</v>
      </c>
      <c r="P40" s="23">
        <v>12</v>
      </c>
      <c r="Q40" s="60">
        <f t="shared" si="24"/>
        <v>0</v>
      </c>
      <c r="R40" s="55">
        <f t="shared" si="1"/>
        <v>0</v>
      </c>
      <c r="S40" s="56">
        <f>S17</f>
        <v>3.99</v>
      </c>
      <c r="T40" s="55">
        <f t="shared" si="7"/>
        <v>47.88</v>
      </c>
      <c r="U40" s="56">
        <f>U17</f>
        <v>0.08</v>
      </c>
      <c r="V40" s="55">
        <f t="shared" si="8"/>
        <v>10.08</v>
      </c>
      <c r="W40" s="19">
        <f>W17</f>
        <v>5.1100000000000003</v>
      </c>
      <c r="X40" s="55">
        <f t="shared" si="9"/>
        <v>643.86000000000013</v>
      </c>
      <c r="Y40" s="30">
        <f t="shared" si="2"/>
        <v>2.2000000000000001E-3</v>
      </c>
      <c r="Z40" s="55">
        <f t="shared" si="10"/>
        <v>2.2000000000000001E-3</v>
      </c>
      <c r="AA40" s="57">
        <f t="shared" si="11"/>
        <v>8.9999999999999998E-4</v>
      </c>
      <c r="AB40" s="55">
        <f t="shared" si="12"/>
        <v>8.9999999999999998E-4</v>
      </c>
      <c r="AC40" s="58">
        <f t="shared" si="13"/>
        <v>4.0599999999999994E-3</v>
      </c>
      <c r="AD40" s="52">
        <f t="shared" si="14"/>
        <v>4.0599999999999994E-3</v>
      </c>
      <c r="AE40" s="19">
        <f>AE17</f>
        <v>2.37</v>
      </c>
      <c r="AF40" s="56">
        <f>AF17</f>
        <v>1</v>
      </c>
      <c r="AG40" s="55">
        <f t="shared" si="27"/>
        <v>28.44</v>
      </c>
      <c r="AH40" s="19">
        <f>AH17</f>
        <v>0.26900000000000002</v>
      </c>
      <c r="AI40" s="55">
        <f t="shared" si="16"/>
        <v>0.26900000000000002</v>
      </c>
      <c r="AJ40" s="19">
        <f>AJ17</f>
        <v>0</v>
      </c>
      <c r="AK40" s="55">
        <f t="shared" si="17"/>
        <v>0</v>
      </c>
      <c r="AL40" s="59">
        <f t="shared" si="18"/>
        <v>730.53616000000011</v>
      </c>
      <c r="AM40" s="59">
        <f t="shared" si="19"/>
        <v>0</v>
      </c>
      <c r="AN40" s="59">
        <f t="shared" si="20"/>
        <v>730.53616000000011</v>
      </c>
      <c r="AO40" s="59">
        <f t="shared" si="21"/>
        <v>168.02331680000003</v>
      </c>
      <c r="AP40" s="59">
        <f t="shared" si="22"/>
        <v>898.55947680000008</v>
      </c>
    </row>
    <row r="41" spans="1:42" s="25" customFormat="1">
      <c r="I41" s="63"/>
      <c r="J41" s="63"/>
      <c r="L41" s="25">
        <f t="shared" ref="L41:O41" si="29">SUM(L9:L40)</f>
        <v>879.5</v>
      </c>
      <c r="M41" s="25">
        <f t="shared" si="29"/>
        <v>557695</v>
      </c>
      <c r="N41" s="25">
        <f t="shared" si="29"/>
        <v>286980</v>
      </c>
      <c r="O41" s="25">
        <f t="shared" si="29"/>
        <v>844675</v>
      </c>
      <c r="AL41" s="64">
        <f>SUM(AL9:AL40)</f>
        <v>298222.71944000007</v>
      </c>
      <c r="AM41" s="64">
        <f t="shared" ref="AM41:AP41" si="30">SUM(AM9:AM40)</f>
        <v>0</v>
      </c>
      <c r="AN41" s="64">
        <f t="shared" si="30"/>
        <v>298222.71944000007</v>
      </c>
      <c r="AO41" s="64">
        <f t="shared" si="30"/>
        <v>68591.225471200014</v>
      </c>
      <c r="AP41" s="64">
        <f t="shared" si="30"/>
        <v>366813.94491119997</v>
      </c>
    </row>
    <row r="42" spans="1:42" s="25" customFormat="1">
      <c r="I42" s="63"/>
      <c r="J42" s="63"/>
      <c r="O42" s="25">
        <f>O41/1000</f>
        <v>844.67499999999995</v>
      </c>
    </row>
    <row r="43" spans="1:42" s="25" customFormat="1">
      <c r="I43" s="63"/>
      <c r="J43" s="63"/>
    </row>
    <row r="44" spans="1:42" s="25" customFormat="1">
      <c r="I44" s="63"/>
      <c r="J44" s="63"/>
    </row>
    <row r="45" spans="1:42" s="25" customFormat="1">
      <c r="I45" s="63"/>
      <c r="J45" s="63"/>
    </row>
  </sheetData>
  <mergeCells count="13">
    <mergeCell ref="U1:V1"/>
    <mergeCell ref="A7:A8"/>
    <mergeCell ref="A1:A4"/>
    <mergeCell ref="B1:C1"/>
    <mergeCell ref="B2:C2"/>
    <mergeCell ref="B3:C3"/>
    <mergeCell ref="B4:C4"/>
    <mergeCell ref="M7:P7"/>
    <mergeCell ref="C5:F5"/>
    <mergeCell ref="Q7:AP7"/>
    <mergeCell ref="B7:J7"/>
    <mergeCell ref="K7:K8"/>
    <mergeCell ref="L7:L8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44" sqref="G44"/>
    </sheetView>
  </sheetViews>
  <sheetFormatPr defaultColWidth="8.5" defaultRowHeight="12.75"/>
  <cols>
    <col min="1" max="1" width="3.75" style="69" customWidth="1"/>
    <col min="2" max="2" width="16.375" style="69" customWidth="1"/>
    <col min="3" max="4" width="8.5" style="69" customWidth="1"/>
    <col min="5" max="5" width="23.25" style="69" customWidth="1"/>
    <col min="6" max="7" width="8.5" style="69" customWidth="1"/>
    <col min="8" max="8" width="17.375" style="69" customWidth="1"/>
    <col min="9" max="16384" width="8.5" style="69"/>
  </cols>
  <sheetData>
    <row r="1" spans="1:11" ht="38.25">
      <c r="A1" s="66" t="s">
        <v>42</v>
      </c>
      <c r="B1" s="67" t="s">
        <v>43</v>
      </c>
      <c r="C1" s="67" t="s">
        <v>16</v>
      </c>
      <c r="D1" s="67" t="s">
        <v>17</v>
      </c>
      <c r="E1" s="67" t="s">
        <v>18</v>
      </c>
      <c r="F1" s="67" t="s">
        <v>19</v>
      </c>
      <c r="G1" s="67" t="s">
        <v>65</v>
      </c>
      <c r="H1" s="67" t="s">
        <v>6</v>
      </c>
      <c r="I1" s="68" t="s">
        <v>44</v>
      </c>
      <c r="J1" s="68" t="s">
        <v>45</v>
      </c>
      <c r="K1" s="68" t="s">
        <v>48</v>
      </c>
    </row>
    <row r="2" spans="1:11">
      <c r="A2" s="70">
        <f>'Wykaz ppe '!A3</f>
        <v>1</v>
      </c>
      <c r="B2" s="71" t="str">
        <f>'Wykaz ppe '!Y3</f>
        <v>PCPR - Biura</v>
      </c>
      <c r="C2" s="72" t="str">
        <f>'Wykaz ppe '!Z3</f>
        <v xml:space="preserve">63-500 </v>
      </c>
      <c r="D2" s="71" t="str">
        <f>'Wykaz ppe '!AA3</f>
        <v xml:space="preserve">Ostrzeszów </v>
      </c>
      <c r="E2" s="71" t="str">
        <f>'Wykaz ppe '!AB3</f>
        <v xml:space="preserve">Ostrzeszów </v>
      </c>
      <c r="F2" s="71" t="str">
        <f>'Wykaz ppe '!AC3</f>
        <v xml:space="preserve">Zamkowa </v>
      </c>
      <c r="G2" s="72">
        <f>'Wykaz ppe '!AD3</f>
        <v>17</v>
      </c>
      <c r="H2" s="72" t="str">
        <f>'Wykaz ppe '!AF3</f>
        <v>590243842025178833</v>
      </c>
      <c r="I2" s="71" t="str">
        <f>'Wykaz ppe '!AH3</f>
        <v>C12A</v>
      </c>
      <c r="J2" s="71">
        <f>'Wykaz ppe '!AI3</f>
        <v>32.5</v>
      </c>
      <c r="K2" s="71">
        <f>'Wykaz ppe '!AL3</f>
        <v>20461</v>
      </c>
    </row>
    <row r="3" spans="1:11">
      <c r="A3" s="70">
        <f>A2+1</f>
        <v>2</v>
      </c>
      <c r="B3" s="71" t="str">
        <f>'Wykaz ppe '!Y4</f>
        <v>PCPR - Biura</v>
      </c>
      <c r="C3" s="72" t="str">
        <f>'Wykaz ppe '!Z4</f>
        <v xml:space="preserve">63-500 </v>
      </c>
      <c r="D3" s="71" t="str">
        <f>'Wykaz ppe '!AA4</f>
        <v xml:space="preserve">Ostrzeszów </v>
      </c>
      <c r="E3" s="71" t="str">
        <f>'Wykaz ppe '!AB4</f>
        <v xml:space="preserve">Ostrzeszów </v>
      </c>
      <c r="F3" s="71" t="str">
        <f>'Wykaz ppe '!AC4</f>
        <v xml:space="preserve">Zamkowa </v>
      </c>
      <c r="G3" s="72">
        <f>'Wykaz ppe '!AD4</f>
        <v>17</v>
      </c>
      <c r="H3" s="72" t="str">
        <f>'Wykaz ppe '!AF4</f>
        <v>590243842024999873</v>
      </c>
      <c r="I3" s="71" t="str">
        <f>'Wykaz ppe '!AH4</f>
        <v>C12A</v>
      </c>
      <c r="J3" s="71">
        <f>'Wykaz ppe '!AI4</f>
        <v>21</v>
      </c>
      <c r="K3" s="71">
        <f>'Wykaz ppe '!AL4</f>
        <v>7572</v>
      </c>
    </row>
    <row r="4" spans="1:11">
      <c r="A4" s="70">
        <f t="shared" ref="A4:A34" si="0">A3+1</f>
        <v>3</v>
      </c>
      <c r="B4" s="71" t="str">
        <f>'Wykaz ppe '!Y5</f>
        <v>Dom Pomocy Społecznej</v>
      </c>
      <c r="C4" s="72" t="str">
        <f>'Wykaz ppe '!Z5</f>
        <v>63-507</v>
      </c>
      <c r="D4" s="71" t="str">
        <f>'Wykaz ppe '!AA5</f>
        <v>Kobyla Góra</v>
      </c>
      <c r="E4" s="71" t="str">
        <f>'Wykaz ppe '!AB5</f>
        <v>Kobyla Góra</v>
      </c>
      <c r="F4" s="71" t="str">
        <f>'Wykaz ppe '!AC5</f>
        <v>Tomasza Sikorskiego</v>
      </c>
      <c r="G4" s="72">
        <f>'Wykaz ppe '!AD5</f>
        <v>0</v>
      </c>
      <c r="H4" s="72" t="str">
        <f>'Wykaz ppe '!AF5</f>
        <v>590243843025462083</v>
      </c>
      <c r="I4" s="71" t="str">
        <f>'Wykaz ppe '!AH5</f>
        <v>G12W</v>
      </c>
      <c r="J4" s="71">
        <f>'Wykaz ppe '!AI5</f>
        <v>40</v>
      </c>
      <c r="K4" s="71">
        <f>'Wykaz ppe '!AL5</f>
        <v>78464</v>
      </c>
    </row>
    <row r="5" spans="1:11">
      <c r="A5" s="70">
        <f t="shared" si="0"/>
        <v>4</v>
      </c>
      <c r="B5" s="71" t="str">
        <f>'Wykaz ppe '!Y6</f>
        <v>Dom Pomocy Społecznej</v>
      </c>
      <c r="C5" s="72" t="str">
        <f>'Wykaz ppe '!Z6</f>
        <v>63-507</v>
      </c>
      <c r="D5" s="71" t="str">
        <f>'Wykaz ppe '!AA6</f>
        <v>Kobyla Góra</v>
      </c>
      <c r="E5" s="71" t="str">
        <f>'Wykaz ppe '!AB6</f>
        <v>Kobyla Góra</v>
      </c>
      <c r="F5" s="71" t="str">
        <f>'Wykaz ppe '!AC6</f>
        <v>Mysliniew</v>
      </c>
      <c r="G5" s="72">
        <f>'Wykaz ppe '!AD6</f>
        <v>2</v>
      </c>
      <c r="H5" s="72" t="str">
        <f>'Wykaz ppe '!AF6</f>
        <v>590243843025582835</v>
      </c>
      <c r="I5" s="71" t="str">
        <f>'Wykaz ppe '!AH6</f>
        <v>G11</v>
      </c>
      <c r="J5" s="71">
        <f>'Wykaz ppe '!AI6</f>
        <v>17</v>
      </c>
      <c r="K5" s="71">
        <f>'Wykaz ppe '!AL6</f>
        <v>516</v>
      </c>
    </row>
    <row r="6" spans="1:11">
      <c r="A6" s="70">
        <f t="shared" si="0"/>
        <v>5</v>
      </c>
      <c r="B6" s="71" t="str">
        <f>'Wykaz ppe '!Y7</f>
        <v>DPS Pralnia</v>
      </c>
      <c r="C6" s="72" t="str">
        <f>'Wykaz ppe '!Z7</f>
        <v>63-507</v>
      </c>
      <c r="D6" s="71" t="str">
        <f>'Wykaz ppe '!AA7</f>
        <v>Kobyla Góra</v>
      </c>
      <c r="E6" s="71" t="str">
        <f>'Wykaz ppe '!AB7</f>
        <v>Kobyla Góra</v>
      </c>
      <c r="F6" s="71" t="str">
        <f>'Wykaz ppe '!AC7</f>
        <v>Tomasza Sikorskiego</v>
      </c>
      <c r="G6" s="72">
        <f>'Wykaz ppe '!AD7</f>
        <v>0</v>
      </c>
      <c r="H6" s="72" t="str">
        <f>'Wykaz ppe '!AF7</f>
        <v>590243843025511194</v>
      </c>
      <c r="I6" s="71" t="str">
        <f>'Wykaz ppe '!AH7</f>
        <v>G11</v>
      </c>
      <c r="J6" s="71">
        <f>'Wykaz ppe '!AI7</f>
        <v>40</v>
      </c>
      <c r="K6" s="71">
        <f>'Wykaz ppe '!AL7</f>
        <v>63868</v>
      </c>
    </row>
    <row r="7" spans="1:11">
      <c r="A7" s="70">
        <f t="shared" si="0"/>
        <v>6</v>
      </c>
      <c r="B7" s="71" t="str">
        <f>'Wykaz ppe '!Y8</f>
        <v>Dom Pomocy Społecznej</v>
      </c>
      <c r="C7" s="72" t="str">
        <f>'Wykaz ppe '!Z8</f>
        <v>63-507</v>
      </c>
      <c r="D7" s="71" t="str">
        <f>'Wykaz ppe '!AA8</f>
        <v>Kobyla Góra</v>
      </c>
      <c r="E7" s="71" t="str">
        <f>'Wykaz ppe '!AB8</f>
        <v>Kobyla Góra</v>
      </c>
      <c r="F7" s="71" t="str">
        <f>'Wykaz ppe '!AC8</f>
        <v>Mysliniew</v>
      </c>
      <c r="G7" s="72">
        <f>'Wykaz ppe '!AD8</f>
        <v>1</v>
      </c>
      <c r="H7" s="72" t="str">
        <f>'Wykaz ppe '!AF8</f>
        <v>590243843025768147</v>
      </c>
      <c r="I7" s="71" t="str">
        <f>'Wykaz ppe '!AH8</f>
        <v>G11</v>
      </c>
      <c r="J7" s="71">
        <f>'Wykaz ppe '!AI8</f>
        <v>17</v>
      </c>
      <c r="K7" s="71">
        <f>'Wykaz ppe '!AL8</f>
        <v>12346</v>
      </c>
    </row>
    <row r="8" spans="1:11">
      <c r="A8" s="70">
        <f t="shared" si="0"/>
        <v>7</v>
      </c>
      <c r="B8" s="71" t="str">
        <f>'Wykaz ppe '!Y9</f>
        <v>Dom Pomocy Społecznej</v>
      </c>
      <c r="C8" s="72" t="str">
        <f>'Wykaz ppe '!Z9</f>
        <v xml:space="preserve">63-500 </v>
      </c>
      <c r="D8" s="71" t="str">
        <f>'Wykaz ppe '!AA9</f>
        <v xml:space="preserve">Ostrzeszów </v>
      </c>
      <c r="E8" s="71" t="str">
        <f>'Wykaz ppe '!AB9</f>
        <v xml:space="preserve">Ostrzeszów </v>
      </c>
      <c r="F8" s="71" t="str">
        <f>'Wykaz ppe '!AC9</f>
        <v>Kochłowy</v>
      </c>
      <c r="G8" s="72">
        <f>'Wykaz ppe '!AD9</f>
        <v>1</v>
      </c>
      <c r="H8" s="72" t="str">
        <f>'Wykaz ppe '!AF9</f>
        <v>590243842024652532</v>
      </c>
      <c r="I8" s="71" t="str">
        <f>'Wykaz ppe '!AH9</f>
        <v>G12W</v>
      </c>
      <c r="J8" s="71">
        <f>'Wykaz ppe '!AI9</f>
        <v>35</v>
      </c>
      <c r="K8" s="71">
        <f>'Wykaz ppe '!AL9</f>
        <v>137835</v>
      </c>
    </row>
    <row r="9" spans="1:11">
      <c r="A9" s="70">
        <f t="shared" si="0"/>
        <v>8</v>
      </c>
      <c r="B9" s="71" t="str">
        <f>'Wykaz ppe '!Y10</f>
        <v>Dom Pomocy Społecznej</v>
      </c>
      <c r="C9" s="72" t="str">
        <f>'Wykaz ppe '!Z10</f>
        <v xml:space="preserve">63-500 </v>
      </c>
      <c r="D9" s="71" t="str">
        <f>'Wykaz ppe '!AA10</f>
        <v xml:space="preserve">Grabów Nad Prasną </v>
      </c>
      <c r="E9" s="71" t="str">
        <f>'Wykaz ppe '!AB10</f>
        <v xml:space="preserve">Grabów Nad Prasną </v>
      </c>
      <c r="F9" s="71" t="str">
        <f>'Wykaz ppe '!AC10</f>
        <v>Marszałki</v>
      </c>
      <c r="G9" s="72">
        <f>'Wykaz ppe '!AD10</f>
        <v>0</v>
      </c>
      <c r="H9" s="72" t="str">
        <f>'Wykaz ppe '!AF10</f>
        <v>590243842025128432</v>
      </c>
      <c r="I9" s="71" t="str">
        <f>'Wykaz ppe '!AH10</f>
        <v>G11</v>
      </c>
      <c r="J9" s="71">
        <f>'Wykaz ppe '!AI10</f>
        <v>60</v>
      </c>
      <c r="K9" s="71">
        <f>'Wykaz ppe '!AL10</f>
        <v>137471</v>
      </c>
    </row>
    <row r="10" spans="1:11">
      <c r="A10" s="70">
        <f t="shared" si="0"/>
        <v>9</v>
      </c>
      <c r="B10" s="71" t="str">
        <f>'Wykaz ppe '!Y11</f>
        <v>I LO Szkoła</v>
      </c>
      <c r="C10" s="72" t="str">
        <f>'Wykaz ppe '!Z11</f>
        <v xml:space="preserve">63-500 </v>
      </c>
      <c r="D10" s="71" t="str">
        <f>'Wykaz ppe '!AA11</f>
        <v xml:space="preserve">Ostrzeszów </v>
      </c>
      <c r="E10" s="71" t="str">
        <f>'Wykaz ppe '!AB11</f>
        <v xml:space="preserve">Ostrzeszów </v>
      </c>
      <c r="F10" s="71" t="str">
        <f>'Wykaz ppe '!AC11</f>
        <v xml:space="preserve">Zamkowa </v>
      </c>
      <c r="G10" s="72">
        <f>'Wykaz ppe '!AD11</f>
        <v>21</v>
      </c>
      <c r="H10" s="72" t="str">
        <f>'Wykaz ppe '!AF11</f>
        <v>590243842025161385</v>
      </c>
      <c r="I10" s="71" t="str">
        <f>'Wykaz ppe '!AH11</f>
        <v>C11</v>
      </c>
      <c r="J10" s="71">
        <f>'Wykaz ppe '!AI11</f>
        <v>4</v>
      </c>
      <c r="K10" s="71">
        <f>'Wykaz ppe '!AL11</f>
        <v>0</v>
      </c>
    </row>
    <row r="11" spans="1:11">
      <c r="A11" s="70">
        <f t="shared" si="0"/>
        <v>10</v>
      </c>
      <c r="B11" s="71" t="str">
        <f>'Wykaz ppe '!Y12</f>
        <v>I LO Szkoła</v>
      </c>
      <c r="C11" s="72" t="str">
        <f>'Wykaz ppe '!Z12</f>
        <v xml:space="preserve">63-500 </v>
      </c>
      <c r="D11" s="71" t="str">
        <f>'Wykaz ppe '!AA12</f>
        <v xml:space="preserve">Ostrzeszów </v>
      </c>
      <c r="E11" s="71" t="str">
        <f>'Wykaz ppe '!AB12</f>
        <v xml:space="preserve">Ostrzeszów </v>
      </c>
      <c r="F11" s="71" t="str">
        <f>'Wykaz ppe '!AC12</f>
        <v xml:space="preserve">Zamkowa </v>
      </c>
      <c r="G11" s="72">
        <f>'Wykaz ppe '!AD12</f>
        <v>21</v>
      </c>
      <c r="H11" s="72" t="str">
        <f>'Wykaz ppe '!AF12</f>
        <v>590243842025167318</v>
      </c>
      <c r="I11" s="71" t="str">
        <f>'Wykaz ppe '!AH12</f>
        <v>C12A</v>
      </c>
      <c r="J11" s="71">
        <f>'Wykaz ppe '!AI12</f>
        <v>21</v>
      </c>
      <c r="K11" s="71">
        <f>'Wykaz ppe '!AL12</f>
        <v>6154</v>
      </c>
    </row>
    <row r="12" spans="1:11">
      <c r="A12" s="70">
        <f t="shared" si="0"/>
        <v>11</v>
      </c>
      <c r="B12" s="71" t="str">
        <f>'Wykaz ppe '!Y13</f>
        <v>I LO Szkoła</v>
      </c>
      <c r="C12" s="72" t="str">
        <f>'Wykaz ppe '!Z13</f>
        <v xml:space="preserve">63-500 </v>
      </c>
      <c r="D12" s="71" t="str">
        <f>'Wykaz ppe '!AA13</f>
        <v xml:space="preserve">Ostrzeszów </v>
      </c>
      <c r="E12" s="71" t="str">
        <f>'Wykaz ppe '!AB13</f>
        <v xml:space="preserve">Ostrzeszów </v>
      </c>
      <c r="F12" s="71" t="str">
        <f>'Wykaz ppe '!AC13</f>
        <v xml:space="preserve">Zamkowa </v>
      </c>
      <c r="G12" s="72">
        <f>'Wykaz ppe '!AD13</f>
        <v>21</v>
      </c>
      <c r="H12" s="72" t="str">
        <f>'Wykaz ppe '!AF13</f>
        <v>590243842024952397</v>
      </c>
      <c r="I12" s="71" t="str">
        <f>'Wykaz ppe '!AH13</f>
        <v>C12A</v>
      </c>
      <c r="J12" s="71">
        <f>'Wykaz ppe '!AI13</f>
        <v>38</v>
      </c>
      <c r="K12" s="71">
        <f>'Wykaz ppe '!AL13</f>
        <v>27466</v>
      </c>
    </row>
    <row r="13" spans="1:11">
      <c r="A13" s="70">
        <f t="shared" si="0"/>
        <v>12</v>
      </c>
      <c r="B13" s="71" t="str">
        <f>'Wykaz ppe '!Y14</f>
        <v>SOSZW Szkoła</v>
      </c>
      <c r="C13" s="72" t="str">
        <f>'Wykaz ppe '!Z14</f>
        <v xml:space="preserve">63-500 </v>
      </c>
      <c r="D13" s="71" t="str">
        <f>'Wykaz ppe '!AA14</f>
        <v xml:space="preserve">Ostrzeszów </v>
      </c>
      <c r="E13" s="71" t="str">
        <f>'Wykaz ppe '!AB14</f>
        <v xml:space="preserve">Ostrzeszów </v>
      </c>
      <c r="F13" s="71" t="str">
        <f>'Wykaz ppe '!AC14</f>
        <v>Sikorskiego</v>
      </c>
      <c r="G13" s="72">
        <f>'Wykaz ppe '!AD14</f>
        <v>19</v>
      </c>
      <c r="H13" s="72" t="str">
        <f>'Wykaz ppe '!AF14</f>
        <v>590243842025052911</v>
      </c>
      <c r="I13" s="71" t="str">
        <f>'Wykaz ppe '!AH14</f>
        <v>C12A</v>
      </c>
      <c r="J13" s="71">
        <f>'Wykaz ppe '!AI14</f>
        <v>38</v>
      </c>
      <c r="K13" s="71">
        <f>'Wykaz ppe '!AL14</f>
        <v>53375</v>
      </c>
    </row>
    <row r="14" spans="1:11">
      <c r="A14" s="70">
        <f t="shared" si="0"/>
        <v>13</v>
      </c>
      <c r="B14" s="71" t="str">
        <f>'Wykaz ppe '!Y15</f>
        <v>Zespół Szkół Zawodowych  nr 1</v>
      </c>
      <c r="C14" s="72" t="str">
        <f>'Wykaz ppe '!Z15</f>
        <v xml:space="preserve">63-500 </v>
      </c>
      <c r="D14" s="71" t="str">
        <f>'Wykaz ppe '!AA15</f>
        <v xml:space="preserve">Ostrzeszów </v>
      </c>
      <c r="E14" s="71" t="str">
        <f>'Wykaz ppe '!AB15</f>
        <v xml:space="preserve">Ostrzeszów </v>
      </c>
      <c r="F14" s="71" t="str">
        <f>'Wykaz ppe '!AC15</f>
        <v>Sikorskiego</v>
      </c>
      <c r="G14" s="72">
        <f>'Wykaz ppe '!AD15</f>
        <v>9</v>
      </c>
      <c r="H14" s="72" t="str">
        <f>'Wykaz ppe '!AF15</f>
        <v>590243842024572038</v>
      </c>
      <c r="I14" s="71" t="str">
        <f>'Wykaz ppe '!AH15</f>
        <v>C21</v>
      </c>
      <c r="J14" s="71">
        <f>'Wykaz ppe '!AI15</f>
        <v>80</v>
      </c>
      <c r="K14" s="71">
        <f>'Wykaz ppe '!AL15</f>
        <v>48237</v>
      </c>
    </row>
    <row r="15" spans="1:11">
      <c r="A15" s="70">
        <f t="shared" si="0"/>
        <v>14</v>
      </c>
      <c r="B15" s="71" t="str">
        <f>'Wykaz ppe '!Y16</f>
        <v>Warsztaty - ZS nr 1</v>
      </c>
      <c r="C15" s="72" t="str">
        <f>'Wykaz ppe '!Z16</f>
        <v xml:space="preserve">63-500 </v>
      </c>
      <c r="D15" s="71" t="str">
        <f>'Wykaz ppe '!AA16</f>
        <v xml:space="preserve">Ostrzeszów </v>
      </c>
      <c r="E15" s="71" t="str">
        <f>'Wykaz ppe '!AB16</f>
        <v xml:space="preserve">Ostrzeszów </v>
      </c>
      <c r="F15" s="71" t="str">
        <f>'Wykaz ppe '!AC16</f>
        <v>Sikorskiego</v>
      </c>
      <c r="G15" s="72">
        <f>'Wykaz ppe '!AD16</f>
        <v>9</v>
      </c>
      <c r="H15" s="72" t="str">
        <f>'Wykaz ppe '!AF16</f>
        <v>590243842024611652</v>
      </c>
      <c r="I15" s="71" t="str">
        <f>'Wykaz ppe '!AH16</f>
        <v>C12A</v>
      </c>
      <c r="J15" s="71">
        <f>'Wykaz ppe '!AI16</f>
        <v>40</v>
      </c>
      <c r="K15" s="71">
        <f>'Wykaz ppe '!AL16</f>
        <v>13456</v>
      </c>
    </row>
    <row r="16" spans="1:11">
      <c r="A16" s="70">
        <f t="shared" si="0"/>
        <v>15</v>
      </c>
      <c r="B16" s="71" t="str">
        <f>'Wykaz ppe '!Y17</f>
        <v>Warsztaty - ZS nr 2</v>
      </c>
      <c r="C16" s="72" t="str">
        <f>'Wykaz ppe '!Z17</f>
        <v xml:space="preserve">63-500 </v>
      </c>
      <c r="D16" s="71" t="str">
        <f>'Wykaz ppe '!AA17</f>
        <v xml:space="preserve">Ostrzeszów </v>
      </c>
      <c r="E16" s="71" t="str">
        <f>'Wykaz ppe '!AB17</f>
        <v xml:space="preserve">Ostrzeszów </v>
      </c>
      <c r="F16" s="71" t="str">
        <f>'Wykaz ppe '!AC17</f>
        <v>Krańcowa</v>
      </c>
      <c r="G16" s="72">
        <f>'Wykaz ppe '!AD17</f>
        <v>7</v>
      </c>
      <c r="H16" s="72" t="str">
        <f>'Wykaz ppe '!AF17</f>
        <v>590243842024853083</v>
      </c>
      <c r="I16" s="71" t="str">
        <f>'Wykaz ppe '!AH17</f>
        <v>C12A</v>
      </c>
      <c r="J16" s="71">
        <f>'Wykaz ppe '!AI17</f>
        <v>40</v>
      </c>
      <c r="K16" s="71">
        <f>'Wykaz ppe '!AL17</f>
        <v>25377</v>
      </c>
    </row>
    <row r="17" spans="1:11">
      <c r="A17" s="70">
        <f t="shared" si="0"/>
        <v>16</v>
      </c>
      <c r="B17" s="71" t="str">
        <f>'Wykaz ppe '!Y18</f>
        <v>Szkoła - ZS  nr 2</v>
      </c>
      <c r="C17" s="72" t="str">
        <f>'Wykaz ppe '!Z18</f>
        <v xml:space="preserve">63-500 </v>
      </c>
      <c r="D17" s="71" t="str">
        <f>'Wykaz ppe '!AA18</f>
        <v xml:space="preserve">Ostrzeszów </v>
      </c>
      <c r="E17" s="71" t="str">
        <f>'Wykaz ppe '!AB18</f>
        <v xml:space="preserve">Ostrzeszów </v>
      </c>
      <c r="F17" s="71" t="str">
        <f>'Wykaz ppe '!AC18</f>
        <v>Krańcowa</v>
      </c>
      <c r="G17" s="72">
        <f>'Wykaz ppe '!AD18</f>
        <v>7</v>
      </c>
      <c r="H17" s="72" t="str">
        <f>'Wykaz ppe '!AF18</f>
        <v>590243842025110857</v>
      </c>
      <c r="I17" s="71" t="str">
        <f>'Wykaz ppe '!AH18</f>
        <v>C11</v>
      </c>
      <c r="J17" s="71">
        <f>'Wykaz ppe '!AI18</f>
        <v>40</v>
      </c>
      <c r="K17" s="71">
        <f>'Wykaz ppe '!AL18</f>
        <v>29500</v>
      </c>
    </row>
    <row r="18" spans="1:11">
      <c r="A18" s="70">
        <f t="shared" si="0"/>
        <v>17</v>
      </c>
      <c r="B18" s="71" t="str">
        <f>'Wykaz ppe '!Y19</f>
        <v>Mieszkanie służbowe - ZS nr 2</v>
      </c>
      <c r="C18" s="72" t="str">
        <f>'Wykaz ppe '!Z19</f>
        <v xml:space="preserve">63-500 </v>
      </c>
      <c r="D18" s="71" t="str">
        <f>'Wykaz ppe '!AA19</f>
        <v xml:space="preserve">Ostrzeszów </v>
      </c>
      <c r="E18" s="71" t="str">
        <f>'Wykaz ppe '!AB19</f>
        <v xml:space="preserve">Ostrzeszów </v>
      </c>
      <c r="F18" s="71" t="str">
        <f>'Wykaz ppe '!AC19</f>
        <v>Przemysłowa</v>
      </c>
      <c r="G18" s="72">
        <f>'Wykaz ppe '!AD19</f>
        <v>7</v>
      </c>
      <c r="H18" s="72" t="str">
        <f>'Wykaz ppe '!AF19</f>
        <v>590243842025194185</v>
      </c>
      <c r="I18" s="71" t="str">
        <f>'Wykaz ppe '!AH19</f>
        <v>G11</v>
      </c>
      <c r="J18" s="71">
        <f>'Wykaz ppe '!AI19</f>
        <v>4</v>
      </c>
      <c r="K18" s="71">
        <f>'Wykaz ppe '!AL19</f>
        <v>408</v>
      </c>
    </row>
    <row r="19" spans="1:11">
      <c r="A19" s="70">
        <f t="shared" si="0"/>
        <v>18</v>
      </c>
      <c r="B19" s="71" t="str">
        <f>'Wykaz ppe '!Y20</f>
        <v>Zespół Szkół nr 2</v>
      </c>
      <c r="C19" s="72" t="str">
        <f>'Wykaz ppe '!Z20</f>
        <v xml:space="preserve">63-500 </v>
      </c>
      <c r="D19" s="71" t="str">
        <f>'Wykaz ppe '!AA20</f>
        <v xml:space="preserve">Ostrzeszów </v>
      </c>
      <c r="E19" s="71" t="str">
        <f>'Wykaz ppe '!AB20</f>
        <v xml:space="preserve">Ostrzeszów </v>
      </c>
      <c r="F19" s="71" t="str">
        <f>'Wykaz ppe '!AC20</f>
        <v xml:space="preserve">Zamkowa </v>
      </c>
      <c r="G19" s="72">
        <f>'Wykaz ppe '!AD20</f>
        <v>12</v>
      </c>
      <c r="H19" s="72" t="str">
        <f>'Wykaz ppe '!AF20</f>
        <v>590243842025012908</v>
      </c>
      <c r="I19" s="71" t="str">
        <f>'Wykaz ppe '!AH20</f>
        <v>C11</v>
      </c>
      <c r="J19" s="71">
        <f>'Wykaz ppe '!AI20</f>
        <v>21</v>
      </c>
      <c r="K19" s="71">
        <f>'Wykaz ppe '!AL20</f>
        <v>9103</v>
      </c>
    </row>
    <row r="20" spans="1:11">
      <c r="A20" s="70">
        <f t="shared" si="0"/>
        <v>19</v>
      </c>
      <c r="B20" s="71" t="str">
        <f>'Wykaz ppe '!Y21</f>
        <v>Zespół Szkół nr 2</v>
      </c>
      <c r="C20" s="72" t="str">
        <f>'Wykaz ppe '!Z21</f>
        <v xml:space="preserve">63-500 </v>
      </c>
      <c r="D20" s="71" t="str">
        <f>'Wykaz ppe '!AA21</f>
        <v xml:space="preserve">Ostrzeszów </v>
      </c>
      <c r="E20" s="71" t="str">
        <f>'Wykaz ppe '!AB21</f>
        <v xml:space="preserve">Ostrzeszów </v>
      </c>
      <c r="F20" s="71" t="str">
        <f>'Wykaz ppe '!AC21</f>
        <v xml:space="preserve">Zamkowa </v>
      </c>
      <c r="G20" s="72">
        <f>'Wykaz ppe '!AD21</f>
        <v>12</v>
      </c>
      <c r="H20" s="72" t="str">
        <f>'Wykaz ppe '!AF21</f>
        <v>590243842024821549</v>
      </c>
      <c r="I20" s="71" t="str">
        <f>'Wykaz ppe '!AH21</f>
        <v>C12A</v>
      </c>
      <c r="J20" s="71">
        <f>'Wykaz ppe '!AI21</f>
        <v>21</v>
      </c>
      <c r="K20" s="71">
        <f>'Wykaz ppe '!AL21</f>
        <v>15200</v>
      </c>
    </row>
    <row r="21" spans="1:11">
      <c r="A21" s="70">
        <f t="shared" si="0"/>
        <v>20</v>
      </c>
      <c r="B21" s="71" t="str">
        <f>'Wykaz ppe '!Y22</f>
        <v>Zespół Szkół nr 2</v>
      </c>
      <c r="C21" s="72" t="str">
        <f>'Wykaz ppe '!Z22</f>
        <v xml:space="preserve">63-500 </v>
      </c>
      <c r="D21" s="71" t="str">
        <f>'Wykaz ppe '!AA22</f>
        <v xml:space="preserve">Ostrzeszów </v>
      </c>
      <c r="E21" s="71" t="str">
        <f>'Wykaz ppe '!AB22</f>
        <v xml:space="preserve">Ostrzeszów </v>
      </c>
      <c r="F21" s="71" t="str">
        <f>'Wykaz ppe '!AC22</f>
        <v>Norweska</v>
      </c>
      <c r="G21" s="72">
        <f>'Wykaz ppe '!AD22</f>
        <v>3</v>
      </c>
      <c r="H21" s="72" t="str">
        <f>'Wykaz ppe '!AF22</f>
        <v>590243842024767939</v>
      </c>
      <c r="I21" s="71" t="str">
        <f>'Wykaz ppe '!AH22</f>
        <v>C11</v>
      </c>
      <c r="J21" s="71">
        <f>'Wykaz ppe '!AI22</f>
        <v>12.5</v>
      </c>
      <c r="K21" s="71">
        <f>'Wykaz ppe '!AL22</f>
        <v>1142</v>
      </c>
    </row>
    <row r="22" spans="1:11">
      <c r="A22" s="70">
        <f t="shared" si="0"/>
        <v>21</v>
      </c>
      <c r="B22" s="71" t="str">
        <f>'Wykaz ppe '!Y23</f>
        <v>Poradnia Psych.</v>
      </c>
      <c r="C22" s="72" t="str">
        <f>'Wykaz ppe '!Z23</f>
        <v xml:space="preserve">63-500 </v>
      </c>
      <c r="D22" s="71" t="str">
        <f>'Wykaz ppe '!AA23</f>
        <v xml:space="preserve">Ostrzeszów </v>
      </c>
      <c r="E22" s="71" t="str">
        <f>'Wykaz ppe '!AB23</f>
        <v xml:space="preserve">Ostrzeszów </v>
      </c>
      <c r="F22" s="71" t="str">
        <f>'Wykaz ppe '!AC23</f>
        <v>Sikorskiego</v>
      </c>
      <c r="G22" s="72">
        <f>'Wykaz ppe '!AD23</f>
        <v>19</v>
      </c>
      <c r="H22" s="72" t="str">
        <f>'Wykaz ppe '!AF23</f>
        <v>590243842024618057</v>
      </c>
      <c r="I22" s="71" t="str">
        <f>'Wykaz ppe '!AH23</f>
        <v>C11</v>
      </c>
      <c r="J22" s="71">
        <f>'Wykaz ppe '!AI23</f>
        <v>16</v>
      </c>
      <c r="K22" s="71">
        <f>'Wykaz ppe '!AL23</f>
        <v>3604</v>
      </c>
    </row>
    <row r="23" spans="1:11">
      <c r="A23" s="70">
        <f t="shared" si="0"/>
        <v>22</v>
      </c>
      <c r="B23" s="71" t="str">
        <f>'Wykaz ppe '!Y24</f>
        <v>Dom Dziecka</v>
      </c>
      <c r="C23" s="72" t="str">
        <f>'Wykaz ppe '!Z24</f>
        <v xml:space="preserve">63-500 </v>
      </c>
      <c r="D23" s="71" t="str">
        <f>'Wykaz ppe '!AA24</f>
        <v xml:space="preserve">Ostrzeszów </v>
      </c>
      <c r="E23" s="71" t="str">
        <f>'Wykaz ppe '!AB24</f>
        <v xml:space="preserve">Ostrzeszów </v>
      </c>
      <c r="F23" s="71" t="str">
        <f>'Wykaz ppe '!AC24</f>
        <v>Sikorskiego</v>
      </c>
      <c r="G23" s="72">
        <f>'Wykaz ppe '!AD24</f>
        <v>19</v>
      </c>
      <c r="H23" s="72" t="str">
        <f>'Wykaz ppe '!AF24</f>
        <v>590243842024708468</v>
      </c>
      <c r="I23" s="71" t="str">
        <f>'Wykaz ppe '!AH24</f>
        <v>C12A</v>
      </c>
      <c r="J23" s="71">
        <f>'Wykaz ppe '!AI24</f>
        <v>16</v>
      </c>
      <c r="K23" s="71">
        <f>'Wykaz ppe '!AL24</f>
        <v>12961</v>
      </c>
    </row>
    <row r="24" spans="1:11">
      <c r="A24" s="70">
        <f t="shared" si="0"/>
        <v>23</v>
      </c>
      <c r="B24" s="71" t="str">
        <f>'Wykaz ppe '!Y25</f>
        <v>Dom Dziecka Mieszkanie</v>
      </c>
      <c r="C24" s="72" t="str">
        <f>'Wykaz ppe '!Z25</f>
        <v xml:space="preserve">63-520 </v>
      </c>
      <c r="D24" s="71" t="str">
        <f>'Wykaz ppe '!AA25</f>
        <v xml:space="preserve">Grabów Nad Prasną </v>
      </c>
      <c r="E24" s="71" t="str">
        <f>'Wykaz ppe '!AB25</f>
        <v xml:space="preserve">Grabów Nad Prasną </v>
      </c>
      <c r="F24" s="71" t="str">
        <f>'Wykaz ppe '!AC25</f>
        <v>Książenice</v>
      </c>
      <c r="G24" s="72">
        <f>'Wykaz ppe '!AD25</f>
        <v>0</v>
      </c>
      <c r="H24" s="72" t="str">
        <f>'Wykaz ppe '!AF25</f>
        <v>590243842024798384</v>
      </c>
      <c r="I24" s="71" t="str">
        <f>'Wykaz ppe '!AH25</f>
        <v>G12W</v>
      </c>
      <c r="J24" s="71">
        <f>'Wykaz ppe '!AI25</f>
        <v>16</v>
      </c>
      <c r="K24" s="71">
        <f>'Wykaz ppe '!AL25</f>
        <v>3663</v>
      </c>
    </row>
    <row r="25" spans="1:11">
      <c r="A25" s="70">
        <f t="shared" si="0"/>
        <v>24</v>
      </c>
      <c r="B25" s="71" t="str">
        <f>'Wykaz ppe '!Y26</f>
        <v>Zakład Aktywności Zawodowej</v>
      </c>
      <c r="C25" s="72" t="str">
        <f>'Wykaz ppe '!Z26</f>
        <v>63-520</v>
      </c>
      <c r="D25" s="71" t="str">
        <f>'Wykaz ppe '!AA26</f>
        <v xml:space="preserve">Grabów Nad Prasną </v>
      </c>
      <c r="E25" s="71" t="str">
        <f>'Wykaz ppe '!AB26</f>
        <v xml:space="preserve">Grabów Nad Prasną </v>
      </c>
      <c r="F25" s="71" t="str">
        <f>'Wykaz ppe '!AC26</f>
        <v xml:space="preserve">Książenice, Dożynkowa </v>
      </c>
      <c r="G25" s="72" t="str">
        <f>'Wykaz ppe '!AD26</f>
        <v>1a</v>
      </c>
      <c r="H25" s="72" t="str">
        <f>'Wykaz ppe '!AF26</f>
        <v>590243842024972272</v>
      </c>
      <c r="I25" s="71" t="str">
        <f>'Wykaz ppe '!AH26</f>
        <v>C21</v>
      </c>
      <c r="J25" s="71">
        <f>'Wykaz ppe '!AI26</f>
        <v>100</v>
      </c>
      <c r="K25" s="71">
        <f>'Wykaz ppe '!AL26</f>
        <v>50891</v>
      </c>
    </row>
    <row r="26" spans="1:11">
      <c r="A26" s="70">
        <f t="shared" si="0"/>
        <v>25</v>
      </c>
      <c r="B26" s="71" t="str">
        <f>'Wykaz ppe '!Y27</f>
        <v>Starostwo Powiatowe</v>
      </c>
      <c r="C26" s="72" t="str">
        <f>'Wykaz ppe '!Z27</f>
        <v xml:space="preserve">63-500 </v>
      </c>
      <c r="D26" s="71" t="str">
        <f>'Wykaz ppe '!AA27</f>
        <v xml:space="preserve">Ostrzeszów </v>
      </c>
      <c r="E26" s="71" t="str">
        <f>'Wykaz ppe '!AB27</f>
        <v xml:space="preserve">Ostrzeszów </v>
      </c>
      <c r="F26" s="71" t="str">
        <f>'Wykaz ppe '!AC27</f>
        <v>Sikorskiego</v>
      </c>
      <c r="G26" s="72" t="str">
        <f>'Wykaz ppe '!AD27</f>
        <v>58a</v>
      </c>
      <c r="H26" s="72" t="str">
        <f>'Wykaz ppe '!AF27</f>
        <v>590243842025007652</v>
      </c>
      <c r="I26" s="71" t="str">
        <f>'Wykaz ppe '!AH27</f>
        <v>C11</v>
      </c>
      <c r="J26" s="71">
        <f>'Wykaz ppe '!AI27</f>
        <v>16</v>
      </c>
      <c r="K26" s="71">
        <f>'Wykaz ppe '!AL27</f>
        <v>2590</v>
      </c>
    </row>
    <row r="27" spans="1:11">
      <c r="A27" s="70">
        <f t="shared" si="0"/>
        <v>26</v>
      </c>
      <c r="B27" s="71" t="str">
        <f>'Wykaz ppe '!Y28</f>
        <v>Starostwo Powiatowe</v>
      </c>
      <c r="C27" s="72" t="str">
        <f>'Wykaz ppe '!Z28</f>
        <v xml:space="preserve">63-520 </v>
      </c>
      <c r="D27" s="71" t="str">
        <f>'Wykaz ppe '!AA28</f>
        <v xml:space="preserve">Grabów Nad Prasną </v>
      </c>
      <c r="E27" s="71" t="str">
        <f>'Wykaz ppe '!AB28</f>
        <v xml:space="preserve">Grabów Nad Prasną </v>
      </c>
      <c r="F27" s="71" t="str">
        <f>'Wykaz ppe '!AC28</f>
        <v>Wójtostwo</v>
      </c>
      <c r="G27" s="72" t="str">
        <f>'Wykaz ppe '!AD28</f>
        <v>27a</v>
      </c>
      <c r="H27" s="72" t="str">
        <f>'Wykaz ppe '!AF28</f>
        <v>590243842024943531</v>
      </c>
      <c r="I27" s="71" t="str">
        <f>'Wykaz ppe '!AH28</f>
        <v>C11</v>
      </c>
      <c r="J27" s="71">
        <f>'Wykaz ppe '!AI28</f>
        <v>21</v>
      </c>
      <c r="K27" s="71">
        <f>'Wykaz ppe '!AL28</f>
        <v>4516</v>
      </c>
    </row>
    <row r="28" spans="1:11">
      <c r="A28" s="70">
        <f t="shared" si="0"/>
        <v>27</v>
      </c>
      <c r="B28" s="71" t="str">
        <f>'Wykaz ppe '!Y29</f>
        <v>Starostwo Powiatowe</v>
      </c>
      <c r="C28" s="72" t="str">
        <f>'Wykaz ppe '!Z29</f>
        <v xml:space="preserve">63-500 </v>
      </c>
      <c r="D28" s="71" t="str">
        <f>'Wykaz ppe '!AA29</f>
        <v xml:space="preserve">Ostrzeszów </v>
      </c>
      <c r="E28" s="71" t="str">
        <f>'Wykaz ppe '!AB29</f>
        <v xml:space="preserve">Ostrzeszów </v>
      </c>
      <c r="F28" s="71" t="str">
        <f>'Wykaz ppe '!AC29</f>
        <v>63-500 Ostrzeszów Zamkowa 31</v>
      </c>
      <c r="G28" s="72">
        <f>'Wykaz ppe '!AD29</f>
        <v>31</v>
      </c>
      <c r="H28" s="72" t="str">
        <f>'Wykaz ppe '!AF29</f>
        <v>590243842025316495</v>
      </c>
      <c r="I28" s="71" t="str">
        <f>'Wykaz ppe '!AH29</f>
        <v>C12A</v>
      </c>
      <c r="J28" s="71">
        <f>'Wykaz ppe '!AI29</f>
        <v>33</v>
      </c>
      <c r="K28" s="71">
        <f>'Wykaz ppe '!AL29</f>
        <v>76936</v>
      </c>
    </row>
    <row r="29" spans="1:11">
      <c r="A29" s="70">
        <f t="shared" si="0"/>
        <v>28</v>
      </c>
      <c r="B29" s="71" t="str">
        <f>'Wykaz ppe '!Y30</f>
        <v>Starostwo Powiatowe - Magazyn</v>
      </c>
      <c r="C29" s="72" t="str">
        <f>'Wykaz ppe '!Z30</f>
        <v xml:space="preserve">63-520 </v>
      </c>
      <c r="D29" s="71" t="str">
        <f>'Wykaz ppe '!AA30</f>
        <v xml:space="preserve">Grabów Nad Prasną </v>
      </c>
      <c r="E29" s="71" t="str">
        <f>'Wykaz ppe '!AB30</f>
        <v xml:space="preserve">Grabów Nad Prasną </v>
      </c>
      <c r="F29" s="71" t="str">
        <f>'Wykaz ppe '!AC30</f>
        <v>Kuźnica Bobrowska</v>
      </c>
      <c r="G29" s="72" t="str">
        <f>'Wykaz ppe '!AD30</f>
        <v>dz. 181/1</v>
      </c>
      <c r="H29" s="72" t="str">
        <f>'Wykaz ppe '!AF30</f>
        <v>590243842024908622</v>
      </c>
      <c r="I29" s="71" t="str">
        <f>'Wykaz ppe '!AH30</f>
        <v>C11</v>
      </c>
      <c r="J29" s="71">
        <f>'Wykaz ppe '!AI30</f>
        <v>16</v>
      </c>
      <c r="K29" s="71">
        <f>'Wykaz ppe '!AL30</f>
        <v>0</v>
      </c>
    </row>
    <row r="30" spans="1:11">
      <c r="A30" s="70">
        <f t="shared" si="0"/>
        <v>29</v>
      </c>
      <c r="B30" s="71" t="str">
        <f>'Wykaz ppe '!Y31</f>
        <v>Starostwo Powiatowe - Klatka schodowa</v>
      </c>
      <c r="C30" s="72" t="str">
        <f>'Wykaz ppe '!Z31</f>
        <v>63-500</v>
      </c>
      <c r="D30" s="71" t="str">
        <f>'Wykaz ppe '!AA31</f>
        <v xml:space="preserve">Ostrzeszów </v>
      </c>
      <c r="E30" s="71" t="str">
        <f>'Wykaz ppe '!AB31</f>
        <v xml:space="preserve">Ostrzeszów </v>
      </c>
      <c r="F30" s="71" t="str">
        <f>'Wykaz ppe '!AC31</f>
        <v>Sikorskiego</v>
      </c>
      <c r="G30" s="72">
        <f>'Wykaz ppe '!AD31</f>
        <v>17</v>
      </c>
      <c r="H30" s="72" t="str">
        <f>'Wykaz ppe '!AF31</f>
        <v>590243842024895717</v>
      </c>
      <c r="I30" s="71" t="str">
        <f>'Wykaz ppe '!AH31</f>
        <v>G11</v>
      </c>
      <c r="J30" s="71">
        <f>'Wykaz ppe '!AI31</f>
        <v>4</v>
      </c>
      <c r="K30" s="71">
        <f>'Wykaz ppe '!AL31</f>
        <v>833</v>
      </c>
    </row>
    <row r="31" spans="1:11">
      <c r="A31" s="70">
        <f t="shared" si="0"/>
        <v>30</v>
      </c>
      <c r="B31" s="71" t="str">
        <f>'Wykaz ppe '!Y32</f>
        <v>DPS Marszałki - gospodarstwo</v>
      </c>
      <c r="C31" s="72" t="str">
        <f>'Wykaz ppe '!Z32</f>
        <v xml:space="preserve">63-520 </v>
      </c>
      <c r="D31" s="71" t="str">
        <f>'Wykaz ppe '!AA32</f>
        <v xml:space="preserve">Grabów Nad Prasną </v>
      </c>
      <c r="E31" s="71" t="str">
        <f>'Wykaz ppe '!AB32</f>
        <v xml:space="preserve">Grabów Nad Prasną </v>
      </c>
      <c r="F31" s="71" t="str">
        <f>'Wykaz ppe '!AC32</f>
        <v>Marszałki</v>
      </c>
      <c r="G31" s="72">
        <f>'Wykaz ppe '!AD32</f>
        <v>0</v>
      </c>
      <c r="H31" s="72" t="str">
        <f>'Wykaz ppe '!AF32</f>
        <v>590243842024885367</v>
      </c>
      <c r="I31" s="71" t="str">
        <f>'Wykaz ppe '!AH32</f>
        <v>G11</v>
      </c>
      <c r="J31" s="71">
        <f>'Wykaz ppe '!AI32</f>
        <v>5.5</v>
      </c>
      <c r="K31" s="71">
        <f>'Wykaz ppe '!AL32</f>
        <v>564</v>
      </c>
    </row>
    <row r="32" spans="1:11">
      <c r="A32" s="70">
        <f t="shared" si="0"/>
        <v>31</v>
      </c>
      <c r="B32" s="71" t="str">
        <f>'Wykaz ppe '!Y33</f>
        <v>DPS Marszałki - gospodarstwo</v>
      </c>
      <c r="C32" s="72" t="str">
        <f>'Wykaz ppe '!Z33</f>
        <v xml:space="preserve">63-520 </v>
      </c>
      <c r="D32" s="71" t="str">
        <f>'Wykaz ppe '!AA33</f>
        <v xml:space="preserve">Grabów Nad Prasną </v>
      </c>
      <c r="E32" s="71" t="str">
        <f>'Wykaz ppe '!AB33</f>
        <v xml:space="preserve">Grabów Nad Prasną </v>
      </c>
      <c r="F32" s="71" t="str">
        <f>'Wykaz ppe '!AC33</f>
        <v>Marszałki</v>
      </c>
      <c r="G32" s="72">
        <f>'Wykaz ppe '!AD33</f>
        <v>0</v>
      </c>
      <c r="H32" s="72" t="str">
        <f>'Wykaz ppe '!AF33</f>
        <v>590243842024906895</v>
      </c>
      <c r="I32" s="71" t="str">
        <f>'Wykaz ppe '!AH33</f>
        <v>C11</v>
      </c>
      <c r="J32" s="71">
        <f>'Wykaz ppe '!AI33</f>
        <v>3.5</v>
      </c>
      <c r="K32" s="71">
        <f>'Wykaz ppe '!AL33</f>
        <v>165</v>
      </c>
    </row>
    <row r="33" spans="1:11">
      <c r="A33" s="70">
        <f t="shared" si="0"/>
        <v>32</v>
      </c>
      <c r="B33" s="71" t="str">
        <f>'Wykaz ppe '!Y34</f>
        <v>DPS Marszałki - gospodarstwo</v>
      </c>
      <c r="C33" s="72" t="str">
        <f>'Wykaz ppe '!Z34</f>
        <v xml:space="preserve">63-520 </v>
      </c>
      <c r="D33" s="71" t="str">
        <f>'Wykaz ppe '!AA34</f>
        <v xml:space="preserve">Grabów Nad Prasną </v>
      </c>
      <c r="E33" s="71" t="str">
        <f>'Wykaz ppe '!AB34</f>
        <v xml:space="preserve">Grabów Nad Prasną </v>
      </c>
      <c r="F33" s="71" t="str">
        <f>'Wykaz ppe '!AC34</f>
        <v>Marszałki</v>
      </c>
      <c r="G33" s="72">
        <f>'Wykaz ppe '!AD34</f>
        <v>0</v>
      </c>
      <c r="H33" s="72" t="str">
        <f>'Wykaz ppe '!AF34</f>
        <v>590243842025299545</v>
      </c>
      <c r="I33" s="71" t="str">
        <f>'Wykaz ppe '!AH34</f>
        <v>C11</v>
      </c>
      <c r="J33" s="71">
        <f>'Wykaz ppe '!AI34</f>
        <v>10.5</v>
      </c>
      <c r="K33" s="71">
        <f>'Wykaz ppe '!AL34</f>
        <v>1</v>
      </c>
    </row>
    <row r="34" spans="1:11">
      <c r="A34" s="70">
        <f t="shared" si="0"/>
        <v>33</v>
      </c>
      <c r="B34" s="71" t="str">
        <f>'Wykaz ppe '!Y35</f>
        <v>Placówka edukacyjna</v>
      </c>
      <c r="C34" s="72" t="str">
        <f>'Wykaz ppe '!Z35</f>
        <v>63-300</v>
      </c>
      <c r="D34" s="71" t="str">
        <f>'Wykaz ppe '!AA35</f>
        <v>Ostrzeszów</v>
      </c>
      <c r="E34" s="71" t="str">
        <f>'Wykaz ppe '!AB35</f>
        <v xml:space="preserve">Ostrzeszów </v>
      </c>
      <c r="F34" s="71">
        <f>'Wykaz ppe '!AC35</f>
        <v>0</v>
      </c>
      <c r="G34" s="72" t="str">
        <f>'Wykaz ppe '!AD35</f>
        <v>dz. 2249/1</v>
      </c>
      <c r="H34" s="72" t="str">
        <f>'Wykaz ppe '!AF35</f>
        <v>590243842042736726</v>
      </c>
      <c r="I34" s="71">
        <f>'Wykaz ppe '!AH35</f>
        <v>0</v>
      </c>
      <c r="J34" s="71">
        <f>'Wykaz ppe '!AI35</f>
        <v>25</v>
      </c>
      <c r="K34" s="71">
        <f>'Wykaz ppe '!AL35</f>
        <v>0</v>
      </c>
    </row>
  </sheetData>
  <phoneticPr fontId="2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kalkulator</vt:lpstr>
      <vt:lpstr>wykaz ppe do umowy zał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Jacek Walski</cp:lastModifiedBy>
  <dcterms:created xsi:type="dcterms:W3CDTF">2020-05-15T06:35:52Z</dcterms:created>
  <dcterms:modified xsi:type="dcterms:W3CDTF">2022-10-03T13:39:11Z</dcterms:modified>
</cp:coreProperties>
</file>