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plnewpower.sharepoint.com/sites/wspolny/Dokumenty/Justyna/Dokumentacje AKTUALNE/Kompleksówki z OZE/Gminy Tereszpol/Dokumentacja po zm/Na platforme - po zm. 06.08/"/>
    </mc:Choice>
  </mc:AlternateContent>
  <xr:revisionPtr revIDLastSave="0" documentId="13_ncr:1_{66B45A2E-2CD2-4A8C-84F4-DBB2EEAD224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AB15" i="1"/>
  <c r="AB14" i="1"/>
  <c r="AB12" i="1"/>
  <c r="AB11" i="1"/>
  <c r="AB13" i="1"/>
  <c r="L15" i="1"/>
  <c r="L14" i="1"/>
  <c r="L13" i="1"/>
  <c r="L12" i="1"/>
  <c r="L11" i="1"/>
  <c r="AC15" i="1" l="1"/>
  <c r="AD15" i="1" s="1"/>
  <c r="AC12" i="1"/>
  <c r="AD12" i="1" s="1"/>
  <c r="AC11" i="1"/>
  <c r="AC13" i="1"/>
  <c r="AD13" i="1" s="1"/>
  <c r="AC14" i="1"/>
  <c r="AD14" i="1" s="1"/>
  <c r="AD11" i="1" l="1"/>
  <c r="AC16" i="1"/>
  <c r="AD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User4</author>
  </authors>
  <commentList>
    <comment ref="W11" authorId="0" shapeId="0" xr:uid="{26FB014D-2003-4018-B34B-DD50AD64167A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miesięczny
</t>
        </r>
      </text>
    </comment>
    <comment ref="W12" authorId="0" shapeId="0" xr:uid="{3936734D-4C10-4952-9A6B-F336A13F1609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miesięczny
</t>
        </r>
      </text>
    </comment>
    <comment ref="W13" authorId="0" shapeId="0" xr:uid="{FA31EEF9-68F1-4F08-85BB-779F0BAAE676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miesięczny
</t>
        </r>
      </text>
    </comment>
    <comment ref="W14" authorId="0" shapeId="0" xr:uid="{DAE4A587-661A-46DF-8B72-27FCED48B6E1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miesięczny
</t>
        </r>
      </text>
    </comment>
    <comment ref="W15" authorId="0" shapeId="0" xr:uid="{B69E7414-00CD-4ED0-8A41-AD727FB843DC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miesięczny
</t>
        </r>
      </text>
    </comment>
  </commentList>
</comments>
</file>

<file path=xl/sharedStrings.xml><?xml version="1.0" encoding="utf-8"?>
<sst xmlns="http://schemas.openxmlformats.org/spreadsheetml/2006/main" count="49" uniqueCount="40">
  <si>
    <t>Załącznik nr 3 do SWZ - Formularz cenowy</t>
  </si>
  <si>
    <t>Przeznaczenie punktu poboru/przedział rocznego zużycia</t>
  </si>
  <si>
    <t>Grupa taryfowa</t>
  </si>
  <si>
    <t>Liczba punktów poboru</t>
  </si>
  <si>
    <t>Moc 
umowna 
[kW]</t>
  </si>
  <si>
    <t>Liczba 
miesięcy</t>
  </si>
  <si>
    <t>Szacowane zużycie w strefach [kWh]</t>
  </si>
  <si>
    <t>Koszt zakupu energii elektrycznej (netto)</t>
  </si>
  <si>
    <t>Koszt usługi dystrybucji (netto) *</t>
  </si>
  <si>
    <t>Łączne koszty</t>
  </si>
  <si>
    <r>
      <t xml:space="preserve">Cena jednostkowa za energię czynną [zł/kWh]
</t>
    </r>
    <r>
      <rPr>
        <sz val="8"/>
        <rFont val="Calibri"/>
        <family val="2"/>
        <charset val="238"/>
        <scheme val="minor"/>
      </rPr>
      <t>(z dokładnością do 4 miejsc po przecinku)</t>
    </r>
  </si>
  <si>
    <t>Opłata handlowa
[zł/m-c]</t>
  </si>
  <si>
    <t>Składnik zmienny stawki sieciowej (zł/kWh)</t>
  </si>
  <si>
    <t>Stawka jakościowa [zł/kWh]</t>
  </si>
  <si>
    <t>Składnik stały stawki sieciowej [zł/kW/m-c]</t>
  </si>
  <si>
    <t>Stawka opłaty przejściowej [zł/kW/m-c]</t>
  </si>
  <si>
    <t>Stawka opłaty abonamentowej [zł/PPE/m-c]</t>
  </si>
  <si>
    <t>Stawka opłaty OZE [zł/kWh]</t>
  </si>
  <si>
    <t>Szacowana ilość energii do opłaty mocowej [kWh]</t>
  </si>
  <si>
    <t>Całodobowa</t>
  </si>
  <si>
    <t>Strefa I</t>
  </si>
  <si>
    <t>Strefa II</t>
  </si>
  <si>
    <t>Strefa III</t>
  </si>
  <si>
    <t>Strefa IV</t>
  </si>
  <si>
    <t>Pozostałe obiekty</t>
  </si>
  <si>
    <t>B11</t>
  </si>
  <si>
    <t>C12a</t>
  </si>
  <si>
    <t>C21</t>
  </si>
  <si>
    <t>C22a</t>
  </si>
  <si>
    <t>R4 (powyżej 2800 kWh rocznie)</t>
  </si>
  <si>
    <t>* Stawki opłat dystrybucyjnych wskazane w niniejszym formularzu służą porównaniu ofert, natomiast Zamawiający dopuszcza, że mogą one ulec zmianie oraz że rzeczywiste rozliczenia w powyższym zakresie będą prowadzone na podstawie zasad, cen i stawek opłat określonych w Taryfie dla Usług Dystrybucji Energii Elektrycznej obowiązującej w okresie dostawy.</t>
  </si>
  <si>
    <t>SUMA:</t>
  </si>
  <si>
    <r>
      <t xml:space="preserve">Stawka opłaty mocowej
</t>
    </r>
    <r>
      <rPr>
        <sz val="8"/>
        <rFont val="Calibri"/>
        <family val="2"/>
        <charset val="238"/>
        <scheme val="minor"/>
      </rPr>
      <t xml:space="preserve">
a) dla grup taryfowych Cxx o mocy umownej powyżej 16 kW </t>
    </r>
    <r>
      <rPr>
        <b/>
        <sz val="8"/>
        <rFont val="Calibri"/>
        <family val="2"/>
        <charset val="238"/>
        <scheme val="minor"/>
      </rPr>
      <t>[zł/kWh]</t>
    </r>
    <r>
      <rPr>
        <sz val="8"/>
        <rFont val="Calibri"/>
        <family val="2"/>
        <charset val="238"/>
        <scheme val="minor"/>
      </rPr>
      <t xml:space="preserve">
b) dla grup taryfowych G1x, R i C1x o mocy umownej nie większej niż 16 kW </t>
    </r>
    <r>
      <rPr>
        <b/>
        <sz val="8"/>
        <rFont val="Calibri"/>
        <family val="2"/>
        <charset val="238"/>
        <scheme val="minor"/>
      </rPr>
      <t>[zł/mc]</t>
    </r>
  </si>
  <si>
    <t>nd.</t>
  </si>
  <si>
    <t>Szacowany depozyt prosumencki, jaki będzie odliczony od kosztów energii czynnej (net-billing) [zł]</t>
  </si>
  <si>
    <r>
      <t xml:space="preserve">Suma kosztów energii czynnej [zł]
</t>
    </r>
    <r>
      <rPr>
        <sz val="8"/>
        <rFont val="Calibri"/>
        <family val="2"/>
        <charset val="238"/>
        <scheme val="minor"/>
      </rPr>
      <t xml:space="preserve">
(kol. 6 + kol. 7 + kol. 8 + kol. 9 + kol. 10) × kol. 11 </t>
    </r>
    <r>
      <rPr>
        <i/>
        <sz val="8"/>
        <rFont val="Calibri"/>
        <family val="2"/>
        <charset val="238"/>
        <scheme val="minor"/>
      </rPr>
      <t>minus</t>
    </r>
    <r>
      <rPr>
        <sz val="8"/>
        <rFont val="Calibri"/>
        <family val="2"/>
        <charset val="238"/>
        <scheme val="minor"/>
      </rPr>
      <t xml:space="preserve"> kol. 13
(zaokrąglenie do 
2 miejsc po przecinku)
(w przypadku uzyskania wyniku mniejszego od zera należy wpisać zero)</t>
    </r>
  </si>
  <si>
    <t>Stawka opłaty kogeneracyjnej [zł/kWh]</t>
  </si>
  <si>
    <r>
      <t xml:space="preserve">Suma kosztów dystrybucji [zł]
</t>
    </r>
    <r>
      <rPr>
        <sz val="8"/>
        <rFont val="Calibri"/>
        <family val="2"/>
        <charset val="238"/>
        <scheme val="minor"/>
      </rPr>
      <t xml:space="preserve">
(kol. 15 + kol. 20 + kol. 24 + kol. 25) × kol. 6 
+ (kol. 16 + kol. 20 + kol. 24 + kol. 25) × kol. 7 
+ (kol. 17 + kol. 20 + kol. 24 + kol. 25) × kol. 8
+ (kol. 18 + kol. 20 + kol. 24 + kol. 25) × kol. 9
+ (kol. 19 + kol. 20 + kol. 24 + kol. 25) × kol. 10
+
(kol. 21 + kol. 22) × kol. 4 × kol. 5
+
kol. 23 × kol 3 × kol. 5
+
a) dla grup taryfowych Cxx o mocy umownej powyżej 16 kW [zł/kWh]:
kol. 26 × kol. 27
b) dla grup taryfowych G1x, R i C1x o mocy umownej nie większej niż 16 kW [zł/mc]:
kol. 26 × kol. 3 × kol. 5
(zaokrąglenie do 
2 miejsc po przecinku)</t>
    </r>
  </si>
  <si>
    <r>
      <t xml:space="preserve">Łączne koszty zakupu energii oraz usługi dystrybucji netto, bez podatku VAT
</t>
    </r>
    <r>
      <rPr>
        <sz val="8"/>
        <rFont val="Calibri"/>
        <family val="2"/>
        <charset val="238"/>
        <scheme val="minor"/>
      </rPr>
      <t xml:space="preserve">
kol. 14 + kol. 28</t>
    </r>
  </si>
  <si>
    <r>
      <t>Łączne koszty zakupu energii oraz usługi dystrybucji brutto, z podatkiem VAT 23%</t>
    </r>
    <r>
      <rPr>
        <sz val="8"/>
        <rFont val="Calibri"/>
        <family val="2"/>
        <charset val="238"/>
        <scheme val="minor"/>
      </rPr>
      <t xml:space="preserve">
kol. 29 × 1,23
(zaokrąglenie do 
2 miejsc po przecinku)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</si>
</sst>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_ ;\-#,##0;"/>
    <numFmt numFmtId="165" formatCode="0.0000"/>
    <numFmt numFmtId="166" formatCode="#,##0.00_ ;\-#,##0.00\ "/>
    <numFmt numFmtId="167" formatCode="0.0000;\-0.0000;"/>
    <numFmt numFmtId="168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7"/>
  <sheetViews>
    <sheetView tabSelected="1" workbookViewId="0">
      <selection activeCell="M3" sqref="M3:M9"/>
    </sheetView>
  </sheetViews>
  <sheetFormatPr defaultRowHeight="14.4" x14ac:dyDescent="0.3"/>
  <cols>
    <col min="1" max="1" width="35.5546875" bestFit="1" customWidth="1"/>
    <col min="11" max="11" width="13.5546875" customWidth="1"/>
    <col min="13" max="13" width="12.77734375" customWidth="1"/>
    <col min="14" max="14" width="15.44140625" customWidth="1"/>
    <col min="26" max="26" width="18.33203125" customWidth="1"/>
    <col min="28" max="28" width="29.33203125" customWidth="1"/>
    <col min="29" max="29" width="17.21875" customWidth="1"/>
    <col min="30" max="30" width="15.77734375" customWidth="1"/>
  </cols>
  <sheetData>
    <row r="1" spans="1:30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"/>
      <c r="AD1" s="2"/>
    </row>
    <row r="2" spans="1:30" ht="14.4" customHeight="1" x14ac:dyDescent="0.3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/>
      <c r="H2" s="18"/>
      <c r="I2" s="18"/>
      <c r="J2" s="18"/>
      <c r="K2" s="20" t="s">
        <v>7</v>
      </c>
      <c r="L2" s="20"/>
      <c r="M2" s="20"/>
      <c r="N2" s="20"/>
      <c r="O2" s="18" t="s">
        <v>8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 t="s">
        <v>9</v>
      </c>
      <c r="AD2" s="20"/>
    </row>
    <row r="3" spans="1:30" ht="14.4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22" t="s">
        <v>10</v>
      </c>
      <c r="L3" s="18" t="s">
        <v>11</v>
      </c>
      <c r="M3" s="22" t="s">
        <v>34</v>
      </c>
      <c r="N3" s="24" t="s">
        <v>35</v>
      </c>
      <c r="O3" s="26" t="s">
        <v>12</v>
      </c>
      <c r="P3" s="27"/>
      <c r="Q3" s="27"/>
      <c r="R3" s="27"/>
      <c r="S3" s="28"/>
      <c r="T3" s="18" t="s">
        <v>13</v>
      </c>
      <c r="U3" s="18" t="s">
        <v>14</v>
      </c>
      <c r="V3" s="18" t="s">
        <v>15</v>
      </c>
      <c r="W3" s="18" t="s">
        <v>16</v>
      </c>
      <c r="X3" s="18" t="s">
        <v>17</v>
      </c>
      <c r="Y3" s="18" t="s">
        <v>36</v>
      </c>
      <c r="Z3" s="22" t="s">
        <v>32</v>
      </c>
      <c r="AA3" s="22" t="s">
        <v>18</v>
      </c>
      <c r="AB3" s="24" t="s">
        <v>37</v>
      </c>
      <c r="AC3" s="24" t="s">
        <v>38</v>
      </c>
      <c r="AD3" s="24" t="s">
        <v>39</v>
      </c>
    </row>
    <row r="4" spans="1:30" x14ac:dyDescent="0.3">
      <c r="A4" s="18"/>
      <c r="B4" s="18"/>
      <c r="C4" s="18"/>
      <c r="D4" s="19"/>
      <c r="E4" s="19"/>
      <c r="F4" s="21" t="s">
        <v>19</v>
      </c>
      <c r="G4" s="21" t="s">
        <v>20</v>
      </c>
      <c r="H4" s="21" t="s">
        <v>21</v>
      </c>
      <c r="I4" s="21" t="s">
        <v>22</v>
      </c>
      <c r="J4" s="21" t="s">
        <v>23</v>
      </c>
      <c r="K4" s="23"/>
      <c r="L4" s="18"/>
      <c r="M4" s="23"/>
      <c r="N4" s="24"/>
      <c r="O4" s="18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/>
      <c r="U4" s="18"/>
      <c r="V4" s="18"/>
      <c r="W4" s="18"/>
      <c r="X4" s="18"/>
      <c r="Y4" s="18"/>
      <c r="Z4" s="23"/>
      <c r="AA4" s="23"/>
      <c r="AB4" s="24"/>
      <c r="AC4" s="24"/>
      <c r="AD4" s="24"/>
    </row>
    <row r="5" spans="1:30" x14ac:dyDescent="0.3">
      <c r="A5" s="18"/>
      <c r="B5" s="18"/>
      <c r="C5" s="18"/>
      <c r="D5" s="19"/>
      <c r="E5" s="19"/>
      <c r="F5" s="18"/>
      <c r="G5" s="18"/>
      <c r="H5" s="18"/>
      <c r="I5" s="18"/>
      <c r="J5" s="18"/>
      <c r="K5" s="23"/>
      <c r="L5" s="18"/>
      <c r="M5" s="23"/>
      <c r="N5" s="24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3"/>
      <c r="AA5" s="23"/>
      <c r="AB5" s="24"/>
      <c r="AC5" s="24"/>
      <c r="AD5" s="24"/>
    </row>
    <row r="6" spans="1:30" x14ac:dyDescent="0.3">
      <c r="A6" s="18"/>
      <c r="B6" s="18"/>
      <c r="C6" s="18"/>
      <c r="D6" s="19"/>
      <c r="E6" s="19"/>
      <c r="F6" s="19"/>
      <c r="G6" s="19"/>
      <c r="H6" s="19"/>
      <c r="I6" s="19"/>
      <c r="J6" s="19"/>
      <c r="K6" s="23"/>
      <c r="L6" s="19"/>
      <c r="M6" s="23"/>
      <c r="N6" s="25"/>
      <c r="O6" s="18"/>
      <c r="P6" s="18"/>
      <c r="Q6" s="19"/>
      <c r="R6" s="19"/>
      <c r="S6" s="19"/>
      <c r="T6" s="18"/>
      <c r="U6" s="18"/>
      <c r="V6" s="18"/>
      <c r="W6" s="18"/>
      <c r="X6" s="18"/>
      <c r="Y6" s="18"/>
      <c r="Z6" s="23"/>
      <c r="AA6" s="23"/>
      <c r="AB6" s="24"/>
      <c r="AC6" s="24"/>
      <c r="AD6" s="24"/>
    </row>
    <row r="7" spans="1:30" x14ac:dyDescent="0.3">
      <c r="A7" s="18"/>
      <c r="B7" s="18"/>
      <c r="C7" s="18"/>
      <c r="D7" s="19"/>
      <c r="E7" s="19"/>
      <c r="F7" s="19"/>
      <c r="G7" s="19"/>
      <c r="H7" s="19"/>
      <c r="I7" s="19"/>
      <c r="J7" s="19"/>
      <c r="K7" s="23"/>
      <c r="L7" s="19"/>
      <c r="M7" s="23"/>
      <c r="N7" s="25"/>
      <c r="O7" s="18"/>
      <c r="P7" s="18"/>
      <c r="Q7" s="19"/>
      <c r="R7" s="19"/>
      <c r="S7" s="19"/>
      <c r="T7" s="18"/>
      <c r="U7" s="18"/>
      <c r="V7" s="18"/>
      <c r="W7" s="18"/>
      <c r="X7" s="18"/>
      <c r="Y7" s="18"/>
      <c r="Z7" s="23"/>
      <c r="AA7" s="23"/>
      <c r="AB7" s="24"/>
      <c r="AC7" s="24"/>
      <c r="AD7" s="24"/>
    </row>
    <row r="8" spans="1:30" x14ac:dyDescent="0.3">
      <c r="A8" s="18"/>
      <c r="B8" s="18"/>
      <c r="C8" s="18"/>
      <c r="D8" s="19"/>
      <c r="E8" s="19"/>
      <c r="F8" s="19"/>
      <c r="G8" s="19"/>
      <c r="H8" s="19"/>
      <c r="I8" s="19"/>
      <c r="J8" s="19"/>
      <c r="K8" s="23"/>
      <c r="L8" s="19"/>
      <c r="M8" s="23"/>
      <c r="N8" s="25"/>
      <c r="O8" s="18"/>
      <c r="P8" s="18"/>
      <c r="Q8" s="19"/>
      <c r="R8" s="19"/>
      <c r="S8" s="19"/>
      <c r="T8" s="18"/>
      <c r="U8" s="18"/>
      <c r="V8" s="18"/>
      <c r="W8" s="18"/>
      <c r="X8" s="18"/>
      <c r="Y8" s="18"/>
      <c r="Z8" s="23"/>
      <c r="AA8" s="23"/>
      <c r="AB8" s="24"/>
      <c r="AC8" s="24"/>
      <c r="AD8" s="24"/>
    </row>
    <row r="9" spans="1:30" ht="132.6" customHeight="1" x14ac:dyDescent="0.3">
      <c r="A9" s="18"/>
      <c r="B9" s="18"/>
      <c r="C9" s="18"/>
      <c r="D9" s="19"/>
      <c r="E9" s="19"/>
      <c r="F9" s="19"/>
      <c r="G9" s="19"/>
      <c r="H9" s="19"/>
      <c r="I9" s="19"/>
      <c r="J9" s="19"/>
      <c r="K9" s="21"/>
      <c r="L9" s="19"/>
      <c r="M9" s="21"/>
      <c r="N9" s="25"/>
      <c r="O9" s="18"/>
      <c r="P9" s="18"/>
      <c r="Q9" s="19"/>
      <c r="R9" s="19"/>
      <c r="S9" s="19"/>
      <c r="T9" s="18"/>
      <c r="U9" s="18"/>
      <c r="V9" s="18"/>
      <c r="W9" s="18"/>
      <c r="X9" s="18"/>
      <c r="Y9" s="18"/>
      <c r="Z9" s="21"/>
      <c r="AA9" s="21"/>
      <c r="AB9" s="24"/>
      <c r="AC9" s="24"/>
      <c r="AD9" s="24"/>
    </row>
    <row r="10" spans="1:30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</row>
    <row r="11" spans="1:30" x14ac:dyDescent="0.3">
      <c r="A11" s="4" t="s">
        <v>24</v>
      </c>
      <c r="B11" s="4" t="s">
        <v>25</v>
      </c>
      <c r="C11" s="4">
        <v>1</v>
      </c>
      <c r="D11" s="5">
        <v>50</v>
      </c>
      <c r="E11" s="4">
        <v>12</v>
      </c>
      <c r="F11" s="6">
        <v>18000</v>
      </c>
      <c r="G11" s="6">
        <v>0</v>
      </c>
      <c r="H11" s="6">
        <v>0</v>
      </c>
      <c r="I11" s="6">
        <v>0</v>
      </c>
      <c r="J11" s="6">
        <v>0</v>
      </c>
      <c r="K11" s="29"/>
      <c r="L11" s="7">
        <f>0</f>
        <v>0</v>
      </c>
      <c r="M11" s="7">
        <v>32.24</v>
      </c>
      <c r="N11" s="8" t="str">
        <f>IF($K$11=0,"",IF(ROUND((F11+G11+H11+I11+J11)*ROUND($K$11,4)-M11,2)&lt;0,0,ROUND((F11+G11+H11+I11+J11)*ROUND($K$11,4)-M11,2)))</f>
        <v/>
      </c>
      <c r="O11" s="9">
        <v>0.13192000000000001</v>
      </c>
      <c r="P11" s="9">
        <v>0</v>
      </c>
      <c r="Q11" s="9">
        <v>0</v>
      </c>
      <c r="R11" s="9">
        <v>0</v>
      </c>
      <c r="S11" s="9">
        <v>0</v>
      </c>
      <c r="T11" s="10">
        <v>3.141E-2</v>
      </c>
      <c r="U11" s="11">
        <v>9.1999999999999993</v>
      </c>
      <c r="V11" s="11">
        <v>0.19</v>
      </c>
      <c r="W11" s="11">
        <v>15</v>
      </c>
      <c r="X11" s="10">
        <v>0</v>
      </c>
      <c r="Y11" s="12">
        <v>6.1799999999999997E-3</v>
      </c>
      <c r="Z11" s="12">
        <v>0.12670000000000001</v>
      </c>
      <c r="AA11" s="13">
        <v>12600</v>
      </c>
      <c r="AB11" s="14">
        <f>ROUND((O11+T11+X11+Y11)*F11+(P11+T11+X11+Y11)*G11+(Q11+T11+X11+Y11)*H11+(R11+T11+X11+Y11)*I11+(S11+T11+X11+Y11)*J11
+(U11+V11)*D11*E11
+W11*C11*E11
+IF(OR(MID(B11,1,1)="G",LEFT(A11,1)="R"),C11*E11*Z11,AA11*Z11),2)</f>
        <v>10461.6</v>
      </c>
      <c r="AC11" s="14" t="str">
        <f t="shared" ref="AC11:AC15" si="0">IF($K$11=0,"",N11+AB11)</f>
        <v/>
      </c>
      <c r="AD11" s="14" t="str">
        <f t="shared" ref="AD11:AD16" si="1">IF($K$11=0,"",ROUND(AC11*1.23,2))</f>
        <v/>
      </c>
    </row>
    <row r="12" spans="1:30" x14ac:dyDescent="0.3">
      <c r="A12" s="4" t="s">
        <v>24</v>
      </c>
      <c r="B12" s="4" t="s">
        <v>26</v>
      </c>
      <c r="C12" s="4">
        <v>5</v>
      </c>
      <c r="D12" s="5">
        <v>137</v>
      </c>
      <c r="E12" s="4">
        <v>12</v>
      </c>
      <c r="F12" s="6">
        <v>0</v>
      </c>
      <c r="G12" s="6">
        <v>24840</v>
      </c>
      <c r="H12" s="6">
        <v>57960</v>
      </c>
      <c r="I12" s="6">
        <v>0</v>
      </c>
      <c r="J12" s="6">
        <v>0</v>
      </c>
      <c r="K12" s="30"/>
      <c r="L12" s="7">
        <f>0</f>
        <v>0</v>
      </c>
      <c r="M12" s="7">
        <v>9989.3100000000013</v>
      </c>
      <c r="N12" s="8" t="str">
        <f>IF($K$11=0,"",IF(ROUND((F12+G12+H12+I12+J12)*ROUND($K$11,4)-M12,2)&lt;0,0,ROUND((F12+G12+H12+I12+J12)*ROUND($K$11,4)-M12,2)))</f>
        <v/>
      </c>
      <c r="O12" s="9">
        <v>0</v>
      </c>
      <c r="P12" s="9">
        <v>0.32400000000000001</v>
      </c>
      <c r="Q12" s="9">
        <v>0.18940000000000001</v>
      </c>
      <c r="R12" s="9">
        <v>0</v>
      </c>
      <c r="S12" s="9">
        <v>0</v>
      </c>
      <c r="T12" s="10">
        <v>3.1399999999999997E-2</v>
      </c>
      <c r="U12" s="11">
        <v>6.95</v>
      </c>
      <c r="V12" s="11">
        <v>0.08</v>
      </c>
      <c r="W12" s="11">
        <v>4.5</v>
      </c>
      <c r="X12" s="10">
        <v>0</v>
      </c>
      <c r="Y12" s="12">
        <v>6.1799999999999997E-3</v>
      </c>
      <c r="Z12" s="12">
        <v>0.12670000000000001</v>
      </c>
      <c r="AA12" s="13">
        <v>57960</v>
      </c>
      <c r="AB12" s="14">
        <f t="shared" ref="AB12:AB15" si="2">ROUND((O12+T12+X12+Y12)*F12+(P12+T12+X12+Y12)*G12+(Q12+T12+X12+Y12)*H12+(R12+T12+X12+Y12)*I12+(S12+T12+X12+Y12)*J12
+(U12+V12)*D12*E12
+W12*C12*E12
+IF(OR(MID(B12,1,1)="G",LEFT(A12,1)="R"),C12*E12*Z12,AA12*Z12),2)</f>
        <v>41308.26</v>
      </c>
      <c r="AC12" s="14" t="str">
        <f t="shared" si="0"/>
        <v/>
      </c>
      <c r="AD12" s="14" t="str">
        <f t="shared" si="1"/>
        <v/>
      </c>
    </row>
    <row r="13" spans="1:30" x14ac:dyDescent="0.3">
      <c r="A13" s="4" t="s">
        <v>24</v>
      </c>
      <c r="B13" s="4" t="s">
        <v>27</v>
      </c>
      <c r="C13" s="4">
        <v>1</v>
      </c>
      <c r="D13" s="5">
        <v>52.666666666666664</v>
      </c>
      <c r="E13" s="4">
        <v>12</v>
      </c>
      <c r="F13" s="6">
        <v>13600</v>
      </c>
      <c r="G13" s="6">
        <v>0</v>
      </c>
      <c r="H13" s="6">
        <v>0</v>
      </c>
      <c r="I13" s="6">
        <v>0</v>
      </c>
      <c r="J13" s="6">
        <v>0</v>
      </c>
      <c r="K13" s="30"/>
      <c r="L13" s="7">
        <f>0</f>
        <v>0</v>
      </c>
      <c r="M13" s="7">
        <v>241.81</v>
      </c>
      <c r="N13" s="8" t="str">
        <f>IF($K$11=0,"",IF(ROUND((F13+G13+H13+I13+J13)*ROUND($K$11,4)-M13,2)&lt;0,0,ROUND((F13+G13+H13+I13+J13)*ROUND($K$11,4)-M13,2)))</f>
        <v/>
      </c>
      <c r="O13" s="9">
        <v>0.21379999999999999</v>
      </c>
      <c r="P13" s="9">
        <v>0</v>
      </c>
      <c r="Q13" s="9">
        <v>0</v>
      </c>
      <c r="R13" s="9">
        <v>0</v>
      </c>
      <c r="S13" s="9">
        <v>0</v>
      </c>
      <c r="T13" s="10">
        <v>3.1399999999999997E-2</v>
      </c>
      <c r="U13" s="11">
        <v>26.9</v>
      </c>
      <c r="V13" s="11">
        <v>0.08</v>
      </c>
      <c r="W13" s="11">
        <v>9.5</v>
      </c>
      <c r="X13" s="10">
        <v>0</v>
      </c>
      <c r="Y13" s="12">
        <v>6.1799999999999997E-3</v>
      </c>
      <c r="Z13" s="12">
        <v>0.12670000000000001</v>
      </c>
      <c r="AA13" s="13">
        <v>9520</v>
      </c>
      <c r="AB13" s="14">
        <f t="shared" si="2"/>
        <v>21790.31</v>
      </c>
      <c r="AC13" s="14" t="str">
        <f t="shared" si="0"/>
        <v/>
      </c>
      <c r="AD13" s="14" t="str">
        <f t="shared" si="1"/>
        <v/>
      </c>
    </row>
    <row r="14" spans="1:30" x14ac:dyDescent="0.3">
      <c r="A14" s="4" t="s">
        <v>24</v>
      </c>
      <c r="B14" s="4" t="s">
        <v>28</v>
      </c>
      <c r="C14" s="4">
        <v>1</v>
      </c>
      <c r="D14" s="5">
        <v>50</v>
      </c>
      <c r="E14" s="4">
        <v>12</v>
      </c>
      <c r="F14" s="6">
        <v>0</v>
      </c>
      <c r="G14" s="6">
        <v>15120</v>
      </c>
      <c r="H14" s="6">
        <v>35280</v>
      </c>
      <c r="I14" s="6">
        <v>0</v>
      </c>
      <c r="J14" s="6">
        <v>0</v>
      </c>
      <c r="K14" s="30"/>
      <c r="L14" s="7">
        <f>0</f>
        <v>0</v>
      </c>
      <c r="M14" s="7">
        <v>2176.27</v>
      </c>
      <c r="N14" s="8" t="str">
        <f>IF($K$11=0,"",IF(ROUND((F14+G14+H14+I14+J14)*ROUND($K$11,4)-M14,2)&lt;0,0,ROUND((F14+G14+H14+I14+J14)*ROUND($K$11,4)-M14,2)))</f>
        <v/>
      </c>
      <c r="O14" s="9">
        <v>0</v>
      </c>
      <c r="P14" s="9">
        <v>0.27650000000000002</v>
      </c>
      <c r="Q14" s="9">
        <v>0.18479999999999999</v>
      </c>
      <c r="R14" s="9">
        <v>0</v>
      </c>
      <c r="S14" s="9">
        <v>0</v>
      </c>
      <c r="T14" s="10">
        <v>3.1399999999999997E-2</v>
      </c>
      <c r="U14" s="11">
        <v>27.1</v>
      </c>
      <c r="V14" s="11">
        <v>0.08</v>
      </c>
      <c r="W14" s="11">
        <v>9.5</v>
      </c>
      <c r="X14" s="10">
        <v>0</v>
      </c>
      <c r="Y14" s="12">
        <v>6.1799999999999997E-3</v>
      </c>
      <c r="Z14" s="12">
        <v>0.12670000000000001</v>
      </c>
      <c r="AA14" s="13">
        <v>35280</v>
      </c>
      <c r="AB14" s="14">
        <f t="shared" si="2"/>
        <v>33486.43</v>
      </c>
      <c r="AC14" s="14" t="str">
        <f t="shared" si="0"/>
        <v/>
      </c>
      <c r="AD14" s="14" t="str">
        <f t="shared" si="1"/>
        <v/>
      </c>
    </row>
    <row r="15" spans="1:30" x14ac:dyDescent="0.3">
      <c r="A15" s="4" t="s">
        <v>29</v>
      </c>
      <c r="B15" s="4" t="s">
        <v>26</v>
      </c>
      <c r="C15" s="4">
        <v>3</v>
      </c>
      <c r="D15" s="5">
        <v>42</v>
      </c>
      <c r="E15" s="4">
        <v>12</v>
      </c>
      <c r="F15" s="6">
        <v>0</v>
      </c>
      <c r="G15" s="6">
        <v>17520</v>
      </c>
      <c r="H15" s="6">
        <v>40880</v>
      </c>
      <c r="I15" s="6">
        <v>0</v>
      </c>
      <c r="J15" s="6">
        <v>0</v>
      </c>
      <c r="K15" s="31"/>
      <c r="L15" s="7">
        <f>0</f>
        <v>0</v>
      </c>
      <c r="M15" s="7">
        <v>1733.48</v>
      </c>
      <c r="N15" s="8" t="str">
        <f>IF($K$11=0,"",IF(ROUND((F15+G15+H15+I15+J15)*ROUND($K$11,4)-M15,2)&lt;0,0,ROUND((F15+G15+H15+I15+J15)*ROUND($K$11,4)-M15,2)))</f>
        <v/>
      </c>
      <c r="O15" s="9">
        <v>0</v>
      </c>
      <c r="P15" s="9">
        <v>0.32400000000000001</v>
      </c>
      <c r="Q15" s="9">
        <v>0.18940000000000001</v>
      </c>
      <c r="R15" s="9">
        <v>0</v>
      </c>
      <c r="S15" s="9">
        <v>0</v>
      </c>
      <c r="T15" s="10">
        <v>3.1399999999999997E-2</v>
      </c>
      <c r="U15" s="11">
        <v>6.95</v>
      </c>
      <c r="V15" s="11">
        <v>0.08</v>
      </c>
      <c r="W15" s="11">
        <v>4.5</v>
      </c>
      <c r="X15" s="10">
        <v>0</v>
      </c>
      <c r="Y15" s="12">
        <v>6.1799999999999997E-3</v>
      </c>
      <c r="Z15" s="12">
        <v>14.9</v>
      </c>
      <c r="AA15" s="13" t="s">
        <v>33</v>
      </c>
      <c r="AB15" s="14">
        <f t="shared" si="2"/>
        <v>19855.34</v>
      </c>
      <c r="AC15" s="14" t="str">
        <f t="shared" si="0"/>
        <v/>
      </c>
      <c r="AD15" s="14" t="str">
        <f t="shared" si="1"/>
        <v/>
      </c>
    </row>
    <row r="16" spans="1:30" x14ac:dyDescent="0.3">
      <c r="AB16" s="15" t="s">
        <v>31</v>
      </c>
      <c r="AC16" s="16" t="str">
        <f>IF($K$11=0,"",SUM(AC11:AC15))</f>
        <v/>
      </c>
      <c r="AD16" s="16" t="str">
        <f t="shared" si="1"/>
        <v/>
      </c>
    </row>
    <row r="17" spans="1:14" ht="32.4" customHeight="1" x14ac:dyDescent="0.3">
      <c r="A17" s="32" t="s">
        <v>30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</row>
  </sheetData>
  <sheetProtection algorithmName="SHA-512" hashValue="YOgbkgYtNhOnNHF9MU+MWEGdGorfRvgHITpPFYNzyMIrIvm7Xk5cpCzoLfexeTNY2XFR1qNmvC3EuLthY2aj7w==" saltValue="7p+1KZDpBFytLZoZMvqFNw==" spinCount="100000" sheet="1" objects="1" scenarios="1"/>
  <protectedRanges>
    <protectedRange sqref="K11" name="Rozstęp1"/>
  </protectedRanges>
  <mergeCells count="38">
    <mergeCell ref="K11:K15"/>
    <mergeCell ref="Z3:Z9"/>
    <mergeCell ref="AA3:AA9"/>
    <mergeCell ref="AB3:AB9"/>
    <mergeCell ref="A17:N17"/>
    <mergeCell ref="O4:O9"/>
    <mergeCell ref="P4:P9"/>
    <mergeCell ref="Q4:Q9"/>
    <mergeCell ref="R4:R9"/>
    <mergeCell ref="M3:M9"/>
    <mergeCell ref="AC2:AD2"/>
    <mergeCell ref="K3:K9"/>
    <mergeCell ref="L3:L9"/>
    <mergeCell ref="N3:N9"/>
    <mergeCell ref="O3:S3"/>
    <mergeCell ref="T3:T9"/>
    <mergeCell ref="U3:U9"/>
    <mergeCell ref="V3:V9"/>
    <mergeCell ref="W3:W9"/>
    <mergeCell ref="X3:X9"/>
    <mergeCell ref="AC3:AC9"/>
    <mergeCell ref="AD3:AD9"/>
    <mergeCell ref="S4:S9"/>
    <mergeCell ref="A1:AB1"/>
    <mergeCell ref="A2:A9"/>
    <mergeCell ref="B2:B9"/>
    <mergeCell ref="C2:C9"/>
    <mergeCell ref="D2:D9"/>
    <mergeCell ref="E2:E9"/>
    <mergeCell ref="F2:J3"/>
    <mergeCell ref="K2:N2"/>
    <mergeCell ref="O2:AB2"/>
    <mergeCell ref="Y3:Y9"/>
    <mergeCell ref="F4:F9"/>
    <mergeCell ref="G4:G9"/>
    <mergeCell ref="H4:H9"/>
    <mergeCell ref="I4:I9"/>
    <mergeCell ref="J4:J9"/>
  </mergeCells>
  <conditionalFormatting sqref="AC11:AD14">
    <cfRule type="expression" dxfId="2" priority="4">
      <formula>#REF!=0</formula>
    </cfRule>
  </conditionalFormatting>
  <conditionalFormatting sqref="AC15:AD15">
    <cfRule type="expression" dxfId="1" priority="2">
      <formula>#REF!=0</formula>
    </cfRule>
  </conditionalFormatting>
  <conditionalFormatting sqref="AC16:AD16">
    <cfRule type="expression" dxfId="0" priority="1">
      <formula>#REF!=0</formula>
    </cfRule>
  </conditionalFormatting>
  <pageMargins left="0.70866141732283472" right="0.70866141732283472" top="0.74803149606299213" bottom="0.74803149606299213" header="0.31496062992125984" footer="0.31496062992125984"/>
  <pageSetup paperSize="9" scale="38" orientation="landscape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82EC11BA18C448CE8522BB20C4811" ma:contentTypeVersion="13" ma:contentTypeDescription="Utwórz nowy dokument." ma:contentTypeScope="" ma:versionID="7aaca84b31fe405ad4b2a1b14d6adcc1">
  <xsd:schema xmlns:xsd="http://www.w3.org/2001/XMLSchema" xmlns:xs="http://www.w3.org/2001/XMLSchema" xmlns:p="http://schemas.microsoft.com/office/2006/metadata/properties" xmlns:ns2="cf92b6ff-5ccf-4221-9bd9-e608a8edb1c8" xmlns:ns3="4f8922f6-52d8-41f5-8280-a02dec670c3a" targetNamespace="http://schemas.microsoft.com/office/2006/metadata/properties" ma:root="true" ma:fieldsID="aaf7e9d91db8cbc3204f095e7aac2c08" ns2:_="" ns3:_="">
    <xsd:import namespace="cf92b6ff-5ccf-4221-9bd9-e608a8edb1c8"/>
    <xsd:import namespace="4f8922f6-52d8-41f5-8280-a02dec670c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2b6ff-5ccf-4221-9bd9-e608a8edb1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dexed="true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93ba590d-bb1a-499f-a1fa-34c69ff2d4c2}" ma:internalName="TaxCatchAll" ma:showField="CatchAllData" ma:web="cf92b6ff-5ccf-4221-9bd9-e608a8edb1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922f6-52d8-41f5-8280-a02dec670c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7199deaf-0469-4724-8369-35b7c4c9d4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6093D5-DE8B-4338-88AE-7B997EC0BA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0FFFA7-FF96-4C9B-A284-874F43C6EC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8F3B14-94D8-4CCD-B7C7-7985464F3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92b6ff-5ccf-4221-9bd9-e608a8edb1c8"/>
    <ds:schemaRef ds:uri="4f8922f6-52d8-41f5-8280-a02dec670c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Justyna Szepietowska</cp:lastModifiedBy>
  <cp:lastPrinted>2024-06-25T09:48:43Z</cp:lastPrinted>
  <dcterms:created xsi:type="dcterms:W3CDTF">2015-06-05T18:19:34Z</dcterms:created>
  <dcterms:modified xsi:type="dcterms:W3CDTF">2024-08-06T09:46:54Z</dcterms:modified>
</cp:coreProperties>
</file>