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42944\Desktop\MOJE DOKUMENTY\ZAMÓWIENIA 2024\186-osobowe terenowe o podwyższ. param\wyjaśnienia i zmiany\"/>
    </mc:Choice>
  </mc:AlternateContent>
  <bookViews>
    <workbookView xWindow="0" yWindow="0" windowWidth="28800" windowHeight="12315" activeTab="2"/>
  </bookViews>
  <sheets>
    <sheet name="Cz1 " sheetId="1" r:id="rId1"/>
    <sheet name="Cz2" sheetId="2" r:id="rId2"/>
    <sheet name="Cz 3" sheetId="3" r:id="rId3"/>
  </sheets>
  <definedNames>
    <definedName name="_xlnm.Print_Area" localSheetId="2">'Cz 3'!$A$1:$E$16</definedName>
    <definedName name="_xlnm.Print_Area" localSheetId="0" xml:space="preserve">   'Cz1 '!$A$1:$I$16</definedName>
    <definedName name="_xlnm.Print_Area" localSheetId="1">'Cz2'!$A$1:$I$16</definedName>
  </definedNames>
  <calcPr calcId="152511"/>
</workbook>
</file>

<file path=xl/calcChain.xml><?xml version="1.0" encoding="utf-8"?>
<calcChain xmlns="http://schemas.openxmlformats.org/spreadsheetml/2006/main">
  <c r="I14" i="2" l="1"/>
  <c r="H14" i="2"/>
  <c r="G14" i="2"/>
  <c r="I11" i="2"/>
  <c r="I15" i="2" s="1"/>
  <c r="H11" i="2"/>
  <c r="G11" i="2"/>
  <c r="I10" i="2"/>
  <c r="H10" i="2"/>
  <c r="G10" i="2"/>
  <c r="I3" i="2"/>
  <c r="H3" i="2"/>
  <c r="G3" i="2"/>
  <c r="I14" i="1"/>
  <c r="H14" i="1"/>
  <c r="G14" i="1"/>
  <c r="I11" i="1"/>
  <c r="H11" i="1"/>
  <c r="G11" i="1"/>
  <c r="I10" i="1"/>
  <c r="H10" i="1"/>
  <c r="G10" i="1"/>
  <c r="G15" i="1" s="1"/>
  <c r="G7" i="1"/>
  <c r="I3" i="1"/>
  <c r="H3" i="1"/>
  <c r="G3" i="1"/>
  <c r="H7" i="1" s="1"/>
  <c r="H15" i="2" l="1"/>
  <c r="G15" i="2"/>
  <c r="H7" i="2"/>
  <c r="I7" i="2"/>
  <c r="I16" i="2" s="1"/>
  <c r="G7" i="2"/>
  <c r="G16" i="2" s="1"/>
  <c r="H15" i="1"/>
  <c r="H16" i="1" s="1"/>
  <c r="I15" i="1"/>
  <c r="G16" i="1"/>
  <c r="I7" i="1"/>
  <c r="H16" i="2" l="1"/>
  <c r="I16" i="1"/>
</calcChain>
</file>

<file path=xl/sharedStrings.xml><?xml version="1.0" encoding="utf-8"?>
<sst xmlns="http://schemas.openxmlformats.org/spreadsheetml/2006/main" count="106" uniqueCount="40">
  <si>
    <t>L.p.</t>
  </si>
  <si>
    <t>Oceniany parametr</t>
  </si>
  <si>
    <t>Zasady oceny</t>
  </si>
  <si>
    <t>Maksymalna ilość punktów</t>
  </si>
  <si>
    <t>Ilość %</t>
  </si>
  <si>
    <t>ocena oferowanego pojazdu (cena, parametry i gwarancja)</t>
  </si>
  <si>
    <t>CENA</t>
  </si>
  <si>
    <t>1.1</t>
  </si>
  <si>
    <t xml:space="preserve">Cena pojazdu </t>
  </si>
  <si>
    <t>PARAMETRY TECHNICZNO - UŻYTKOWE</t>
  </si>
  <si>
    <t>2.1</t>
  </si>
  <si>
    <t>2.2</t>
  </si>
  <si>
    <t>2.3</t>
  </si>
  <si>
    <t>RAZEM</t>
  </si>
  <si>
    <t>Moc silnika w KW</t>
  </si>
  <si>
    <t>Pojemność skokowa silnika w cm3</t>
  </si>
  <si>
    <t>2.4</t>
  </si>
  <si>
    <t>cena najtańsza /cena oceniana x 100 pkt</t>
  </si>
  <si>
    <t>2.5</t>
  </si>
  <si>
    <t xml:space="preserve">Aktywny tempomat </t>
  </si>
  <si>
    <t>pojemność oceniana /pojemność największą x 10pkt</t>
  </si>
  <si>
    <t>Blokada fabryczna przedniej osi</t>
  </si>
  <si>
    <t>posiada: 10 pkt,
nie posiada: 0 pkt.</t>
  </si>
  <si>
    <t>moc oceniana/moc największa x 50 pkt</t>
  </si>
  <si>
    <t>Formularz oceny dla samochodu osobowego terenowego typu SUV w wersji nieoznakowanej o podwyższonych parametrach</t>
  </si>
  <si>
    <t>wartość najniższej emsji spalin CO2  ze złożonych ofert / wartość emisji spalin CO2 ocenianej oferty x 20 pkt</t>
  </si>
  <si>
    <t xml:space="preserve">Przy ocenie wysokości emisji spalin CO2  najwyżej punktowana będzie oferta                                   o najniższej wartości zużycia emisji spalin CO2 (g/km), która   uzyska 20 pkt, pozostałe oferty zostaną przeliczone wg podanego wzoru. Zamawiający będzie zaokrąglał liczbę punktów do dwóch miejsc po przecinku – końcówki poniżej 0,005 pkt pomija się, a końcówki ,005 i wyższe zaokrągla się do 0,01 pkt). Wartość emisji spalin CO2  dla danego pojazdu musi podana wartość WLTP w cyklu mieszanym emisji spalin CO2 (g/km)  podanego przez Wykonawcę w ofercie  </t>
  </si>
  <si>
    <t>Grupa PGD</t>
  </si>
  <si>
    <t>Toyota &amp;Lexus</t>
  </si>
  <si>
    <t>ilość</t>
  </si>
  <si>
    <t>cena jednostkowa</t>
  </si>
  <si>
    <t>Wartość</t>
  </si>
  <si>
    <t>Marka</t>
  </si>
  <si>
    <t>nr oferty</t>
  </si>
  <si>
    <t>JEEP WRANGLER RUBICON</t>
  </si>
  <si>
    <t>MM CARS</t>
  </si>
  <si>
    <t>LAND ROVER DEFENDER</t>
  </si>
  <si>
    <t>TOYOTA LAND CRUISER</t>
  </si>
  <si>
    <t>Formularz oceny dla samochodu osobowego terenowego w wersji nieoznakowanej o podwyższonych parametrach</t>
  </si>
  <si>
    <t>Zawieszenie pneumatyczne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</si>
</sst>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6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26"/>
      <color rgb="FFFF0000"/>
      <name val="Arial CE"/>
      <family val="2"/>
      <charset val="238"/>
    </font>
    <font>
      <b/>
      <sz val="14"/>
      <color rgb="FFFF0000"/>
      <name val="Arial CE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36"/>
      <name val="Arial"/>
      <family val="2"/>
      <charset val="238"/>
    </font>
    <font>
      <b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4" fontId="8" fillId="0" borderId="7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4" fillId="3" borderId="25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10" fillId="3" borderId="28" xfId="0" applyNumberFormat="1" applyFont="1" applyFill="1" applyBorder="1" applyAlignment="1">
      <alignment horizontal="center" vertical="center"/>
    </xf>
    <xf numFmtId="4" fontId="10" fillId="3" borderId="29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2</xdr:row>
      <xdr:rowOff>76200</xdr:rowOff>
    </xdr:from>
    <xdr:ext cx="184731" cy="264560"/>
    <xdr:sp macro="" textlink="">
      <xdr:nvSpPr>
        <xdr:cNvPr id="4" name="pole tekstowe 3"/>
        <xdr:cNvSpPr txBox="1"/>
      </xdr:nvSpPr>
      <xdr:spPr>
        <a:xfrm>
          <a:off x="6534150" y="8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209550</xdr:colOff>
      <xdr:row>2</xdr:row>
      <xdr:rowOff>76200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6709410" y="678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sqref="A1:I16"/>
    </sheetView>
  </sheetViews>
  <sheetFormatPr defaultRowHeight="12.75" x14ac:dyDescent="0.2"/>
  <cols>
    <col min="1" max="1" width="6.42578125" style="1" customWidth="1"/>
    <col min="2" max="2" width="39.140625" style="2" customWidth="1"/>
    <col min="3" max="3" width="23.7109375" style="1" customWidth="1"/>
    <col min="4" max="4" width="16.42578125" style="1" customWidth="1"/>
    <col min="5" max="5" width="9.140625" style="1" customWidth="1"/>
    <col min="6" max="6" width="12.7109375" customWidth="1"/>
    <col min="7" max="7" width="31.7109375" customWidth="1"/>
    <col min="8" max="8" width="27.28515625" customWidth="1"/>
    <col min="9" max="9" width="27.42578125" customWidth="1"/>
  </cols>
  <sheetData>
    <row r="1" spans="1:9" ht="20.25" x14ac:dyDescent="0.3">
      <c r="F1" s="50" t="s">
        <v>29</v>
      </c>
      <c r="G1" s="32">
        <v>12</v>
      </c>
      <c r="H1" s="33">
        <v>12</v>
      </c>
      <c r="I1" s="34">
        <v>12</v>
      </c>
    </row>
    <row r="2" spans="1:9" s="2" customFormat="1" ht="25.5" x14ac:dyDescent="0.35">
      <c r="A2" s="3"/>
      <c r="C2" s="3"/>
      <c r="D2" s="3"/>
      <c r="E2" s="3"/>
      <c r="F2" s="51" t="s">
        <v>30</v>
      </c>
      <c r="G2" s="35">
        <v>318570</v>
      </c>
      <c r="H2" s="36">
        <v>368200</v>
      </c>
      <c r="I2" s="37">
        <v>351281</v>
      </c>
    </row>
    <row r="3" spans="1:9" ht="54" customHeight="1" x14ac:dyDescent="0.25">
      <c r="A3" s="57" t="s">
        <v>24</v>
      </c>
      <c r="B3" s="57"/>
      <c r="C3" s="57"/>
      <c r="D3" s="57"/>
      <c r="E3" s="57"/>
      <c r="F3" s="51" t="s">
        <v>31</v>
      </c>
      <c r="G3" s="38">
        <f>G1*G2</f>
        <v>3822840</v>
      </c>
      <c r="H3" s="39">
        <f t="shared" ref="H3:I3" si="0">H1*H2</f>
        <v>4418400</v>
      </c>
      <c r="I3" s="40">
        <f t="shared" si="0"/>
        <v>4215372</v>
      </c>
    </row>
    <row r="4" spans="1:9" ht="76.150000000000006" customHeight="1" thickBot="1" x14ac:dyDescent="0.25">
      <c r="A4" s="4"/>
      <c r="B4" s="5"/>
      <c r="C4" s="4"/>
      <c r="D4" s="4"/>
      <c r="E4" s="4"/>
      <c r="F4" s="52" t="s">
        <v>32</v>
      </c>
      <c r="G4" s="54" t="s">
        <v>34</v>
      </c>
      <c r="H4" s="55" t="s">
        <v>36</v>
      </c>
      <c r="I4" s="56" t="s">
        <v>37</v>
      </c>
    </row>
    <row r="5" spans="1:9" ht="51" customHeight="1" thickBot="1" x14ac:dyDescent="0.25">
      <c r="A5" s="6" t="s">
        <v>0</v>
      </c>
      <c r="B5" s="6" t="s">
        <v>1</v>
      </c>
      <c r="C5" s="6" t="s">
        <v>2</v>
      </c>
      <c r="D5" s="7" t="s">
        <v>3</v>
      </c>
      <c r="E5" s="6" t="s">
        <v>4</v>
      </c>
      <c r="G5" s="41" t="s">
        <v>27</v>
      </c>
      <c r="H5" s="42" t="s">
        <v>35</v>
      </c>
      <c r="I5" s="42" t="s">
        <v>28</v>
      </c>
    </row>
    <row r="6" spans="1:9" ht="14.45" customHeight="1" thickBot="1" x14ac:dyDescent="0.3">
      <c r="A6" s="58" t="s">
        <v>5</v>
      </c>
      <c r="B6" s="59"/>
      <c r="C6" s="59"/>
      <c r="D6" s="59"/>
      <c r="E6" s="60"/>
      <c r="F6" s="53" t="s">
        <v>33</v>
      </c>
      <c r="G6" s="43">
        <v>1</v>
      </c>
      <c r="H6" s="43">
        <v>2</v>
      </c>
      <c r="I6" s="43">
        <v>3</v>
      </c>
    </row>
    <row r="7" spans="1:9" ht="24" customHeight="1" thickBot="1" x14ac:dyDescent="0.25">
      <c r="A7" s="8">
        <v>1</v>
      </c>
      <c r="B7" s="61" t="s">
        <v>6</v>
      </c>
      <c r="C7" s="62"/>
      <c r="D7" s="63"/>
      <c r="E7" s="64">
        <v>60</v>
      </c>
      <c r="G7" s="66">
        <f>G3/G3*E7</f>
        <v>60</v>
      </c>
      <c r="H7" s="66">
        <f>(G3/H3)*E7</f>
        <v>51.912547528517109</v>
      </c>
      <c r="I7" s="66">
        <f>(G3/I3)*E7</f>
        <v>54.412848972759704</v>
      </c>
    </row>
    <row r="8" spans="1:9" ht="26.25" thickBot="1" x14ac:dyDescent="0.25">
      <c r="A8" s="9" t="s">
        <v>7</v>
      </c>
      <c r="B8" s="10" t="s">
        <v>8</v>
      </c>
      <c r="C8" s="11" t="s">
        <v>17</v>
      </c>
      <c r="D8" s="12">
        <v>100</v>
      </c>
      <c r="E8" s="65"/>
      <c r="G8" s="67"/>
      <c r="H8" s="67"/>
      <c r="I8" s="67"/>
    </row>
    <row r="9" spans="1:9" ht="25.5" customHeight="1" thickBot="1" x14ac:dyDescent="0.25">
      <c r="A9" s="27">
        <v>2</v>
      </c>
      <c r="B9" s="70" t="s">
        <v>9</v>
      </c>
      <c r="C9" s="71"/>
      <c r="D9" s="72"/>
      <c r="E9" s="64">
        <v>40</v>
      </c>
      <c r="G9" s="44"/>
      <c r="H9" s="45"/>
      <c r="I9" s="45"/>
    </row>
    <row r="10" spans="1:9" ht="25.5" x14ac:dyDescent="0.2">
      <c r="A10" s="19" t="s">
        <v>10</v>
      </c>
      <c r="B10" s="20" t="s">
        <v>14</v>
      </c>
      <c r="C10" s="23" t="s">
        <v>23</v>
      </c>
      <c r="D10" s="21">
        <v>50</v>
      </c>
      <c r="E10" s="68"/>
      <c r="G10" s="46">
        <f>(200/200)*50</f>
        <v>50</v>
      </c>
      <c r="H10" s="46">
        <f>(183/200)*50</f>
        <v>45.75</v>
      </c>
      <c r="I10" s="46">
        <f>(151/200)*50</f>
        <v>37.75</v>
      </c>
    </row>
    <row r="11" spans="1:9" ht="38.25" x14ac:dyDescent="0.2">
      <c r="A11" s="13" t="s">
        <v>11</v>
      </c>
      <c r="B11" s="14" t="s">
        <v>15</v>
      </c>
      <c r="C11" s="24" t="s">
        <v>20</v>
      </c>
      <c r="D11" s="22">
        <v>10</v>
      </c>
      <c r="E11" s="68"/>
      <c r="G11" s="46">
        <f>(1995/2997)*10</f>
        <v>6.6566566566566561</v>
      </c>
      <c r="H11" s="46">
        <f>(2997/2997)*10</f>
        <v>10</v>
      </c>
      <c r="I11" s="46">
        <f>(2755/2997)*10</f>
        <v>9.1925258591925267</v>
      </c>
    </row>
    <row r="12" spans="1:9" ht="25.5" x14ac:dyDescent="0.2">
      <c r="A12" s="13" t="s">
        <v>12</v>
      </c>
      <c r="B12" s="14" t="s">
        <v>21</v>
      </c>
      <c r="C12" s="31" t="s">
        <v>22</v>
      </c>
      <c r="D12" s="22">
        <v>10</v>
      </c>
      <c r="E12" s="68"/>
      <c r="G12" s="46">
        <v>10</v>
      </c>
      <c r="H12" s="46">
        <v>0</v>
      </c>
      <c r="I12" s="46">
        <v>10</v>
      </c>
    </row>
    <row r="13" spans="1:9" ht="25.5" x14ac:dyDescent="0.2">
      <c r="A13" s="13" t="s">
        <v>16</v>
      </c>
      <c r="B13" s="30" t="s">
        <v>19</v>
      </c>
      <c r="C13" s="31" t="s">
        <v>22</v>
      </c>
      <c r="D13" s="22">
        <v>10</v>
      </c>
      <c r="E13" s="68"/>
      <c r="G13" s="46">
        <v>10</v>
      </c>
      <c r="H13" s="46">
        <v>10</v>
      </c>
      <c r="I13" s="46">
        <v>10</v>
      </c>
    </row>
    <row r="14" spans="1:9" ht="297.60000000000002" customHeight="1" thickBot="1" x14ac:dyDescent="0.25">
      <c r="A14" s="13" t="s">
        <v>18</v>
      </c>
      <c r="B14" s="28" t="s">
        <v>26</v>
      </c>
      <c r="C14" s="29" t="s">
        <v>25</v>
      </c>
      <c r="D14" s="22">
        <v>20</v>
      </c>
      <c r="E14" s="68"/>
      <c r="G14" s="46">
        <f>(225/269)*20</f>
        <v>16.728624535315987</v>
      </c>
      <c r="H14" s="46">
        <f>(225/225)*20</f>
        <v>20</v>
      </c>
      <c r="I14" s="46">
        <f>(225/275)*20</f>
        <v>16.363636363636363</v>
      </c>
    </row>
    <row r="15" spans="1:9" ht="21" thickBot="1" x14ac:dyDescent="0.25">
      <c r="A15" s="4"/>
      <c r="B15" s="15"/>
      <c r="C15" s="16"/>
      <c r="D15" s="18" t="s">
        <v>13</v>
      </c>
      <c r="E15" s="17">
        <v>100</v>
      </c>
      <c r="G15" s="47">
        <f>SUM(G10:G14)*40%</f>
        <v>37.354112476789055</v>
      </c>
      <c r="H15" s="47">
        <f t="shared" ref="H15:I15" si="1">SUM(H10:H14)*40%</f>
        <v>34.300000000000004</v>
      </c>
      <c r="I15" s="47">
        <f t="shared" si="1"/>
        <v>33.32246488913156</v>
      </c>
    </row>
    <row r="16" spans="1:9" ht="45.75" thickBot="1" x14ac:dyDescent="0.25">
      <c r="G16" s="48">
        <f>G15+G7</f>
        <v>97.354112476789055</v>
      </c>
      <c r="H16" s="49">
        <f t="shared" ref="H16:I16" si="2">H15+H7</f>
        <v>86.212547528517121</v>
      </c>
      <c r="I16" s="49">
        <f t="shared" si="2"/>
        <v>87.735313861891257</v>
      </c>
    </row>
    <row r="17" spans="1:5" ht="11.25" customHeight="1" x14ac:dyDescent="0.2">
      <c r="A17" s="25"/>
      <c r="B17" s="25"/>
      <c r="C17" s="25"/>
      <c r="D17" s="25"/>
      <c r="E17" s="25"/>
    </row>
    <row r="18" spans="1:5" ht="75" customHeight="1" x14ac:dyDescent="0.2">
      <c r="A18" s="69"/>
      <c r="B18" s="69"/>
      <c r="C18" s="69"/>
      <c r="D18" s="69"/>
      <c r="E18" s="69"/>
    </row>
    <row r="19" spans="1:5" ht="12.75" customHeight="1" x14ac:dyDescent="0.2">
      <c r="C19"/>
    </row>
    <row r="20" spans="1:5" ht="11.25" customHeight="1" x14ac:dyDescent="0.2"/>
    <row r="21" spans="1:5" ht="15.75" x14ac:dyDescent="0.2">
      <c r="A21" s="26"/>
      <c r="B21" s="26"/>
      <c r="C21" s="26"/>
      <c r="D21" s="26"/>
      <c r="E21" s="26"/>
    </row>
  </sheetData>
  <mergeCells count="10">
    <mergeCell ref="H7:H8"/>
    <mergeCell ref="I7:I8"/>
    <mergeCell ref="E9:E14"/>
    <mergeCell ref="A18:E18"/>
    <mergeCell ref="B9:D9"/>
    <mergeCell ref="A3:E3"/>
    <mergeCell ref="A6:E6"/>
    <mergeCell ref="B7:D7"/>
    <mergeCell ref="E7:E8"/>
    <mergeCell ref="G7:G8"/>
  </mergeCells>
  <phoneticPr fontId="0" type="noConversion"/>
  <pageMargins left="0.74803149606299213" right="0.74803149606299213" top="0.39370078740157483" bottom="0.98425196850393704" header="0.51181102362204722" footer="0.51181102362204722"/>
  <pageSetup paperSize="9" scale="65" orientation="landscape" horizontalDpi="4294967293" r:id="rId1"/>
  <headerFooter alignWithMargins="0">
    <oddHeader xml:space="preserve">&amp;C
</oddHeader>
    <oddFooter xml:space="preserve">&amp;C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sqref="A1:I16"/>
    </sheetView>
  </sheetViews>
  <sheetFormatPr defaultRowHeight="12.75" x14ac:dyDescent="0.2"/>
  <cols>
    <col min="1" max="1" width="6.42578125" style="1" customWidth="1"/>
    <col min="2" max="2" width="39.140625" style="2" customWidth="1"/>
    <col min="3" max="3" width="23.7109375" style="1" customWidth="1"/>
    <col min="4" max="4" width="16.42578125" style="1" customWidth="1"/>
    <col min="5" max="5" width="9.140625" style="1" customWidth="1"/>
    <col min="6" max="6" width="12.7109375" customWidth="1"/>
    <col min="7" max="7" width="31.7109375" customWidth="1"/>
    <col min="8" max="8" width="27.28515625" customWidth="1"/>
    <col min="9" max="9" width="27.42578125" customWidth="1"/>
  </cols>
  <sheetData>
    <row r="1" spans="1:9" ht="20.25" x14ac:dyDescent="0.3">
      <c r="F1" s="50" t="s">
        <v>29</v>
      </c>
      <c r="G1" s="32">
        <v>8</v>
      </c>
      <c r="H1" s="33">
        <v>8</v>
      </c>
      <c r="I1" s="34">
        <v>8</v>
      </c>
    </row>
    <row r="2" spans="1:9" s="2" customFormat="1" ht="25.5" x14ac:dyDescent="0.35">
      <c r="A2" s="3"/>
      <c r="C2" s="3"/>
      <c r="D2" s="3"/>
      <c r="E2" s="3"/>
      <c r="F2" s="51" t="s">
        <v>30</v>
      </c>
      <c r="G2" s="35">
        <v>318570</v>
      </c>
      <c r="H2" s="36">
        <v>368200</v>
      </c>
      <c r="I2" s="37">
        <v>352781</v>
      </c>
    </row>
    <row r="3" spans="1:9" ht="54" customHeight="1" x14ac:dyDescent="0.25">
      <c r="A3" s="57" t="s">
        <v>24</v>
      </c>
      <c r="B3" s="57"/>
      <c r="C3" s="57"/>
      <c r="D3" s="57"/>
      <c r="E3" s="57"/>
      <c r="F3" s="51" t="s">
        <v>31</v>
      </c>
      <c r="G3" s="38">
        <f>G1*G2</f>
        <v>2548560</v>
      </c>
      <c r="H3" s="39">
        <f t="shared" ref="H3:I3" si="0">H1*H2</f>
        <v>2945600</v>
      </c>
      <c r="I3" s="40">
        <f t="shared" si="0"/>
        <v>2822248</v>
      </c>
    </row>
    <row r="4" spans="1:9" ht="76.150000000000006" customHeight="1" thickBot="1" x14ac:dyDescent="0.25">
      <c r="A4" s="4"/>
      <c r="B4" s="5"/>
      <c r="C4" s="4"/>
      <c r="D4" s="4"/>
      <c r="E4" s="4"/>
      <c r="F4" s="52" t="s">
        <v>32</v>
      </c>
      <c r="G4" s="54" t="s">
        <v>34</v>
      </c>
      <c r="H4" s="55" t="s">
        <v>36</v>
      </c>
      <c r="I4" s="56" t="s">
        <v>37</v>
      </c>
    </row>
    <row r="5" spans="1:9" ht="51" customHeight="1" thickBot="1" x14ac:dyDescent="0.25">
      <c r="A5" s="6" t="s">
        <v>0</v>
      </c>
      <c r="B5" s="6" t="s">
        <v>1</v>
      </c>
      <c r="C5" s="6" t="s">
        <v>2</v>
      </c>
      <c r="D5" s="7" t="s">
        <v>3</v>
      </c>
      <c r="E5" s="6" t="s">
        <v>4</v>
      </c>
      <c r="G5" s="41" t="s">
        <v>27</v>
      </c>
      <c r="H5" s="42" t="s">
        <v>35</v>
      </c>
      <c r="I5" s="42" t="s">
        <v>28</v>
      </c>
    </row>
    <row r="6" spans="1:9" ht="14.45" customHeight="1" thickBot="1" x14ac:dyDescent="0.3">
      <c r="A6" s="58" t="s">
        <v>5</v>
      </c>
      <c r="B6" s="59"/>
      <c r="C6" s="59"/>
      <c r="D6" s="59"/>
      <c r="E6" s="60"/>
      <c r="F6" s="53" t="s">
        <v>33</v>
      </c>
      <c r="G6" s="43">
        <v>1</v>
      </c>
      <c r="H6" s="43">
        <v>2</v>
      </c>
      <c r="I6" s="43">
        <v>3</v>
      </c>
    </row>
    <row r="7" spans="1:9" ht="24" customHeight="1" thickBot="1" x14ac:dyDescent="0.25">
      <c r="A7" s="8">
        <v>1</v>
      </c>
      <c r="B7" s="61" t="s">
        <v>6</v>
      </c>
      <c r="C7" s="62"/>
      <c r="D7" s="63"/>
      <c r="E7" s="64">
        <v>60</v>
      </c>
      <c r="G7" s="66">
        <f>G3/G3*E7</f>
        <v>60</v>
      </c>
      <c r="H7" s="66">
        <f>(G3/H3)*E7</f>
        <v>51.912547528517109</v>
      </c>
      <c r="I7" s="66">
        <f>(G3/I3)*E7</f>
        <v>54.181489365923902</v>
      </c>
    </row>
    <row r="8" spans="1:9" ht="26.25" thickBot="1" x14ac:dyDescent="0.25">
      <c r="A8" s="9" t="s">
        <v>7</v>
      </c>
      <c r="B8" s="10" t="s">
        <v>8</v>
      </c>
      <c r="C8" s="11" t="s">
        <v>17</v>
      </c>
      <c r="D8" s="12">
        <v>100</v>
      </c>
      <c r="E8" s="65"/>
      <c r="G8" s="67"/>
      <c r="H8" s="67"/>
      <c r="I8" s="67"/>
    </row>
    <row r="9" spans="1:9" ht="25.5" customHeight="1" thickBot="1" x14ac:dyDescent="0.25">
      <c r="A9" s="27">
        <v>2</v>
      </c>
      <c r="B9" s="70" t="s">
        <v>9</v>
      </c>
      <c r="C9" s="71"/>
      <c r="D9" s="72"/>
      <c r="E9" s="64">
        <v>40</v>
      </c>
      <c r="G9" s="44"/>
      <c r="H9" s="45"/>
      <c r="I9" s="45"/>
    </row>
    <row r="10" spans="1:9" ht="25.5" x14ac:dyDescent="0.2">
      <c r="A10" s="19" t="s">
        <v>10</v>
      </c>
      <c r="B10" s="20" t="s">
        <v>14</v>
      </c>
      <c r="C10" s="23" t="s">
        <v>23</v>
      </c>
      <c r="D10" s="21">
        <v>50</v>
      </c>
      <c r="E10" s="68"/>
      <c r="G10" s="46">
        <f>(200/200)*50</f>
        <v>50</v>
      </c>
      <c r="H10" s="46">
        <f>(183/200)*50</f>
        <v>45.75</v>
      </c>
      <c r="I10" s="46">
        <f>(151/200)*50</f>
        <v>37.75</v>
      </c>
    </row>
    <row r="11" spans="1:9" ht="38.25" x14ac:dyDescent="0.2">
      <c r="A11" s="13" t="s">
        <v>11</v>
      </c>
      <c r="B11" s="14" t="s">
        <v>15</v>
      </c>
      <c r="C11" s="24" t="s">
        <v>20</v>
      </c>
      <c r="D11" s="22">
        <v>10</v>
      </c>
      <c r="E11" s="68"/>
      <c r="G11" s="46">
        <f>(1995/2997)*10</f>
        <v>6.6566566566566561</v>
      </c>
      <c r="H11" s="46">
        <f>(2997/2997)*10</f>
        <v>10</v>
      </c>
      <c r="I11" s="46">
        <f>(2755/2997)*10</f>
        <v>9.1925258591925267</v>
      </c>
    </row>
    <row r="12" spans="1:9" ht="25.5" x14ac:dyDescent="0.2">
      <c r="A12" s="13" t="s">
        <v>12</v>
      </c>
      <c r="B12" s="14" t="s">
        <v>21</v>
      </c>
      <c r="C12" s="31" t="s">
        <v>22</v>
      </c>
      <c r="D12" s="22">
        <v>10</v>
      </c>
      <c r="E12" s="68"/>
      <c r="G12" s="46">
        <v>10</v>
      </c>
      <c r="H12" s="46">
        <v>0</v>
      </c>
      <c r="I12" s="46">
        <v>10</v>
      </c>
    </row>
    <row r="13" spans="1:9" ht="25.5" x14ac:dyDescent="0.2">
      <c r="A13" s="13" t="s">
        <v>16</v>
      </c>
      <c r="B13" s="30" t="s">
        <v>19</v>
      </c>
      <c r="C13" s="31" t="s">
        <v>22</v>
      </c>
      <c r="D13" s="22">
        <v>10</v>
      </c>
      <c r="E13" s="68"/>
      <c r="G13" s="46">
        <v>10</v>
      </c>
      <c r="H13" s="46">
        <v>10</v>
      </c>
      <c r="I13" s="46">
        <v>10</v>
      </c>
    </row>
    <row r="14" spans="1:9" ht="297.60000000000002" customHeight="1" thickBot="1" x14ac:dyDescent="0.25">
      <c r="A14" s="13" t="s">
        <v>18</v>
      </c>
      <c r="B14" s="28" t="s">
        <v>26</v>
      </c>
      <c r="C14" s="29" t="s">
        <v>25</v>
      </c>
      <c r="D14" s="22">
        <v>20</v>
      </c>
      <c r="E14" s="68"/>
      <c r="G14" s="46">
        <f>(225/269)*20</f>
        <v>16.728624535315987</v>
      </c>
      <c r="H14" s="46">
        <f>(225/225)*20</f>
        <v>20</v>
      </c>
      <c r="I14" s="46">
        <f>(225/275)*20</f>
        <v>16.363636363636363</v>
      </c>
    </row>
    <row r="15" spans="1:9" ht="21" thickBot="1" x14ac:dyDescent="0.25">
      <c r="A15" s="4"/>
      <c r="B15" s="15"/>
      <c r="C15" s="16"/>
      <c r="D15" s="18" t="s">
        <v>13</v>
      </c>
      <c r="E15" s="17">
        <v>100</v>
      </c>
      <c r="G15" s="47">
        <f>SUM(G10:G14)*40%</f>
        <v>37.354112476789055</v>
      </c>
      <c r="H15" s="47">
        <f t="shared" ref="H15:I15" si="1">SUM(H10:H14)*40%</f>
        <v>34.300000000000004</v>
      </c>
      <c r="I15" s="47">
        <f t="shared" si="1"/>
        <v>33.32246488913156</v>
      </c>
    </row>
    <row r="16" spans="1:9" ht="45.75" thickBot="1" x14ac:dyDescent="0.25">
      <c r="G16" s="48">
        <f>G15+G7</f>
        <v>97.354112476789055</v>
      </c>
      <c r="H16" s="49">
        <f t="shared" ref="H16:I16" si="2">H15+H7</f>
        <v>86.212547528517121</v>
      </c>
      <c r="I16" s="49">
        <f t="shared" si="2"/>
        <v>87.503954255055461</v>
      </c>
    </row>
    <row r="17" spans="1:5" ht="11.25" customHeight="1" x14ac:dyDescent="0.2">
      <c r="A17" s="25"/>
      <c r="B17" s="25"/>
      <c r="C17" s="25"/>
      <c r="D17" s="25"/>
      <c r="E17" s="25"/>
    </row>
    <row r="18" spans="1:5" ht="75" customHeight="1" x14ac:dyDescent="0.2">
      <c r="A18" s="69"/>
      <c r="B18" s="69"/>
      <c r="C18" s="69"/>
      <c r="D18" s="69"/>
      <c r="E18" s="69"/>
    </row>
    <row r="19" spans="1:5" ht="12.75" customHeight="1" x14ac:dyDescent="0.2">
      <c r="C19"/>
    </row>
    <row r="20" spans="1:5" ht="11.25" customHeight="1" x14ac:dyDescent="0.2"/>
    <row r="21" spans="1:5" ht="15.75" x14ac:dyDescent="0.2">
      <c r="A21" s="26"/>
      <c r="B21" s="26"/>
      <c r="C21" s="26"/>
      <c r="D21" s="26"/>
      <c r="E21" s="26"/>
    </row>
  </sheetData>
  <mergeCells count="10">
    <mergeCell ref="I7:I8"/>
    <mergeCell ref="B9:D9"/>
    <mergeCell ref="E9:E14"/>
    <mergeCell ref="A18:E18"/>
    <mergeCell ref="A3:E3"/>
    <mergeCell ref="A6:E6"/>
    <mergeCell ref="B7:D7"/>
    <mergeCell ref="E7:E8"/>
    <mergeCell ref="G7:G8"/>
    <mergeCell ref="H7:H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tabSelected="1" workbookViewId="0">
      <selection activeCell="G12" sqref="G12"/>
    </sheetView>
  </sheetViews>
  <sheetFormatPr defaultRowHeight="12.75" x14ac:dyDescent="0.2"/>
  <cols>
    <col min="1" max="1" width="6.42578125" style="1" customWidth="1"/>
    <col min="2" max="2" width="39.140625" style="2" customWidth="1"/>
    <col min="3" max="3" width="23.7109375" style="1" customWidth="1"/>
    <col min="4" max="4" width="16.42578125" style="1" customWidth="1"/>
    <col min="5" max="5" width="9.140625" style="1" customWidth="1"/>
  </cols>
  <sheetData>
    <row r="2" spans="1:5" s="2" customFormat="1" x14ac:dyDescent="0.2">
      <c r="A2" s="3"/>
      <c r="C2" s="3"/>
      <c r="D2" s="3"/>
      <c r="E2" s="3"/>
    </row>
    <row r="3" spans="1:5" ht="54" customHeight="1" x14ac:dyDescent="0.25">
      <c r="A3" s="57" t="s">
        <v>38</v>
      </c>
      <c r="B3" s="57"/>
      <c r="C3" s="57"/>
      <c r="D3" s="57"/>
      <c r="E3" s="57"/>
    </row>
    <row r="4" spans="1:5" ht="76.150000000000006" customHeight="1" thickBot="1" x14ac:dyDescent="0.25">
      <c r="A4" s="4"/>
      <c r="B4" s="5"/>
      <c r="C4" s="4"/>
      <c r="D4" s="4"/>
      <c r="E4" s="4"/>
    </row>
    <row r="5" spans="1:5" ht="51" customHeight="1" thickBot="1" x14ac:dyDescent="0.25">
      <c r="A5" s="6" t="s">
        <v>0</v>
      </c>
      <c r="B5" s="6" t="s">
        <v>1</v>
      </c>
      <c r="C5" s="6" t="s">
        <v>2</v>
      </c>
      <c r="D5" s="7" t="s">
        <v>3</v>
      </c>
      <c r="E5" s="6" t="s">
        <v>4</v>
      </c>
    </row>
    <row r="6" spans="1:5" ht="14.45" customHeight="1" thickBot="1" x14ac:dyDescent="0.3">
      <c r="A6" s="58" t="s">
        <v>5</v>
      </c>
      <c r="B6" s="59"/>
      <c r="C6" s="59"/>
      <c r="D6" s="59"/>
      <c r="E6" s="60"/>
    </row>
    <row r="7" spans="1:5" ht="24" customHeight="1" thickBot="1" x14ac:dyDescent="0.25">
      <c r="A7" s="8">
        <v>1</v>
      </c>
      <c r="B7" s="61" t="s">
        <v>6</v>
      </c>
      <c r="C7" s="62"/>
      <c r="D7" s="63"/>
      <c r="E7" s="64">
        <v>60</v>
      </c>
    </row>
    <row r="8" spans="1:5" ht="26.25" thickBot="1" x14ac:dyDescent="0.25">
      <c r="A8" s="9" t="s">
        <v>7</v>
      </c>
      <c r="B8" s="10" t="s">
        <v>8</v>
      </c>
      <c r="C8" s="11" t="s">
        <v>17</v>
      </c>
      <c r="D8" s="12">
        <v>100</v>
      </c>
      <c r="E8" s="65"/>
    </row>
    <row r="9" spans="1:5" ht="25.5" customHeight="1" thickBot="1" x14ac:dyDescent="0.25">
      <c r="A9" s="27">
        <v>2</v>
      </c>
      <c r="B9" s="70" t="s">
        <v>9</v>
      </c>
      <c r="C9" s="71"/>
      <c r="D9" s="72"/>
      <c r="E9" s="64">
        <v>40</v>
      </c>
    </row>
    <row r="10" spans="1:5" ht="25.5" x14ac:dyDescent="0.2">
      <c r="A10" s="19" t="s">
        <v>10</v>
      </c>
      <c r="B10" s="20" t="s">
        <v>14</v>
      </c>
      <c r="C10" s="23" t="s">
        <v>23</v>
      </c>
      <c r="D10" s="21">
        <v>50</v>
      </c>
      <c r="E10" s="68"/>
    </row>
    <row r="11" spans="1:5" ht="38.25" x14ac:dyDescent="0.2">
      <c r="A11" s="13" t="s">
        <v>11</v>
      </c>
      <c r="B11" s="14" t="s">
        <v>15</v>
      </c>
      <c r="C11" s="24" t="s">
        <v>20</v>
      </c>
      <c r="D11" s="22">
        <v>10</v>
      </c>
      <c r="E11" s="68"/>
    </row>
    <row r="12" spans="1:5" ht="25.5" x14ac:dyDescent="0.2">
      <c r="A12" s="13" t="s">
        <v>12</v>
      </c>
      <c r="B12" s="14" t="s">
        <v>39</v>
      </c>
      <c r="C12" s="31" t="s">
        <v>22</v>
      </c>
      <c r="D12" s="22">
        <v>10</v>
      </c>
      <c r="E12" s="68"/>
    </row>
    <row r="13" spans="1:5" ht="25.5" x14ac:dyDescent="0.2">
      <c r="A13" s="13" t="s">
        <v>16</v>
      </c>
      <c r="B13" s="30" t="s">
        <v>19</v>
      </c>
      <c r="C13" s="31" t="s">
        <v>22</v>
      </c>
      <c r="D13" s="22">
        <v>10</v>
      </c>
      <c r="E13" s="68"/>
    </row>
    <row r="14" spans="1:5" ht="297.60000000000002" customHeight="1" thickBot="1" x14ac:dyDescent="0.25">
      <c r="A14" s="13" t="s">
        <v>18</v>
      </c>
      <c r="B14" s="28" t="s">
        <v>26</v>
      </c>
      <c r="C14" s="29" t="s">
        <v>25</v>
      </c>
      <c r="D14" s="22">
        <v>20</v>
      </c>
      <c r="E14" s="68"/>
    </row>
    <row r="15" spans="1:5" ht="13.5" thickBot="1" x14ac:dyDescent="0.25">
      <c r="A15" s="4"/>
      <c r="B15" s="15"/>
      <c r="C15" s="16"/>
      <c r="D15" s="18" t="s">
        <v>13</v>
      </c>
      <c r="E15" s="17">
        <v>100</v>
      </c>
    </row>
    <row r="17" spans="1:5" ht="11.25" customHeight="1" x14ac:dyDescent="0.2">
      <c r="A17" s="25"/>
      <c r="B17" s="25"/>
      <c r="C17" s="25"/>
      <c r="D17" s="25"/>
      <c r="E17" s="25"/>
    </row>
    <row r="18" spans="1:5" ht="75" customHeight="1" x14ac:dyDescent="0.2">
      <c r="A18" s="69"/>
      <c r="B18" s="69"/>
      <c r="C18" s="69"/>
      <c r="D18" s="69"/>
      <c r="E18" s="69"/>
    </row>
    <row r="19" spans="1:5" ht="12.75" customHeight="1" x14ac:dyDescent="0.2">
      <c r="C19"/>
    </row>
    <row r="20" spans="1:5" ht="11.25" customHeight="1" x14ac:dyDescent="0.2"/>
    <row r="21" spans="1:5" ht="15.75" x14ac:dyDescent="0.2">
      <c r="A21" s="26"/>
      <c r="B21" s="26"/>
      <c r="C21" s="26"/>
      <c r="D21" s="26"/>
      <c r="E21" s="26"/>
    </row>
  </sheetData>
  <mergeCells count="7">
    <mergeCell ref="B9:D9"/>
    <mergeCell ref="E9:E14"/>
    <mergeCell ref="A18:E18"/>
    <mergeCell ref="A3:E3"/>
    <mergeCell ref="A6:E6"/>
    <mergeCell ref="B7:D7"/>
    <mergeCell ref="E7:E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Cz1 </vt:lpstr>
      <vt:lpstr>Cz2</vt:lpstr>
      <vt:lpstr>Cz 3</vt:lpstr>
      <vt:lpstr>'Cz 3'!Obszar_wydruku</vt:lpstr>
      <vt:lpstr>'Cz2'!Obszar_wydruku</vt:lpstr>
    </vt:vector>
  </TitlesOfParts>
  <Company>ACME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WYDZIAŁ TRANSPORTU</dc:creator>
  <cp:lastModifiedBy>Małgorzata Lenik</cp:lastModifiedBy>
  <cp:lastPrinted>2024-11-27T08:24:37Z</cp:lastPrinted>
  <dcterms:created xsi:type="dcterms:W3CDTF">2007-08-30T13:02:35Z</dcterms:created>
  <dcterms:modified xsi:type="dcterms:W3CDTF">2024-11-27T08:25:08Z</dcterms:modified>
</cp:coreProperties>
</file>